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queryTables/queryTable1.xml" ContentType="application/vnd.openxmlformats-officedocument.spreadsheetml.query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66925"/>
  <mc:AlternateContent xmlns:mc="http://schemas.openxmlformats.org/markup-compatibility/2006">
    <mc:Choice Requires="x15">
      <x15ac:absPath xmlns:x15ac="http://schemas.microsoft.com/office/spreadsheetml/2010/11/ac" url="C:\Users\013696\Downloads\"/>
    </mc:Choice>
  </mc:AlternateContent>
  <xr:revisionPtr revIDLastSave="0" documentId="13_ncr:1_{09BF142F-B88A-4DAA-A176-DBA966B2DC5F}" xr6:coauthVersionLast="47" xr6:coauthVersionMax="47" xr10:uidLastSave="{00000000-0000-0000-0000-000000000000}"/>
  <bookViews>
    <workbookView xWindow="-25320" yWindow="-120" windowWidth="25440" windowHeight="15390" activeTab="1" xr2:uid="{CA9B96FA-2A06-47C1-821C-C5FABCBCC6A6}"/>
  </bookViews>
  <sheets>
    <sheet name="Relevé Kizeo" sheetId="3" r:id="rId1"/>
    <sheet name="Relevé 2023" sheetId="2" r:id="rId2"/>
    <sheet name="Feuil1" sheetId="6" r:id="rId3"/>
    <sheet name="Feuil3" sheetId="5" r:id="rId4"/>
    <sheet name="BD" sheetId="4" r:id="rId5"/>
  </sheets>
  <externalReferences>
    <externalReference r:id="rId6"/>
  </externalReferences>
  <definedNames>
    <definedName name="DonnéesExternes_1" localSheetId="0" hidden="1">'Relevé Kizeo'!$C$1:$R$368</definedName>
    <definedName name="véhicules">BD!$A$2:$A$23</definedName>
  </definedNames>
  <calcPr calcId="191029" iterate="1" iterateDelta="1"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408" i="2" l="1" a="1"/>
  <c r="N408" i="2" s="1"/>
  <c r="N407" i="2" a="1"/>
  <c r="N407" i="2" s="1"/>
  <c r="N406" i="2" a="1"/>
  <c r="N406" i="2" s="1"/>
  <c r="N405" i="2" a="1"/>
  <c r="N405" i="2" s="1"/>
  <c r="N404" i="2" a="1"/>
  <c r="N404" i="2" s="1"/>
  <c r="N403" i="2" a="1"/>
  <c r="N403" i="2" s="1"/>
  <c r="N402" i="2" a="1"/>
  <c r="N402" i="2" s="1"/>
  <c r="N401" i="2" a="1"/>
  <c r="N401" i="2" s="1"/>
  <c r="N400" i="2" a="1"/>
  <c r="N400" i="2" s="1"/>
  <c r="N399" i="2" a="1"/>
  <c r="N399" i="2" s="1"/>
  <c r="N398" i="2" a="1"/>
  <c r="N398" i="2" s="1"/>
  <c r="N397" i="2" a="1"/>
  <c r="N397" i="2" s="1"/>
  <c r="N396" i="2" a="1"/>
  <c r="N396" i="2" s="1"/>
  <c r="N395" i="2" a="1"/>
  <c r="N395" i="2" s="1"/>
  <c r="N394" i="2" a="1"/>
  <c r="N394" i="2" s="1"/>
  <c r="N393" i="2" a="1"/>
  <c r="N393" i="2" s="1"/>
  <c r="N392" i="2" a="1"/>
  <c r="N392" i="2" s="1"/>
  <c r="N391" i="2" a="1"/>
  <c r="N391" i="2" s="1"/>
  <c r="N390" i="2" a="1"/>
  <c r="N390" i="2" s="1"/>
  <c r="N389" i="2"/>
  <c r="N389" i="2" a="1"/>
  <c r="N388" i="2" a="1"/>
  <c r="N388" i="2" s="1"/>
  <c r="N387" i="2" a="1"/>
  <c r="N387" i="2" s="1"/>
  <c r="N386" i="2" a="1"/>
  <c r="N386" i="2" s="1"/>
  <c r="N385" i="2" a="1"/>
  <c r="N385" i="2" s="1"/>
  <c r="N384" i="2" a="1"/>
  <c r="N384" i="2" s="1"/>
  <c r="N383" i="2" a="1"/>
  <c r="N383" i="2" s="1"/>
  <c r="N382" i="2" a="1"/>
  <c r="N382" i="2" s="1"/>
  <c r="N381" i="2"/>
  <c r="N381" i="2" a="1"/>
  <c r="N380" i="2" a="1"/>
  <c r="N380" i="2" s="1"/>
  <c r="N379" i="2" a="1"/>
  <c r="N379" i="2" s="1"/>
  <c r="N378" i="2" a="1"/>
  <c r="N378" i="2" s="1"/>
  <c r="N377" i="2" a="1"/>
  <c r="N377" i="2" s="1"/>
  <c r="N376" i="2" a="1"/>
  <c r="N376" i="2" s="1"/>
  <c r="N375" i="2" a="1"/>
  <c r="N375" i="2" s="1"/>
  <c r="N374" i="2" a="1"/>
  <c r="N374" i="2" s="1"/>
  <c r="N373" i="2" a="1"/>
  <c r="N373" i="2" s="1"/>
  <c r="N372" i="2" a="1"/>
  <c r="N372" i="2" s="1"/>
  <c r="N371" i="2" a="1"/>
  <c r="N371" i="2" s="1"/>
  <c r="N370" i="2" a="1"/>
  <c r="N370" i="2" s="1"/>
  <c r="N369" i="2" a="1"/>
  <c r="N369" i="2" s="1"/>
  <c r="N368" i="2" a="1"/>
  <c r="N368" i="2" s="1"/>
  <c r="N367" i="2" a="1"/>
  <c r="N367" i="2" s="1"/>
  <c r="N366" i="2" a="1"/>
  <c r="N366" i="2" s="1"/>
  <c r="N365" i="2" a="1"/>
  <c r="N365" i="2" s="1"/>
  <c r="N364" i="2" a="1"/>
  <c r="N364" i="2" s="1"/>
  <c r="N363" i="2" a="1"/>
  <c r="N363" i="2" s="1"/>
  <c r="N362" i="2" a="1"/>
  <c r="N362" i="2" s="1"/>
  <c r="N361" i="2" a="1"/>
  <c r="N361" i="2" s="1"/>
  <c r="N360" i="2" a="1"/>
  <c r="N360" i="2" s="1"/>
  <c r="N359" i="2" a="1"/>
  <c r="N359" i="2" s="1"/>
  <c r="N358" i="2" a="1"/>
  <c r="N358" i="2" s="1"/>
  <c r="N357" i="2"/>
  <c r="N357" i="2" a="1"/>
  <c r="N356" i="2" a="1"/>
  <c r="N356" i="2" s="1"/>
  <c r="N355" i="2" a="1"/>
  <c r="N355" i="2" s="1"/>
  <c r="N354" i="2" a="1"/>
  <c r="N354" i="2" s="1"/>
  <c r="N353" i="2" a="1"/>
  <c r="N353" i="2" s="1"/>
  <c r="N352" i="2" a="1"/>
  <c r="N352" i="2" s="1"/>
  <c r="N351" i="2" a="1"/>
  <c r="N351" i="2" s="1"/>
  <c r="N350" i="2" a="1"/>
  <c r="N350" i="2" s="1"/>
  <c r="N349" i="2"/>
  <c r="N349" i="2" a="1"/>
  <c r="N348" i="2" a="1"/>
  <c r="N348" i="2" s="1"/>
  <c r="N347" i="2" a="1"/>
  <c r="N347" i="2" s="1"/>
  <c r="N346" i="2" a="1"/>
  <c r="N346" i="2" s="1"/>
  <c r="N345" i="2" a="1"/>
  <c r="N345" i="2" s="1"/>
  <c r="N344" i="2" a="1"/>
  <c r="N344" i="2" s="1"/>
  <c r="N343" i="2" a="1"/>
  <c r="N343" i="2" s="1"/>
  <c r="N342" i="2" a="1"/>
  <c r="N342" i="2" s="1"/>
  <c r="N341" i="2" a="1"/>
  <c r="N341" i="2" s="1"/>
  <c r="N340" i="2" a="1"/>
  <c r="N340" i="2" s="1"/>
  <c r="N339" i="2" a="1"/>
  <c r="N339" i="2" s="1"/>
  <c r="N338" i="2" a="1"/>
  <c r="N338" i="2" s="1"/>
  <c r="N337" i="2" a="1"/>
  <c r="N337" i="2" s="1"/>
  <c r="N336" i="2" a="1"/>
  <c r="N336" i="2" s="1"/>
  <c r="N335" i="2" a="1"/>
  <c r="N335" i="2" s="1"/>
  <c r="N334" i="2" a="1"/>
  <c r="N334" i="2" s="1"/>
  <c r="N333" i="2" a="1"/>
  <c r="N333" i="2" s="1"/>
  <c r="N332" i="2" a="1"/>
  <c r="N332" i="2" s="1"/>
  <c r="N331" i="2" a="1"/>
  <c r="N331" i="2" s="1"/>
  <c r="N330" i="2" a="1"/>
  <c r="N330" i="2" s="1"/>
  <c r="N329" i="2" a="1"/>
  <c r="N329" i="2" s="1"/>
  <c r="N328" i="2" a="1"/>
  <c r="N328" i="2" s="1"/>
  <c r="N327" i="2" a="1"/>
  <c r="N327" i="2" s="1"/>
  <c r="N326" i="2" a="1"/>
  <c r="N326" i="2" s="1"/>
  <c r="N325" i="2"/>
  <c r="N325" i="2" a="1"/>
  <c r="N324" i="2" a="1"/>
  <c r="N324" i="2" s="1"/>
  <c r="N323" i="2" a="1"/>
  <c r="N323" i="2" s="1"/>
  <c r="N322" i="2" a="1"/>
  <c r="N322" i="2" s="1"/>
  <c r="N321" i="2" a="1"/>
  <c r="N321" i="2" s="1"/>
  <c r="N320" i="2" a="1"/>
  <c r="N320" i="2" s="1"/>
  <c r="N319" i="2" a="1"/>
  <c r="N319" i="2" s="1"/>
  <c r="N318" i="2" a="1"/>
  <c r="N318" i="2" s="1"/>
  <c r="N317" i="2"/>
  <c r="N317" i="2" a="1"/>
  <c r="N316" i="2" a="1"/>
  <c r="N316" i="2" s="1"/>
  <c r="N315" i="2" a="1"/>
  <c r="N315" i="2" s="1"/>
  <c r="N314" i="2" a="1"/>
  <c r="N314" i="2" s="1"/>
  <c r="N313" i="2" a="1"/>
  <c r="N313" i="2" s="1"/>
  <c r="N312" i="2" a="1"/>
  <c r="N312" i="2" s="1"/>
  <c r="N311" i="2" a="1"/>
  <c r="N311" i="2" s="1"/>
  <c r="N310" i="2" a="1"/>
  <c r="N310" i="2" s="1"/>
  <c r="N309" i="2" a="1"/>
  <c r="N309" i="2" s="1"/>
  <c r="N308" i="2" a="1"/>
  <c r="N308" i="2" s="1"/>
  <c r="N307" i="2" a="1"/>
  <c r="N307" i="2" s="1"/>
  <c r="N306" i="2" a="1"/>
  <c r="N306" i="2" s="1"/>
  <c r="N305" i="2" a="1"/>
  <c r="N305" i="2" s="1"/>
  <c r="N304" i="2" a="1"/>
  <c r="N304" i="2" s="1"/>
  <c r="N303" i="2" a="1"/>
  <c r="N303" i="2" s="1"/>
  <c r="N302" i="2" a="1"/>
  <c r="N302" i="2" s="1"/>
  <c r="N301" i="2" a="1"/>
  <c r="N301" i="2" s="1"/>
  <c r="N300" i="2" a="1"/>
  <c r="N300" i="2" s="1"/>
  <c r="N299" i="2" a="1"/>
  <c r="N299" i="2" s="1"/>
  <c r="N298" i="2" a="1"/>
  <c r="N298" i="2" s="1"/>
  <c r="N297" i="2" a="1"/>
  <c r="N297" i="2" s="1"/>
  <c r="N296" i="2" a="1"/>
  <c r="N296" i="2" s="1"/>
  <c r="N295" i="2" a="1"/>
  <c r="N295" i="2" s="1"/>
  <c r="N294" i="2" a="1"/>
  <c r="N294" i="2" s="1"/>
  <c r="N293" i="2"/>
  <c r="N293" i="2" a="1"/>
  <c r="N292" i="2" a="1"/>
  <c r="N292" i="2" s="1"/>
  <c r="N291" i="2" a="1"/>
  <c r="N291" i="2" s="1"/>
  <c r="N290" i="2" a="1"/>
  <c r="N290" i="2" s="1"/>
  <c r="N289" i="2" a="1"/>
  <c r="N289" i="2" s="1"/>
  <c r="N288" i="2" a="1"/>
  <c r="N288" i="2" s="1"/>
  <c r="N287" i="2" a="1"/>
  <c r="N287" i="2" s="1"/>
  <c r="N286" i="2" a="1"/>
  <c r="N286" i="2" s="1"/>
  <c r="N285" i="2" a="1"/>
  <c r="N285" i="2" s="1"/>
  <c r="N284" i="2" a="1"/>
  <c r="N284" i="2" s="1"/>
  <c r="N283" i="2" a="1"/>
  <c r="N283" i="2" s="1"/>
  <c r="N282" i="2" a="1"/>
  <c r="N282" i="2" s="1"/>
  <c r="N281" i="2" a="1"/>
  <c r="N281" i="2" s="1"/>
  <c r="N280" i="2" a="1"/>
  <c r="N280" i="2" s="1"/>
  <c r="N279" i="2" a="1"/>
  <c r="N279" i="2" s="1"/>
  <c r="N278" i="2" a="1"/>
  <c r="N278" i="2" s="1"/>
  <c r="N277" i="2" a="1"/>
  <c r="N277" i="2" s="1"/>
  <c r="N276" i="2" a="1"/>
  <c r="N276" i="2" s="1"/>
  <c r="N275" i="2" a="1"/>
  <c r="N275" i="2" s="1"/>
  <c r="N274" i="2" a="1"/>
  <c r="N274" i="2" s="1"/>
  <c r="N273" i="2" a="1"/>
  <c r="N273" i="2" s="1"/>
  <c r="N272" i="2" a="1"/>
  <c r="N272" i="2" s="1"/>
  <c r="N271" i="2" a="1"/>
  <c r="N271" i="2" s="1"/>
  <c r="N270" i="2" a="1"/>
  <c r="N270" i="2" s="1"/>
  <c r="N269" i="2" a="1"/>
  <c r="N269" i="2" s="1"/>
  <c r="N268" i="2" a="1"/>
  <c r="N268" i="2" s="1"/>
  <c r="N267" i="2" a="1"/>
  <c r="N267" i="2" s="1"/>
  <c r="N266" i="2" a="1"/>
  <c r="N266" i="2" s="1"/>
  <c r="N265" i="2"/>
  <c r="N265" i="2" a="1"/>
  <c r="N264" i="2" a="1"/>
  <c r="N264" i="2" s="1"/>
  <c r="N263" i="2" a="1"/>
  <c r="N263" i="2" s="1"/>
  <c r="N262" i="2" a="1"/>
  <c r="N262" i="2" s="1"/>
  <c r="N261" i="2"/>
  <c r="N261" i="2" a="1"/>
  <c r="N260" i="2" a="1"/>
  <c r="N260" i="2" s="1"/>
  <c r="N259" i="2" a="1"/>
  <c r="N259" i="2" s="1"/>
  <c r="N258" i="2" a="1"/>
  <c r="N258" i="2" s="1"/>
  <c r="N257" i="2" a="1"/>
  <c r="N257" i="2" s="1"/>
  <c r="N256" i="2" a="1"/>
  <c r="N256" i="2" s="1"/>
  <c r="N255" i="2" a="1"/>
  <c r="N255" i="2" s="1"/>
  <c r="N254" i="2" a="1"/>
  <c r="N254" i="2" s="1"/>
  <c r="N253" i="2" a="1"/>
  <c r="N253" i="2" s="1"/>
  <c r="N252" i="2" a="1"/>
  <c r="N252" i="2" s="1"/>
  <c r="N251" i="2" a="1"/>
  <c r="N251" i="2" s="1"/>
  <c r="N250" i="2" a="1"/>
  <c r="N250" i="2" s="1"/>
  <c r="N249" i="2" a="1"/>
  <c r="N249" i="2" s="1"/>
  <c r="N248" i="2" a="1"/>
  <c r="N248" i="2" s="1"/>
  <c r="N247" i="2" a="1"/>
  <c r="N247" i="2" s="1"/>
  <c r="N246" i="2" a="1"/>
  <c r="N246" i="2" s="1"/>
  <c r="N245" i="2" a="1"/>
  <c r="N245" i="2" s="1"/>
  <c r="N244" i="2" a="1"/>
  <c r="N244" i="2" s="1"/>
  <c r="N243" i="2" a="1"/>
  <c r="N243" i="2" s="1"/>
  <c r="N242" i="2" a="1"/>
  <c r="N242" i="2" s="1"/>
  <c r="N241" i="2" a="1"/>
  <c r="N241" i="2" s="1"/>
  <c r="N240" i="2" a="1"/>
  <c r="N240" i="2" s="1"/>
  <c r="N239" i="2" a="1"/>
  <c r="N239" i="2" s="1"/>
  <c r="N238" i="2" a="1"/>
  <c r="N238" i="2" s="1"/>
  <c r="N237" i="2" a="1"/>
  <c r="N237" i="2" s="1"/>
  <c r="N236" i="2" a="1"/>
  <c r="N236" i="2" s="1"/>
  <c r="N235" i="2" a="1"/>
  <c r="N235" i="2" s="1"/>
  <c r="N234" i="2" a="1"/>
  <c r="N234" i="2" s="1"/>
  <c r="N233" i="2"/>
  <c r="N233" i="2" a="1"/>
  <c r="N232" i="2" a="1"/>
  <c r="N232" i="2" s="1"/>
  <c r="N231" i="2" a="1"/>
  <c r="N231" i="2" s="1"/>
  <c r="N230" i="2" a="1"/>
  <c r="N230" i="2" s="1"/>
  <c r="N229" i="2"/>
  <c r="N229" i="2" a="1"/>
  <c r="N228" i="2" a="1"/>
  <c r="N228" i="2" s="1"/>
  <c r="N227" i="2" a="1"/>
  <c r="N227" i="2" s="1"/>
  <c r="N226" i="2" a="1"/>
  <c r="N226" i="2" s="1"/>
  <c r="N225" i="2" a="1"/>
  <c r="N225" i="2" s="1"/>
  <c r="N224" i="2" a="1"/>
  <c r="N224" i="2" s="1"/>
  <c r="N223" i="2" a="1"/>
  <c r="N223" i="2" s="1"/>
  <c r="N222" i="2" a="1"/>
  <c r="N222" i="2" s="1"/>
  <c r="N221" i="2" a="1"/>
  <c r="N221" i="2" s="1"/>
  <c r="N220" i="2" a="1"/>
  <c r="N220" i="2" s="1"/>
  <c r="N219" i="2" a="1"/>
  <c r="N219" i="2" s="1"/>
  <c r="N218" i="2" a="1"/>
  <c r="N218" i="2" s="1"/>
  <c r="N217" i="2" a="1"/>
  <c r="N217" i="2" s="1"/>
  <c r="N216" i="2" a="1"/>
  <c r="N216" i="2" s="1"/>
  <c r="N215" i="2" a="1"/>
  <c r="N215" i="2" s="1"/>
  <c r="N214" i="2" a="1"/>
  <c r="N214" i="2" s="1"/>
  <c r="N213" i="2" a="1"/>
  <c r="N213" i="2" s="1"/>
  <c r="N212" i="2" a="1"/>
  <c r="N212" i="2" s="1"/>
  <c r="N211" i="2" a="1"/>
  <c r="N211" i="2" s="1"/>
  <c r="N210" i="2" a="1"/>
  <c r="N210" i="2" s="1"/>
  <c r="N209" i="2" a="1"/>
  <c r="N209" i="2" s="1"/>
  <c r="N208" i="2" a="1"/>
  <c r="N208" i="2" s="1"/>
  <c r="N207" i="2" a="1"/>
  <c r="N207" i="2" s="1"/>
  <c r="N206" i="2" a="1"/>
  <c r="N206" i="2" s="1"/>
  <c r="N205" i="2" a="1"/>
  <c r="N205" i="2" s="1"/>
  <c r="N204" i="2" a="1"/>
  <c r="N204" i="2" s="1"/>
  <c r="N203" i="2" a="1"/>
  <c r="N203" i="2" s="1"/>
  <c r="N202" i="2" a="1"/>
  <c r="N202" i="2" s="1"/>
  <c r="N201" i="2"/>
  <c r="N201" i="2" a="1"/>
  <c r="N200" i="2" a="1"/>
  <c r="N200" i="2" s="1"/>
  <c r="N199" i="2" a="1"/>
  <c r="N199" i="2" s="1"/>
  <c r="N198" i="2" a="1"/>
  <c r="N198" i="2" s="1"/>
  <c r="N197" i="2"/>
  <c r="N197" i="2" a="1"/>
  <c r="N196" i="2" a="1"/>
  <c r="N196" i="2" s="1"/>
  <c r="N195" i="2" a="1"/>
  <c r="N195" i="2" s="1"/>
  <c r="N194" i="2" a="1"/>
  <c r="N194" i="2" s="1"/>
  <c r="N193" i="2" a="1"/>
  <c r="N193" i="2" s="1"/>
  <c r="N192" i="2" a="1"/>
  <c r="N192" i="2" s="1"/>
  <c r="N191" i="2" a="1"/>
  <c r="N191" i="2" s="1"/>
  <c r="N190" i="2" a="1"/>
  <c r="N190" i="2" s="1"/>
  <c r="N189" i="2" a="1"/>
  <c r="N189" i="2" s="1"/>
  <c r="N188" i="2" a="1"/>
  <c r="N188" i="2" s="1"/>
  <c r="N187" i="2" a="1"/>
  <c r="N187" i="2" s="1"/>
  <c r="N186" i="2" a="1"/>
  <c r="N186" i="2" s="1"/>
  <c r="N185" i="2" a="1"/>
  <c r="N185" i="2" s="1"/>
  <c r="N184" i="2" a="1"/>
  <c r="N184" i="2" s="1"/>
  <c r="N183" i="2" a="1"/>
  <c r="N183" i="2" s="1"/>
  <c r="N182" i="2" a="1"/>
  <c r="N182" i="2" s="1"/>
  <c r="N181" i="2" a="1"/>
  <c r="N181" i="2" s="1"/>
  <c r="N180" i="2" a="1"/>
  <c r="N180" i="2" s="1"/>
  <c r="N179" i="2" a="1"/>
  <c r="N179" i="2" s="1"/>
  <c r="N178" i="2" a="1"/>
  <c r="N178" i="2" s="1"/>
  <c r="N177" i="2" a="1"/>
  <c r="N177" i="2" s="1"/>
  <c r="N176" i="2" a="1"/>
  <c r="N176" i="2" s="1"/>
  <c r="N175" i="2" a="1"/>
  <c r="N175" i="2" s="1"/>
  <c r="N174" i="2" a="1"/>
  <c r="N174" i="2" s="1"/>
  <c r="N173" i="2" a="1"/>
  <c r="N173" i="2" s="1"/>
  <c r="N172" i="2" a="1"/>
  <c r="N172" i="2" s="1"/>
  <c r="N171" i="2" a="1"/>
  <c r="N171" i="2" s="1"/>
  <c r="N170" i="2" a="1"/>
  <c r="N170" i="2" s="1"/>
  <c r="N169" i="2"/>
  <c r="N169" i="2" a="1"/>
  <c r="N168" i="2" a="1"/>
  <c r="N168" i="2" s="1"/>
  <c r="N167" i="2" a="1"/>
  <c r="N167" i="2" s="1"/>
  <c r="N166" i="2" a="1"/>
  <c r="N166" i="2" s="1"/>
  <c r="N165" i="2"/>
  <c r="N165" i="2" a="1"/>
  <c r="N164" i="2" a="1"/>
  <c r="N164" i="2" s="1"/>
  <c r="N163" i="2" a="1"/>
  <c r="N163" i="2" s="1"/>
  <c r="N162" i="2" a="1"/>
  <c r="N162" i="2" s="1"/>
  <c r="N161" i="2" a="1"/>
  <c r="N161" i="2" s="1"/>
  <c r="N160" i="2" a="1"/>
  <c r="N160" i="2" s="1"/>
  <c r="N159" i="2" a="1"/>
  <c r="N159" i="2" s="1"/>
  <c r="N158" i="2" a="1"/>
  <c r="N158" i="2" s="1"/>
  <c r="N157" i="2" a="1"/>
  <c r="N157" i="2" s="1"/>
  <c r="N156" i="2" a="1"/>
  <c r="N156" i="2" s="1"/>
  <c r="N155" i="2" a="1"/>
  <c r="N155" i="2" s="1"/>
  <c r="N154" i="2" a="1"/>
  <c r="N154" i="2" s="1"/>
  <c r="N153" i="2" a="1"/>
  <c r="N153" i="2" s="1"/>
  <c r="N152" i="2" a="1"/>
  <c r="N152" i="2" s="1"/>
  <c r="N151" i="2" a="1"/>
  <c r="N151" i="2" s="1"/>
  <c r="N150" i="2" a="1"/>
  <c r="N150" i="2" s="1"/>
  <c r="N149" i="2" a="1"/>
  <c r="N149" i="2" s="1"/>
  <c r="N148" i="2" a="1"/>
  <c r="N148" i="2" s="1"/>
  <c r="N147" i="2" a="1"/>
  <c r="N147" i="2" s="1"/>
  <c r="N146" i="2" a="1"/>
  <c r="N146" i="2" s="1"/>
  <c r="N145" i="2" a="1"/>
  <c r="N145" i="2" s="1"/>
  <c r="N144" i="2" a="1"/>
  <c r="N144" i="2" s="1"/>
  <c r="N143" i="2" a="1"/>
  <c r="N143" i="2" s="1"/>
  <c r="N142" i="2" a="1"/>
  <c r="N142" i="2" s="1"/>
  <c r="N141" i="2" a="1"/>
  <c r="N141" i="2" s="1"/>
  <c r="N140" i="2" a="1"/>
  <c r="N140" i="2" s="1"/>
  <c r="N139" i="2" a="1"/>
  <c r="N139" i="2" s="1"/>
  <c r="N138" i="2" a="1"/>
  <c r="N138" i="2" s="1"/>
  <c r="N137" i="2"/>
  <c r="N137" i="2" a="1"/>
  <c r="N136" i="2" a="1"/>
  <c r="N136" i="2" s="1"/>
  <c r="N135" i="2" a="1"/>
  <c r="N135" i="2" s="1"/>
  <c r="N134" i="2" a="1"/>
  <c r="N134" i="2" s="1"/>
  <c r="N133" i="2"/>
  <c r="N133" i="2" a="1"/>
  <c r="N132" i="2" a="1"/>
  <c r="N132" i="2" s="1"/>
  <c r="N131" i="2" a="1"/>
  <c r="N131" i="2" s="1"/>
  <c r="N130" i="2" a="1"/>
  <c r="N130" i="2" s="1"/>
  <c r="N129" i="2" a="1"/>
  <c r="N129" i="2" s="1"/>
  <c r="N128" i="2" a="1"/>
  <c r="N128" i="2" s="1"/>
  <c r="N127" i="2" a="1"/>
  <c r="N127" i="2" s="1"/>
  <c r="N126" i="2" a="1"/>
  <c r="N126" i="2" s="1"/>
  <c r="N125" i="2" a="1"/>
  <c r="N125" i="2" s="1"/>
  <c r="N124" i="2" a="1"/>
  <c r="N124" i="2" s="1"/>
  <c r="N123" i="2" a="1"/>
  <c r="N123" i="2" s="1"/>
  <c r="N122" i="2" a="1"/>
  <c r="N122" i="2" s="1"/>
  <c r="N121" i="2" a="1"/>
  <c r="N121" i="2" s="1"/>
  <c r="N120" i="2" a="1"/>
  <c r="N120" i="2" s="1"/>
  <c r="N119" i="2" a="1"/>
  <c r="N119" i="2" s="1"/>
  <c r="N118" i="2" a="1"/>
  <c r="N118" i="2" s="1"/>
  <c r="N117" i="2" a="1"/>
  <c r="N117" i="2" s="1"/>
  <c r="N116" i="2" a="1"/>
  <c r="N116" i="2" s="1"/>
  <c r="N115" i="2" a="1"/>
  <c r="N115" i="2" s="1"/>
  <c r="N114" i="2" a="1"/>
  <c r="N114" i="2" s="1"/>
  <c r="N113" i="2" a="1"/>
  <c r="N113" i="2" s="1"/>
  <c r="N112" i="2" a="1"/>
  <c r="N112" i="2" s="1"/>
  <c r="N111" i="2" a="1"/>
  <c r="N111" i="2" s="1"/>
  <c r="N110" i="2" a="1"/>
  <c r="N110" i="2" s="1"/>
  <c r="N109" i="2" a="1"/>
  <c r="N109" i="2" s="1"/>
  <c r="N108" i="2" a="1"/>
  <c r="N108" i="2" s="1"/>
  <c r="N107" i="2" a="1"/>
  <c r="N107" i="2" s="1"/>
  <c r="N106" i="2" a="1"/>
  <c r="N106" i="2" s="1"/>
  <c r="N105" i="2"/>
  <c r="N105" i="2" a="1"/>
  <c r="N104" i="2" a="1"/>
  <c r="N104" i="2" s="1"/>
  <c r="N103" i="2" a="1"/>
  <c r="N103" i="2" s="1"/>
  <c r="N102" i="2" a="1"/>
  <c r="N102" i="2" s="1"/>
  <c r="N101" i="2"/>
  <c r="N101" i="2" a="1"/>
  <c r="N100" i="2" a="1"/>
  <c r="N100" i="2" s="1"/>
  <c r="N99" i="2" a="1"/>
  <c r="N99" i="2" s="1"/>
  <c r="N98" i="2" a="1"/>
  <c r="N98" i="2" s="1"/>
  <c r="N97" i="2" a="1"/>
  <c r="N97" i="2" s="1"/>
  <c r="N96" i="2" a="1"/>
  <c r="N96" i="2" s="1"/>
  <c r="N95" i="2" a="1"/>
  <c r="N95" i="2" s="1"/>
  <c r="N94" i="2" a="1"/>
  <c r="N94" i="2" s="1"/>
  <c r="N93" i="2" a="1"/>
  <c r="N93" i="2" s="1"/>
  <c r="N92" i="2" a="1"/>
  <c r="N92" i="2" s="1"/>
  <c r="N91" i="2" a="1"/>
  <c r="N91" i="2" s="1"/>
  <c r="N90" i="2" a="1"/>
  <c r="N90" i="2" s="1"/>
  <c r="N89" i="2" a="1"/>
  <c r="N89" i="2" s="1"/>
  <c r="N88" i="2" a="1"/>
  <c r="N88" i="2" s="1"/>
  <c r="N87" i="2" a="1"/>
  <c r="N87" i="2" s="1"/>
  <c r="N86" i="2" a="1"/>
  <c r="N86" i="2" s="1"/>
  <c r="N85" i="2" a="1"/>
  <c r="N85" i="2" s="1"/>
  <c r="N84" i="2" a="1"/>
  <c r="N84" i="2" s="1"/>
  <c r="N83" i="2" a="1"/>
  <c r="N83" i="2" s="1"/>
  <c r="N82" i="2" a="1"/>
  <c r="N82" i="2" s="1"/>
  <c r="N81" i="2" a="1"/>
  <c r="N81" i="2" s="1"/>
  <c r="N80" i="2" a="1"/>
  <c r="N80" i="2" s="1"/>
  <c r="N79" i="2" a="1"/>
  <c r="N79" i="2" s="1"/>
  <c r="N78" i="2" a="1"/>
  <c r="N78" i="2" s="1"/>
  <c r="N77" i="2" a="1"/>
  <c r="N77" i="2" s="1"/>
  <c r="N76" i="2" a="1"/>
  <c r="N76" i="2" s="1"/>
  <c r="N75" i="2" a="1"/>
  <c r="N75" i="2" s="1"/>
  <c r="N74" i="2" a="1"/>
  <c r="N74" i="2" s="1"/>
  <c r="N73" i="2"/>
  <c r="N73" i="2" a="1"/>
  <c r="N72" i="2" a="1"/>
  <c r="N72" i="2" s="1"/>
  <c r="N71" i="2" a="1"/>
  <c r="N71" i="2" s="1"/>
  <c r="N70" i="2" a="1"/>
  <c r="N70" i="2" s="1"/>
  <c r="N69" i="2"/>
  <c r="N69" i="2" a="1"/>
  <c r="N68" i="2" a="1"/>
  <c r="N68" i="2" s="1"/>
  <c r="N67" i="2" a="1"/>
  <c r="N67" i="2" s="1"/>
  <c r="N66" i="2" a="1"/>
  <c r="N66" i="2" s="1"/>
  <c r="N65" i="2"/>
  <c r="N65" i="2" a="1"/>
  <c r="N64" i="2" a="1"/>
  <c r="N64" i="2" s="1"/>
  <c r="N63" i="2" a="1"/>
  <c r="N63" i="2" s="1"/>
  <c r="N62" i="2" a="1"/>
  <c r="N62" i="2" s="1"/>
  <c r="N61" i="2"/>
  <c r="N61" i="2" a="1"/>
  <c r="N60" i="2" a="1"/>
  <c r="N60" i="2" s="1"/>
  <c r="N59" i="2" a="1"/>
  <c r="N59" i="2" s="1"/>
  <c r="N58" i="2" a="1"/>
  <c r="N58" i="2" s="1"/>
  <c r="N57" i="2"/>
  <c r="N57" i="2" a="1"/>
  <c r="N56" i="2" a="1"/>
  <c r="N56" i="2" s="1"/>
  <c r="N55" i="2" a="1"/>
  <c r="N55" i="2" s="1"/>
  <c r="N54" i="2" a="1"/>
  <c r="N54" i="2" s="1"/>
  <c r="N53" i="2"/>
  <c r="N53" i="2" a="1"/>
  <c r="N52" i="2" a="1"/>
  <c r="N52" i="2" s="1"/>
  <c r="N51" i="2" a="1"/>
  <c r="N51" i="2" s="1"/>
  <c r="N50" i="2" a="1"/>
  <c r="N50" i="2" s="1"/>
  <c r="N49" i="2"/>
  <c r="N49" i="2" a="1"/>
  <c r="N48" i="2" a="1"/>
  <c r="N48" i="2" s="1"/>
  <c r="N47" i="2" a="1"/>
  <c r="N47" i="2" s="1"/>
  <c r="N46" i="2" a="1"/>
  <c r="N46" i="2" s="1"/>
  <c r="N45" i="2"/>
  <c r="N45" i="2" a="1"/>
  <c r="N44" i="2" a="1"/>
  <c r="N44" i="2" s="1"/>
  <c r="N43" i="2" a="1"/>
  <c r="N43" i="2" s="1"/>
  <c r="C227" i="2"/>
  <c r="C51" i="2"/>
  <c r="AL5" i="2"/>
  <c r="AS30" i="2" l="1"/>
  <c r="AS29" i="2"/>
  <c r="AS28" i="2"/>
  <c r="AS27" i="2"/>
  <c r="AS26" i="2"/>
  <c r="AS25" i="2"/>
  <c r="AS24" i="2"/>
  <c r="AS23" i="2"/>
  <c r="AS22" i="2"/>
  <c r="AS21" i="2"/>
  <c r="AS20" i="2"/>
  <c r="AS19" i="2"/>
  <c r="AS18" i="2"/>
  <c r="AS17" i="2"/>
  <c r="AS16" i="2"/>
  <c r="AS15" i="2"/>
  <c r="AS14" i="2"/>
  <c r="AS13" i="2"/>
  <c r="AS12" i="2"/>
  <c r="AS11" i="2"/>
  <c r="AS10" i="2"/>
  <c r="AS9" i="2"/>
  <c r="AS8" i="2"/>
  <c r="AS7" i="2"/>
  <c r="AS6" i="2"/>
  <c r="AS5" i="2"/>
  <c r="AL30" i="2"/>
  <c r="AL29" i="2"/>
  <c r="AL28" i="2"/>
  <c r="AL27" i="2"/>
  <c r="AL26" i="2"/>
  <c r="AL25" i="2"/>
  <c r="AL24" i="2"/>
  <c r="AL23" i="2"/>
  <c r="AL22" i="2"/>
  <c r="AL21" i="2"/>
  <c r="AL20" i="2"/>
  <c r="AL19" i="2"/>
  <c r="AL18" i="2"/>
  <c r="AL17" i="2"/>
  <c r="AL16" i="2"/>
  <c r="AL15" i="2"/>
  <c r="AL14" i="2"/>
  <c r="AL13" i="2"/>
  <c r="AL12" i="2"/>
  <c r="AL11" i="2"/>
  <c r="AL10" i="2"/>
  <c r="AL9" i="2"/>
  <c r="AL8" i="2"/>
  <c r="AL7" i="2"/>
  <c r="AL6" i="2"/>
  <c r="P402" i="2" l="1"/>
  <c r="P403" i="2"/>
  <c r="P404" i="2"/>
  <c r="P405" i="2"/>
  <c r="P406" i="2"/>
  <c r="Q403" i="2" a="1"/>
  <c r="Q406" i="2" a="1"/>
  <c r="Q401" i="2" a="1"/>
  <c r="Q404" i="2" a="1"/>
  <c r="Q405" i="2" a="1"/>
  <c r="Q402" i="2" a="1"/>
  <c r="Q403" i="2" l="1"/>
  <c r="Q405" i="2"/>
  <c r="Q402" i="2"/>
  <c r="Q406" i="2"/>
  <c r="Q404" i="2"/>
  <c r="Q401" i="2"/>
  <c r="M2" i="2"/>
  <c r="O2" i="2" s="1"/>
  <c r="AK1" i="2" l="1"/>
  <c r="BJ39" i="2" l="1"/>
  <c r="BJ38" i="2"/>
  <c r="BJ37" i="2"/>
  <c r="BJ36" i="2"/>
  <c r="C44" i="2" l="1"/>
  <c r="C45" i="2"/>
  <c r="C46" i="2"/>
  <c r="C47" i="2"/>
  <c r="C48" i="2"/>
  <c r="C49" i="2"/>
  <c r="C50" i="2"/>
  <c r="C52" i="2"/>
  <c r="C53" i="2"/>
  <c r="C54" i="2"/>
  <c r="P45" i="2"/>
  <c r="P46" i="2"/>
  <c r="P47" i="2"/>
  <c r="P48" i="2"/>
  <c r="P49" i="2"/>
  <c r="P52" i="2"/>
  <c r="P53" i="2"/>
  <c r="P54" i="2"/>
  <c r="P55" i="2"/>
  <c r="P56" i="2"/>
  <c r="P59" i="2"/>
  <c r="P60" i="2"/>
  <c r="P61" i="2"/>
  <c r="P62" i="2"/>
  <c r="P63" i="2"/>
  <c r="P66" i="2"/>
  <c r="P67" i="2"/>
  <c r="P68" i="2"/>
  <c r="P69" i="2"/>
  <c r="P70" i="2"/>
  <c r="P73" i="2"/>
  <c r="P74" i="2"/>
  <c r="P75" i="2"/>
  <c r="P76" i="2"/>
  <c r="P77" i="2"/>
  <c r="P80" i="2"/>
  <c r="P81" i="2"/>
  <c r="P82" i="2"/>
  <c r="P83" i="2"/>
  <c r="P84" i="2"/>
  <c r="P87" i="2"/>
  <c r="P88" i="2"/>
  <c r="P89" i="2"/>
  <c r="P90" i="2"/>
  <c r="P91" i="2"/>
  <c r="P94" i="2"/>
  <c r="P95" i="2"/>
  <c r="P96" i="2"/>
  <c r="P97" i="2"/>
  <c r="P98" i="2"/>
  <c r="P101" i="2"/>
  <c r="P102" i="2"/>
  <c r="P103" i="2"/>
  <c r="P104" i="2"/>
  <c r="P105" i="2"/>
  <c r="P108" i="2"/>
  <c r="P109" i="2"/>
  <c r="P110" i="2"/>
  <c r="P111" i="2"/>
  <c r="P112" i="2"/>
  <c r="P115" i="2"/>
  <c r="P116" i="2"/>
  <c r="P117" i="2"/>
  <c r="P118" i="2"/>
  <c r="P119" i="2"/>
  <c r="P122" i="2"/>
  <c r="P123" i="2"/>
  <c r="P124" i="2"/>
  <c r="P125" i="2"/>
  <c r="P126" i="2"/>
  <c r="P129" i="2"/>
  <c r="P130" i="2"/>
  <c r="P131" i="2"/>
  <c r="P132" i="2"/>
  <c r="P133" i="2"/>
  <c r="P136" i="2"/>
  <c r="P137" i="2"/>
  <c r="P138" i="2"/>
  <c r="P139" i="2"/>
  <c r="P140" i="2"/>
  <c r="P143" i="2"/>
  <c r="P144" i="2"/>
  <c r="P145" i="2"/>
  <c r="P146" i="2"/>
  <c r="P147" i="2"/>
  <c r="P150" i="2"/>
  <c r="P151" i="2"/>
  <c r="P152" i="2"/>
  <c r="P153" i="2"/>
  <c r="P154" i="2"/>
  <c r="P157" i="2"/>
  <c r="P158" i="2"/>
  <c r="P159" i="2"/>
  <c r="P160" i="2"/>
  <c r="P161" i="2"/>
  <c r="P164" i="2"/>
  <c r="P165" i="2"/>
  <c r="P166" i="2"/>
  <c r="P167" i="2"/>
  <c r="P168" i="2"/>
  <c r="P171" i="2"/>
  <c r="P172" i="2"/>
  <c r="P173" i="2"/>
  <c r="P174" i="2"/>
  <c r="P175" i="2"/>
  <c r="P178" i="2"/>
  <c r="P179" i="2"/>
  <c r="P180" i="2"/>
  <c r="P181" i="2"/>
  <c r="P182" i="2"/>
  <c r="P185" i="2"/>
  <c r="P186" i="2"/>
  <c r="P187" i="2"/>
  <c r="P188" i="2"/>
  <c r="P189" i="2"/>
  <c r="P192" i="2"/>
  <c r="P193" i="2"/>
  <c r="P194" i="2"/>
  <c r="P195" i="2"/>
  <c r="P196" i="2"/>
  <c r="P199" i="2"/>
  <c r="P200" i="2"/>
  <c r="P201" i="2"/>
  <c r="P202" i="2"/>
  <c r="P203" i="2"/>
  <c r="P206" i="2"/>
  <c r="P207" i="2"/>
  <c r="P208" i="2"/>
  <c r="P209" i="2"/>
  <c r="P210" i="2"/>
  <c r="P213" i="2"/>
  <c r="P214" i="2"/>
  <c r="P215" i="2"/>
  <c r="P216" i="2"/>
  <c r="P217" i="2"/>
  <c r="P220" i="2"/>
  <c r="P221" i="2"/>
  <c r="P222" i="2"/>
  <c r="P223" i="2"/>
  <c r="P224" i="2"/>
  <c r="P227" i="2"/>
  <c r="P228" i="2"/>
  <c r="P229" i="2"/>
  <c r="P230" i="2"/>
  <c r="P231" i="2"/>
  <c r="P234" i="2"/>
  <c r="P235" i="2"/>
  <c r="P236" i="2"/>
  <c r="P237" i="2"/>
  <c r="P238" i="2"/>
  <c r="P241" i="2"/>
  <c r="P242" i="2"/>
  <c r="P243" i="2"/>
  <c r="P244" i="2"/>
  <c r="P245" i="2"/>
  <c r="P248" i="2"/>
  <c r="P249" i="2"/>
  <c r="P250" i="2"/>
  <c r="P251" i="2"/>
  <c r="P252" i="2"/>
  <c r="P255" i="2"/>
  <c r="P256" i="2"/>
  <c r="P257" i="2"/>
  <c r="P258" i="2"/>
  <c r="P259" i="2"/>
  <c r="P262" i="2"/>
  <c r="P263" i="2"/>
  <c r="P264" i="2"/>
  <c r="P265" i="2"/>
  <c r="P266" i="2"/>
  <c r="P269" i="2"/>
  <c r="P270" i="2"/>
  <c r="P271" i="2"/>
  <c r="P272" i="2"/>
  <c r="P273" i="2"/>
  <c r="P276" i="2"/>
  <c r="P277" i="2"/>
  <c r="P278" i="2"/>
  <c r="P279" i="2"/>
  <c r="P280" i="2"/>
  <c r="P283" i="2"/>
  <c r="P284" i="2"/>
  <c r="P285" i="2"/>
  <c r="P286" i="2"/>
  <c r="P287" i="2"/>
  <c r="P290" i="2"/>
  <c r="P291" i="2"/>
  <c r="P292" i="2"/>
  <c r="P293" i="2"/>
  <c r="P294" i="2"/>
  <c r="P297" i="2"/>
  <c r="P298" i="2"/>
  <c r="P299" i="2"/>
  <c r="P300" i="2"/>
  <c r="P301" i="2"/>
  <c r="P304" i="2"/>
  <c r="P305" i="2"/>
  <c r="P306" i="2"/>
  <c r="P307" i="2"/>
  <c r="P308" i="2"/>
  <c r="P311" i="2"/>
  <c r="P312" i="2"/>
  <c r="P313" i="2"/>
  <c r="P314" i="2"/>
  <c r="P315" i="2"/>
  <c r="P318" i="2"/>
  <c r="P319" i="2"/>
  <c r="P320" i="2"/>
  <c r="P321" i="2"/>
  <c r="P322" i="2"/>
  <c r="P325" i="2"/>
  <c r="P326" i="2"/>
  <c r="P327" i="2"/>
  <c r="P328" i="2"/>
  <c r="P329" i="2"/>
  <c r="P332" i="2"/>
  <c r="P333" i="2"/>
  <c r="P334" i="2"/>
  <c r="P335" i="2"/>
  <c r="P336" i="2"/>
  <c r="P339" i="2"/>
  <c r="P340" i="2"/>
  <c r="P341" i="2"/>
  <c r="P342" i="2"/>
  <c r="P343" i="2"/>
  <c r="P346" i="2"/>
  <c r="P347" i="2"/>
  <c r="P348" i="2"/>
  <c r="P349" i="2"/>
  <c r="P350" i="2"/>
  <c r="P353" i="2"/>
  <c r="P354" i="2"/>
  <c r="P355" i="2"/>
  <c r="P356" i="2"/>
  <c r="P357" i="2"/>
  <c r="P360" i="2"/>
  <c r="P361" i="2"/>
  <c r="P362" i="2"/>
  <c r="P363" i="2"/>
  <c r="P364" i="2"/>
  <c r="P367" i="2"/>
  <c r="P368" i="2"/>
  <c r="P369" i="2"/>
  <c r="P370" i="2"/>
  <c r="P371" i="2"/>
  <c r="P374" i="2"/>
  <c r="P375" i="2"/>
  <c r="P376" i="2"/>
  <c r="P377" i="2"/>
  <c r="P378" i="2"/>
  <c r="P381" i="2"/>
  <c r="P382" i="2"/>
  <c r="P383" i="2"/>
  <c r="P384" i="2"/>
  <c r="P385" i="2"/>
  <c r="P388" i="2"/>
  <c r="P389" i="2"/>
  <c r="P390" i="2"/>
  <c r="P391" i="2"/>
  <c r="P392" i="2"/>
  <c r="P395" i="2"/>
  <c r="P396" i="2"/>
  <c r="P397" i="2"/>
  <c r="P398" i="2"/>
  <c r="P399" i="2"/>
  <c r="M3" i="2"/>
  <c r="C136" i="2"/>
  <c r="C137" i="2"/>
  <c r="C138" i="2"/>
  <c r="C139" i="2"/>
  <c r="C140" i="2"/>
  <c r="C141" i="2"/>
  <c r="C142" i="2"/>
  <c r="C143" i="2"/>
  <c r="C144" i="2"/>
  <c r="C145" i="2"/>
  <c r="C15" i="4" l="1"/>
  <c r="AD43" i="2"/>
  <c r="AD44" i="2"/>
  <c r="AD45" i="2"/>
  <c r="AD46" i="2"/>
  <c r="AD47" i="2"/>
  <c r="AD48" i="2"/>
  <c r="AD49" i="2"/>
  <c r="AD50" i="2"/>
  <c r="AD51" i="2"/>
  <c r="AD52" i="2"/>
  <c r="AD53" i="2"/>
  <c r="AD54" i="2"/>
  <c r="AD56" i="2"/>
  <c r="AD57" i="2"/>
  <c r="AD58" i="2"/>
  <c r="AD59" i="2"/>
  <c r="AD60" i="2"/>
  <c r="AD61" i="2"/>
  <c r="AD62" i="2"/>
  <c r="AD63" i="2"/>
  <c r="AD64" i="2"/>
  <c r="AD65" i="2"/>
  <c r="AD66" i="2"/>
  <c r="AD67" i="2"/>
  <c r="AD68" i="2"/>
  <c r="AD69" i="2"/>
  <c r="AD70" i="2"/>
  <c r="AD71" i="2"/>
  <c r="AD72" i="2"/>
  <c r="AD73" i="2"/>
  <c r="AD74" i="2"/>
  <c r="AD75" i="2"/>
  <c r="AD76" i="2"/>
  <c r="AD77" i="2"/>
  <c r="AD78" i="2"/>
  <c r="AD79" i="2"/>
  <c r="AD80" i="2"/>
  <c r="AD81" i="2"/>
  <c r="AD82" i="2"/>
  <c r="AD83" i="2"/>
  <c r="AD84" i="2"/>
  <c r="AD85" i="2"/>
  <c r="AD86" i="2"/>
  <c r="AD87" i="2"/>
  <c r="AD88" i="2"/>
  <c r="AD89" i="2"/>
  <c r="AD90" i="2"/>
  <c r="AD91" i="2"/>
  <c r="AD92" i="2"/>
  <c r="AD93" i="2"/>
  <c r="AD94" i="2"/>
  <c r="AD95" i="2"/>
  <c r="AD96" i="2"/>
  <c r="AD97" i="2"/>
  <c r="AD98" i="2"/>
  <c r="AD99" i="2"/>
  <c r="AD100" i="2"/>
  <c r="AD101" i="2"/>
  <c r="AD102" i="2"/>
  <c r="AD103" i="2"/>
  <c r="AD104" i="2"/>
  <c r="AD105" i="2"/>
  <c r="AD106" i="2"/>
  <c r="AD107" i="2"/>
  <c r="AD108" i="2"/>
  <c r="AD109" i="2"/>
  <c r="AD110" i="2"/>
  <c r="AD111" i="2"/>
  <c r="AD112" i="2"/>
  <c r="AD113" i="2"/>
  <c r="AD114" i="2"/>
  <c r="AD115" i="2"/>
  <c r="AD116" i="2"/>
  <c r="AD117" i="2"/>
  <c r="AD118" i="2"/>
  <c r="AD119" i="2"/>
  <c r="AD120" i="2"/>
  <c r="AD121" i="2"/>
  <c r="AD122" i="2"/>
  <c r="AD123" i="2"/>
  <c r="AD124" i="2"/>
  <c r="AD125" i="2"/>
  <c r="AD126" i="2"/>
  <c r="AD127" i="2"/>
  <c r="AD128" i="2"/>
  <c r="AD129" i="2"/>
  <c r="AD130" i="2"/>
  <c r="AD131" i="2"/>
  <c r="AD132" i="2"/>
  <c r="AD133" i="2"/>
  <c r="AD134" i="2"/>
  <c r="AD135" i="2"/>
  <c r="AD136" i="2"/>
  <c r="AD137" i="2"/>
  <c r="AD138" i="2"/>
  <c r="AD139" i="2"/>
  <c r="AD140" i="2"/>
  <c r="AD141" i="2"/>
  <c r="AD142" i="2"/>
  <c r="AD143" i="2"/>
  <c r="AD144" i="2"/>
  <c r="AD145" i="2"/>
  <c r="AD146" i="2"/>
  <c r="AD147" i="2"/>
  <c r="AD148" i="2"/>
  <c r="AD149" i="2"/>
  <c r="AD150" i="2"/>
  <c r="AD151" i="2"/>
  <c r="AD152" i="2"/>
  <c r="AD153" i="2"/>
  <c r="AD154" i="2"/>
  <c r="AD155" i="2"/>
  <c r="AD156" i="2"/>
  <c r="AD157" i="2"/>
  <c r="AD158" i="2"/>
  <c r="AD159" i="2"/>
  <c r="AD160" i="2"/>
  <c r="AD161" i="2"/>
  <c r="AD162" i="2"/>
  <c r="AD163" i="2"/>
  <c r="AD164" i="2"/>
  <c r="AD165" i="2"/>
  <c r="AD166" i="2"/>
  <c r="AD167" i="2"/>
  <c r="AD168" i="2"/>
  <c r="AD169" i="2"/>
  <c r="AD170" i="2"/>
  <c r="AD171" i="2"/>
  <c r="AD172" i="2"/>
  <c r="AD173" i="2"/>
  <c r="AD174" i="2"/>
  <c r="AD175" i="2"/>
  <c r="AD176" i="2"/>
  <c r="AD177" i="2"/>
  <c r="AD178" i="2"/>
  <c r="AD179" i="2"/>
  <c r="AD180" i="2"/>
  <c r="AD181" i="2"/>
  <c r="AD182" i="2"/>
  <c r="AD183" i="2"/>
  <c r="AD184" i="2"/>
  <c r="AD185" i="2"/>
  <c r="AD186" i="2"/>
  <c r="AD187" i="2"/>
  <c r="AD188" i="2"/>
  <c r="AD189" i="2"/>
  <c r="AD190" i="2"/>
  <c r="AD191" i="2"/>
  <c r="AD192" i="2"/>
  <c r="AD193" i="2"/>
  <c r="AD194" i="2"/>
  <c r="AD195" i="2"/>
  <c r="AD196" i="2"/>
  <c r="AD197" i="2"/>
  <c r="AD198" i="2"/>
  <c r="AD199" i="2"/>
  <c r="AD200" i="2"/>
  <c r="AD201" i="2"/>
  <c r="AD202" i="2"/>
  <c r="AD203" i="2"/>
  <c r="AD204" i="2"/>
  <c r="AD205" i="2"/>
  <c r="AD206" i="2"/>
  <c r="AD207" i="2"/>
  <c r="AD208" i="2"/>
  <c r="AD209" i="2"/>
  <c r="AD210" i="2"/>
  <c r="AD211" i="2"/>
  <c r="AD212" i="2"/>
  <c r="AD213" i="2"/>
  <c r="AD214" i="2"/>
  <c r="AD215" i="2"/>
  <c r="AD216" i="2"/>
  <c r="AD217" i="2"/>
  <c r="AD218" i="2"/>
  <c r="AD219" i="2"/>
  <c r="AD220" i="2"/>
  <c r="AD221" i="2"/>
  <c r="AD222" i="2"/>
  <c r="AD223" i="2"/>
  <c r="AD224" i="2"/>
  <c r="AD225" i="2"/>
  <c r="AD226" i="2"/>
  <c r="AD227" i="2"/>
  <c r="AD228" i="2"/>
  <c r="AD229" i="2"/>
  <c r="AD230" i="2"/>
  <c r="AD231" i="2"/>
  <c r="AD232" i="2"/>
  <c r="AD233" i="2"/>
  <c r="AD234" i="2"/>
  <c r="AD235" i="2"/>
  <c r="AD236" i="2"/>
  <c r="AD237" i="2"/>
  <c r="AD238" i="2"/>
  <c r="AD239" i="2"/>
  <c r="AD240" i="2"/>
  <c r="AD241" i="2"/>
  <c r="AD242" i="2"/>
  <c r="AD243" i="2"/>
  <c r="AD244" i="2"/>
  <c r="AD245" i="2"/>
  <c r="AD246" i="2"/>
  <c r="AD247" i="2"/>
  <c r="AD248" i="2"/>
  <c r="AD249" i="2"/>
  <c r="AD250" i="2"/>
  <c r="AD251" i="2"/>
  <c r="AD252" i="2"/>
  <c r="AD253" i="2"/>
  <c r="AD254" i="2"/>
  <c r="AD255" i="2"/>
  <c r="AD256" i="2"/>
  <c r="AD257" i="2"/>
  <c r="AD258" i="2"/>
  <c r="AD259" i="2"/>
  <c r="AD260" i="2"/>
  <c r="AD261" i="2"/>
  <c r="AD262" i="2"/>
  <c r="AD263" i="2"/>
  <c r="AD264" i="2"/>
  <c r="AD265" i="2"/>
  <c r="AD266" i="2"/>
  <c r="AD267" i="2"/>
  <c r="AD268" i="2"/>
  <c r="AD269" i="2"/>
  <c r="AD270" i="2"/>
  <c r="AD271" i="2"/>
  <c r="AD272" i="2"/>
  <c r="AD273" i="2"/>
  <c r="AD274" i="2"/>
  <c r="AD275" i="2"/>
  <c r="AD276" i="2"/>
  <c r="AD277" i="2"/>
  <c r="AD278" i="2"/>
  <c r="AD279" i="2"/>
  <c r="AD280" i="2"/>
  <c r="AD281" i="2"/>
  <c r="AD282" i="2"/>
  <c r="AD283" i="2"/>
  <c r="AD284" i="2"/>
  <c r="AD285" i="2"/>
  <c r="AD286" i="2"/>
  <c r="AD287" i="2"/>
  <c r="AD288" i="2"/>
  <c r="AD289" i="2"/>
  <c r="AD290" i="2"/>
  <c r="AD291" i="2"/>
  <c r="AD292" i="2"/>
  <c r="AD293" i="2"/>
  <c r="AD294" i="2"/>
  <c r="AD295" i="2"/>
  <c r="AD296" i="2"/>
  <c r="AD297" i="2"/>
  <c r="AD298" i="2"/>
  <c r="AD299" i="2"/>
  <c r="AD300" i="2"/>
  <c r="AD301" i="2"/>
  <c r="AD302" i="2"/>
  <c r="AD303" i="2"/>
  <c r="AD304" i="2"/>
  <c r="AD305" i="2"/>
  <c r="AD306" i="2"/>
  <c r="AD307" i="2"/>
  <c r="AD308" i="2"/>
  <c r="AD309" i="2"/>
  <c r="AD310" i="2"/>
  <c r="AD311" i="2"/>
  <c r="AD312" i="2"/>
  <c r="AD313" i="2"/>
  <c r="AD314" i="2"/>
  <c r="AD315" i="2"/>
  <c r="AD316" i="2"/>
  <c r="AD317" i="2"/>
  <c r="AD318" i="2"/>
  <c r="AD319" i="2"/>
  <c r="AD320" i="2"/>
  <c r="AD321" i="2"/>
  <c r="AD322" i="2"/>
  <c r="AD323" i="2"/>
  <c r="AD324" i="2"/>
  <c r="AD325" i="2"/>
  <c r="AD326" i="2"/>
  <c r="AD327" i="2"/>
  <c r="AD328" i="2"/>
  <c r="AD329" i="2"/>
  <c r="AD330" i="2"/>
  <c r="AD331" i="2"/>
  <c r="AD332" i="2"/>
  <c r="AD333" i="2"/>
  <c r="AD334" i="2"/>
  <c r="AD335" i="2"/>
  <c r="AD336" i="2"/>
  <c r="AD337" i="2"/>
  <c r="AD338" i="2"/>
  <c r="AD339" i="2"/>
  <c r="AD340" i="2"/>
  <c r="AD341" i="2"/>
  <c r="AD342" i="2"/>
  <c r="AD343" i="2"/>
  <c r="AD344" i="2"/>
  <c r="AD345" i="2"/>
  <c r="AD346" i="2"/>
  <c r="AD347" i="2"/>
  <c r="AD348" i="2"/>
  <c r="AD349" i="2"/>
  <c r="AD350" i="2"/>
  <c r="AD351" i="2"/>
  <c r="AD352" i="2"/>
  <c r="AD353" i="2"/>
  <c r="AD354" i="2"/>
  <c r="AD355" i="2"/>
  <c r="AD356" i="2"/>
  <c r="AD357" i="2"/>
  <c r="AD358" i="2"/>
  <c r="AD359" i="2"/>
  <c r="AD360" i="2"/>
  <c r="AD361" i="2"/>
  <c r="AD362" i="2"/>
  <c r="AD363" i="2"/>
  <c r="AD364" i="2"/>
  <c r="AD365" i="2"/>
  <c r="AD366" i="2"/>
  <c r="AD367" i="2"/>
  <c r="AD368" i="2"/>
  <c r="AD369" i="2"/>
  <c r="AD370" i="2"/>
  <c r="AD371" i="2"/>
  <c r="AD372" i="2"/>
  <c r="AD373" i="2"/>
  <c r="AD374" i="2"/>
  <c r="AD375" i="2"/>
  <c r="AD376" i="2"/>
  <c r="AD377" i="2"/>
  <c r="AD378" i="2"/>
  <c r="AD379" i="2"/>
  <c r="AD380" i="2"/>
  <c r="AD381" i="2"/>
  <c r="AD382" i="2"/>
  <c r="AD383" i="2"/>
  <c r="AD384" i="2"/>
  <c r="AD385" i="2"/>
  <c r="AD386" i="2"/>
  <c r="AD387" i="2"/>
  <c r="AD388" i="2"/>
  <c r="AD389" i="2"/>
  <c r="AD390" i="2"/>
  <c r="AD391" i="2"/>
  <c r="AD392" i="2"/>
  <c r="AD393" i="2"/>
  <c r="AD394" i="2"/>
  <c r="AD395" i="2"/>
  <c r="AD396" i="2"/>
  <c r="AD397" i="2"/>
  <c r="AD398" i="2"/>
  <c r="AD399" i="2"/>
  <c r="AD400" i="2"/>
  <c r="AD401" i="2"/>
  <c r="AD402" i="2"/>
  <c r="AD403" i="2"/>
  <c r="AD404" i="2"/>
  <c r="AD405" i="2"/>
  <c r="AD406" i="2"/>
  <c r="AD407" i="2"/>
  <c r="C70" i="2"/>
  <c r="C63" i="2"/>
  <c r="C64" i="2"/>
  <c r="G64" i="2" s="1" a="1"/>
  <c r="G64" i="2" s="1"/>
  <c r="C65" i="2"/>
  <c r="D65" i="2" s="1"/>
  <c r="T65" i="2" s="1"/>
  <c r="C66" i="2"/>
  <c r="C67" i="2"/>
  <c r="C68" i="2"/>
  <c r="D68" i="2" s="1"/>
  <c r="T68" i="2" s="1"/>
  <c r="C69" i="2"/>
  <c r="D69" i="2" s="1"/>
  <c r="T69" i="2" s="1"/>
  <c r="D408" i="2"/>
  <c r="C43" i="2"/>
  <c r="E43" i="2" s="1"/>
  <c r="D44" i="2"/>
  <c r="E45" i="2"/>
  <c r="G46" i="2" a="1"/>
  <c r="G46" i="2" s="1"/>
  <c r="G47" i="2" a="1"/>
  <c r="G47" i="2" s="1"/>
  <c r="E48" i="2"/>
  <c r="D49" i="2"/>
  <c r="E50" i="2"/>
  <c r="G51" i="2" a="1"/>
  <c r="G51" i="2" s="1"/>
  <c r="E52" i="2"/>
  <c r="G48" i="2" a="1"/>
  <c r="G48" i="2" s="1"/>
  <c r="C55" i="2"/>
  <c r="G55" i="2" s="1" a="1"/>
  <c r="G55" i="2" s="1"/>
  <c r="C56" i="2"/>
  <c r="C57" i="2"/>
  <c r="C58" i="2"/>
  <c r="C59" i="2"/>
  <c r="C60" i="2"/>
  <c r="E60" i="2" s="1"/>
  <c r="C61" i="2"/>
  <c r="G61" i="2" s="1" a="1"/>
  <c r="G61" i="2" s="1"/>
  <c r="C62" i="2"/>
  <c r="D62" i="2" s="1"/>
  <c r="T62" i="2" s="1"/>
  <c r="C71" i="2"/>
  <c r="C72" i="2"/>
  <c r="G72" i="2" s="1" a="1"/>
  <c r="G72" i="2" s="1"/>
  <c r="C73" i="2"/>
  <c r="G73" i="2" s="1" a="1"/>
  <c r="G73" i="2" s="1"/>
  <c r="C74" i="2"/>
  <c r="C75" i="2"/>
  <c r="D75" i="2" s="1"/>
  <c r="T75" i="2" s="1"/>
  <c r="C76" i="2"/>
  <c r="G76" i="2" s="1" a="1"/>
  <c r="G76" i="2" s="1"/>
  <c r="C77" i="2"/>
  <c r="C78" i="2"/>
  <c r="C79" i="2"/>
  <c r="D79" i="2" s="1"/>
  <c r="T79" i="2" s="1"/>
  <c r="C80" i="2"/>
  <c r="D80" i="2" s="1"/>
  <c r="T80" i="2" s="1"/>
  <c r="C81" i="2"/>
  <c r="D81" i="2" s="1"/>
  <c r="T81" i="2" s="1"/>
  <c r="C82" i="2"/>
  <c r="C83" i="2"/>
  <c r="G83" i="2" s="1" a="1"/>
  <c r="G83" i="2" s="1"/>
  <c r="C84" i="2"/>
  <c r="C85" i="2"/>
  <c r="C86" i="2"/>
  <c r="D86" i="2" s="1"/>
  <c r="T86" i="2" s="1"/>
  <c r="C87" i="2"/>
  <c r="C88" i="2"/>
  <c r="C89" i="2"/>
  <c r="C90" i="2"/>
  <c r="C91" i="2"/>
  <c r="D91" i="2" s="1"/>
  <c r="C92" i="2"/>
  <c r="C93" i="2"/>
  <c r="G93" i="2" s="1" a="1"/>
  <c r="G93" i="2" s="1"/>
  <c r="C94" i="2"/>
  <c r="C95" i="2"/>
  <c r="G95" i="2" s="1" a="1"/>
  <c r="G95" i="2" s="1"/>
  <c r="C96" i="2"/>
  <c r="C97" i="2"/>
  <c r="C98" i="2"/>
  <c r="C99" i="2"/>
  <c r="C100" i="2"/>
  <c r="C101" i="2"/>
  <c r="C102" i="2"/>
  <c r="D102" i="2" s="1"/>
  <c r="T102" i="2" s="1"/>
  <c r="C103" i="2"/>
  <c r="E103" i="2" s="1"/>
  <c r="C104" i="2"/>
  <c r="G104" i="2" s="1" a="1"/>
  <c r="G104" i="2" s="1"/>
  <c r="C105" i="2"/>
  <c r="D105" i="2" s="1"/>
  <c r="C106" i="2"/>
  <c r="C107" i="2"/>
  <c r="C108" i="2"/>
  <c r="D108" i="2" s="1"/>
  <c r="T108" i="2" s="1"/>
  <c r="C109" i="2"/>
  <c r="C110" i="2"/>
  <c r="C111" i="2"/>
  <c r="C112" i="2"/>
  <c r="C113" i="2"/>
  <c r="C114" i="2"/>
  <c r="C115" i="2"/>
  <c r="G115" i="2" s="1" a="1"/>
  <c r="G115" i="2" s="1"/>
  <c r="C116" i="2"/>
  <c r="G116" i="2" s="1" a="1"/>
  <c r="G116" i="2" s="1"/>
  <c r="C117" i="2"/>
  <c r="C118" i="2"/>
  <c r="C119" i="2"/>
  <c r="D119" i="2" s="1"/>
  <c r="C120" i="2"/>
  <c r="C121" i="2"/>
  <c r="C122" i="2"/>
  <c r="D122" i="2" s="1"/>
  <c r="T122" i="2" s="1"/>
  <c r="C123" i="2"/>
  <c r="D123" i="2" s="1"/>
  <c r="T123" i="2" s="1"/>
  <c r="C124" i="2"/>
  <c r="C125" i="2"/>
  <c r="E125" i="2" s="1"/>
  <c r="C126" i="2"/>
  <c r="G126" i="2" s="1" a="1"/>
  <c r="G126" i="2" s="1"/>
  <c r="C127" i="2"/>
  <c r="D127" i="2" s="1"/>
  <c r="C128" i="2"/>
  <c r="C129" i="2"/>
  <c r="D129" i="2" s="1"/>
  <c r="T129" i="2" s="1"/>
  <c r="C130" i="2"/>
  <c r="C131" i="2"/>
  <c r="C132" i="2"/>
  <c r="C133" i="2"/>
  <c r="D133" i="2" s="1"/>
  <c r="C134" i="2"/>
  <c r="D134" i="2" s="1"/>
  <c r="C135" i="2"/>
  <c r="G137" i="2" a="1"/>
  <c r="G137" i="2" s="1"/>
  <c r="G138" i="2" a="1"/>
  <c r="G138" i="2" s="1"/>
  <c r="D140" i="2"/>
  <c r="D145" i="2"/>
  <c r="T145" i="2" s="1"/>
  <c r="C146" i="2"/>
  <c r="E146" i="2" s="1"/>
  <c r="C147" i="2"/>
  <c r="G147" i="2" s="1" a="1"/>
  <c r="G147" i="2" s="1"/>
  <c r="C148" i="2"/>
  <c r="C149" i="2"/>
  <c r="D149" i="2" s="1"/>
  <c r="T149" i="2" s="1"/>
  <c r="C150" i="2"/>
  <c r="C151" i="2"/>
  <c r="C152" i="2"/>
  <c r="C153" i="2"/>
  <c r="E153" i="2" s="1"/>
  <c r="C154" i="2"/>
  <c r="C155" i="2"/>
  <c r="C156" i="2"/>
  <c r="C157" i="2"/>
  <c r="C158" i="2"/>
  <c r="G158" i="2" s="1" a="1"/>
  <c r="G158" i="2" s="1"/>
  <c r="C159" i="2"/>
  <c r="D159" i="2" s="1"/>
  <c r="T159" i="2" s="1"/>
  <c r="C160" i="2"/>
  <c r="C161" i="2"/>
  <c r="C162" i="2"/>
  <c r="D162" i="2" s="1"/>
  <c r="C163" i="2"/>
  <c r="G163" i="2" s="1" a="1"/>
  <c r="G163" i="2" s="1"/>
  <c r="C164" i="2"/>
  <c r="C165" i="2"/>
  <c r="G165" i="2" s="1" a="1"/>
  <c r="G165" i="2" s="1"/>
  <c r="C166" i="2"/>
  <c r="E166" i="2" s="1"/>
  <c r="C167" i="2"/>
  <c r="C168" i="2"/>
  <c r="C169" i="2"/>
  <c r="D169" i="2" s="1"/>
  <c r="C170" i="2"/>
  <c r="D170" i="2" s="1"/>
  <c r="C171" i="2"/>
  <c r="E171" i="2" s="1"/>
  <c r="C172" i="2"/>
  <c r="D172" i="2" s="1"/>
  <c r="T172" i="2" s="1"/>
  <c r="C173" i="2"/>
  <c r="D173" i="2" s="1"/>
  <c r="T173" i="2" s="1"/>
  <c r="C174" i="2"/>
  <c r="C175" i="2"/>
  <c r="G175" i="2" s="1" a="1"/>
  <c r="G175" i="2" s="1"/>
  <c r="C176" i="2"/>
  <c r="G176" i="2" s="1" a="1"/>
  <c r="G176" i="2" s="1"/>
  <c r="C177" i="2"/>
  <c r="D177" i="2" s="1"/>
  <c r="T177" i="2" s="1"/>
  <c r="C178" i="2"/>
  <c r="C179" i="2"/>
  <c r="C180" i="2"/>
  <c r="D180" i="2" s="1"/>
  <c r="C181" i="2"/>
  <c r="G181" i="2" s="1" a="1"/>
  <c r="G181" i="2" s="1"/>
  <c r="C182" i="2"/>
  <c r="C183" i="2"/>
  <c r="G183" i="2" s="1" a="1"/>
  <c r="G183" i="2" s="1"/>
  <c r="C184" i="2"/>
  <c r="E184" i="2" s="1"/>
  <c r="C185" i="2"/>
  <c r="E185" i="2" s="1"/>
  <c r="C186" i="2"/>
  <c r="C187" i="2"/>
  <c r="D187" i="2" s="1"/>
  <c r="T187" i="2" s="1"/>
  <c r="C188" i="2"/>
  <c r="D188" i="2" s="1"/>
  <c r="T188" i="2" s="1"/>
  <c r="C189" i="2"/>
  <c r="G189" i="2" s="1" a="1"/>
  <c r="G189" i="2" s="1"/>
  <c r="C190" i="2"/>
  <c r="C191" i="2"/>
  <c r="C192" i="2"/>
  <c r="C193" i="2"/>
  <c r="C194" i="2"/>
  <c r="G194" i="2" s="1" a="1"/>
  <c r="G194" i="2" s="1"/>
  <c r="C195" i="2"/>
  <c r="D195" i="2" s="1"/>
  <c r="T195" i="2" s="1"/>
  <c r="C196" i="2"/>
  <c r="C197" i="2"/>
  <c r="D197" i="2" s="1"/>
  <c r="C198" i="2"/>
  <c r="D198" i="2" s="1"/>
  <c r="T198" i="2" s="1"/>
  <c r="C199" i="2"/>
  <c r="G199" i="2" s="1" a="1"/>
  <c r="G199" i="2" s="1"/>
  <c r="C200" i="2"/>
  <c r="C201" i="2"/>
  <c r="G201" i="2" s="1" a="1"/>
  <c r="G201" i="2" s="1"/>
  <c r="C202" i="2"/>
  <c r="E202" i="2" s="1"/>
  <c r="C203" i="2"/>
  <c r="C204" i="2"/>
  <c r="C205" i="2"/>
  <c r="D205" i="2" s="1"/>
  <c r="T205" i="2" s="1"/>
  <c r="C206" i="2"/>
  <c r="D206" i="2" s="1"/>
  <c r="T206" i="2" s="1"/>
  <c r="C207" i="2"/>
  <c r="E207" i="2" s="1"/>
  <c r="C208" i="2"/>
  <c r="C209" i="2"/>
  <c r="C210" i="2"/>
  <c r="C211" i="2"/>
  <c r="G211" i="2" s="1" a="1"/>
  <c r="G211" i="2" s="1"/>
  <c r="C212" i="2"/>
  <c r="G212" i="2" s="1" a="1"/>
  <c r="G212" i="2" s="1"/>
  <c r="C213" i="2"/>
  <c r="D213" i="2" s="1"/>
  <c r="T213" i="2" s="1"/>
  <c r="C214" i="2"/>
  <c r="C215" i="2"/>
  <c r="C216" i="2"/>
  <c r="D216" i="2" s="1"/>
  <c r="T216" i="2" s="1"/>
  <c r="C217" i="2"/>
  <c r="G217" i="2" s="1" a="1"/>
  <c r="G217" i="2" s="1"/>
  <c r="C218" i="2"/>
  <c r="D218" i="2" s="1"/>
  <c r="C219" i="2"/>
  <c r="G219" i="2" s="1" a="1"/>
  <c r="G219" i="2" s="1"/>
  <c r="C220" i="2"/>
  <c r="E220" i="2" s="1"/>
  <c r="C221" i="2"/>
  <c r="C222" i="2"/>
  <c r="C223" i="2"/>
  <c r="D223" i="2" s="1"/>
  <c r="T223" i="2" s="1"/>
  <c r="C224" i="2"/>
  <c r="D224" i="2" s="1"/>
  <c r="C225" i="2"/>
  <c r="G225" i="2" s="1" a="1"/>
  <c r="G225" i="2" s="1"/>
  <c r="C226" i="2"/>
  <c r="C228" i="2"/>
  <c r="C229" i="2"/>
  <c r="C230" i="2"/>
  <c r="G230" i="2" s="1" a="1"/>
  <c r="G230" i="2" s="1"/>
  <c r="C231" i="2"/>
  <c r="D231" i="2" s="1"/>
  <c r="C232" i="2"/>
  <c r="C233" i="2"/>
  <c r="D233" i="2" s="1"/>
  <c r="T233" i="2" s="1"/>
  <c r="C234" i="2"/>
  <c r="C235" i="2"/>
  <c r="G235" i="2" s="1" a="1"/>
  <c r="G235" i="2" s="1"/>
  <c r="C236" i="2"/>
  <c r="C237" i="2"/>
  <c r="G237" i="2" s="1" a="1"/>
  <c r="G237" i="2" s="1"/>
  <c r="C238" i="2"/>
  <c r="E238" i="2" s="1"/>
  <c r="C239" i="2"/>
  <c r="C240" i="2"/>
  <c r="D240" i="2" s="1"/>
  <c r="T240" i="2" s="1"/>
  <c r="C241" i="2"/>
  <c r="C242" i="2"/>
  <c r="C243" i="2"/>
  <c r="E243" i="2" s="1"/>
  <c r="C244" i="2"/>
  <c r="C245" i="2"/>
  <c r="C246" i="2"/>
  <c r="C247" i="2"/>
  <c r="G247" i="2" s="1" a="1"/>
  <c r="G247" i="2" s="1"/>
  <c r="C248" i="2"/>
  <c r="G248" i="2" s="1" a="1"/>
  <c r="G248" i="2" s="1"/>
  <c r="C249" i="2"/>
  <c r="D249" i="2" s="1"/>
  <c r="T249" i="2" s="1"/>
  <c r="C250" i="2"/>
  <c r="C251" i="2"/>
  <c r="C252" i="2"/>
  <c r="C253" i="2"/>
  <c r="G253" i="2" s="1" a="1"/>
  <c r="G253" i="2" s="1"/>
  <c r="C254" i="2"/>
  <c r="D254" i="2" s="1"/>
  <c r="T254" i="2" s="1"/>
  <c r="C255" i="2"/>
  <c r="G255" i="2" s="1" a="1"/>
  <c r="G255" i="2" s="1"/>
  <c r="C256" i="2"/>
  <c r="E256" i="2" s="1"/>
  <c r="C257" i="2"/>
  <c r="D257" i="2" s="1"/>
  <c r="T257" i="2" s="1"/>
  <c r="C258" i="2"/>
  <c r="C259" i="2"/>
  <c r="C260" i="2"/>
  <c r="C261" i="2"/>
  <c r="G261" i="2" s="1" a="1"/>
  <c r="G261" i="2" s="1"/>
  <c r="C262" i="2"/>
  <c r="C263" i="2"/>
  <c r="C264" i="2"/>
  <c r="C265" i="2"/>
  <c r="C266" i="2"/>
  <c r="G266" i="2" s="1" a="1"/>
  <c r="G266" i="2" s="1"/>
  <c r="C267" i="2"/>
  <c r="D267" i="2" s="1"/>
  <c r="C268" i="2"/>
  <c r="C269" i="2"/>
  <c r="C270" i="2"/>
  <c r="C271" i="2"/>
  <c r="G271" i="2" s="1" a="1"/>
  <c r="G271" i="2" s="1"/>
  <c r="C272" i="2"/>
  <c r="G272" i="2" s="1" a="1"/>
  <c r="G272" i="2" s="1"/>
  <c r="C273" i="2"/>
  <c r="G273" i="2" s="1" a="1"/>
  <c r="G273" i="2" s="1"/>
  <c r="C274" i="2"/>
  <c r="E274" i="2" s="1"/>
  <c r="C275" i="2"/>
  <c r="D275" i="2" s="1"/>
  <c r="T275" i="2" s="1"/>
  <c r="C276" i="2"/>
  <c r="C277" i="2"/>
  <c r="C278" i="2"/>
  <c r="D278" i="2" s="1"/>
  <c r="T278" i="2" s="1"/>
  <c r="C279" i="2"/>
  <c r="E279" i="2" s="1"/>
  <c r="C280" i="2"/>
  <c r="C281" i="2"/>
  <c r="C282" i="2"/>
  <c r="D282" i="2" s="1"/>
  <c r="T282" i="2" s="1"/>
  <c r="C283" i="2"/>
  <c r="G283" i="2" s="1" a="1"/>
  <c r="G283" i="2" s="1"/>
  <c r="C284" i="2"/>
  <c r="G284" i="2" s="1" a="1"/>
  <c r="G284" i="2" s="1"/>
  <c r="C285" i="2"/>
  <c r="C286" i="2"/>
  <c r="C287" i="2"/>
  <c r="C288" i="2"/>
  <c r="D288" i="2" s="1"/>
  <c r="C289" i="2"/>
  <c r="G289" i="2" s="1" a="1"/>
  <c r="G289" i="2" s="1"/>
  <c r="C290" i="2"/>
  <c r="D290" i="2" s="1"/>
  <c r="T290" i="2" s="1"/>
  <c r="C291" i="2"/>
  <c r="G291" i="2" s="1" a="1"/>
  <c r="G291" i="2" s="1"/>
  <c r="C292" i="2"/>
  <c r="E292" i="2" s="1"/>
  <c r="C293" i="2"/>
  <c r="D293" i="2" s="1"/>
  <c r="T293" i="2" s="1"/>
  <c r="C294" i="2"/>
  <c r="C295" i="2"/>
  <c r="C296" i="2"/>
  <c r="D296" i="2" s="1"/>
  <c r="T296" i="2" s="1"/>
  <c r="C297" i="2"/>
  <c r="G297" i="2" s="1" a="1"/>
  <c r="G297" i="2" s="1"/>
  <c r="C298" i="2"/>
  <c r="C299" i="2"/>
  <c r="C300" i="2"/>
  <c r="D300" i="2" s="1"/>
  <c r="T300" i="2" s="1"/>
  <c r="C301" i="2"/>
  <c r="C302" i="2"/>
  <c r="G302" i="2" s="1" a="1"/>
  <c r="G302" i="2" s="1"/>
  <c r="C303" i="2"/>
  <c r="C304" i="2"/>
  <c r="C305" i="2"/>
  <c r="C306" i="2"/>
  <c r="E306" i="2" s="1"/>
  <c r="C307" i="2"/>
  <c r="G307" i="2" s="1" a="1"/>
  <c r="G307" i="2" s="1"/>
  <c r="C308" i="2"/>
  <c r="C309" i="2"/>
  <c r="G309" i="2" s="1" a="1"/>
  <c r="G309" i="2" s="1"/>
  <c r="C310" i="2"/>
  <c r="E310" i="2" s="1"/>
  <c r="C311" i="2"/>
  <c r="D311" i="2" s="1"/>
  <c r="T311" i="2" s="1"/>
  <c r="C312" i="2"/>
  <c r="C313" i="2"/>
  <c r="C314" i="2"/>
  <c r="D314" i="2" s="1"/>
  <c r="T314" i="2" s="1"/>
  <c r="C315" i="2"/>
  <c r="E315" i="2" s="1"/>
  <c r="C316" i="2"/>
  <c r="C317" i="2"/>
  <c r="D317" i="2" s="1"/>
  <c r="T317" i="2" s="1"/>
  <c r="C318" i="2"/>
  <c r="C319" i="2"/>
  <c r="E319" i="2" s="1"/>
  <c r="C320" i="2"/>
  <c r="G320" i="2" s="1" a="1"/>
  <c r="G320" i="2" s="1"/>
  <c r="C321" i="2"/>
  <c r="C322" i="2"/>
  <c r="C323" i="2"/>
  <c r="C324" i="2"/>
  <c r="D324" i="2" s="1"/>
  <c r="T324" i="2" s="1"/>
  <c r="C325" i="2"/>
  <c r="G325" i="2" s="1" a="1"/>
  <c r="G325" i="2" s="1"/>
  <c r="C326" i="2"/>
  <c r="E326" i="2" s="1"/>
  <c r="C327" i="2"/>
  <c r="G327" i="2" s="1" a="1"/>
  <c r="G327" i="2" s="1"/>
  <c r="C328" i="2"/>
  <c r="E328" i="2" s="1"/>
  <c r="C329" i="2"/>
  <c r="C330" i="2"/>
  <c r="C331" i="2"/>
  <c r="C332" i="2"/>
  <c r="E332" i="2" s="1"/>
  <c r="C333" i="2"/>
  <c r="G333" i="2" s="1" a="1"/>
  <c r="G333" i="2" s="1"/>
  <c r="C334" i="2"/>
  <c r="C335" i="2"/>
  <c r="D335" i="2" s="1"/>
  <c r="T335" i="2" s="1"/>
  <c r="C336" i="2"/>
  <c r="D336" i="2" s="1"/>
  <c r="C337" i="2"/>
  <c r="C338" i="2"/>
  <c r="G338" i="2" s="1" a="1"/>
  <c r="G338" i="2" s="1"/>
  <c r="C339" i="2"/>
  <c r="C340" i="2"/>
  <c r="C341" i="2"/>
  <c r="E341" i="2" s="1"/>
  <c r="C342" i="2"/>
  <c r="C343" i="2"/>
  <c r="G343" i="2" s="1" a="1"/>
  <c r="G343" i="2" s="1"/>
  <c r="C344" i="2"/>
  <c r="C345" i="2"/>
  <c r="G345" i="2" s="1" a="1"/>
  <c r="G345" i="2" s="1"/>
  <c r="C346" i="2"/>
  <c r="E346" i="2" s="1"/>
  <c r="C348" i="2"/>
  <c r="D348" i="2" s="1"/>
  <c r="T348" i="2" s="1"/>
  <c r="C349" i="2"/>
  <c r="E349" i="2" s="1"/>
  <c r="C350" i="2"/>
  <c r="D350" i="2" s="1"/>
  <c r="C351" i="2"/>
  <c r="E351" i="2" s="1"/>
  <c r="C352" i="2"/>
  <c r="C353" i="2"/>
  <c r="D353" i="2" s="1"/>
  <c r="T353" i="2" s="1"/>
  <c r="C354" i="2"/>
  <c r="D354" i="2" s="1"/>
  <c r="T354" i="2" s="1"/>
  <c r="C355" i="2"/>
  <c r="G355" i="2" s="1" a="1"/>
  <c r="G355" i="2" s="1"/>
  <c r="C356" i="2"/>
  <c r="G356" i="2" s="1" a="1"/>
  <c r="G356" i="2" s="1"/>
  <c r="C358" i="2"/>
  <c r="C359" i="2"/>
  <c r="C360" i="2"/>
  <c r="D360" i="2" s="1"/>
  <c r="T360" i="2" s="1"/>
  <c r="C361" i="2"/>
  <c r="G361" i="2" s="1" a="1"/>
  <c r="G361" i="2" s="1"/>
  <c r="C362" i="2"/>
  <c r="D362" i="2" s="1"/>
  <c r="T362" i="2" s="1"/>
  <c r="C363" i="2"/>
  <c r="G363" i="2" s="1" a="1"/>
  <c r="G363" i="2" s="1"/>
  <c r="C364" i="2"/>
  <c r="E364" i="2" s="1"/>
  <c r="C365" i="2"/>
  <c r="C366" i="2"/>
  <c r="C367" i="2"/>
  <c r="C368" i="2"/>
  <c r="D368" i="2" s="1"/>
  <c r="T368" i="2" s="1"/>
  <c r="C369" i="2"/>
  <c r="G369" i="2" s="1" a="1"/>
  <c r="G369" i="2" s="1"/>
  <c r="C370" i="2"/>
  <c r="C371" i="2"/>
  <c r="D371" i="2" s="1"/>
  <c r="C372" i="2"/>
  <c r="C373" i="2"/>
  <c r="C374" i="2"/>
  <c r="G374" i="2" s="1" a="1"/>
  <c r="G374" i="2" s="1"/>
  <c r="C375" i="2"/>
  <c r="C376" i="2"/>
  <c r="C377" i="2"/>
  <c r="C378" i="2"/>
  <c r="D378" i="2" s="1"/>
  <c r="C379" i="2"/>
  <c r="G379" i="2" s="1" a="1"/>
  <c r="G379" i="2" s="1"/>
  <c r="C380" i="2"/>
  <c r="C381" i="2"/>
  <c r="D381" i="2" s="1"/>
  <c r="T381" i="2" s="1"/>
  <c r="C382" i="2"/>
  <c r="E382" i="2" s="1"/>
  <c r="C383" i="2"/>
  <c r="C384" i="2"/>
  <c r="D384" i="2" s="1"/>
  <c r="T384" i="2" s="1"/>
  <c r="C385" i="2"/>
  <c r="C386" i="2"/>
  <c r="D386" i="2" s="1"/>
  <c r="C387" i="2"/>
  <c r="E387" i="2" s="1"/>
  <c r="C388" i="2"/>
  <c r="C389" i="2"/>
  <c r="D389" i="2" s="1"/>
  <c r="T389" i="2" s="1"/>
  <c r="C390" i="2"/>
  <c r="E390" i="2" s="1"/>
  <c r="C391" i="2"/>
  <c r="G391" i="2" s="1" a="1"/>
  <c r="G391" i="2" s="1"/>
  <c r="C392" i="2"/>
  <c r="G392" i="2" s="1" a="1"/>
  <c r="G392" i="2" s="1"/>
  <c r="C393" i="2"/>
  <c r="C394" i="2"/>
  <c r="C395" i="2"/>
  <c r="C396" i="2"/>
  <c r="D396" i="2" s="1"/>
  <c r="T396" i="2" s="1"/>
  <c r="C397" i="2"/>
  <c r="E397" i="2" s="1"/>
  <c r="C398" i="2"/>
  <c r="C399" i="2"/>
  <c r="G399" i="2" s="1" a="1"/>
  <c r="G399" i="2" s="1"/>
  <c r="C400" i="2"/>
  <c r="E400" i="2" s="1"/>
  <c r="C401" i="2"/>
  <c r="D401" i="2" s="1"/>
  <c r="C402" i="2"/>
  <c r="C403" i="2"/>
  <c r="C404" i="2"/>
  <c r="D404" i="2" s="1"/>
  <c r="T404" i="2" s="1"/>
  <c r="C405" i="2"/>
  <c r="G405" i="2" s="1" a="1"/>
  <c r="G405" i="2" s="1"/>
  <c r="C406" i="2"/>
  <c r="C407" i="2"/>
  <c r="P51" i="2"/>
  <c r="Q210" i="2" a="1"/>
  <c r="Q291" i="2" a="1"/>
  <c r="Q269" i="2" a="1"/>
  <c r="Q237" i="2" a="1"/>
  <c r="Q342" i="2" a="1"/>
  <c r="Q49" i="2" a="1"/>
  <c r="Q89" i="2" a="1"/>
  <c r="Q299" i="2" a="1"/>
  <c r="Q61" i="2" a="1"/>
  <c r="Q293" i="2" a="1"/>
  <c r="Q46" i="2" a="1"/>
  <c r="Q355" i="2" a="1"/>
  <c r="Q318" i="2" a="1"/>
  <c r="Q189" i="2" a="1"/>
  <c r="Q103" i="2" a="1"/>
  <c r="Q251" i="2" a="1"/>
  <c r="Q167" i="2" a="1"/>
  <c r="Q356" i="2" a="1"/>
  <c r="Q266" i="2" a="1"/>
  <c r="Q286" i="2" a="1"/>
  <c r="Q320" i="2" a="1"/>
  <c r="Q287" i="2" a="1"/>
  <c r="Q82" i="2" a="1"/>
  <c r="Q234" i="2" a="1"/>
  <c r="Q102" i="2" a="1"/>
  <c r="Q209" i="2" a="1"/>
  <c r="Q285" i="2" a="1"/>
  <c r="Q264" i="2" a="1"/>
  <c r="Q328" i="2" a="1"/>
  <c r="Q292" i="2" a="1"/>
  <c r="Q272" i="2" a="1"/>
  <c r="Q236" i="2" a="1"/>
  <c r="Q52" i="2" a="1"/>
  <c r="Q80" i="2" a="1"/>
  <c r="Q84" i="2" a="1"/>
  <c r="Q171" i="2" a="1"/>
  <c r="Q206" i="2" a="1"/>
  <c r="Q311" i="2" a="1"/>
  <c r="Q244" i="2" a="1"/>
  <c r="Q138" i="2" a="1"/>
  <c r="Q265" i="2" a="1"/>
  <c r="Q133" i="2" a="1"/>
  <c r="Q115" i="2" a="1"/>
  <c r="Q392" i="2" a="1"/>
  <c r="Q91" i="2" a="1"/>
  <c r="Q263" i="2" a="1"/>
  <c r="Q195" i="2" a="1"/>
  <c r="Q398" i="2" a="1"/>
  <c r="Q306" i="2" a="1"/>
  <c r="Q136" i="2" a="1"/>
  <c r="Q319" i="2" a="1"/>
  <c r="Q326" i="2" a="1"/>
  <c r="Q140" i="2" a="1"/>
  <c r="Q178" i="2" a="1"/>
  <c r="Q68" i="2" a="1"/>
  <c r="Q227" i="2" a="1"/>
  <c r="Q250" i="2" a="1"/>
  <c r="Q159" i="2" a="1"/>
  <c r="Q165" i="2" a="1"/>
  <c r="Q221" i="2" a="1"/>
  <c r="Q332" i="2" a="1"/>
  <c r="Q60" i="2" a="1"/>
  <c r="Q336" i="2" a="1"/>
  <c r="Q139" i="2" a="1"/>
  <c r="Q384" i="2" a="1"/>
  <c r="Q369" i="2" a="1"/>
  <c r="Q200" i="2" a="1"/>
  <c r="Q357" i="2" a="1"/>
  <c r="Q88" i="2" a="1"/>
  <c r="Q231" i="2" a="1"/>
  <c r="Q202" i="2" a="1"/>
  <c r="Q207" i="2" a="1"/>
  <c r="Q224" i="2" a="1"/>
  <c r="Q160" i="2" a="1"/>
  <c r="Q137" i="2" a="1"/>
  <c r="Q298" i="2" a="1"/>
  <c r="Q241" i="2" a="1"/>
  <c r="Q395" i="2" a="1"/>
  <c r="Q327" i="2" a="1"/>
  <c r="Q255" i="2" a="1"/>
  <c r="Q53" i="2" a="1"/>
  <c r="Q381" i="2" a="1"/>
  <c r="Q376" i="2" a="1"/>
  <c r="Q110" i="2" a="1"/>
  <c r="Q185" i="2" a="1"/>
  <c r="Q43" i="2" a="1"/>
  <c r="Q382" i="2" a="1"/>
  <c r="Q182" i="2" a="1"/>
  <c r="Q59" i="2" a="1"/>
  <c r="Q75" i="2" a="1"/>
  <c r="Q199" i="2" a="1"/>
  <c r="Q94" i="2" a="1"/>
  <c r="Q360" i="2" a="1"/>
  <c r="Q350" i="2" a="1"/>
  <c r="Q257" i="2" a="1"/>
  <c r="Q312" i="2" a="1"/>
  <c r="Q300" i="2" a="1"/>
  <c r="Q90" i="2" a="1"/>
  <c r="Q54" i="2" a="1"/>
  <c r="Q126" i="2" a="1"/>
  <c r="Q391" i="2" a="1"/>
  <c r="Q69" i="2" a="1"/>
  <c r="Q353" i="2" a="1"/>
  <c r="Q220" i="2" a="1"/>
  <c r="Q278" i="2" a="1"/>
  <c r="Q335" i="2" a="1"/>
  <c r="Q172" i="2" a="1"/>
  <c r="Q315" i="2" a="1"/>
  <c r="Q385" i="2" a="1"/>
  <c r="Q383" i="2" a="1"/>
  <c r="Q76" i="2" a="1"/>
  <c r="Q243" i="2" a="1"/>
  <c r="Q329" i="2" a="1"/>
  <c r="Q122" i="2" a="1"/>
  <c r="Q73" i="2" a="1"/>
  <c r="Q279" i="2" a="1"/>
  <c r="Q98" i="2" a="1"/>
  <c r="Q108" i="2" a="1"/>
  <c r="Q308" i="2" a="1"/>
  <c r="Q334" i="2" a="1"/>
  <c r="Q399" i="2" a="1"/>
  <c r="Q259" i="2" a="1"/>
  <c r="Q363" i="2" a="1"/>
  <c r="Q396" i="2" a="1"/>
  <c r="Q81" i="2" a="1"/>
  <c r="Q377" i="2" a="1"/>
  <c r="Q301" i="2" a="1"/>
  <c r="Q173" i="2" a="1"/>
  <c r="Q131" i="2" a="1"/>
  <c r="Q305" i="2" a="1"/>
  <c r="Q276" i="2" a="1"/>
  <c r="Q321" i="2" a="1"/>
  <c r="Q47" i="2" a="1"/>
  <c r="Q67" i="2" a="1"/>
  <c r="Q397" i="2" a="1"/>
  <c r="Q63" i="2" a="1"/>
  <c r="Q217" i="2" a="1"/>
  <c r="Q203" i="2" a="1"/>
  <c r="Q340" i="2" a="1"/>
  <c r="Q130" i="2" a="1"/>
  <c r="Q341" i="2" a="1"/>
  <c r="Q370" i="2" a="1"/>
  <c r="Q62" i="2" a="1"/>
  <c r="Q117" i="2" a="1"/>
  <c r="Q346" i="2" a="1"/>
  <c r="Q144" i="2" a="1"/>
  <c r="Q280" i="2" a="1"/>
  <c r="Q193" i="2" a="1"/>
  <c r="Q228" i="2" a="1"/>
  <c r="Q87" i="2" a="1"/>
  <c r="Q109" i="2" a="1"/>
  <c r="Q186" i="2" a="1"/>
  <c r="Q284" i="2" a="1"/>
  <c r="Q118" i="2" a="1"/>
  <c r="Q116" i="2" a="1"/>
  <c r="Q145" i="2" a="1"/>
  <c r="Q343" i="2" a="1"/>
  <c r="Q158" i="2" a="1"/>
  <c r="Q242" i="2" a="1"/>
  <c r="Q164" i="2" a="1"/>
  <c r="Q194" i="2" a="1"/>
  <c r="Q125" i="2" a="1"/>
  <c r="Q390" i="2" a="1"/>
  <c r="Q153" i="2" a="1"/>
  <c r="Q143" i="2" a="1"/>
  <c r="Q297" i="2" a="1"/>
  <c r="Q222" i="2" a="1"/>
  <c r="Q270" i="2" a="1"/>
  <c r="Q187" i="2" a="1"/>
  <c r="Q389" i="2" a="1"/>
  <c r="Q112" i="2" a="1"/>
  <c r="Q55" i="2" a="1"/>
  <c r="Q208" i="2" a="1"/>
  <c r="Q119" i="2" a="1"/>
  <c r="Q307" i="2" a="1"/>
  <c r="Q157" i="2" a="1"/>
  <c r="Q213" i="2" a="1"/>
  <c r="Q314" i="2" a="1"/>
  <c r="Q179" i="2" a="1"/>
  <c r="Q150" i="2" a="1"/>
  <c r="Q313" i="2" a="1"/>
  <c r="Q252" i="2" a="1"/>
  <c r="Q174" i="2" a="1"/>
  <c r="Q348" i="2" a="1"/>
  <c r="Q123" i="2" a="1"/>
  <c r="Q70" i="2" a="1"/>
  <c r="Q154" i="2" a="1"/>
  <c r="Q325" i="2" a="1"/>
  <c r="Q181" i="2" a="1"/>
  <c r="Q95" i="2" a="1"/>
  <c r="Q230" i="2" a="1"/>
  <c r="Q347" i="2" a="1"/>
  <c r="Q258" i="2" a="1"/>
  <c r="Q215" i="2" a="1"/>
  <c r="Q362" i="2" a="1"/>
  <c r="Q111" i="2" a="1"/>
  <c r="Q132" i="2" a="1"/>
  <c r="Q294" i="2" a="1"/>
  <c r="Q152" i="2" a="1"/>
  <c r="Q374" i="2" a="1"/>
  <c r="Q245" i="2" a="1"/>
  <c r="Q175" i="2" a="1"/>
  <c r="Q45" i="2" a="1"/>
  <c r="Q333" i="2" a="1"/>
  <c r="Q238" i="2" a="1"/>
  <c r="Q147" i="2" a="1"/>
  <c r="Q235" i="2" a="1"/>
  <c r="Q277" i="2" a="1"/>
  <c r="Q248" i="2" a="1"/>
  <c r="Q192" i="2" a="1"/>
  <c r="Q146" i="2" a="1"/>
  <c r="Q290" i="2" a="1"/>
  <c r="Q77" i="2" a="1"/>
  <c r="Q161" i="2" a="1"/>
  <c r="Q48" i="2" a="1"/>
  <c r="Q371" i="2" a="1"/>
  <c r="Q262" i="2" a="1"/>
  <c r="Q201" i="2" a="1"/>
  <c r="Q180" i="2" a="1"/>
  <c r="Q361" i="2" a="1"/>
  <c r="Q168" i="2" a="1"/>
  <c r="Q129" i="2" a="1"/>
  <c r="Q378" i="2" a="1"/>
  <c r="Q74" i="2" a="1"/>
  <c r="Q216" i="2" a="1"/>
  <c r="Q388" i="2" a="1"/>
  <c r="Q196" i="2" a="1"/>
  <c r="Q229" i="2" a="1"/>
  <c r="Q364" i="2" a="1"/>
  <c r="Q283" i="2" a="1"/>
  <c r="Q249" i="2" a="1"/>
  <c r="Q304" i="2" a="1"/>
  <c r="Q214" i="2" a="1"/>
  <c r="Q101" i="2" a="1"/>
  <c r="Q83" i="2" a="1"/>
  <c r="Q151" i="2" a="1"/>
  <c r="Q354" i="2" a="1"/>
  <c r="Q273" i="2" a="1"/>
  <c r="Q56" i="2" a="1"/>
  <c r="Q339" i="2" a="1"/>
  <c r="Q368" i="2" a="1"/>
  <c r="Q271" i="2" a="1"/>
  <c r="Q104" i="2" a="1"/>
  <c r="Q367" i="2" a="1"/>
  <c r="Q188" i="2" a="1"/>
  <c r="Q97" i="2" a="1"/>
  <c r="Q166" i="2" a="1"/>
  <c r="Q349" i="2" a="1"/>
  <c r="Q223" i="2" a="1"/>
  <c r="Q256" i="2" a="1"/>
  <c r="Q375" i="2" a="1"/>
  <c r="Q66" i="2" a="1"/>
  <c r="Q124" i="2" a="1"/>
  <c r="Q322" i="2" a="1"/>
  <c r="Q105" i="2" a="1"/>
  <c r="Q96" i="2" a="1"/>
  <c r="Q273" i="2" l="1"/>
  <c r="Q90" i="2"/>
  <c r="Q384" i="2"/>
  <c r="Q308" i="2"/>
  <c r="Q286" i="2"/>
  <c r="Q346" i="2"/>
  <c r="Q355" i="2"/>
  <c r="Q277" i="2"/>
  <c r="Q62" i="2"/>
  <c r="Q398" i="2"/>
  <c r="Q356" i="2"/>
  <c r="Q179" i="2"/>
  <c r="Q75" i="2"/>
  <c r="Q290" i="2"/>
  <c r="Q227" i="2"/>
  <c r="Q164" i="2"/>
  <c r="Q101" i="2"/>
  <c r="Q328" i="2"/>
  <c r="Q294" i="2"/>
  <c r="Q262" i="2"/>
  <c r="Q231" i="2"/>
  <c r="Q199" i="2"/>
  <c r="Q168" i="2"/>
  <c r="Q105" i="2"/>
  <c r="Q319" i="2"/>
  <c r="Q185" i="2"/>
  <c r="Q59" i="2"/>
  <c r="Q369" i="2"/>
  <c r="Q327" i="2"/>
  <c r="Q279" i="2"/>
  <c r="Q216" i="2"/>
  <c r="Q117" i="2"/>
  <c r="Q165" i="2"/>
  <c r="Q353" i="2"/>
  <c r="Q187" i="2"/>
  <c r="Q340" i="2"/>
  <c r="Q264" i="2"/>
  <c r="Q391" i="2"/>
  <c r="Q392" i="2"/>
  <c r="Q70" i="2"/>
  <c r="Q285" i="2"/>
  <c r="Q222" i="2"/>
  <c r="Q159" i="2"/>
  <c r="Q96" i="2"/>
  <c r="Q363" i="2"/>
  <c r="Q321" i="2"/>
  <c r="Q46" i="2"/>
  <c r="Q43" i="2"/>
  <c r="Q124" i="2"/>
  <c r="Q389" i="2"/>
  <c r="Q347" i="2"/>
  <c r="Q255" i="2"/>
  <c r="Q174" i="2"/>
  <c r="Q178" i="2"/>
  <c r="Q376" i="2"/>
  <c r="Q305" i="2"/>
  <c r="Q116" i="2"/>
  <c r="Q300" i="2"/>
  <c r="Q250" i="2"/>
  <c r="Q367" i="2"/>
  <c r="Q97" i="2"/>
  <c r="Q125" i="2"/>
  <c r="Q66" i="2"/>
  <c r="Q272" i="2"/>
  <c r="Q209" i="2"/>
  <c r="Q146" i="2"/>
  <c r="Q83" i="2"/>
  <c r="Q280" i="2"/>
  <c r="Q217" i="2"/>
  <c r="Q154" i="2"/>
  <c r="Q91" i="2"/>
  <c r="Q293" i="2"/>
  <c r="Q230" i="2"/>
  <c r="Q167" i="2"/>
  <c r="Q104" i="2"/>
  <c r="Q381" i="2"/>
  <c r="Q360" i="2"/>
  <c r="Q339" i="2"/>
  <c r="Q318" i="2"/>
  <c r="Q297" i="2"/>
  <c r="Q270" i="2"/>
  <c r="Q234" i="2"/>
  <c r="Q207" i="2"/>
  <c r="Q171" i="2"/>
  <c r="Q144" i="2"/>
  <c r="Q108" i="2"/>
  <c r="Q81" i="2"/>
  <c r="Q52" i="2"/>
  <c r="Q136" i="2"/>
  <c r="Q73" i="2"/>
  <c r="Q248" i="2"/>
  <c r="Q122" i="2"/>
  <c r="Q390" i="2"/>
  <c r="Q348" i="2"/>
  <c r="Q306" i="2"/>
  <c r="Q243" i="2"/>
  <c r="Q180" i="2"/>
  <c r="Q153" i="2"/>
  <c r="Q54" i="2"/>
  <c r="Q47" i="2"/>
  <c r="Q395" i="2"/>
  <c r="Q382" i="2"/>
  <c r="Q143" i="2"/>
  <c r="Q332" i="2"/>
  <c r="Q138" i="2"/>
  <c r="Q350" i="2"/>
  <c r="Q152" i="2"/>
  <c r="Q322" i="2"/>
  <c r="Q258" i="2"/>
  <c r="Q195" i="2"/>
  <c r="Q132" i="2"/>
  <c r="Q69" i="2"/>
  <c r="Q342" i="2"/>
  <c r="Q301" i="2"/>
  <c r="Q238" i="2"/>
  <c r="Q175" i="2"/>
  <c r="Q112" i="2"/>
  <c r="Q53" i="2"/>
  <c r="Q48" i="2"/>
  <c r="Q269" i="2"/>
  <c r="Q383" i="2"/>
  <c r="Q341" i="2"/>
  <c r="Q241" i="2"/>
  <c r="Q160" i="2"/>
  <c r="Q385" i="2"/>
  <c r="Q80" i="2"/>
  <c r="Q370" i="2"/>
  <c r="Q278" i="2"/>
  <c r="Q89" i="2"/>
  <c r="Q259" i="2"/>
  <c r="Q314" i="2"/>
  <c r="Q237" i="2"/>
  <c r="Q129" i="2"/>
  <c r="Q343" i="2"/>
  <c r="Q242" i="2"/>
  <c r="Q374" i="2"/>
  <c r="Q287" i="2"/>
  <c r="Q98" i="2"/>
  <c r="Q61" i="2"/>
  <c r="Q263" i="2"/>
  <c r="Q200" i="2"/>
  <c r="Q137" i="2"/>
  <c r="Q74" i="2"/>
  <c r="Q313" i="2"/>
  <c r="Q276" i="2"/>
  <c r="Q249" i="2"/>
  <c r="Q213" i="2"/>
  <c r="Q186" i="2"/>
  <c r="Q150" i="2"/>
  <c r="Q123" i="2"/>
  <c r="Q87" i="2"/>
  <c r="Q60" i="2"/>
  <c r="Q284" i="2"/>
  <c r="Q221" i="2"/>
  <c r="Q158" i="2"/>
  <c r="Q95" i="2"/>
  <c r="Q399" i="2"/>
  <c r="Q378" i="2"/>
  <c r="Q357" i="2"/>
  <c r="Q336" i="2"/>
  <c r="Q315" i="2"/>
  <c r="Q292" i="2"/>
  <c r="Q265" i="2"/>
  <c r="Q229" i="2"/>
  <c r="Q202" i="2"/>
  <c r="Q166" i="2"/>
  <c r="Q139" i="2"/>
  <c r="Q103" i="2"/>
  <c r="Q76" i="2"/>
  <c r="Q201" i="2"/>
  <c r="Q388" i="2"/>
  <c r="Q215" i="2"/>
  <c r="Q196" i="2"/>
  <c r="Q192" i="2"/>
  <c r="Q45" i="2"/>
  <c r="Q349" i="2"/>
  <c r="Q188" i="2"/>
  <c r="Q377" i="2"/>
  <c r="Q335" i="2"/>
  <c r="Q228" i="2"/>
  <c r="Q147" i="2"/>
  <c r="Q361" i="2"/>
  <c r="Q364" i="2"/>
  <c r="Q251" i="2"/>
  <c r="Q397" i="2"/>
  <c r="Q151" i="2"/>
  <c r="Q304" i="2"/>
  <c r="Q223" i="2"/>
  <c r="Q115" i="2"/>
  <c r="Q311" i="2"/>
  <c r="Q161" i="2"/>
  <c r="Q368" i="2"/>
  <c r="Q84" i="2"/>
  <c r="Q245" i="2"/>
  <c r="Q182" i="2"/>
  <c r="Q119" i="2"/>
  <c r="Q56" i="2"/>
  <c r="Q307" i="2"/>
  <c r="Q271" i="2"/>
  <c r="Q244" i="2"/>
  <c r="Q208" i="2"/>
  <c r="Q181" i="2"/>
  <c r="Q145" i="2"/>
  <c r="Q118" i="2"/>
  <c r="Q82" i="2"/>
  <c r="Q55" i="2"/>
  <c r="Q266" i="2"/>
  <c r="Q203" i="2"/>
  <c r="Q140" i="2"/>
  <c r="Q77" i="2"/>
  <c r="Q396" i="2"/>
  <c r="Q375" i="2"/>
  <c r="Q354" i="2"/>
  <c r="Q333" i="2"/>
  <c r="Q312" i="2"/>
  <c r="Q256" i="2"/>
  <c r="Q193" i="2"/>
  <c r="Q130" i="2"/>
  <c r="Q67" i="2"/>
  <c r="Q49" i="2"/>
  <c r="Q320" i="2"/>
  <c r="Q371" i="2"/>
  <c r="Q326" i="2"/>
  <c r="Q214" i="2"/>
  <c r="Q133" i="2"/>
  <c r="Q329" i="2"/>
  <c r="Q224" i="2"/>
  <c r="Q111" i="2"/>
  <c r="Q291" i="2"/>
  <c r="Q210" i="2"/>
  <c r="Q102" i="2"/>
  <c r="Q362" i="2"/>
  <c r="Q206" i="2"/>
  <c r="Q88" i="2"/>
  <c r="Q299" i="2"/>
  <c r="Q236" i="2"/>
  <c r="Q173" i="2"/>
  <c r="Q110" i="2"/>
  <c r="Q334" i="2"/>
  <c r="Q298" i="2"/>
  <c r="Q235" i="2"/>
  <c r="Q172" i="2"/>
  <c r="Q109" i="2"/>
  <c r="Q325" i="2"/>
  <c r="Q257" i="2"/>
  <c r="Q194" i="2"/>
  <c r="Q131" i="2"/>
  <c r="Q68" i="2"/>
  <c r="Q283" i="2"/>
  <c r="Q252" i="2"/>
  <c r="Q220" i="2"/>
  <c r="Q189" i="2"/>
  <c r="Q157" i="2"/>
  <c r="Q126" i="2"/>
  <c r="Q94" i="2"/>
  <c r="Q63" i="2"/>
  <c r="W353" i="2"/>
  <c r="W281" i="2"/>
  <c r="W197" i="2"/>
  <c r="W107" i="2"/>
  <c r="W222" i="2"/>
  <c r="W204" i="2"/>
  <c r="W186" i="2"/>
  <c r="W168" i="2"/>
  <c r="W132" i="2"/>
  <c r="W126" i="2"/>
  <c r="W90" i="2"/>
  <c r="W78" i="2"/>
  <c r="W377" i="2"/>
  <c r="W323" i="2"/>
  <c r="W65" i="2"/>
  <c r="W388" i="2"/>
  <c r="W370" i="2"/>
  <c r="W352" i="2"/>
  <c r="W334" i="2"/>
  <c r="W316" i="2"/>
  <c r="W292" i="2"/>
  <c r="W395" i="2"/>
  <c r="W335" i="2"/>
  <c r="W239" i="2"/>
  <c r="W171" i="2"/>
  <c r="W62" i="2"/>
  <c r="W69" i="2"/>
  <c r="W383" i="2"/>
  <c r="W359" i="2"/>
  <c r="W299" i="2"/>
  <c r="W161" i="2"/>
  <c r="W101" i="2"/>
  <c r="W80" i="2"/>
  <c r="W407" i="2"/>
  <c r="W347" i="2"/>
  <c r="W287" i="2"/>
  <c r="W215" i="2"/>
  <c r="W179" i="2"/>
  <c r="W289" i="2"/>
  <c r="W253" i="2"/>
  <c r="W49" i="2"/>
  <c r="W144" i="2"/>
  <c r="W400" i="2"/>
  <c r="W196" i="2"/>
  <c r="W380" i="2"/>
  <c r="W266" i="2"/>
  <c r="W248" i="2"/>
  <c r="W230" i="2"/>
  <c r="W194" i="2"/>
  <c r="W176" i="2"/>
  <c r="W158" i="2"/>
  <c r="W128" i="2"/>
  <c r="W310" i="2"/>
  <c r="W274" i="2"/>
  <c r="W232" i="2"/>
  <c r="W172" i="2"/>
  <c r="W118" i="2"/>
  <c r="W122" i="2"/>
  <c r="W104" i="2"/>
  <c r="W256" i="2"/>
  <c r="W148" i="2"/>
  <c r="W212" i="2"/>
  <c r="G49" i="2" a="1"/>
  <c r="G49" i="2" s="1"/>
  <c r="W367" i="2"/>
  <c r="W313" i="2"/>
  <c r="W277" i="2"/>
  <c r="W223" i="2"/>
  <c r="W205" i="2"/>
  <c r="W187" i="2"/>
  <c r="W169" i="2"/>
  <c r="W139" i="2"/>
  <c r="W133" i="2"/>
  <c r="W121" i="2"/>
  <c r="W85" i="2"/>
  <c r="W79" i="2"/>
  <c r="W44" i="2"/>
  <c r="W68" i="2"/>
  <c r="W385" i="2"/>
  <c r="W349" i="2"/>
  <c r="W295" i="2"/>
  <c r="W403" i="2"/>
  <c r="W361" i="2"/>
  <c r="W217" i="2"/>
  <c r="D51" i="2"/>
  <c r="D48" i="2"/>
  <c r="E51" i="2"/>
  <c r="E47" i="2"/>
  <c r="G43" i="2" a="1"/>
  <c r="G43" i="2" s="1"/>
  <c r="E49" i="2"/>
  <c r="D43" i="2"/>
  <c r="D52" i="2"/>
  <c r="T52" i="2" s="1"/>
  <c r="G52" i="2" a="1"/>
  <c r="G52" i="2" s="1"/>
  <c r="D46" i="2"/>
  <c r="E46" i="2"/>
  <c r="E44" i="2"/>
  <c r="G45" i="2" a="1"/>
  <c r="G45" i="2" s="1"/>
  <c r="D45" i="2"/>
  <c r="D50" i="2"/>
  <c r="G50" i="2" a="1"/>
  <c r="G50" i="2" s="1"/>
  <c r="D47" i="2"/>
  <c r="G44" i="2" a="1"/>
  <c r="G44" i="2" s="1"/>
  <c r="D95" i="2"/>
  <c r="T95" i="2" s="1"/>
  <c r="D309" i="2"/>
  <c r="D247" i="2"/>
  <c r="T247" i="2" s="1"/>
  <c r="E163" i="2"/>
  <c r="D343" i="2"/>
  <c r="D283" i="2"/>
  <c r="T283" i="2" s="1"/>
  <c r="D248" i="2"/>
  <c r="T248" i="2" s="1"/>
  <c r="D194" i="2"/>
  <c r="T194" i="2" s="1"/>
  <c r="D104" i="2"/>
  <c r="T104" i="2" s="1"/>
  <c r="E104" i="2"/>
  <c r="D307" i="2"/>
  <c r="T307" i="2" s="1"/>
  <c r="D271" i="2"/>
  <c r="T271" i="2" s="1"/>
  <c r="D235" i="2"/>
  <c r="T235" i="2" s="1"/>
  <c r="D212" i="2"/>
  <c r="T212" i="2" s="1"/>
  <c r="D158" i="2"/>
  <c r="T158" i="2" s="1"/>
  <c r="D61" i="2"/>
  <c r="T61" i="2" s="1"/>
  <c r="E147" i="2"/>
  <c r="E83" i="2"/>
  <c r="D332" i="2"/>
  <c r="T332" i="2" s="1"/>
  <c r="D291" i="2"/>
  <c r="T291" i="2" s="1"/>
  <c r="D266" i="2"/>
  <c r="D211" i="2"/>
  <c r="D176" i="2"/>
  <c r="D116" i="2"/>
  <c r="T116" i="2" s="1"/>
  <c r="D55" i="2"/>
  <c r="T55" i="2" s="1"/>
  <c r="E199" i="2"/>
  <c r="E73" i="2"/>
  <c r="G341" i="2" a="1"/>
  <c r="G341" i="2" s="1"/>
  <c r="D369" i="2"/>
  <c r="T369" i="2" s="1"/>
  <c r="D326" i="2"/>
  <c r="T326" i="2" s="1"/>
  <c r="D230" i="2"/>
  <c r="T230" i="2" s="1"/>
  <c r="D175" i="2"/>
  <c r="D115" i="2"/>
  <c r="T115" i="2" s="1"/>
  <c r="E116" i="2"/>
  <c r="E61" i="2"/>
  <c r="G185" i="2" a="1"/>
  <c r="G185" i="2" s="1"/>
  <c r="D361" i="2"/>
  <c r="T361" i="2" s="1"/>
  <c r="D325" i="2"/>
  <c r="T325" i="2" s="1"/>
  <c r="D289" i="2"/>
  <c r="T289" i="2" s="1"/>
  <c r="D73" i="2"/>
  <c r="T73" i="2" s="1"/>
  <c r="E181" i="2"/>
  <c r="E115" i="2"/>
  <c r="G402" i="2" a="1"/>
  <c r="G402" i="2" s="1"/>
  <c r="E402" i="2"/>
  <c r="D402" i="2"/>
  <c r="T402" i="2" s="1"/>
  <c r="G366" i="2" a="1"/>
  <c r="G366" i="2" s="1"/>
  <c r="E366" i="2"/>
  <c r="D366" i="2"/>
  <c r="T366" i="2" s="1"/>
  <c r="E276" i="2"/>
  <c r="G276" i="2" a="1"/>
  <c r="G276" i="2" s="1"/>
  <c r="E258" i="2"/>
  <c r="G258" i="2" a="1"/>
  <c r="G258" i="2" s="1"/>
  <c r="D258" i="2"/>
  <c r="T258" i="2" s="1"/>
  <c r="E228" i="2"/>
  <c r="G228" i="2" a="1"/>
  <c r="G228" i="2" s="1"/>
  <c r="G204" i="2" a="1"/>
  <c r="G204" i="2" s="1"/>
  <c r="E204" i="2"/>
  <c r="E174" i="2"/>
  <c r="G174" i="2" a="1"/>
  <c r="G174" i="2" s="1"/>
  <c r="G156" i="2" a="1"/>
  <c r="G156" i="2" s="1"/>
  <c r="E156" i="2"/>
  <c r="G54" i="2" a="1"/>
  <c r="G54" i="2" s="1"/>
  <c r="E54" i="2"/>
  <c r="G390" i="2" a="1"/>
  <c r="G390" i="2" s="1"/>
  <c r="E395" i="2"/>
  <c r="G395" i="2" a="1"/>
  <c r="G395" i="2" s="1"/>
  <c r="D395" i="2"/>
  <c r="T395" i="2" s="1"/>
  <c r="E359" i="2"/>
  <c r="G359" i="2" a="1"/>
  <c r="G359" i="2" s="1"/>
  <c r="D359" i="2"/>
  <c r="T359" i="2" s="1"/>
  <c r="G323" i="2" a="1"/>
  <c r="G323" i="2" s="1"/>
  <c r="E323" i="2"/>
  <c r="D323" i="2"/>
  <c r="G393" i="2" a="1"/>
  <c r="G393" i="2" s="1"/>
  <c r="E393" i="2"/>
  <c r="G375" i="2" a="1"/>
  <c r="G375" i="2" s="1"/>
  <c r="E375" i="2"/>
  <c r="G357" i="2" a="1"/>
  <c r="G357" i="2" s="1"/>
  <c r="E357" i="2"/>
  <c r="G339" i="2" a="1"/>
  <c r="G339" i="2" s="1"/>
  <c r="E339" i="2"/>
  <c r="G303" i="2" a="1"/>
  <c r="G303" i="2" s="1"/>
  <c r="E303" i="2"/>
  <c r="G403" i="2" a="1"/>
  <c r="G403" i="2" s="1"/>
  <c r="E403" i="2"/>
  <c r="G385" i="2" a="1"/>
  <c r="G385" i="2" s="1"/>
  <c r="E385" i="2"/>
  <c r="G373" i="2" a="1"/>
  <c r="G373" i="2" s="1"/>
  <c r="D373" i="2"/>
  <c r="T373" i="2" s="1"/>
  <c r="G367" i="2" a="1"/>
  <c r="G367" i="2" s="1"/>
  <c r="E367" i="2"/>
  <c r="G337" i="2" a="1"/>
  <c r="G337" i="2" s="1"/>
  <c r="D337" i="2"/>
  <c r="G331" i="2" a="1"/>
  <c r="G331" i="2" s="1"/>
  <c r="E331" i="2"/>
  <c r="G313" i="2" a="1"/>
  <c r="G313" i="2" s="1"/>
  <c r="E313" i="2"/>
  <c r="G301" i="2" a="1"/>
  <c r="G301" i="2" s="1"/>
  <c r="D301" i="2"/>
  <c r="G295" i="2" a="1"/>
  <c r="G295" i="2" s="1"/>
  <c r="E295" i="2"/>
  <c r="G277" i="2" a="1"/>
  <c r="G277" i="2" s="1"/>
  <c r="E277" i="2"/>
  <c r="G265" i="2" a="1"/>
  <c r="G265" i="2" s="1"/>
  <c r="D265" i="2"/>
  <c r="T265" i="2" s="1"/>
  <c r="G259" i="2" a="1"/>
  <c r="G259" i="2" s="1"/>
  <c r="E259" i="2"/>
  <c r="G241" i="2" a="1"/>
  <c r="G241" i="2" s="1"/>
  <c r="E241" i="2"/>
  <c r="G229" i="2" a="1"/>
  <c r="G229" i="2" s="1"/>
  <c r="D229" i="2"/>
  <c r="T229" i="2" s="1"/>
  <c r="G223" i="2" a="1"/>
  <c r="G223" i="2" s="1"/>
  <c r="E223" i="2"/>
  <c r="G205" i="2" a="1"/>
  <c r="G205" i="2" s="1"/>
  <c r="E205" i="2"/>
  <c r="G193" i="2" a="1"/>
  <c r="G193" i="2" s="1"/>
  <c r="D193" i="2"/>
  <c r="T193" i="2" s="1"/>
  <c r="G187" i="2" a="1"/>
  <c r="G187" i="2" s="1"/>
  <c r="E187" i="2"/>
  <c r="G169" i="2" a="1"/>
  <c r="G169" i="2" s="1"/>
  <c r="E169" i="2"/>
  <c r="G157" i="2" a="1"/>
  <c r="G157" i="2" s="1"/>
  <c r="D157" i="2"/>
  <c r="T157" i="2" s="1"/>
  <c r="G151" i="2" a="1"/>
  <c r="G151" i="2" s="1"/>
  <c r="E151" i="2"/>
  <c r="G145" i="2" a="1"/>
  <c r="G145" i="2" s="1"/>
  <c r="E145" i="2"/>
  <c r="G139" i="2" a="1"/>
  <c r="G139" i="2" s="1"/>
  <c r="D139" i="2"/>
  <c r="T139" i="2" s="1"/>
  <c r="E139" i="2"/>
  <c r="G133" i="2" a="1"/>
  <c r="G133" i="2" s="1"/>
  <c r="E133" i="2"/>
  <c r="G127" i="2" a="1"/>
  <c r="G127" i="2" s="1"/>
  <c r="E127" i="2"/>
  <c r="E121" i="2"/>
  <c r="G121" i="2" a="1"/>
  <c r="G121" i="2" s="1"/>
  <c r="D121" i="2"/>
  <c r="T121" i="2" s="1"/>
  <c r="E109" i="2"/>
  <c r="G109" i="2" a="1"/>
  <c r="G109" i="2" s="1"/>
  <c r="G103" i="2" a="1"/>
  <c r="G103" i="2" s="1"/>
  <c r="D103" i="2"/>
  <c r="T103" i="2" s="1"/>
  <c r="G97" i="2" a="1"/>
  <c r="G97" i="2" s="1"/>
  <c r="E97" i="2"/>
  <c r="G91" i="2" a="1"/>
  <c r="G91" i="2" s="1"/>
  <c r="E91" i="2"/>
  <c r="G85" i="2" a="1"/>
  <c r="G85" i="2" s="1"/>
  <c r="E85" i="2"/>
  <c r="D85" i="2"/>
  <c r="G79" i="2" a="1"/>
  <c r="G79" i="2" s="1"/>
  <c r="E79" i="2"/>
  <c r="G67" i="2" a="1"/>
  <c r="G67" i="2" s="1"/>
  <c r="E67" i="2"/>
  <c r="D67" i="2"/>
  <c r="T67" i="2" s="1"/>
  <c r="D405" i="2"/>
  <c r="T405" i="2" s="1"/>
  <c r="D397" i="2"/>
  <c r="T397" i="2" s="1"/>
  <c r="D379" i="2"/>
  <c r="D345" i="2"/>
  <c r="T345" i="2" s="1"/>
  <c r="D327" i="2"/>
  <c r="T327" i="2" s="1"/>
  <c r="D319" i="2"/>
  <c r="T319" i="2" s="1"/>
  <c r="D302" i="2"/>
  <c r="D284" i="2"/>
  <c r="T284" i="2" s="1"/>
  <c r="D276" i="2"/>
  <c r="T276" i="2" s="1"/>
  <c r="D259" i="2"/>
  <c r="D241" i="2"/>
  <c r="T241" i="2" s="1"/>
  <c r="D189" i="2"/>
  <c r="D181" i="2"/>
  <c r="T181" i="2" s="1"/>
  <c r="D151" i="2"/>
  <c r="T151" i="2" s="1"/>
  <c r="D97" i="2"/>
  <c r="T97" i="2" s="1"/>
  <c r="D54" i="2"/>
  <c r="T54" i="2" s="1"/>
  <c r="E405" i="2"/>
  <c r="E369" i="2"/>
  <c r="E333" i="2"/>
  <c r="E297" i="2"/>
  <c r="E261" i="2"/>
  <c r="E225" i="2"/>
  <c r="E189" i="2"/>
  <c r="E93" i="2"/>
  <c r="G397" i="2" a="1"/>
  <c r="G397" i="2" s="1"/>
  <c r="G349" i="2" a="1"/>
  <c r="G349" i="2" s="1"/>
  <c r="G306" i="2" a="1"/>
  <c r="G306" i="2" s="1"/>
  <c r="E396" i="2"/>
  <c r="G396" i="2" a="1"/>
  <c r="G396" i="2" s="1"/>
  <c r="G372" i="2" a="1"/>
  <c r="G372" i="2" s="1"/>
  <c r="E372" i="2"/>
  <c r="E342" i="2"/>
  <c r="G342" i="2" a="1"/>
  <c r="G342" i="2" s="1"/>
  <c r="E318" i="2"/>
  <c r="G318" i="2" a="1"/>
  <c r="G318" i="2" s="1"/>
  <c r="E294" i="2"/>
  <c r="G294" i="2" a="1"/>
  <c r="G294" i="2" s="1"/>
  <c r="D294" i="2"/>
  <c r="G264" i="2" a="1"/>
  <c r="G264" i="2" s="1"/>
  <c r="E264" i="2"/>
  <c r="G234" i="2" a="1"/>
  <c r="G234" i="2" s="1"/>
  <c r="E234" i="2"/>
  <c r="G198" i="2" a="1"/>
  <c r="G198" i="2" s="1"/>
  <c r="E198" i="2"/>
  <c r="E114" i="2"/>
  <c r="G114" i="2" a="1"/>
  <c r="G114" i="2" s="1"/>
  <c r="D114" i="2"/>
  <c r="T114" i="2" s="1"/>
  <c r="G84" i="2" a="1"/>
  <c r="G84" i="2" s="1"/>
  <c r="E84" i="2"/>
  <c r="D138" i="2"/>
  <c r="T138" i="2" s="1"/>
  <c r="D84" i="2"/>
  <c r="G377" i="2" a="1"/>
  <c r="G377" i="2" s="1"/>
  <c r="E377" i="2"/>
  <c r="G329" i="2" a="1"/>
  <c r="G329" i="2" s="1"/>
  <c r="E329" i="2"/>
  <c r="G311" i="2" a="1"/>
  <c r="G311" i="2" s="1"/>
  <c r="E311" i="2"/>
  <c r="G299" i="2" a="1"/>
  <c r="G299" i="2" s="1"/>
  <c r="E299" i="2"/>
  <c r="E281" i="2"/>
  <c r="G281" i="2" a="1"/>
  <c r="G281" i="2" s="1"/>
  <c r="G275" i="2" a="1"/>
  <c r="G275" i="2" s="1"/>
  <c r="E275" i="2"/>
  <c r="G269" i="2" a="1"/>
  <c r="G269" i="2" s="1"/>
  <c r="E269" i="2"/>
  <c r="E257" i="2"/>
  <c r="G257" i="2" a="1"/>
  <c r="G257" i="2" s="1"/>
  <c r="G251" i="2" a="1"/>
  <c r="G251" i="2" s="1"/>
  <c r="E251" i="2"/>
  <c r="D251" i="2"/>
  <c r="T251" i="2" s="1"/>
  <c r="G245" i="2" a="1"/>
  <c r="G245" i="2" s="1"/>
  <c r="E245" i="2"/>
  <c r="G239" i="2" a="1"/>
  <c r="G239" i="2" s="1"/>
  <c r="E239" i="2"/>
  <c r="G233" i="2" a="1"/>
  <c r="G233" i="2" s="1"/>
  <c r="E233" i="2"/>
  <c r="G227" i="2" a="1"/>
  <c r="G227" i="2" s="1"/>
  <c r="E227" i="2"/>
  <c r="G221" i="2" a="1"/>
  <c r="G221" i="2" s="1"/>
  <c r="E221" i="2"/>
  <c r="G215" i="2" a="1"/>
  <c r="G215" i="2" s="1"/>
  <c r="E215" i="2"/>
  <c r="D215" i="2"/>
  <c r="T215" i="2" s="1"/>
  <c r="G209" i="2" a="1"/>
  <c r="G209" i="2" s="1"/>
  <c r="E209" i="2"/>
  <c r="G203" i="2" a="1"/>
  <c r="G203" i="2" s="1"/>
  <c r="E203" i="2"/>
  <c r="G197" i="2" a="1"/>
  <c r="G197" i="2" s="1"/>
  <c r="E197" i="2"/>
  <c r="E191" i="2"/>
  <c r="G191" i="2" a="1"/>
  <c r="G191" i="2" s="1"/>
  <c r="E179" i="2"/>
  <c r="G179" i="2" a="1"/>
  <c r="G179" i="2" s="1"/>
  <c r="D179" i="2"/>
  <c r="T179" i="2" s="1"/>
  <c r="G173" i="2" a="1"/>
  <c r="G173" i="2" s="1"/>
  <c r="E173" i="2"/>
  <c r="E167" i="2"/>
  <c r="G167" i="2" a="1"/>
  <c r="G167" i="2" s="1"/>
  <c r="E161" i="2"/>
  <c r="G161" i="2" a="1"/>
  <c r="G161" i="2" s="1"/>
  <c r="D161" i="2"/>
  <c r="E155" i="2"/>
  <c r="G155" i="2" a="1"/>
  <c r="G155" i="2" s="1"/>
  <c r="G149" i="2" a="1"/>
  <c r="G149" i="2" s="1"/>
  <c r="E149" i="2"/>
  <c r="G143" i="2" a="1"/>
  <c r="G143" i="2" s="1"/>
  <c r="E143" i="2"/>
  <c r="D143" i="2"/>
  <c r="T143" i="2" s="1"/>
  <c r="G131" i="2" a="1"/>
  <c r="G131" i="2" s="1"/>
  <c r="E131" i="2"/>
  <c r="G125" i="2" a="1"/>
  <c r="G125" i="2" s="1"/>
  <c r="D125" i="2"/>
  <c r="T125" i="2" s="1"/>
  <c r="G119" i="2" a="1"/>
  <c r="G119" i="2" s="1"/>
  <c r="E119" i="2"/>
  <c r="G113" i="2" a="1"/>
  <c r="G113" i="2" s="1"/>
  <c r="E113" i="2"/>
  <c r="E107" i="2"/>
  <c r="G107" i="2" a="1"/>
  <c r="G107" i="2" s="1"/>
  <c r="D107" i="2"/>
  <c r="T107" i="2" s="1"/>
  <c r="G101" i="2" a="1"/>
  <c r="G101" i="2" s="1"/>
  <c r="E101" i="2"/>
  <c r="G89" i="2" a="1"/>
  <c r="G89" i="2" s="1"/>
  <c r="E89" i="2"/>
  <c r="D89" i="2"/>
  <c r="T89" i="2" s="1"/>
  <c r="G77" i="2" a="1"/>
  <c r="G77" i="2" s="1"/>
  <c r="E77" i="2"/>
  <c r="E71" i="2"/>
  <c r="G71" i="2" a="1"/>
  <c r="G71" i="2" s="1"/>
  <c r="D71" i="2"/>
  <c r="G65" i="2" a="1"/>
  <c r="G65" i="2" s="1"/>
  <c r="E65" i="2"/>
  <c r="G59" i="2" a="1"/>
  <c r="G59" i="2" s="1"/>
  <c r="E59" i="2"/>
  <c r="G53" i="2" a="1"/>
  <c r="G53" i="2" s="1"/>
  <c r="D53" i="2"/>
  <c r="T53" i="2" s="1"/>
  <c r="E53" i="2"/>
  <c r="D403" i="2"/>
  <c r="T403" i="2" s="1"/>
  <c r="D393" i="2"/>
  <c r="D385" i="2"/>
  <c r="D377" i="2"/>
  <c r="T377" i="2" s="1"/>
  <c r="D342" i="2"/>
  <c r="T342" i="2" s="1"/>
  <c r="D333" i="2"/>
  <c r="T333" i="2" s="1"/>
  <c r="D299" i="2"/>
  <c r="T299" i="2" s="1"/>
  <c r="D273" i="2"/>
  <c r="D264" i="2"/>
  <c r="T264" i="2" s="1"/>
  <c r="D255" i="2"/>
  <c r="T255" i="2" s="1"/>
  <c r="D239" i="2"/>
  <c r="D221" i="2"/>
  <c r="T221" i="2" s="1"/>
  <c r="D204" i="2"/>
  <c r="D147" i="2"/>
  <c r="D137" i="2"/>
  <c r="T137" i="2" s="1"/>
  <c r="D126" i="2"/>
  <c r="D93" i="2"/>
  <c r="T93" i="2" s="1"/>
  <c r="D83" i="2"/>
  <c r="T83" i="2" s="1"/>
  <c r="D72" i="2"/>
  <c r="T72" i="2" s="1"/>
  <c r="E399" i="2"/>
  <c r="E381" i="2"/>
  <c r="E363" i="2"/>
  <c r="E345" i="2"/>
  <c r="E327" i="2"/>
  <c r="E309" i="2"/>
  <c r="E291" i="2"/>
  <c r="E273" i="2"/>
  <c r="E255" i="2"/>
  <c r="E237" i="2"/>
  <c r="E219" i="2"/>
  <c r="E201" i="2"/>
  <c r="E183" i="2"/>
  <c r="E165" i="2"/>
  <c r="E81" i="2"/>
  <c r="G381" i="2" a="1"/>
  <c r="G381" i="2" s="1"/>
  <c r="G332" i="2" a="1"/>
  <c r="G332" i="2" s="1"/>
  <c r="E360" i="2"/>
  <c r="G360" i="2" a="1"/>
  <c r="G360" i="2" s="1"/>
  <c r="E336" i="2"/>
  <c r="G336" i="2" a="1"/>
  <c r="G336" i="2" s="1"/>
  <c r="G312" i="2" a="1"/>
  <c r="G312" i="2" s="1"/>
  <c r="E312" i="2"/>
  <c r="E282" i="2"/>
  <c r="G282" i="2" a="1"/>
  <c r="G282" i="2" s="1"/>
  <c r="G246" i="2" a="1"/>
  <c r="G246" i="2" s="1"/>
  <c r="E246" i="2"/>
  <c r="E216" i="2"/>
  <c r="G216" i="2" a="1"/>
  <c r="G216" i="2" s="1"/>
  <c r="G192" i="2" a="1"/>
  <c r="G192" i="2" s="1"/>
  <c r="E192" i="2"/>
  <c r="G168" i="2" a="1"/>
  <c r="G168" i="2" s="1"/>
  <c r="E168" i="2"/>
  <c r="D168" i="2"/>
  <c r="E150" i="2"/>
  <c r="G150" i="2" a="1"/>
  <c r="G150" i="2" s="1"/>
  <c r="D150" i="2"/>
  <c r="T150" i="2" s="1"/>
  <c r="G120" i="2" a="1"/>
  <c r="G120" i="2" s="1"/>
  <c r="E120" i="2"/>
  <c r="G90" i="2" a="1"/>
  <c r="G90" i="2" s="1"/>
  <c r="E90" i="2"/>
  <c r="E407" i="2"/>
  <c r="G407" i="2" a="1"/>
  <c r="G407" i="2" s="1"/>
  <c r="E389" i="2"/>
  <c r="G389" i="2" a="1"/>
  <c r="G389" i="2" s="1"/>
  <c r="G365" i="2" a="1"/>
  <c r="G365" i="2" s="1"/>
  <c r="E365" i="2"/>
  <c r="E353" i="2"/>
  <c r="G353" i="2" a="1"/>
  <c r="G353" i="2" s="1"/>
  <c r="E335" i="2"/>
  <c r="G335" i="2" a="1"/>
  <c r="G335" i="2" s="1"/>
  <c r="E317" i="2"/>
  <c r="G317" i="2" a="1"/>
  <c r="G317" i="2" s="1"/>
  <c r="G305" i="2" a="1"/>
  <c r="G305" i="2" s="1"/>
  <c r="E305" i="2"/>
  <c r="E293" i="2"/>
  <c r="G293" i="2" a="1"/>
  <c r="G293" i="2" s="1"/>
  <c r="G287" i="2" a="1"/>
  <c r="G287" i="2" s="1"/>
  <c r="E287" i="2"/>
  <c r="D287" i="2"/>
  <c r="E263" i="2"/>
  <c r="G263" i="2" a="1"/>
  <c r="G263" i="2" s="1"/>
  <c r="D406" i="2"/>
  <c r="E406" i="2"/>
  <c r="D400" i="2"/>
  <c r="G400" i="2" a="1"/>
  <c r="G400" i="2" s="1"/>
  <c r="G394" i="2" a="1"/>
  <c r="G394" i="2" s="1"/>
  <c r="D394" i="2"/>
  <c r="T394" i="2" s="1"/>
  <c r="E394" i="2"/>
  <c r="G388" i="2" a="1"/>
  <c r="G388" i="2" s="1"/>
  <c r="D388" i="2"/>
  <c r="T388" i="2" s="1"/>
  <c r="E388" i="2"/>
  <c r="G382" i="2" a="1"/>
  <c r="G382" i="2" s="1"/>
  <c r="D382" i="2"/>
  <c r="T382" i="2" s="1"/>
  <c r="D376" i="2"/>
  <c r="T376" i="2" s="1"/>
  <c r="G376" i="2" a="1"/>
  <c r="G376" i="2" s="1"/>
  <c r="E376" i="2"/>
  <c r="D370" i="2"/>
  <c r="T370" i="2" s="1"/>
  <c r="G370" i="2" a="1"/>
  <c r="G370" i="2" s="1"/>
  <c r="E370" i="2"/>
  <c r="D364" i="2"/>
  <c r="G364" i="2" a="1"/>
  <c r="G364" i="2" s="1"/>
  <c r="D358" i="2"/>
  <c r="E358" i="2"/>
  <c r="D352" i="2"/>
  <c r="T352" i="2" s="1"/>
  <c r="G352" i="2" a="1"/>
  <c r="G352" i="2" s="1"/>
  <c r="E352" i="2"/>
  <c r="D346" i="2"/>
  <c r="T346" i="2" s="1"/>
  <c r="G346" i="2" a="1"/>
  <c r="G346" i="2" s="1"/>
  <c r="G340" i="2" a="1"/>
  <c r="G340" i="2" s="1"/>
  <c r="D340" i="2"/>
  <c r="T340" i="2" s="1"/>
  <c r="E340" i="2"/>
  <c r="G334" i="2" a="1"/>
  <c r="G334" i="2" s="1"/>
  <c r="D334" i="2"/>
  <c r="T334" i="2" s="1"/>
  <c r="E334" i="2"/>
  <c r="D328" i="2"/>
  <c r="T328" i="2" s="1"/>
  <c r="G328" i="2" a="1"/>
  <c r="G328" i="2" s="1"/>
  <c r="D322" i="2"/>
  <c r="G322" i="2" a="1"/>
  <c r="G322" i="2" s="1"/>
  <c r="E322" i="2"/>
  <c r="G316" i="2" a="1"/>
  <c r="G316" i="2" s="1"/>
  <c r="D316" i="2"/>
  <c r="E316" i="2"/>
  <c r="D310" i="2"/>
  <c r="T310" i="2" s="1"/>
  <c r="G310" i="2" a="1"/>
  <c r="G310" i="2" s="1"/>
  <c r="D304" i="2"/>
  <c r="T304" i="2" s="1"/>
  <c r="E304" i="2"/>
  <c r="G304" i="2" a="1"/>
  <c r="G304" i="2" s="1"/>
  <c r="D298" i="2"/>
  <c r="T298" i="2" s="1"/>
  <c r="E298" i="2"/>
  <c r="G298" i="2" a="1"/>
  <c r="G298" i="2" s="1"/>
  <c r="G292" i="2" a="1"/>
  <c r="G292" i="2" s="1"/>
  <c r="D292" i="2"/>
  <c r="T292" i="2" s="1"/>
  <c r="D286" i="2"/>
  <c r="T286" i="2" s="1"/>
  <c r="E286" i="2"/>
  <c r="G286" i="2" a="1"/>
  <c r="G286" i="2" s="1"/>
  <c r="G280" i="2" a="1"/>
  <c r="G280" i="2" s="1"/>
  <c r="D280" i="2"/>
  <c r="E280" i="2"/>
  <c r="G274" i="2" a="1"/>
  <c r="G274" i="2" s="1"/>
  <c r="D274" i="2"/>
  <c r="G268" i="2" a="1"/>
  <c r="G268" i="2" s="1"/>
  <c r="D268" i="2"/>
  <c r="T268" i="2" s="1"/>
  <c r="E268" i="2"/>
  <c r="G262" i="2" a="1"/>
  <c r="G262" i="2" s="1"/>
  <c r="D262" i="2"/>
  <c r="T262" i="2" s="1"/>
  <c r="E262" i="2"/>
  <c r="G256" i="2" a="1"/>
  <c r="G256" i="2" s="1"/>
  <c r="D256" i="2"/>
  <c r="T256" i="2" s="1"/>
  <c r="G250" i="2" a="1"/>
  <c r="G250" i="2" s="1"/>
  <c r="D250" i="2"/>
  <c r="T250" i="2" s="1"/>
  <c r="E250" i="2"/>
  <c r="D244" i="2"/>
  <c r="T244" i="2" s="1"/>
  <c r="E244" i="2"/>
  <c r="G238" i="2" a="1"/>
  <c r="G238" i="2" s="1"/>
  <c r="D238" i="2"/>
  <c r="G232" i="2" a="1"/>
  <c r="G232" i="2" s="1"/>
  <c r="D232" i="2"/>
  <c r="E232" i="2"/>
  <c r="G226" i="2" a="1"/>
  <c r="G226" i="2" s="1"/>
  <c r="D226" i="2"/>
  <c r="T226" i="2" s="1"/>
  <c r="E226" i="2"/>
  <c r="G220" i="2" a="1"/>
  <c r="G220" i="2" s="1"/>
  <c r="D220" i="2"/>
  <c r="T220" i="2" s="1"/>
  <c r="G214" i="2" a="1"/>
  <c r="G214" i="2" s="1"/>
  <c r="D214" i="2"/>
  <c r="T214" i="2" s="1"/>
  <c r="E214" i="2"/>
  <c r="G208" i="2" a="1"/>
  <c r="G208" i="2" s="1"/>
  <c r="D208" i="2"/>
  <c r="T208" i="2" s="1"/>
  <c r="E208" i="2"/>
  <c r="D202" i="2"/>
  <c r="T202" i="2" s="1"/>
  <c r="G202" i="2" a="1"/>
  <c r="G202" i="2" s="1"/>
  <c r="D196" i="2"/>
  <c r="G196" i="2" a="1"/>
  <c r="G196" i="2" s="1"/>
  <c r="E196" i="2"/>
  <c r="G190" i="2" a="1"/>
  <c r="G190" i="2" s="1"/>
  <c r="D190" i="2"/>
  <c r="E190" i="2"/>
  <c r="D392" i="2"/>
  <c r="D375" i="2"/>
  <c r="T375" i="2" s="1"/>
  <c r="D367" i="2"/>
  <c r="T367" i="2" s="1"/>
  <c r="D357" i="2"/>
  <c r="D349" i="2"/>
  <c r="T349" i="2" s="1"/>
  <c r="D341" i="2"/>
  <c r="T341" i="2" s="1"/>
  <c r="D306" i="2"/>
  <c r="T306" i="2" s="1"/>
  <c r="D297" i="2"/>
  <c r="T297" i="2" s="1"/>
  <c r="D281" i="2"/>
  <c r="D263" i="2"/>
  <c r="T263" i="2" s="1"/>
  <c r="D246" i="2"/>
  <c r="D237" i="2"/>
  <c r="D228" i="2"/>
  <c r="T228" i="2" s="1"/>
  <c r="D219" i="2"/>
  <c r="T219" i="2" s="1"/>
  <c r="D203" i="2"/>
  <c r="D185" i="2"/>
  <c r="T185" i="2" s="1"/>
  <c r="D167" i="2"/>
  <c r="T167" i="2" s="1"/>
  <c r="D156" i="2"/>
  <c r="T156" i="2" s="1"/>
  <c r="D113" i="2"/>
  <c r="D59" i="2"/>
  <c r="T59" i="2" s="1"/>
  <c r="E379" i="2"/>
  <c r="E361" i="2"/>
  <c r="E343" i="2"/>
  <c r="E325" i="2"/>
  <c r="E307" i="2"/>
  <c r="E289" i="2"/>
  <c r="E271" i="2"/>
  <c r="E253" i="2"/>
  <c r="E235" i="2"/>
  <c r="E217" i="2"/>
  <c r="E138" i="2"/>
  <c r="G326" i="2" a="1"/>
  <c r="G326" i="2" s="1"/>
  <c r="G384" i="2" a="1"/>
  <c r="G384" i="2" s="1"/>
  <c r="E384" i="2"/>
  <c r="E354" i="2"/>
  <c r="G354" i="2" a="1"/>
  <c r="G354" i="2" s="1"/>
  <c r="G330" i="2" a="1"/>
  <c r="G330" i="2" s="1"/>
  <c r="E330" i="2"/>
  <c r="D330" i="2"/>
  <c r="G300" i="2" a="1"/>
  <c r="G300" i="2" s="1"/>
  <c r="E300" i="2"/>
  <c r="E270" i="2"/>
  <c r="G270" i="2" a="1"/>
  <c r="G270" i="2" s="1"/>
  <c r="E240" i="2"/>
  <c r="G240" i="2" a="1"/>
  <c r="G240" i="2" s="1"/>
  <c r="E210" i="2"/>
  <c r="G210" i="2" a="1"/>
  <c r="G210" i="2" s="1"/>
  <c r="E186" i="2"/>
  <c r="G186" i="2" a="1"/>
  <c r="G186" i="2" s="1"/>
  <c r="D186" i="2"/>
  <c r="T186" i="2" s="1"/>
  <c r="G162" i="2" a="1"/>
  <c r="G162" i="2" s="1"/>
  <c r="E162" i="2"/>
  <c r="G144" i="2" a="1"/>
  <c r="G144" i="2" s="1"/>
  <c r="E144" i="2"/>
  <c r="G132" i="2" a="1"/>
  <c r="G132" i="2" s="1"/>
  <c r="E132" i="2"/>
  <c r="D132" i="2"/>
  <c r="T132" i="2" s="1"/>
  <c r="G108" i="2" a="1"/>
  <c r="G108" i="2" s="1"/>
  <c r="E108" i="2"/>
  <c r="G96" i="2" a="1"/>
  <c r="G96" i="2" s="1"/>
  <c r="D96" i="2"/>
  <c r="T96" i="2" s="1"/>
  <c r="E96" i="2"/>
  <c r="G66" i="2" a="1"/>
  <c r="G66" i="2" s="1"/>
  <c r="E66" i="2"/>
  <c r="E383" i="2"/>
  <c r="G383" i="2" a="1"/>
  <c r="G383" i="2" s="1"/>
  <c r="G387" i="2" a="1"/>
  <c r="G387" i="2" s="1"/>
  <c r="D387" i="2"/>
  <c r="T387" i="2" s="1"/>
  <c r="G351" i="2" a="1"/>
  <c r="G351" i="2" s="1"/>
  <c r="D351" i="2"/>
  <c r="G321" i="2" a="1"/>
  <c r="G321" i="2" s="1"/>
  <c r="E321" i="2"/>
  <c r="G285" i="2" a="1"/>
  <c r="G285" i="2" s="1"/>
  <c r="E285" i="2"/>
  <c r="G279" i="2" a="1"/>
  <c r="G279" i="2" s="1"/>
  <c r="D279" i="2"/>
  <c r="T279" i="2" s="1"/>
  <c r="G213" i="2" a="1"/>
  <c r="G213" i="2" s="1"/>
  <c r="E213" i="2"/>
  <c r="G207" i="2" a="1"/>
  <c r="G207" i="2" s="1"/>
  <c r="D207" i="2"/>
  <c r="T207" i="2" s="1"/>
  <c r="G195" i="2" a="1"/>
  <c r="G195" i="2" s="1"/>
  <c r="E195" i="2"/>
  <c r="G177" i="2" a="1"/>
  <c r="G177" i="2" s="1"/>
  <c r="E177" i="2"/>
  <c r="G171" i="2" a="1"/>
  <c r="G171" i="2" s="1"/>
  <c r="D171" i="2"/>
  <c r="T171" i="2" s="1"/>
  <c r="G159" i="2" a="1"/>
  <c r="G159" i="2" s="1"/>
  <c r="E159" i="2"/>
  <c r="G153" i="2" a="1"/>
  <c r="G153" i="2" s="1"/>
  <c r="D153" i="2"/>
  <c r="T153" i="2" s="1"/>
  <c r="G141" i="2" a="1"/>
  <c r="G141" i="2" s="1"/>
  <c r="E141" i="2"/>
  <c r="E135" i="2"/>
  <c r="G135" i="2" a="1"/>
  <c r="G135" i="2" s="1"/>
  <c r="D135" i="2"/>
  <c r="T135" i="2" s="1"/>
  <c r="G129" i="2" a="1"/>
  <c r="G129" i="2" s="1"/>
  <c r="E129" i="2"/>
  <c r="G123" i="2" a="1"/>
  <c r="G123" i="2" s="1"/>
  <c r="E123" i="2"/>
  <c r="G117" i="2" a="1"/>
  <c r="G117" i="2" s="1"/>
  <c r="D117" i="2"/>
  <c r="T117" i="2" s="1"/>
  <c r="E117" i="2"/>
  <c r="G111" i="2" a="1"/>
  <c r="G111" i="2" s="1"/>
  <c r="E111" i="2"/>
  <c r="G105" i="2" a="1"/>
  <c r="G105" i="2" s="1"/>
  <c r="E105" i="2"/>
  <c r="E99" i="2"/>
  <c r="G99" i="2" a="1"/>
  <c r="G99" i="2" s="1"/>
  <c r="D99" i="2"/>
  <c r="E87" i="2"/>
  <c r="G87" i="2" a="1"/>
  <c r="G87" i="2" s="1"/>
  <c r="G75" i="2" a="1"/>
  <c r="G75" i="2" s="1"/>
  <c r="E75" i="2"/>
  <c r="G69" i="2" a="1"/>
  <c r="G69" i="2" s="1"/>
  <c r="E69" i="2"/>
  <c r="G63" i="2" a="1"/>
  <c r="G63" i="2" s="1"/>
  <c r="E63" i="2"/>
  <c r="D63" i="2"/>
  <c r="G57" i="2" a="1"/>
  <c r="G57" i="2" s="1"/>
  <c r="E57" i="2"/>
  <c r="D399" i="2"/>
  <c r="D391" i="2"/>
  <c r="T391" i="2" s="1"/>
  <c r="D383" i="2"/>
  <c r="T383" i="2" s="1"/>
  <c r="D374" i="2"/>
  <c r="T374" i="2" s="1"/>
  <c r="D365" i="2"/>
  <c r="D356" i="2"/>
  <c r="T356" i="2" s="1"/>
  <c r="D339" i="2"/>
  <c r="T339" i="2" s="1"/>
  <c r="D331" i="2"/>
  <c r="T331" i="2" s="1"/>
  <c r="D321" i="2"/>
  <c r="T321" i="2" s="1"/>
  <c r="D313" i="2"/>
  <c r="T313" i="2" s="1"/>
  <c r="D305" i="2"/>
  <c r="T305" i="2" s="1"/>
  <c r="D270" i="2"/>
  <c r="T270" i="2" s="1"/>
  <c r="D261" i="2"/>
  <c r="T261" i="2" s="1"/>
  <c r="D253" i="2"/>
  <c r="D245" i="2"/>
  <c r="D227" i="2"/>
  <c r="D210" i="2"/>
  <c r="D201" i="2"/>
  <c r="T201" i="2" s="1"/>
  <c r="D192" i="2"/>
  <c r="T192" i="2" s="1"/>
  <c r="D183" i="2"/>
  <c r="D165" i="2"/>
  <c r="T165" i="2" s="1"/>
  <c r="D155" i="2"/>
  <c r="D144" i="2"/>
  <c r="T144" i="2" s="1"/>
  <c r="D111" i="2"/>
  <c r="T111" i="2" s="1"/>
  <c r="D101" i="2"/>
  <c r="T101" i="2" s="1"/>
  <c r="D90" i="2"/>
  <c r="T90" i="2" s="1"/>
  <c r="D57" i="2"/>
  <c r="E392" i="2"/>
  <c r="E374" i="2"/>
  <c r="E356" i="2"/>
  <c r="E338" i="2"/>
  <c r="E320" i="2"/>
  <c r="E302" i="2"/>
  <c r="E284" i="2"/>
  <c r="E266" i="2"/>
  <c r="E248" i="2"/>
  <c r="E230" i="2"/>
  <c r="E212" i="2"/>
  <c r="E194" i="2"/>
  <c r="E176" i="2"/>
  <c r="E158" i="2"/>
  <c r="E137" i="2"/>
  <c r="E72" i="2"/>
  <c r="G319" i="2" a="1"/>
  <c r="G319" i="2" s="1"/>
  <c r="G81" i="2" a="1"/>
  <c r="G81" i="2" s="1"/>
  <c r="E408" i="2"/>
  <c r="G408" i="2" a="1"/>
  <c r="G408" i="2" s="1"/>
  <c r="E378" i="2"/>
  <c r="G378" i="2" a="1"/>
  <c r="G378" i="2" s="1"/>
  <c r="G348" i="2" a="1"/>
  <c r="G348" i="2" s="1"/>
  <c r="E348" i="2"/>
  <c r="E324" i="2"/>
  <c r="G324" i="2" a="1"/>
  <c r="G324" i="2" s="1"/>
  <c r="E288" i="2"/>
  <c r="G288" i="2" a="1"/>
  <c r="G288" i="2" s="1"/>
  <c r="E252" i="2"/>
  <c r="G252" i="2" a="1"/>
  <c r="G252" i="2" s="1"/>
  <c r="E222" i="2"/>
  <c r="G222" i="2" a="1"/>
  <c r="G222" i="2" s="1"/>
  <c r="D222" i="2"/>
  <c r="T222" i="2" s="1"/>
  <c r="G180" i="2" a="1"/>
  <c r="G180" i="2" s="1"/>
  <c r="E180" i="2"/>
  <c r="G102" i="2" a="1"/>
  <c r="G102" i="2" s="1"/>
  <c r="E102" i="2"/>
  <c r="G78" i="2" a="1"/>
  <c r="G78" i="2" s="1"/>
  <c r="E78" i="2"/>
  <c r="D78" i="2"/>
  <c r="G60" i="2" a="1"/>
  <c r="G60" i="2" s="1"/>
  <c r="D60" i="2"/>
  <c r="T60" i="2" s="1"/>
  <c r="D318" i="2"/>
  <c r="T318" i="2" s="1"/>
  <c r="E401" i="2"/>
  <c r="G401" i="2" a="1"/>
  <c r="G401" i="2" s="1"/>
  <c r="G371" i="2" a="1"/>
  <c r="G371" i="2" s="1"/>
  <c r="E371" i="2"/>
  <c r="E347" i="2"/>
  <c r="G347" i="2" a="1"/>
  <c r="G347" i="2" s="1"/>
  <c r="G315" i="2" a="1"/>
  <c r="G315" i="2" s="1"/>
  <c r="D315" i="2"/>
  <c r="G267" i="2" a="1"/>
  <c r="G267" i="2" s="1"/>
  <c r="E267" i="2"/>
  <c r="G249" i="2" a="1"/>
  <c r="G249" i="2" s="1"/>
  <c r="E249" i="2"/>
  <c r="G243" i="2" a="1"/>
  <c r="G243" i="2" s="1"/>
  <c r="D243" i="2"/>
  <c r="T243" i="2" s="1"/>
  <c r="G231" i="2" a="1"/>
  <c r="G231" i="2" s="1"/>
  <c r="E231" i="2"/>
  <c r="G404" i="2" a="1"/>
  <c r="G404" i="2" s="1"/>
  <c r="E404" i="2"/>
  <c r="G398" i="2" a="1"/>
  <c r="G398" i="2" s="1"/>
  <c r="E398" i="2"/>
  <c r="E386" i="2"/>
  <c r="G386" i="2" a="1"/>
  <c r="G386" i="2" s="1"/>
  <c r="E380" i="2"/>
  <c r="G380" i="2" a="1"/>
  <c r="G380" i="2" s="1"/>
  <c r="D380" i="2"/>
  <c r="T380" i="2" s="1"/>
  <c r="G368" i="2" a="1"/>
  <c r="G368" i="2" s="1"/>
  <c r="E368" i="2"/>
  <c r="G362" i="2" a="1"/>
  <c r="G362" i="2" s="1"/>
  <c r="E362" i="2"/>
  <c r="G350" i="2" a="1"/>
  <c r="G350" i="2" s="1"/>
  <c r="E350" i="2"/>
  <c r="G344" i="2" a="1"/>
  <c r="G344" i="2" s="1"/>
  <c r="E344" i="2"/>
  <c r="D344" i="2"/>
  <c r="E314" i="2"/>
  <c r="G314" i="2" a="1"/>
  <c r="G314" i="2" s="1"/>
  <c r="E308" i="2"/>
  <c r="G308" i="2" a="1"/>
  <c r="G308" i="2" s="1"/>
  <c r="D308" i="2"/>
  <c r="E296" i="2"/>
  <c r="G296" i="2" a="1"/>
  <c r="G296" i="2" s="1"/>
  <c r="G290" i="2" a="1"/>
  <c r="G290" i="2" s="1"/>
  <c r="E290" i="2"/>
  <c r="G278" i="2" a="1"/>
  <c r="G278" i="2" s="1"/>
  <c r="E278" i="2"/>
  <c r="E272" i="2"/>
  <c r="D272" i="2"/>
  <c r="T272" i="2" s="1"/>
  <c r="G260" i="2" a="1"/>
  <c r="G260" i="2" s="1"/>
  <c r="E260" i="2"/>
  <c r="G254" i="2" a="1"/>
  <c r="G254" i="2" s="1"/>
  <c r="E254" i="2"/>
  <c r="G242" i="2" a="1"/>
  <c r="G242" i="2" s="1"/>
  <c r="E242" i="2"/>
  <c r="G236" i="2" a="1"/>
  <c r="G236" i="2" s="1"/>
  <c r="E236" i="2"/>
  <c r="D236" i="2"/>
  <c r="T236" i="2" s="1"/>
  <c r="G224" i="2" a="1"/>
  <c r="G224" i="2" s="1"/>
  <c r="E224" i="2"/>
  <c r="G218" i="2" a="1"/>
  <c r="G218" i="2" s="1"/>
  <c r="E218" i="2"/>
  <c r="G206" i="2" a="1"/>
  <c r="G206" i="2" s="1"/>
  <c r="E206" i="2"/>
  <c r="G200" i="2" a="1"/>
  <c r="G200" i="2" s="1"/>
  <c r="E200" i="2"/>
  <c r="D200" i="2"/>
  <c r="T200" i="2" s="1"/>
  <c r="G188" i="2" a="1"/>
  <c r="G188" i="2" s="1"/>
  <c r="E188" i="2"/>
  <c r="G182" i="2" a="1"/>
  <c r="G182" i="2" s="1"/>
  <c r="E182" i="2"/>
  <c r="G170" i="2" a="1"/>
  <c r="G170" i="2" s="1"/>
  <c r="E170" i="2"/>
  <c r="G164" i="2" a="1"/>
  <c r="G164" i="2" s="1"/>
  <c r="E164" i="2"/>
  <c r="D164" i="2"/>
  <c r="T164" i="2" s="1"/>
  <c r="G152" i="2" a="1"/>
  <c r="G152" i="2" s="1"/>
  <c r="E152" i="2"/>
  <c r="G146" i="2" a="1"/>
  <c r="G146" i="2" s="1"/>
  <c r="D146" i="2"/>
  <c r="T146" i="2" s="1"/>
  <c r="G140" i="2" a="1"/>
  <c r="G140" i="2" s="1"/>
  <c r="E140" i="2"/>
  <c r="G134" i="2" a="1"/>
  <c r="G134" i="2" s="1"/>
  <c r="E134" i="2"/>
  <c r="G128" i="2" a="1"/>
  <c r="G128" i="2" s="1"/>
  <c r="E128" i="2"/>
  <c r="D128" i="2"/>
  <c r="T128" i="2" s="1"/>
  <c r="G122" i="2" a="1"/>
  <c r="G122" i="2" s="1"/>
  <c r="E122" i="2"/>
  <c r="G110" i="2" a="1"/>
  <c r="G110" i="2" s="1"/>
  <c r="E110" i="2"/>
  <c r="D110" i="2"/>
  <c r="T110" i="2" s="1"/>
  <c r="G98" i="2" a="1"/>
  <c r="G98" i="2" s="1"/>
  <c r="E98" i="2"/>
  <c r="G92" i="2" a="1"/>
  <c r="G92" i="2" s="1"/>
  <c r="E92" i="2"/>
  <c r="D92" i="2"/>
  <c r="G86" i="2" a="1"/>
  <c r="G86" i="2" s="1"/>
  <c r="E86" i="2"/>
  <c r="G80" i="2" a="1"/>
  <c r="G80" i="2" s="1"/>
  <c r="E80" i="2"/>
  <c r="G74" i="2" a="1"/>
  <c r="G74" i="2" s="1"/>
  <c r="D74" i="2"/>
  <c r="T74" i="2" s="1"/>
  <c r="E74" i="2"/>
  <c r="G68" i="2" a="1"/>
  <c r="G68" i="2" s="1"/>
  <c r="E68" i="2"/>
  <c r="G62" i="2" a="1"/>
  <c r="G62" i="2" s="1"/>
  <c r="E62" i="2"/>
  <c r="G56" i="2" a="1"/>
  <c r="G56" i="2" s="1"/>
  <c r="E56" i="2"/>
  <c r="D56" i="2"/>
  <c r="D407" i="2"/>
  <c r="D398" i="2"/>
  <c r="T398" i="2" s="1"/>
  <c r="D390" i="2"/>
  <c r="T390" i="2" s="1"/>
  <c r="D372" i="2"/>
  <c r="D363" i="2"/>
  <c r="T363" i="2" s="1"/>
  <c r="D355" i="2"/>
  <c r="T355" i="2" s="1"/>
  <c r="D347" i="2"/>
  <c r="D338" i="2"/>
  <c r="T338" i="2" s="1"/>
  <c r="D329" i="2"/>
  <c r="D320" i="2"/>
  <c r="T320" i="2" s="1"/>
  <c r="D312" i="2"/>
  <c r="T312" i="2" s="1"/>
  <c r="D303" i="2"/>
  <c r="T303" i="2" s="1"/>
  <c r="D295" i="2"/>
  <c r="D285" i="2"/>
  <c r="T285" i="2" s="1"/>
  <c r="D277" i="2"/>
  <c r="T277" i="2" s="1"/>
  <c r="D269" i="2"/>
  <c r="D260" i="2"/>
  <c r="D252" i="2"/>
  <c r="D242" i="2"/>
  <c r="T242" i="2" s="1"/>
  <c r="D234" i="2"/>
  <c r="T234" i="2" s="1"/>
  <c r="D225" i="2"/>
  <c r="D217" i="2"/>
  <c r="D209" i="2"/>
  <c r="T209" i="2" s="1"/>
  <c r="D199" i="2"/>
  <c r="T199" i="2" s="1"/>
  <c r="D191" i="2"/>
  <c r="D182" i="2"/>
  <c r="D174" i="2"/>
  <c r="T174" i="2" s="1"/>
  <c r="D163" i="2"/>
  <c r="D152" i="2"/>
  <c r="T152" i="2" s="1"/>
  <c r="D141" i="2"/>
  <c r="D131" i="2"/>
  <c r="T131" i="2" s="1"/>
  <c r="D120" i="2"/>
  <c r="D109" i="2"/>
  <c r="T109" i="2" s="1"/>
  <c r="D98" i="2"/>
  <c r="D87" i="2"/>
  <c r="T87" i="2" s="1"/>
  <c r="D77" i="2"/>
  <c r="D66" i="2"/>
  <c r="T66" i="2" s="1"/>
  <c r="E391" i="2"/>
  <c r="E373" i="2"/>
  <c r="E355" i="2"/>
  <c r="E337" i="2"/>
  <c r="E301" i="2"/>
  <c r="E283" i="2"/>
  <c r="E265" i="2"/>
  <c r="E247" i="2"/>
  <c r="E229" i="2"/>
  <c r="E211" i="2"/>
  <c r="E193" i="2"/>
  <c r="E175" i="2"/>
  <c r="E157" i="2"/>
  <c r="E126" i="2"/>
  <c r="E95" i="2"/>
  <c r="G406" i="2" a="1"/>
  <c r="G406" i="2" s="1"/>
  <c r="G358" i="2" a="1"/>
  <c r="G358" i="2" s="1"/>
  <c r="G244" i="2" a="1"/>
  <c r="G244" i="2" s="1"/>
  <c r="G184" i="2" a="1"/>
  <c r="G184" i="2" s="1"/>
  <c r="D184" i="2"/>
  <c r="T184" i="2" s="1"/>
  <c r="G178" i="2" a="1"/>
  <c r="G178" i="2" s="1"/>
  <c r="D178" i="2"/>
  <c r="T178" i="2" s="1"/>
  <c r="G166" i="2" a="1"/>
  <c r="G166" i="2" s="1"/>
  <c r="D166" i="2"/>
  <c r="T166" i="2" s="1"/>
  <c r="G160" i="2" a="1"/>
  <c r="G160" i="2" s="1"/>
  <c r="D160" i="2"/>
  <c r="T160" i="2" s="1"/>
  <c r="G154" i="2" a="1"/>
  <c r="G154" i="2" s="1"/>
  <c r="D154" i="2"/>
  <c r="G148" i="2" a="1"/>
  <c r="G148" i="2" s="1"/>
  <c r="E148" i="2"/>
  <c r="D148" i="2"/>
  <c r="E142" i="2"/>
  <c r="D142" i="2"/>
  <c r="E136" i="2"/>
  <c r="G136" i="2" a="1"/>
  <c r="G136" i="2" s="1"/>
  <c r="D136" i="2"/>
  <c r="T136" i="2" s="1"/>
  <c r="E130" i="2"/>
  <c r="G130" i="2" a="1"/>
  <c r="G130" i="2" s="1"/>
  <c r="D130" i="2"/>
  <c r="T130" i="2" s="1"/>
  <c r="G124" i="2" a="1"/>
  <c r="G124" i="2" s="1"/>
  <c r="E124" i="2"/>
  <c r="D124" i="2"/>
  <c r="T124" i="2" s="1"/>
  <c r="E118" i="2"/>
  <c r="G118" i="2" a="1"/>
  <c r="G118" i="2" s="1"/>
  <c r="D118" i="2"/>
  <c r="T118" i="2" s="1"/>
  <c r="E112" i="2"/>
  <c r="G112" i="2" a="1"/>
  <c r="G112" i="2" s="1"/>
  <c r="D112" i="2"/>
  <c r="G106" i="2" a="1"/>
  <c r="G106" i="2" s="1"/>
  <c r="E106" i="2"/>
  <c r="D106" i="2"/>
  <c r="E100" i="2"/>
  <c r="G100" i="2" a="1"/>
  <c r="G100" i="2" s="1"/>
  <c r="D100" i="2"/>
  <c r="T100" i="2" s="1"/>
  <c r="E94" i="2"/>
  <c r="G94" i="2" a="1"/>
  <c r="G94" i="2" s="1"/>
  <c r="D94" i="2"/>
  <c r="T94" i="2" s="1"/>
  <c r="E88" i="2"/>
  <c r="G88" i="2" a="1"/>
  <c r="G88" i="2" s="1"/>
  <c r="D88" i="2"/>
  <c r="T88" i="2" s="1"/>
  <c r="E82" i="2"/>
  <c r="G82" i="2" a="1"/>
  <c r="G82" i="2" s="1"/>
  <c r="D82" i="2"/>
  <c r="T82" i="2" s="1"/>
  <c r="E76" i="2"/>
  <c r="D76" i="2"/>
  <c r="T76" i="2" s="1"/>
  <c r="G70" i="2" a="1"/>
  <c r="G70" i="2" s="1"/>
  <c r="E70" i="2"/>
  <c r="D70" i="2"/>
  <c r="E64" i="2"/>
  <c r="D64" i="2"/>
  <c r="G58" i="2" a="1"/>
  <c r="G58" i="2" s="1"/>
  <c r="E58" i="2"/>
  <c r="D58" i="2"/>
  <c r="T58" i="2" s="1"/>
  <c r="G142" i="2" a="1"/>
  <c r="G142" i="2" s="1"/>
  <c r="E172" i="2"/>
  <c r="E154" i="2"/>
  <c r="G172" i="2" a="1"/>
  <c r="G172" i="2" s="1"/>
  <c r="E178" i="2"/>
  <c r="E160" i="2"/>
  <c r="E55" i="2"/>
  <c r="P58" i="2"/>
  <c r="P65" i="2" s="1"/>
  <c r="R43" i="2"/>
  <c r="T227" i="2" l="1"/>
  <c r="T51" i="2"/>
  <c r="W131" i="2"/>
  <c r="W366" i="2"/>
  <c r="W207" i="2"/>
  <c r="W357" i="2"/>
  <c r="W387" i="2"/>
  <c r="W399" i="2"/>
  <c r="W82" i="2"/>
  <c r="W220" i="2"/>
  <c r="W332" i="2"/>
  <c r="W88" i="2"/>
  <c r="W124" i="2"/>
  <c r="W178" i="2"/>
  <c r="W250" i="2"/>
  <c r="W54" i="2"/>
  <c r="W258" i="2"/>
  <c r="W344" i="2"/>
  <c r="W322" i="2"/>
  <c r="W394" i="2"/>
  <c r="W360" i="2"/>
  <c r="W229" i="2"/>
  <c r="W56" i="2"/>
  <c r="W331" i="2"/>
  <c r="W234" i="2"/>
  <c r="W247" i="2"/>
  <c r="W94" i="2"/>
  <c r="W43" i="2"/>
  <c r="W51" i="2"/>
  <c r="W123" i="2"/>
  <c r="W130" i="2"/>
  <c r="W241" i="2"/>
  <c r="W406" i="2"/>
  <c r="W110" i="2"/>
  <c r="W64" i="2"/>
  <c r="W153" i="2"/>
  <c r="W177" i="2"/>
  <c r="W86" i="2"/>
  <c r="W208" i="2"/>
  <c r="W362" i="2"/>
  <c r="W317" i="2"/>
  <c r="W226" i="2"/>
  <c r="W312" i="2"/>
  <c r="W63" i="2"/>
  <c r="W350" i="2"/>
  <c r="W262" i="2"/>
  <c r="W219" i="2"/>
  <c r="W261" i="2"/>
  <c r="W285" i="2"/>
  <c r="W315" i="2"/>
  <c r="W327" i="2"/>
  <c r="W203" i="2"/>
  <c r="W402" i="2"/>
  <c r="W106" i="2"/>
  <c r="W160" i="2"/>
  <c r="W214" i="2"/>
  <c r="W113" i="2"/>
  <c r="W240" i="2"/>
  <c r="W174" i="2"/>
  <c r="W211" i="2"/>
  <c r="W45" i="2"/>
  <c r="W48" i="2"/>
  <c r="W93" i="2"/>
  <c r="W117" i="2"/>
  <c r="W141" i="2"/>
  <c r="W97" i="2"/>
  <c r="W216" i="2"/>
  <c r="W319" i="2"/>
  <c r="W371" i="2"/>
  <c r="W74" i="2"/>
  <c r="W271" i="2"/>
  <c r="W60" i="2"/>
  <c r="W164" i="2"/>
  <c r="W244" i="2"/>
  <c r="W320" i="2"/>
  <c r="W382" i="2"/>
  <c r="W329" i="2"/>
  <c r="W202" i="2"/>
  <c r="W280" i="2"/>
  <c r="W249" i="2"/>
  <c r="W291" i="2"/>
  <c r="W70" i="2"/>
  <c r="W159" i="2"/>
  <c r="W183" i="2"/>
  <c r="W108" i="2"/>
  <c r="W173" i="2"/>
  <c r="W224" i="2"/>
  <c r="W276" i="2"/>
  <c r="W328" i="2"/>
  <c r="W389" i="2"/>
  <c r="W343" i="2"/>
  <c r="W89" i="2"/>
  <c r="W182" i="2"/>
  <c r="W252" i="2"/>
  <c r="W330" i="2"/>
  <c r="W390" i="2"/>
  <c r="W170" i="2"/>
  <c r="W206" i="2"/>
  <c r="W386" i="2"/>
  <c r="W185" i="2"/>
  <c r="W59" i="2"/>
  <c r="W218" i="2"/>
  <c r="W296" i="2"/>
  <c r="W374" i="2"/>
  <c r="W237" i="2"/>
  <c r="W279" i="2"/>
  <c r="W303" i="2"/>
  <c r="W333" i="2"/>
  <c r="W345" i="2"/>
  <c r="W167" i="2"/>
  <c r="W92" i="2"/>
  <c r="W238" i="2"/>
  <c r="W341" i="2"/>
  <c r="W53" i="2"/>
  <c r="W71" i="2"/>
  <c r="W83" i="2"/>
  <c r="W96" i="2"/>
  <c r="W275" i="2"/>
  <c r="W378" i="2"/>
  <c r="W365" i="2"/>
  <c r="W325" i="2"/>
  <c r="W115" i="2"/>
  <c r="W270" i="2"/>
  <c r="W282" i="2"/>
  <c r="W111" i="2"/>
  <c r="W165" i="2"/>
  <c r="W190" i="2"/>
  <c r="W163" i="2"/>
  <c r="W242" i="2"/>
  <c r="W200" i="2"/>
  <c r="W151" i="2"/>
  <c r="W259" i="2"/>
  <c r="W311" i="2"/>
  <c r="W109" i="2"/>
  <c r="W145" i="2"/>
  <c r="W154" i="2"/>
  <c r="W373" i="2"/>
  <c r="W278" i="2"/>
  <c r="W184" i="2"/>
  <c r="W356" i="2"/>
  <c r="W231" i="2"/>
  <c r="W369" i="2"/>
  <c r="W286" i="2"/>
  <c r="W72" i="2"/>
  <c r="W298" i="2"/>
  <c r="W326" i="2"/>
  <c r="W324" i="2"/>
  <c r="W290" i="2"/>
  <c r="W193" i="2"/>
  <c r="W308" i="2"/>
  <c r="W52" i="2"/>
  <c r="W81" i="2"/>
  <c r="W105" i="2"/>
  <c r="W129" i="2"/>
  <c r="W162" i="2"/>
  <c r="W268" i="2"/>
  <c r="W91" i="2"/>
  <c r="W199" i="2"/>
  <c r="W57" i="2"/>
  <c r="W58" i="2"/>
  <c r="W147" i="2"/>
  <c r="W119" i="2"/>
  <c r="W181" i="2"/>
  <c r="W233" i="2"/>
  <c r="W284" i="2"/>
  <c r="W337" i="2"/>
  <c r="W397" i="2"/>
  <c r="W307" i="2"/>
  <c r="W77" i="2"/>
  <c r="W100" i="2"/>
  <c r="W191" i="2"/>
  <c r="W260" i="2"/>
  <c r="W338" i="2"/>
  <c r="W398" i="2"/>
  <c r="W98" i="2"/>
  <c r="W95" i="2"/>
  <c r="W112" i="2"/>
  <c r="W227" i="2"/>
  <c r="W305" i="2"/>
  <c r="W391" i="2"/>
  <c r="W195" i="2"/>
  <c r="W225" i="2"/>
  <c r="W255" i="2"/>
  <c r="W267" i="2"/>
  <c r="W363" i="2"/>
  <c r="W375" i="2"/>
  <c r="W405" i="2"/>
  <c r="W125" i="2"/>
  <c r="W254" i="2"/>
  <c r="W376" i="2"/>
  <c r="W137" i="2"/>
  <c r="W293" i="2"/>
  <c r="W150" i="2"/>
  <c r="W283" i="2"/>
  <c r="W396" i="2"/>
  <c r="W120" i="2"/>
  <c r="W372" i="2"/>
  <c r="W257" i="2"/>
  <c r="W368" i="2"/>
  <c r="W175" i="2"/>
  <c r="W306" i="2"/>
  <c r="W342" i="2"/>
  <c r="W47" i="2"/>
  <c r="W87" i="2"/>
  <c r="W135" i="2"/>
  <c r="W294" i="2"/>
  <c r="W221" i="2"/>
  <c r="W269" i="2"/>
  <c r="W152" i="2"/>
  <c r="W236" i="2"/>
  <c r="W321" i="2"/>
  <c r="W263" i="2"/>
  <c r="W180" i="2"/>
  <c r="W84" i="2"/>
  <c r="W358" i="2"/>
  <c r="W99" i="2"/>
  <c r="W66" i="2"/>
  <c r="W346" i="2"/>
  <c r="W235" i="2"/>
  <c r="W314" i="2"/>
  <c r="W355" i="2"/>
  <c r="W155" i="2"/>
  <c r="W340" i="2"/>
  <c r="W213" i="2"/>
  <c r="W309" i="2"/>
  <c r="W381" i="2"/>
  <c r="W393" i="2"/>
  <c r="W136" i="2"/>
  <c r="W384" i="2"/>
  <c r="W301" i="2"/>
  <c r="W404" i="2"/>
  <c r="W73" i="2"/>
  <c r="W210" i="2"/>
  <c r="W61" i="2"/>
  <c r="W46" i="2"/>
  <c r="W75" i="2"/>
  <c r="W76" i="2"/>
  <c r="W140" i="2"/>
  <c r="W198" i="2"/>
  <c r="W251" i="2"/>
  <c r="W302" i="2"/>
  <c r="W354" i="2"/>
  <c r="W127" i="2"/>
  <c r="W379" i="2"/>
  <c r="W143" i="2"/>
  <c r="W209" i="2"/>
  <c r="W304" i="2"/>
  <c r="W364" i="2"/>
  <c r="W116" i="2"/>
  <c r="W134" i="2"/>
  <c r="W166" i="2"/>
  <c r="W245" i="2"/>
  <c r="W348" i="2"/>
  <c r="W189" i="2"/>
  <c r="W201" i="2"/>
  <c r="W243" i="2"/>
  <c r="W273" i="2"/>
  <c r="W297" i="2"/>
  <c r="W339" i="2"/>
  <c r="W351" i="2"/>
  <c r="W149" i="2"/>
  <c r="W146" i="2"/>
  <c r="W272" i="2"/>
  <c r="W392" i="2"/>
  <c r="W142" i="2"/>
  <c r="W188" i="2"/>
  <c r="W318" i="2"/>
  <c r="W67" i="2"/>
  <c r="W102" i="2"/>
  <c r="W138" i="2"/>
  <c r="W156" i="2"/>
  <c r="W192" i="2"/>
  <c r="W228" i="2"/>
  <c r="W264" i="2"/>
  <c r="W300" i="2"/>
  <c r="W336" i="2"/>
  <c r="W401" i="2"/>
  <c r="W288" i="2"/>
  <c r="W114" i="2"/>
  <c r="W265" i="2"/>
  <c r="W157" i="2"/>
  <c r="W103" i="2"/>
  <c r="W246" i="2"/>
  <c r="W50" i="2"/>
  <c r="H408" i="2"/>
  <c r="I408" i="2"/>
  <c r="M408" i="2" s="1" a="1"/>
  <c r="M408" i="2" s="1"/>
  <c r="J408" i="2"/>
  <c r="K408" i="2" s="1"/>
  <c r="S408" i="2"/>
  <c r="T408" i="2" s="1"/>
  <c r="V408" i="2"/>
  <c r="Z407" i="2"/>
  <c r="Y407" i="2" s="1"/>
  <c r="AB407" i="2"/>
  <c r="AA407" i="2" s="1"/>
  <c r="AC407" i="2"/>
  <c r="P72" i="2"/>
  <c r="R44" i="2"/>
  <c r="P79" i="2" l="1"/>
  <c r="R45" i="2"/>
  <c r="AE407" i="2" l="1"/>
  <c r="G410" i="2"/>
  <c r="P86" i="2"/>
  <c r="R46" i="2"/>
  <c r="AF407" i="2" l="1"/>
  <c r="V43" i="2"/>
  <c r="H44" i="2"/>
  <c r="I44" i="2"/>
  <c r="M44" i="2" s="1" a="1"/>
  <c r="M44" i="2" s="1"/>
  <c r="J44" i="2"/>
  <c r="K44" i="2" s="1"/>
  <c r="S44" i="2"/>
  <c r="T44" i="2" s="1"/>
  <c r="V44" i="2"/>
  <c r="Z44" i="2"/>
  <c r="Y44" i="2" s="1"/>
  <c r="AB44" i="2"/>
  <c r="AA44" i="2" s="1"/>
  <c r="H45" i="2"/>
  <c r="I45" i="2"/>
  <c r="M45" i="2" s="1" a="1"/>
  <c r="M45" i="2" s="1"/>
  <c r="J45" i="2"/>
  <c r="K45" i="2" s="1"/>
  <c r="S45" i="2"/>
  <c r="T45" i="2" s="1"/>
  <c r="V45" i="2"/>
  <c r="Z45" i="2"/>
  <c r="Y45" i="2" s="1"/>
  <c r="AB45" i="2"/>
  <c r="AA45" i="2" s="1"/>
  <c r="H46" i="2"/>
  <c r="I46" i="2"/>
  <c r="M46" i="2" s="1" a="1"/>
  <c r="M46" i="2" s="1"/>
  <c r="J46" i="2"/>
  <c r="K46" i="2" s="1"/>
  <c r="S46" i="2"/>
  <c r="T46" i="2" s="1"/>
  <c r="V46" i="2"/>
  <c r="Z46" i="2"/>
  <c r="Y46" i="2" s="1"/>
  <c r="AB46" i="2"/>
  <c r="AA46" i="2" s="1"/>
  <c r="H47" i="2"/>
  <c r="I47" i="2"/>
  <c r="M47" i="2" s="1" a="1"/>
  <c r="M47" i="2" s="1"/>
  <c r="J47" i="2"/>
  <c r="K47" i="2" s="1"/>
  <c r="S47" i="2"/>
  <c r="T47" i="2" s="1"/>
  <c r="V47" i="2"/>
  <c r="Z47" i="2"/>
  <c r="Y47" i="2" s="1"/>
  <c r="AB47" i="2"/>
  <c r="AA47" i="2" s="1"/>
  <c r="H48" i="2"/>
  <c r="I48" i="2"/>
  <c r="M48" i="2" s="1" a="1"/>
  <c r="M48" i="2" s="1"/>
  <c r="J48" i="2"/>
  <c r="K48" i="2" s="1"/>
  <c r="S48" i="2"/>
  <c r="T48" i="2" s="1"/>
  <c r="V48" i="2"/>
  <c r="Z48" i="2"/>
  <c r="Y48" i="2" s="1"/>
  <c r="AB48" i="2"/>
  <c r="AA48" i="2" s="1"/>
  <c r="H49" i="2"/>
  <c r="I49" i="2"/>
  <c r="M49" i="2" s="1" a="1"/>
  <c r="M49" i="2" s="1"/>
  <c r="J49" i="2"/>
  <c r="K49" i="2" s="1"/>
  <c r="S49" i="2"/>
  <c r="T49" i="2" s="1"/>
  <c r="V49" i="2"/>
  <c r="Z49" i="2"/>
  <c r="Y49" i="2" s="1"/>
  <c r="AB49" i="2"/>
  <c r="AA49" i="2" s="1"/>
  <c r="H50" i="2"/>
  <c r="I50" i="2"/>
  <c r="M50" i="2" s="1" a="1"/>
  <c r="M50" i="2" s="1"/>
  <c r="J50" i="2"/>
  <c r="K50" i="2" s="1"/>
  <c r="S50" i="2"/>
  <c r="T50" i="2" s="1"/>
  <c r="V50" i="2"/>
  <c r="Z50" i="2"/>
  <c r="Y50" i="2" s="1"/>
  <c r="AB50" i="2"/>
  <c r="AA50" i="2" s="1"/>
  <c r="H51" i="2"/>
  <c r="I51" i="2"/>
  <c r="M51" i="2" s="1" a="1"/>
  <c r="M51" i="2" s="1"/>
  <c r="J51" i="2"/>
  <c r="K51" i="2" s="1"/>
  <c r="S51" i="2"/>
  <c r="V51" i="2"/>
  <c r="Z51" i="2"/>
  <c r="Y51" i="2" s="1"/>
  <c r="AB51" i="2"/>
  <c r="AA51" i="2" s="1"/>
  <c r="H52" i="2"/>
  <c r="I52" i="2"/>
  <c r="M52" i="2" s="1" a="1"/>
  <c r="M52" i="2" s="1"/>
  <c r="J52" i="2"/>
  <c r="K52" i="2" s="1"/>
  <c r="S52" i="2"/>
  <c r="V52" i="2"/>
  <c r="Z52" i="2"/>
  <c r="Y52" i="2" s="1"/>
  <c r="AB52" i="2"/>
  <c r="AA52" i="2" s="1"/>
  <c r="H53" i="2"/>
  <c r="I53" i="2"/>
  <c r="M53" i="2" s="1" a="1"/>
  <c r="M53" i="2" s="1"/>
  <c r="J53" i="2"/>
  <c r="K53" i="2" s="1"/>
  <c r="S53" i="2"/>
  <c r="V53" i="2"/>
  <c r="Z53" i="2"/>
  <c r="Y53" i="2" s="1"/>
  <c r="AB53" i="2"/>
  <c r="AA53" i="2" s="1"/>
  <c r="H54" i="2"/>
  <c r="I54" i="2"/>
  <c r="M54" i="2" s="1" a="1"/>
  <c r="M54" i="2" s="1"/>
  <c r="J54" i="2"/>
  <c r="K54" i="2" s="1"/>
  <c r="S54" i="2"/>
  <c r="V54" i="2"/>
  <c r="Z54" i="2"/>
  <c r="Y54" i="2" s="1"/>
  <c r="AB54" i="2"/>
  <c r="AA54" i="2" s="1"/>
  <c r="H55" i="2"/>
  <c r="I55" i="2"/>
  <c r="M55" i="2" s="1" a="1"/>
  <c r="M55" i="2" s="1"/>
  <c r="J55" i="2"/>
  <c r="K55" i="2" s="1"/>
  <c r="S55" i="2"/>
  <c r="V55" i="2"/>
  <c r="Z56" i="2"/>
  <c r="Y56" i="2" s="1"/>
  <c r="AB56" i="2"/>
  <c r="AA56" i="2" s="1"/>
  <c r="H56" i="2"/>
  <c r="I56" i="2"/>
  <c r="M56" i="2" s="1" a="1"/>
  <c r="M56" i="2" s="1"/>
  <c r="J56" i="2"/>
  <c r="K56" i="2" s="1"/>
  <c r="S56" i="2"/>
  <c r="T56" i="2" s="1"/>
  <c r="V56" i="2"/>
  <c r="H57" i="2"/>
  <c r="I57" i="2"/>
  <c r="M57" i="2" s="1" a="1"/>
  <c r="M57" i="2" s="1"/>
  <c r="J57" i="2"/>
  <c r="K57" i="2" s="1"/>
  <c r="S57" i="2"/>
  <c r="T57" i="2" s="1"/>
  <c r="V57" i="2"/>
  <c r="Z57" i="2"/>
  <c r="Y57" i="2" s="1"/>
  <c r="AB57" i="2"/>
  <c r="AA57" i="2" s="1"/>
  <c r="H58" i="2"/>
  <c r="I58" i="2"/>
  <c r="M58" i="2" s="1" a="1"/>
  <c r="M58" i="2" s="1"/>
  <c r="J58" i="2"/>
  <c r="K58" i="2" s="1"/>
  <c r="S58" i="2"/>
  <c r="V58" i="2"/>
  <c r="Z58" i="2"/>
  <c r="Y58" i="2" s="1"/>
  <c r="AB58" i="2"/>
  <c r="AA58" i="2" s="1"/>
  <c r="H59" i="2"/>
  <c r="I59" i="2"/>
  <c r="M59" i="2" s="1" a="1"/>
  <c r="M59" i="2" s="1"/>
  <c r="J59" i="2"/>
  <c r="K59" i="2" s="1"/>
  <c r="S59" i="2"/>
  <c r="V59" i="2"/>
  <c r="Z59" i="2"/>
  <c r="Y59" i="2" s="1"/>
  <c r="AB59" i="2"/>
  <c r="AA59" i="2" s="1"/>
  <c r="H60" i="2"/>
  <c r="I60" i="2"/>
  <c r="M60" i="2" s="1" a="1"/>
  <c r="M60" i="2" s="1"/>
  <c r="J60" i="2"/>
  <c r="K60" i="2" s="1"/>
  <c r="S60" i="2"/>
  <c r="V60" i="2"/>
  <c r="Z60" i="2"/>
  <c r="Y60" i="2" s="1"/>
  <c r="AB60" i="2"/>
  <c r="AA60" i="2" s="1"/>
  <c r="H61" i="2"/>
  <c r="I61" i="2"/>
  <c r="M61" i="2" s="1" a="1"/>
  <c r="M61" i="2" s="1"/>
  <c r="J61" i="2"/>
  <c r="K61" i="2" s="1"/>
  <c r="S61" i="2"/>
  <c r="V61" i="2"/>
  <c r="Z61" i="2"/>
  <c r="Y61" i="2" s="1"/>
  <c r="AB61" i="2"/>
  <c r="AA61" i="2" s="1"/>
  <c r="H62" i="2"/>
  <c r="I62" i="2"/>
  <c r="M62" i="2" s="1" a="1"/>
  <c r="M62" i="2" s="1"/>
  <c r="J62" i="2"/>
  <c r="K62" i="2" s="1"/>
  <c r="S62" i="2"/>
  <c r="V62" i="2"/>
  <c r="Z62" i="2"/>
  <c r="Y62" i="2" s="1"/>
  <c r="AB62" i="2"/>
  <c r="AA62" i="2" s="1"/>
  <c r="H63" i="2"/>
  <c r="I63" i="2"/>
  <c r="M63" i="2" s="1" a="1"/>
  <c r="M63" i="2" s="1"/>
  <c r="J63" i="2"/>
  <c r="K63" i="2" s="1"/>
  <c r="S63" i="2"/>
  <c r="T63" i="2" s="1"/>
  <c r="V63" i="2"/>
  <c r="Z63" i="2"/>
  <c r="Y63" i="2" s="1"/>
  <c r="AB63" i="2"/>
  <c r="AA63" i="2" s="1"/>
  <c r="H64" i="2"/>
  <c r="I64" i="2"/>
  <c r="M64" i="2" s="1" a="1"/>
  <c r="M64" i="2" s="1"/>
  <c r="J64" i="2"/>
  <c r="K64" i="2" s="1"/>
  <c r="S64" i="2"/>
  <c r="T64" i="2" s="1"/>
  <c r="V64" i="2"/>
  <c r="Z64" i="2"/>
  <c r="Y64" i="2" s="1"/>
  <c r="AB64" i="2"/>
  <c r="AA64" i="2" s="1"/>
  <c r="H65" i="2"/>
  <c r="I65" i="2"/>
  <c r="M65" i="2" s="1" a="1"/>
  <c r="M65" i="2" s="1"/>
  <c r="J65" i="2"/>
  <c r="K65" i="2" s="1"/>
  <c r="S65" i="2"/>
  <c r="V65" i="2"/>
  <c r="Z65" i="2"/>
  <c r="Y65" i="2" s="1"/>
  <c r="AB65" i="2"/>
  <c r="AA65" i="2" s="1"/>
  <c r="H66" i="2"/>
  <c r="I66" i="2"/>
  <c r="M66" i="2" s="1" a="1"/>
  <c r="M66" i="2" s="1"/>
  <c r="J66" i="2"/>
  <c r="K66" i="2" s="1"/>
  <c r="S66" i="2"/>
  <c r="V66" i="2"/>
  <c r="Z66" i="2"/>
  <c r="Y66" i="2" s="1"/>
  <c r="AB66" i="2"/>
  <c r="AA66" i="2" s="1"/>
  <c r="H67" i="2"/>
  <c r="I67" i="2"/>
  <c r="M67" i="2" s="1" a="1"/>
  <c r="M67" i="2" s="1"/>
  <c r="J67" i="2"/>
  <c r="K67" i="2" s="1"/>
  <c r="S67" i="2"/>
  <c r="V67" i="2"/>
  <c r="Z67" i="2"/>
  <c r="Y67" i="2" s="1"/>
  <c r="AB67" i="2"/>
  <c r="AA67" i="2" s="1"/>
  <c r="H68" i="2"/>
  <c r="I68" i="2"/>
  <c r="M68" i="2" s="1" a="1"/>
  <c r="M68" i="2" s="1"/>
  <c r="J68" i="2"/>
  <c r="K68" i="2" s="1"/>
  <c r="S68" i="2"/>
  <c r="V68" i="2"/>
  <c r="Z68" i="2"/>
  <c r="Y68" i="2" s="1"/>
  <c r="AB68" i="2"/>
  <c r="AA68" i="2" s="1"/>
  <c r="H69" i="2"/>
  <c r="I69" i="2"/>
  <c r="M69" i="2" s="1" a="1"/>
  <c r="M69" i="2" s="1"/>
  <c r="J69" i="2"/>
  <c r="K69" i="2" s="1"/>
  <c r="S69" i="2"/>
  <c r="V69" i="2"/>
  <c r="Z69" i="2"/>
  <c r="Y69" i="2" s="1"/>
  <c r="AB69" i="2"/>
  <c r="AA69" i="2" s="1"/>
  <c r="H70" i="2"/>
  <c r="I70" i="2"/>
  <c r="M70" i="2" s="1" a="1"/>
  <c r="M70" i="2" s="1"/>
  <c r="J70" i="2"/>
  <c r="K70" i="2" s="1"/>
  <c r="S70" i="2"/>
  <c r="T70" i="2" s="1"/>
  <c r="V70" i="2"/>
  <c r="Z70" i="2"/>
  <c r="Y70" i="2" s="1"/>
  <c r="AB70" i="2"/>
  <c r="AA70" i="2" s="1"/>
  <c r="H71" i="2"/>
  <c r="I71" i="2"/>
  <c r="M71" i="2" s="1" a="1"/>
  <c r="M71" i="2" s="1"/>
  <c r="J71" i="2"/>
  <c r="K71" i="2" s="1"/>
  <c r="S71" i="2"/>
  <c r="T71" i="2" s="1"/>
  <c r="V71" i="2"/>
  <c r="Z71" i="2"/>
  <c r="Y71" i="2" s="1"/>
  <c r="AB71" i="2"/>
  <c r="AA71" i="2" s="1"/>
  <c r="H72" i="2"/>
  <c r="I72" i="2"/>
  <c r="M72" i="2" s="1" a="1"/>
  <c r="M72" i="2" s="1"/>
  <c r="J72" i="2"/>
  <c r="K72" i="2" s="1"/>
  <c r="S72" i="2"/>
  <c r="V72" i="2"/>
  <c r="Z72" i="2"/>
  <c r="Y72" i="2" s="1"/>
  <c r="AB72" i="2"/>
  <c r="AA72" i="2" s="1"/>
  <c r="P93" i="2"/>
  <c r="R47" i="2"/>
  <c r="P100" i="2" l="1"/>
  <c r="R48" i="2"/>
  <c r="O50" i="2" l="1"/>
  <c r="AN5" i="2" s="1"/>
  <c r="O57" i="2"/>
  <c r="AN6" i="2" s="1"/>
  <c r="O64" i="2"/>
  <c r="AN7" i="2" s="1"/>
  <c r="O71" i="2"/>
  <c r="AN8" i="2" s="1"/>
  <c r="AE56" i="2"/>
  <c r="AF56" i="2" s="1"/>
  <c r="AE49" i="2"/>
  <c r="AF49" i="2" s="1"/>
  <c r="AE63" i="2"/>
  <c r="AF63" i="2" s="1"/>
  <c r="AE52" i="2"/>
  <c r="AF52" i="2" s="1"/>
  <c r="AE62" i="2"/>
  <c r="AF62" i="2" s="1"/>
  <c r="AE54" i="2"/>
  <c r="AF54" i="2" s="1"/>
  <c r="AE68" i="2"/>
  <c r="AF68" i="2" s="1"/>
  <c r="AE60" i="2"/>
  <c r="AF60" i="2" s="1"/>
  <c r="AE45" i="2"/>
  <c r="AF45" i="2" s="1"/>
  <c r="AE70" i="2"/>
  <c r="AF70" i="2" s="1"/>
  <c r="AE65" i="2"/>
  <c r="AF65" i="2" s="1"/>
  <c r="AE69" i="2"/>
  <c r="AF69" i="2" s="1"/>
  <c r="AE61" i="2"/>
  <c r="AF61" i="2" s="1"/>
  <c r="AE64" i="2"/>
  <c r="AF64" i="2" s="1"/>
  <c r="AE66" i="2"/>
  <c r="AF66" i="2" s="1"/>
  <c r="AE44" i="2"/>
  <c r="AF44" i="2" s="1"/>
  <c r="AE51" i="2"/>
  <c r="AF51" i="2" s="1"/>
  <c r="AE53" i="2"/>
  <c r="AF53" i="2" s="1"/>
  <c r="AE71" i="2"/>
  <c r="AF71" i="2" s="1"/>
  <c r="AE48" i="2"/>
  <c r="AF48" i="2" s="1"/>
  <c r="AE58" i="2"/>
  <c r="AF58" i="2" s="1"/>
  <c r="AE59" i="2"/>
  <c r="AF59" i="2" s="1"/>
  <c r="AE67" i="2"/>
  <c r="AF67" i="2" s="1"/>
  <c r="AE72" i="2"/>
  <c r="AF72" i="2" s="1"/>
  <c r="AE50" i="2"/>
  <c r="AF50" i="2" s="1"/>
  <c r="AE57" i="2"/>
  <c r="AF57" i="2" s="1"/>
  <c r="AE46" i="2"/>
  <c r="AF46" i="2" s="1"/>
  <c r="AE47" i="2"/>
  <c r="AF47" i="2" s="1"/>
  <c r="AC44" i="2"/>
  <c r="AC45" i="2"/>
  <c r="AC46" i="2"/>
  <c r="AC47" i="2"/>
  <c r="AC48" i="2"/>
  <c r="AC49" i="2"/>
  <c r="AC50" i="2"/>
  <c r="AC51" i="2"/>
  <c r="AC52" i="2"/>
  <c r="AC53" i="2"/>
  <c r="AC54" i="2"/>
  <c r="AC56" i="2"/>
  <c r="AC57" i="2"/>
  <c r="AC58" i="2"/>
  <c r="AC59" i="2"/>
  <c r="AC60" i="2"/>
  <c r="AC61" i="2"/>
  <c r="AC62" i="2"/>
  <c r="AC63" i="2"/>
  <c r="AC64" i="2"/>
  <c r="AC65" i="2"/>
  <c r="AC66" i="2"/>
  <c r="AC67" i="2"/>
  <c r="AC68" i="2"/>
  <c r="AC69" i="2"/>
  <c r="AC70" i="2"/>
  <c r="AC71" i="2"/>
  <c r="AC72" i="2"/>
  <c r="Z73" i="2"/>
  <c r="Y73" i="2" s="1"/>
  <c r="AB73" i="2"/>
  <c r="AA73" i="2" s="1"/>
  <c r="AC73" i="2"/>
  <c r="Z74" i="2"/>
  <c r="Y74" i="2" s="1"/>
  <c r="AB74" i="2"/>
  <c r="AA74" i="2" s="1"/>
  <c r="AC74" i="2"/>
  <c r="Z75" i="2"/>
  <c r="Y75" i="2" s="1"/>
  <c r="AB75" i="2"/>
  <c r="AA75" i="2" s="1"/>
  <c r="AC75" i="2"/>
  <c r="Z76" i="2"/>
  <c r="Y76" i="2" s="1"/>
  <c r="AB76" i="2"/>
  <c r="AA76" i="2" s="1"/>
  <c r="AC76" i="2"/>
  <c r="Z77" i="2"/>
  <c r="Y77" i="2" s="1"/>
  <c r="AB77" i="2"/>
  <c r="AA77" i="2" s="1"/>
  <c r="AC77" i="2"/>
  <c r="Z78" i="2"/>
  <c r="Y78" i="2" s="1"/>
  <c r="AB78" i="2"/>
  <c r="AA78" i="2" s="1"/>
  <c r="AC78" i="2"/>
  <c r="Z79" i="2"/>
  <c r="Y79" i="2" s="1"/>
  <c r="AB79" i="2"/>
  <c r="AA79" i="2" s="1"/>
  <c r="AC79" i="2"/>
  <c r="Z80" i="2"/>
  <c r="Y80" i="2" s="1"/>
  <c r="AB80" i="2"/>
  <c r="AA80" i="2" s="1"/>
  <c r="AC80" i="2"/>
  <c r="Z81" i="2"/>
  <c r="Y81" i="2" s="1"/>
  <c r="AB81" i="2"/>
  <c r="AA81" i="2" s="1"/>
  <c r="AC81" i="2"/>
  <c r="Z82" i="2"/>
  <c r="Y82" i="2" s="1"/>
  <c r="AB82" i="2"/>
  <c r="AA82" i="2" s="1"/>
  <c r="AC82" i="2"/>
  <c r="Z83" i="2"/>
  <c r="Y83" i="2" s="1"/>
  <c r="AB83" i="2"/>
  <c r="AA83" i="2" s="1"/>
  <c r="AC83" i="2"/>
  <c r="Z84" i="2"/>
  <c r="Y84" i="2" s="1"/>
  <c r="AB84" i="2"/>
  <c r="AA84" i="2" s="1"/>
  <c r="AC84" i="2"/>
  <c r="Z85" i="2"/>
  <c r="Y85" i="2" s="1"/>
  <c r="AB85" i="2"/>
  <c r="AA85" i="2" s="1"/>
  <c r="AC85" i="2"/>
  <c r="Z86" i="2"/>
  <c r="Y86" i="2" s="1"/>
  <c r="AB86" i="2"/>
  <c r="AA86" i="2" s="1"/>
  <c r="AC86" i="2"/>
  <c r="Z87" i="2"/>
  <c r="Y87" i="2" s="1"/>
  <c r="AB87" i="2"/>
  <c r="AA87" i="2" s="1"/>
  <c r="AC87" i="2"/>
  <c r="Z88" i="2"/>
  <c r="Y88" i="2" s="1"/>
  <c r="AB88" i="2"/>
  <c r="AA88" i="2" s="1"/>
  <c r="AC88" i="2"/>
  <c r="Z89" i="2"/>
  <c r="Y89" i="2" s="1"/>
  <c r="AB89" i="2"/>
  <c r="AA89" i="2" s="1"/>
  <c r="AC89" i="2"/>
  <c r="Z90" i="2"/>
  <c r="Y90" i="2" s="1"/>
  <c r="AB90" i="2"/>
  <c r="AA90" i="2" s="1"/>
  <c r="AC90" i="2"/>
  <c r="Z91" i="2"/>
  <c r="Y91" i="2" s="1"/>
  <c r="AB91" i="2"/>
  <c r="AA91" i="2" s="1"/>
  <c r="AC91" i="2"/>
  <c r="Z92" i="2"/>
  <c r="Y92" i="2" s="1"/>
  <c r="AB92" i="2"/>
  <c r="AA92" i="2" s="1"/>
  <c r="AC92" i="2"/>
  <c r="Z93" i="2"/>
  <c r="Y93" i="2" s="1"/>
  <c r="AB93" i="2"/>
  <c r="AA93" i="2" s="1"/>
  <c r="AC93" i="2"/>
  <c r="Z94" i="2"/>
  <c r="Y94" i="2" s="1"/>
  <c r="AB94" i="2"/>
  <c r="AA94" i="2" s="1"/>
  <c r="AC94" i="2"/>
  <c r="Z95" i="2"/>
  <c r="Y95" i="2" s="1"/>
  <c r="AB95" i="2"/>
  <c r="AA95" i="2" s="1"/>
  <c r="AC95" i="2"/>
  <c r="Z96" i="2"/>
  <c r="Y96" i="2" s="1"/>
  <c r="AB96" i="2"/>
  <c r="AA96" i="2" s="1"/>
  <c r="AC96" i="2"/>
  <c r="Z97" i="2"/>
  <c r="Y97" i="2" s="1"/>
  <c r="AB97" i="2"/>
  <c r="AA97" i="2" s="1"/>
  <c r="AC97" i="2"/>
  <c r="Z98" i="2"/>
  <c r="Y98" i="2" s="1"/>
  <c r="AB98" i="2"/>
  <c r="AA98" i="2" s="1"/>
  <c r="AC98" i="2"/>
  <c r="Z99" i="2"/>
  <c r="Y99" i="2" s="1"/>
  <c r="AB99" i="2"/>
  <c r="AA99" i="2" s="1"/>
  <c r="AC99" i="2"/>
  <c r="Z100" i="2"/>
  <c r="Y100" i="2" s="1"/>
  <c r="AB100" i="2"/>
  <c r="AA100" i="2" s="1"/>
  <c r="AC100" i="2"/>
  <c r="Z101" i="2"/>
  <c r="Y101" i="2" s="1"/>
  <c r="AB101" i="2"/>
  <c r="AA101" i="2" s="1"/>
  <c r="AC101" i="2"/>
  <c r="Z102" i="2"/>
  <c r="Y102" i="2" s="1"/>
  <c r="AB102" i="2"/>
  <c r="AA102" i="2" s="1"/>
  <c r="AC102" i="2"/>
  <c r="Z103" i="2"/>
  <c r="Y103" i="2" s="1"/>
  <c r="AB103" i="2"/>
  <c r="AA103" i="2" s="1"/>
  <c r="AC103" i="2"/>
  <c r="Z104" i="2"/>
  <c r="Y104" i="2" s="1"/>
  <c r="AB104" i="2"/>
  <c r="AA104" i="2" s="1"/>
  <c r="AC104" i="2"/>
  <c r="Z105" i="2"/>
  <c r="Y105" i="2" s="1"/>
  <c r="AB105" i="2"/>
  <c r="AA105" i="2" s="1"/>
  <c r="AC105" i="2"/>
  <c r="Z106" i="2"/>
  <c r="Y106" i="2" s="1"/>
  <c r="AB106" i="2"/>
  <c r="AA106" i="2" s="1"/>
  <c r="AC106" i="2"/>
  <c r="Z107" i="2"/>
  <c r="Y107" i="2" s="1"/>
  <c r="AB107" i="2"/>
  <c r="AA107" i="2" s="1"/>
  <c r="AC107" i="2"/>
  <c r="Z108" i="2"/>
  <c r="Y108" i="2" s="1"/>
  <c r="AB108" i="2"/>
  <c r="AA108" i="2" s="1"/>
  <c r="AC108" i="2"/>
  <c r="Z109" i="2"/>
  <c r="Y109" i="2" s="1"/>
  <c r="AB109" i="2"/>
  <c r="AA109" i="2" s="1"/>
  <c r="AC109" i="2"/>
  <c r="Z110" i="2"/>
  <c r="Y110" i="2" s="1"/>
  <c r="AB110" i="2"/>
  <c r="AA110" i="2" s="1"/>
  <c r="AC110" i="2"/>
  <c r="Z111" i="2"/>
  <c r="Y111" i="2" s="1"/>
  <c r="AB111" i="2"/>
  <c r="AA111" i="2" s="1"/>
  <c r="AC111" i="2"/>
  <c r="Z112" i="2"/>
  <c r="Y112" i="2" s="1"/>
  <c r="AB112" i="2"/>
  <c r="AA112" i="2" s="1"/>
  <c r="AC112" i="2"/>
  <c r="Z113" i="2"/>
  <c r="Y113" i="2" s="1"/>
  <c r="AB113" i="2"/>
  <c r="AA113" i="2" s="1"/>
  <c r="AC113" i="2"/>
  <c r="Z114" i="2"/>
  <c r="Y114" i="2" s="1"/>
  <c r="AB114" i="2"/>
  <c r="AA114" i="2" s="1"/>
  <c r="AC114" i="2"/>
  <c r="Z115" i="2"/>
  <c r="Y115" i="2" s="1"/>
  <c r="AB115" i="2"/>
  <c r="AA115" i="2" s="1"/>
  <c r="AC115" i="2"/>
  <c r="Z116" i="2"/>
  <c r="Y116" i="2" s="1"/>
  <c r="AB116" i="2"/>
  <c r="AA116" i="2" s="1"/>
  <c r="AC116" i="2"/>
  <c r="Z117" i="2"/>
  <c r="Y117" i="2" s="1"/>
  <c r="AB117" i="2"/>
  <c r="AA117" i="2" s="1"/>
  <c r="AC117" i="2"/>
  <c r="Z118" i="2"/>
  <c r="Y118" i="2" s="1"/>
  <c r="AB118" i="2"/>
  <c r="AA118" i="2" s="1"/>
  <c r="AC118" i="2"/>
  <c r="Z119" i="2"/>
  <c r="Y119" i="2" s="1"/>
  <c r="AB119" i="2"/>
  <c r="AA119" i="2" s="1"/>
  <c r="AC119" i="2"/>
  <c r="Z120" i="2"/>
  <c r="Y120" i="2" s="1"/>
  <c r="AB120" i="2"/>
  <c r="AA120" i="2" s="1"/>
  <c r="AC120" i="2"/>
  <c r="Z121" i="2"/>
  <c r="Y121" i="2" s="1"/>
  <c r="AB121" i="2"/>
  <c r="AA121" i="2" s="1"/>
  <c r="AC121" i="2"/>
  <c r="Z122" i="2"/>
  <c r="Y122" i="2" s="1"/>
  <c r="AB122" i="2"/>
  <c r="AA122" i="2" s="1"/>
  <c r="AC122" i="2"/>
  <c r="Z123" i="2"/>
  <c r="Y123" i="2" s="1"/>
  <c r="AB123" i="2"/>
  <c r="AA123" i="2" s="1"/>
  <c r="AC123" i="2"/>
  <c r="Z124" i="2"/>
  <c r="Y124" i="2" s="1"/>
  <c r="AB124" i="2"/>
  <c r="AA124" i="2" s="1"/>
  <c r="AC124" i="2"/>
  <c r="Z125" i="2"/>
  <c r="Y125" i="2" s="1"/>
  <c r="AB125" i="2"/>
  <c r="AA125" i="2" s="1"/>
  <c r="AC125" i="2"/>
  <c r="Z126" i="2"/>
  <c r="Y126" i="2" s="1"/>
  <c r="AB126" i="2"/>
  <c r="AA126" i="2" s="1"/>
  <c r="AC126" i="2"/>
  <c r="Z127" i="2"/>
  <c r="Y127" i="2" s="1"/>
  <c r="AB127" i="2"/>
  <c r="AA127" i="2" s="1"/>
  <c r="AC127" i="2"/>
  <c r="Z128" i="2"/>
  <c r="Y128" i="2" s="1"/>
  <c r="AB128" i="2"/>
  <c r="AA128" i="2" s="1"/>
  <c r="AC128" i="2"/>
  <c r="Z129" i="2"/>
  <c r="Y129" i="2" s="1"/>
  <c r="AB129" i="2"/>
  <c r="AA129" i="2" s="1"/>
  <c r="AC129" i="2"/>
  <c r="Z130" i="2"/>
  <c r="Y130" i="2" s="1"/>
  <c r="AB130" i="2"/>
  <c r="AA130" i="2" s="1"/>
  <c r="AC130" i="2"/>
  <c r="Z131" i="2"/>
  <c r="Y131" i="2" s="1"/>
  <c r="AB131" i="2"/>
  <c r="AA131" i="2" s="1"/>
  <c r="AC131" i="2"/>
  <c r="Z132" i="2"/>
  <c r="Y132" i="2" s="1"/>
  <c r="AB132" i="2"/>
  <c r="AA132" i="2" s="1"/>
  <c r="AC132" i="2"/>
  <c r="Z133" i="2"/>
  <c r="Y133" i="2" s="1"/>
  <c r="AB133" i="2"/>
  <c r="AA133" i="2" s="1"/>
  <c r="AC133" i="2"/>
  <c r="Z134" i="2"/>
  <c r="Y134" i="2" s="1"/>
  <c r="AB134" i="2"/>
  <c r="AA134" i="2" s="1"/>
  <c r="AC134" i="2"/>
  <c r="Z135" i="2"/>
  <c r="Y135" i="2" s="1"/>
  <c r="AB135" i="2"/>
  <c r="AA135" i="2" s="1"/>
  <c r="AC135" i="2"/>
  <c r="Z136" i="2"/>
  <c r="Y136" i="2" s="1"/>
  <c r="AB136" i="2"/>
  <c r="AA136" i="2" s="1"/>
  <c r="AC136" i="2"/>
  <c r="Z137" i="2"/>
  <c r="Y137" i="2" s="1"/>
  <c r="AB137" i="2"/>
  <c r="AA137" i="2" s="1"/>
  <c r="AC137" i="2"/>
  <c r="Z138" i="2"/>
  <c r="Y138" i="2" s="1"/>
  <c r="AB138" i="2"/>
  <c r="AA138" i="2" s="1"/>
  <c r="AC138" i="2"/>
  <c r="Z139" i="2"/>
  <c r="Y139" i="2" s="1"/>
  <c r="AB139" i="2"/>
  <c r="AA139" i="2" s="1"/>
  <c r="AC139" i="2"/>
  <c r="Z140" i="2"/>
  <c r="Y140" i="2" s="1"/>
  <c r="AB140" i="2"/>
  <c r="AA140" i="2" s="1"/>
  <c r="AC140" i="2"/>
  <c r="Z141" i="2"/>
  <c r="Y141" i="2" s="1"/>
  <c r="AB141" i="2"/>
  <c r="AA141" i="2" s="1"/>
  <c r="AC141" i="2"/>
  <c r="Z142" i="2"/>
  <c r="Y142" i="2" s="1"/>
  <c r="AB142" i="2"/>
  <c r="AA142" i="2" s="1"/>
  <c r="AC142" i="2"/>
  <c r="Z143" i="2"/>
  <c r="Y143" i="2" s="1"/>
  <c r="AB143" i="2"/>
  <c r="AA143" i="2" s="1"/>
  <c r="AC143" i="2"/>
  <c r="Z144" i="2"/>
  <c r="Y144" i="2" s="1"/>
  <c r="AB144" i="2"/>
  <c r="AA144" i="2" s="1"/>
  <c r="AC144" i="2"/>
  <c r="Z145" i="2"/>
  <c r="Y145" i="2" s="1"/>
  <c r="AB145" i="2"/>
  <c r="AA145" i="2" s="1"/>
  <c r="AC145" i="2"/>
  <c r="Z146" i="2"/>
  <c r="Y146" i="2" s="1"/>
  <c r="AB146" i="2"/>
  <c r="AA146" i="2" s="1"/>
  <c r="AC146" i="2"/>
  <c r="Z147" i="2"/>
  <c r="Y147" i="2" s="1"/>
  <c r="AB147" i="2"/>
  <c r="AA147" i="2" s="1"/>
  <c r="AC147" i="2"/>
  <c r="Z148" i="2"/>
  <c r="Y148" i="2" s="1"/>
  <c r="AB148" i="2"/>
  <c r="AA148" i="2" s="1"/>
  <c r="AC148" i="2"/>
  <c r="Z149" i="2"/>
  <c r="Y149" i="2" s="1"/>
  <c r="AB149" i="2"/>
  <c r="AA149" i="2" s="1"/>
  <c r="AC149" i="2"/>
  <c r="Z150" i="2"/>
  <c r="Y150" i="2" s="1"/>
  <c r="AB150" i="2"/>
  <c r="AA150" i="2" s="1"/>
  <c r="AC150" i="2"/>
  <c r="Z151" i="2"/>
  <c r="Y151" i="2" s="1"/>
  <c r="AB151" i="2"/>
  <c r="AA151" i="2" s="1"/>
  <c r="AC151" i="2"/>
  <c r="Z152" i="2"/>
  <c r="Y152" i="2" s="1"/>
  <c r="AB152" i="2"/>
  <c r="AA152" i="2" s="1"/>
  <c r="AC152" i="2"/>
  <c r="Z153" i="2"/>
  <c r="Y153" i="2" s="1"/>
  <c r="AB153" i="2"/>
  <c r="AA153" i="2" s="1"/>
  <c r="AC153" i="2"/>
  <c r="Z154" i="2"/>
  <c r="Y154" i="2" s="1"/>
  <c r="AB154" i="2"/>
  <c r="AA154" i="2" s="1"/>
  <c r="AC154" i="2"/>
  <c r="Z155" i="2"/>
  <c r="Y155" i="2" s="1"/>
  <c r="AB155" i="2"/>
  <c r="AA155" i="2" s="1"/>
  <c r="AC155" i="2"/>
  <c r="Z156" i="2"/>
  <c r="Y156" i="2" s="1"/>
  <c r="AB156" i="2"/>
  <c r="AA156" i="2" s="1"/>
  <c r="AC156" i="2"/>
  <c r="Z157" i="2"/>
  <c r="Y157" i="2" s="1"/>
  <c r="AB157" i="2"/>
  <c r="AA157" i="2" s="1"/>
  <c r="AC157" i="2"/>
  <c r="Z158" i="2"/>
  <c r="Y158" i="2" s="1"/>
  <c r="AB158" i="2"/>
  <c r="AA158" i="2" s="1"/>
  <c r="AC158" i="2"/>
  <c r="Z159" i="2"/>
  <c r="Y159" i="2" s="1"/>
  <c r="AB159" i="2"/>
  <c r="AA159" i="2" s="1"/>
  <c r="AC159" i="2"/>
  <c r="Z160" i="2"/>
  <c r="Y160" i="2" s="1"/>
  <c r="AB160" i="2"/>
  <c r="AA160" i="2" s="1"/>
  <c r="AC160" i="2"/>
  <c r="Z161" i="2"/>
  <c r="Y161" i="2" s="1"/>
  <c r="AB161" i="2"/>
  <c r="AA161" i="2" s="1"/>
  <c r="AC161" i="2"/>
  <c r="Z162" i="2"/>
  <c r="Y162" i="2" s="1"/>
  <c r="AB162" i="2"/>
  <c r="AA162" i="2" s="1"/>
  <c r="AC162" i="2"/>
  <c r="Z163" i="2"/>
  <c r="Y163" i="2" s="1"/>
  <c r="AB163" i="2"/>
  <c r="AA163" i="2" s="1"/>
  <c r="AC163" i="2"/>
  <c r="Z164" i="2"/>
  <c r="Y164" i="2" s="1"/>
  <c r="AB164" i="2"/>
  <c r="AA164" i="2" s="1"/>
  <c r="AC164" i="2"/>
  <c r="Z165" i="2"/>
  <c r="Y165" i="2" s="1"/>
  <c r="AB165" i="2"/>
  <c r="AA165" i="2" s="1"/>
  <c r="AC165" i="2"/>
  <c r="Z166" i="2"/>
  <c r="Y166" i="2" s="1"/>
  <c r="AB166" i="2"/>
  <c r="AA166" i="2" s="1"/>
  <c r="AC166" i="2"/>
  <c r="Z167" i="2"/>
  <c r="Y167" i="2" s="1"/>
  <c r="AB167" i="2"/>
  <c r="AA167" i="2" s="1"/>
  <c r="AC167" i="2"/>
  <c r="Z168" i="2"/>
  <c r="Y168" i="2" s="1"/>
  <c r="AB168" i="2"/>
  <c r="AA168" i="2" s="1"/>
  <c r="AC168" i="2"/>
  <c r="Z169" i="2"/>
  <c r="Y169" i="2" s="1"/>
  <c r="AB169" i="2"/>
  <c r="AA169" i="2" s="1"/>
  <c r="AC169" i="2"/>
  <c r="Z170" i="2"/>
  <c r="Y170" i="2" s="1"/>
  <c r="AB170" i="2"/>
  <c r="AA170" i="2" s="1"/>
  <c r="AC170" i="2"/>
  <c r="Z171" i="2"/>
  <c r="Y171" i="2" s="1"/>
  <c r="AB171" i="2"/>
  <c r="AA171" i="2" s="1"/>
  <c r="AC171" i="2"/>
  <c r="Z172" i="2"/>
  <c r="Y172" i="2" s="1"/>
  <c r="AB172" i="2"/>
  <c r="AA172" i="2" s="1"/>
  <c r="AC172" i="2"/>
  <c r="Z173" i="2"/>
  <c r="Y173" i="2" s="1"/>
  <c r="AB173" i="2"/>
  <c r="AA173" i="2" s="1"/>
  <c r="AC173" i="2"/>
  <c r="Z174" i="2"/>
  <c r="Y174" i="2" s="1"/>
  <c r="AB174" i="2"/>
  <c r="AA174" i="2" s="1"/>
  <c r="AC174" i="2"/>
  <c r="Z175" i="2"/>
  <c r="Y175" i="2" s="1"/>
  <c r="AB175" i="2"/>
  <c r="AA175" i="2" s="1"/>
  <c r="AC175" i="2"/>
  <c r="Z176" i="2"/>
  <c r="Y176" i="2" s="1"/>
  <c r="AB176" i="2"/>
  <c r="AA176" i="2" s="1"/>
  <c r="AC176" i="2"/>
  <c r="Z177" i="2"/>
  <c r="Y177" i="2" s="1"/>
  <c r="AB177" i="2"/>
  <c r="AA177" i="2" s="1"/>
  <c r="AC177" i="2"/>
  <c r="Z178" i="2"/>
  <c r="Y178" i="2" s="1"/>
  <c r="AB178" i="2"/>
  <c r="AA178" i="2" s="1"/>
  <c r="AC178" i="2"/>
  <c r="Z179" i="2"/>
  <c r="Y179" i="2" s="1"/>
  <c r="AB179" i="2"/>
  <c r="AA179" i="2" s="1"/>
  <c r="AC179" i="2"/>
  <c r="Z180" i="2"/>
  <c r="Y180" i="2" s="1"/>
  <c r="AB180" i="2"/>
  <c r="AA180" i="2" s="1"/>
  <c r="AC180" i="2"/>
  <c r="Z181" i="2"/>
  <c r="Y181" i="2" s="1"/>
  <c r="AB181" i="2"/>
  <c r="AA181" i="2" s="1"/>
  <c r="AC181" i="2"/>
  <c r="Z182" i="2"/>
  <c r="Y182" i="2" s="1"/>
  <c r="AB182" i="2"/>
  <c r="AA182" i="2" s="1"/>
  <c r="AC182" i="2"/>
  <c r="Z183" i="2"/>
  <c r="Y183" i="2" s="1"/>
  <c r="AB183" i="2"/>
  <c r="AA183" i="2" s="1"/>
  <c r="AC183" i="2"/>
  <c r="Z184" i="2"/>
  <c r="Y184" i="2" s="1"/>
  <c r="AB184" i="2"/>
  <c r="AA184" i="2" s="1"/>
  <c r="AC184" i="2"/>
  <c r="Z185" i="2"/>
  <c r="Y185" i="2" s="1"/>
  <c r="AB185" i="2"/>
  <c r="AA185" i="2" s="1"/>
  <c r="AC185" i="2"/>
  <c r="Z186" i="2"/>
  <c r="Y186" i="2" s="1"/>
  <c r="AB186" i="2"/>
  <c r="AA186" i="2" s="1"/>
  <c r="AC186" i="2"/>
  <c r="Z187" i="2"/>
  <c r="Y187" i="2" s="1"/>
  <c r="AB187" i="2"/>
  <c r="AA187" i="2" s="1"/>
  <c r="AC187" i="2"/>
  <c r="Z188" i="2"/>
  <c r="Y188" i="2" s="1"/>
  <c r="AB188" i="2"/>
  <c r="AA188" i="2" s="1"/>
  <c r="AC188" i="2"/>
  <c r="Z189" i="2"/>
  <c r="Y189" i="2" s="1"/>
  <c r="AB189" i="2"/>
  <c r="AA189" i="2" s="1"/>
  <c r="AC189" i="2"/>
  <c r="Z190" i="2"/>
  <c r="Y190" i="2" s="1"/>
  <c r="AB190" i="2"/>
  <c r="AA190" i="2" s="1"/>
  <c r="AC190" i="2"/>
  <c r="Z191" i="2"/>
  <c r="Y191" i="2" s="1"/>
  <c r="AB191" i="2"/>
  <c r="AA191" i="2" s="1"/>
  <c r="AC191" i="2"/>
  <c r="Z192" i="2"/>
  <c r="Y192" i="2" s="1"/>
  <c r="AB192" i="2"/>
  <c r="AA192" i="2" s="1"/>
  <c r="AC192" i="2"/>
  <c r="Z193" i="2"/>
  <c r="Y193" i="2" s="1"/>
  <c r="AB193" i="2"/>
  <c r="AA193" i="2" s="1"/>
  <c r="AC193" i="2"/>
  <c r="Z194" i="2"/>
  <c r="Y194" i="2" s="1"/>
  <c r="AB194" i="2"/>
  <c r="AA194" i="2" s="1"/>
  <c r="AC194" i="2"/>
  <c r="Z195" i="2"/>
  <c r="Y195" i="2" s="1"/>
  <c r="AB195" i="2"/>
  <c r="AA195" i="2" s="1"/>
  <c r="AC195" i="2"/>
  <c r="Z196" i="2"/>
  <c r="Y196" i="2" s="1"/>
  <c r="AB196" i="2"/>
  <c r="AA196" i="2" s="1"/>
  <c r="AC196" i="2"/>
  <c r="Z197" i="2"/>
  <c r="Y197" i="2" s="1"/>
  <c r="AB197" i="2"/>
  <c r="AA197" i="2" s="1"/>
  <c r="AC197" i="2"/>
  <c r="Z198" i="2"/>
  <c r="Y198" i="2" s="1"/>
  <c r="AB198" i="2"/>
  <c r="AA198" i="2" s="1"/>
  <c r="AC198" i="2"/>
  <c r="Z199" i="2"/>
  <c r="Y199" i="2" s="1"/>
  <c r="AB199" i="2"/>
  <c r="AA199" i="2" s="1"/>
  <c r="AC199" i="2"/>
  <c r="Z200" i="2"/>
  <c r="Y200" i="2" s="1"/>
  <c r="AB200" i="2"/>
  <c r="AA200" i="2" s="1"/>
  <c r="AC200" i="2"/>
  <c r="Z201" i="2"/>
  <c r="Y201" i="2" s="1"/>
  <c r="AB201" i="2"/>
  <c r="AA201" i="2" s="1"/>
  <c r="AC201" i="2"/>
  <c r="Z202" i="2"/>
  <c r="Y202" i="2" s="1"/>
  <c r="AB202" i="2"/>
  <c r="AA202" i="2" s="1"/>
  <c r="AC202" i="2"/>
  <c r="Z203" i="2"/>
  <c r="Y203" i="2" s="1"/>
  <c r="AB203" i="2"/>
  <c r="AA203" i="2" s="1"/>
  <c r="AC203" i="2"/>
  <c r="Z204" i="2"/>
  <c r="Y204" i="2" s="1"/>
  <c r="AB204" i="2"/>
  <c r="AA204" i="2" s="1"/>
  <c r="AC204" i="2"/>
  <c r="Z205" i="2"/>
  <c r="Y205" i="2" s="1"/>
  <c r="AB205" i="2"/>
  <c r="AA205" i="2" s="1"/>
  <c r="AC205" i="2"/>
  <c r="Z206" i="2"/>
  <c r="Y206" i="2" s="1"/>
  <c r="AB206" i="2"/>
  <c r="AA206" i="2" s="1"/>
  <c r="AC206" i="2"/>
  <c r="Z207" i="2"/>
  <c r="Y207" i="2" s="1"/>
  <c r="AB207" i="2"/>
  <c r="AA207" i="2" s="1"/>
  <c r="AC207" i="2"/>
  <c r="Z208" i="2"/>
  <c r="Y208" i="2" s="1"/>
  <c r="AB208" i="2"/>
  <c r="AA208" i="2" s="1"/>
  <c r="AC208" i="2"/>
  <c r="Z209" i="2"/>
  <c r="Y209" i="2" s="1"/>
  <c r="AB209" i="2"/>
  <c r="AA209" i="2" s="1"/>
  <c r="AC209" i="2"/>
  <c r="Z210" i="2"/>
  <c r="Y210" i="2" s="1"/>
  <c r="AB210" i="2"/>
  <c r="AA210" i="2" s="1"/>
  <c r="AC210" i="2"/>
  <c r="Z211" i="2"/>
  <c r="Y211" i="2" s="1"/>
  <c r="AB211" i="2"/>
  <c r="AA211" i="2" s="1"/>
  <c r="AC211" i="2"/>
  <c r="Z212" i="2"/>
  <c r="Y212" i="2" s="1"/>
  <c r="AB212" i="2"/>
  <c r="AA212" i="2" s="1"/>
  <c r="AC212" i="2"/>
  <c r="Z213" i="2"/>
  <c r="Y213" i="2" s="1"/>
  <c r="AB213" i="2"/>
  <c r="AA213" i="2" s="1"/>
  <c r="AC213" i="2"/>
  <c r="Z214" i="2"/>
  <c r="Y214" i="2" s="1"/>
  <c r="AB214" i="2"/>
  <c r="AA214" i="2" s="1"/>
  <c r="AC214" i="2"/>
  <c r="Z215" i="2"/>
  <c r="Y215" i="2" s="1"/>
  <c r="AB215" i="2"/>
  <c r="AA215" i="2" s="1"/>
  <c r="AC215" i="2"/>
  <c r="Z216" i="2"/>
  <c r="Y216" i="2" s="1"/>
  <c r="AB216" i="2"/>
  <c r="AA216" i="2" s="1"/>
  <c r="AC216" i="2"/>
  <c r="Z217" i="2"/>
  <c r="Y217" i="2" s="1"/>
  <c r="AB217" i="2"/>
  <c r="AA217" i="2" s="1"/>
  <c r="AC217" i="2"/>
  <c r="Z218" i="2"/>
  <c r="Y218" i="2" s="1"/>
  <c r="AB218" i="2"/>
  <c r="AA218" i="2" s="1"/>
  <c r="AC218" i="2"/>
  <c r="Z219" i="2"/>
  <c r="Y219" i="2" s="1"/>
  <c r="AB219" i="2"/>
  <c r="AA219" i="2" s="1"/>
  <c r="AC219" i="2"/>
  <c r="Z220" i="2"/>
  <c r="Y220" i="2" s="1"/>
  <c r="AB220" i="2"/>
  <c r="AA220" i="2" s="1"/>
  <c r="AC220" i="2"/>
  <c r="Z221" i="2"/>
  <c r="Y221" i="2" s="1"/>
  <c r="AB221" i="2"/>
  <c r="AA221" i="2" s="1"/>
  <c r="AC221" i="2"/>
  <c r="Z222" i="2"/>
  <c r="Y222" i="2" s="1"/>
  <c r="AB222" i="2"/>
  <c r="AA222" i="2" s="1"/>
  <c r="AC222" i="2"/>
  <c r="Z223" i="2"/>
  <c r="Y223" i="2" s="1"/>
  <c r="AB223" i="2"/>
  <c r="AA223" i="2" s="1"/>
  <c r="AC223" i="2"/>
  <c r="Z224" i="2"/>
  <c r="Y224" i="2" s="1"/>
  <c r="AB224" i="2"/>
  <c r="AA224" i="2" s="1"/>
  <c r="AC224" i="2"/>
  <c r="Z225" i="2"/>
  <c r="Y225" i="2" s="1"/>
  <c r="AB225" i="2"/>
  <c r="AA225" i="2" s="1"/>
  <c r="AC225" i="2"/>
  <c r="Z226" i="2"/>
  <c r="Y226" i="2" s="1"/>
  <c r="AB226" i="2"/>
  <c r="AA226" i="2" s="1"/>
  <c r="AC226" i="2"/>
  <c r="Z227" i="2"/>
  <c r="Y227" i="2" s="1"/>
  <c r="AB227" i="2"/>
  <c r="AA227" i="2" s="1"/>
  <c r="AC227" i="2"/>
  <c r="Z228" i="2"/>
  <c r="Y228" i="2" s="1"/>
  <c r="AB228" i="2"/>
  <c r="AA228" i="2" s="1"/>
  <c r="AC228" i="2"/>
  <c r="Z229" i="2"/>
  <c r="Y229" i="2" s="1"/>
  <c r="AB229" i="2"/>
  <c r="AA229" i="2" s="1"/>
  <c r="AC229" i="2"/>
  <c r="Z230" i="2"/>
  <c r="Y230" i="2" s="1"/>
  <c r="AB230" i="2"/>
  <c r="AA230" i="2" s="1"/>
  <c r="AC230" i="2"/>
  <c r="Z231" i="2"/>
  <c r="Y231" i="2" s="1"/>
  <c r="AB231" i="2"/>
  <c r="AA231" i="2" s="1"/>
  <c r="AC231" i="2"/>
  <c r="Z232" i="2"/>
  <c r="Y232" i="2" s="1"/>
  <c r="AB232" i="2"/>
  <c r="AA232" i="2" s="1"/>
  <c r="AC232" i="2"/>
  <c r="Z233" i="2"/>
  <c r="Y233" i="2" s="1"/>
  <c r="AB233" i="2"/>
  <c r="AA233" i="2" s="1"/>
  <c r="AC233" i="2"/>
  <c r="Z234" i="2"/>
  <c r="Y234" i="2" s="1"/>
  <c r="AB234" i="2"/>
  <c r="AA234" i="2" s="1"/>
  <c r="AC234" i="2"/>
  <c r="Z235" i="2"/>
  <c r="Y235" i="2" s="1"/>
  <c r="AB235" i="2"/>
  <c r="AA235" i="2" s="1"/>
  <c r="AC235" i="2"/>
  <c r="Z236" i="2"/>
  <c r="Y236" i="2" s="1"/>
  <c r="AB236" i="2"/>
  <c r="AA236" i="2" s="1"/>
  <c r="AC236" i="2"/>
  <c r="Z237" i="2"/>
  <c r="Y237" i="2" s="1"/>
  <c r="AB237" i="2"/>
  <c r="AA237" i="2" s="1"/>
  <c r="AC237" i="2"/>
  <c r="Z238" i="2"/>
  <c r="Y238" i="2" s="1"/>
  <c r="AB238" i="2"/>
  <c r="AA238" i="2" s="1"/>
  <c r="AC238" i="2"/>
  <c r="Z239" i="2"/>
  <c r="Y239" i="2" s="1"/>
  <c r="AB239" i="2"/>
  <c r="AA239" i="2" s="1"/>
  <c r="AC239" i="2"/>
  <c r="Z240" i="2"/>
  <c r="Y240" i="2" s="1"/>
  <c r="AB240" i="2"/>
  <c r="AA240" i="2" s="1"/>
  <c r="AC240" i="2"/>
  <c r="Z241" i="2"/>
  <c r="Y241" i="2" s="1"/>
  <c r="AB241" i="2"/>
  <c r="AA241" i="2" s="1"/>
  <c r="AC241" i="2"/>
  <c r="Z242" i="2"/>
  <c r="Y242" i="2" s="1"/>
  <c r="AB242" i="2"/>
  <c r="AA242" i="2" s="1"/>
  <c r="AC242" i="2"/>
  <c r="Z243" i="2"/>
  <c r="Y243" i="2" s="1"/>
  <c r="AB243" i="2"/>
  <c r="AA243" i="2" s="1"/>
  <c r="AC243" i="2"/>
  <c r="Z244" i="2"/>
  <c r="Y244" i="2" s="1"/>
  <c r="AB244" i="2"/>
  <c r="AA244" i="2" s="1"/>
  <c r="AC244" i="2"/>
  <c r="Z245" i="2"/>
  <c r="Y245" i="2" s="1"/>
  <c r="AB245" i="2"/>
  <c r="AA245" i="2" s="1"/>
  <c r="AC245" i="2"/>
  <c r="Z246" i="2"/>
  <c r="Y246" i="2" s="1"/>
  <c r="AB246" i="2"/>
  <c r="AA246" i="2" s="1"/>
  <c r="AC246" i="2"/>
  <c r="Z247" i="2"/>
  <c r="Y247" i="2" s="1"/>
  <c r="AB247" i="2"/>
  <c r="AA247" i="2" s="1"/>
  <c r="AC247" i="2"/>
  <c r="Z248" i="2"/>
  <c r="Y248" i="2" s="1"/>
  <c r="AB248" i="2"/>
  <c r="AA248" i="2" s="1"/>
  <c r="AC248" i="2"/>
  <c r="Z249" i="2"/>
  <c r="Y249" i="2" s="1"/>
  <c r="AB249" i="2"/>
  <c r="AA249" i="2" s="1"/>
  <c r="AC249" i="2"/>
  <c r="Z250" i="2"/>
  <c r="Y250" i="2" s="1"/>
  <c r="AB250" i="2"/>
  <c r="AA250" i="2" s="1"/>
  <c r="AC250" i="2"/>
  <c r="Z251" i="2"/>
  <c r="Y251" i="2" s="1"/>
  <c r="AB251" i="2"/>
  <c r="AA251" i="2" s="1"/>
  <c r="AC251" i="2"/>
  <c r="Z252" i="2"/>
  <c r="Y252" i="2" s="1"/>
  <c r="AB252" i="2"/>
  <c r="AA252" i="2" s="1"/>
  <c r="AC252" i="2"/>
  <c r="Z253" i="2"/>
  <c r="Y253" i="2" s="1"/>
  <c r="AB253" i="2"/>
  <c r="AA253" i="2" s="1"/>
  <c r="AC253" i="2"/>
  <c r="Z254" i="2"/>
  <c r="Y254" i="2" s="1"/>
  <c r="AB254" i="2"/>
  <c r="AA254" i="2" s="1"/>
  <c r="AC254" i="2"/>
  <c r="Z255" i="2"/>
  <c r="Y255" i="2" s="1"/>
  <c r="AB255" i="2"/>
  <c r="AA255" i="2" s="1"/>
  <c r="AC255" i="2"/>
  <c r="Z256" i="2"/>
  <c r="Y256" i="2" s="1"/>
  <c r="AB256" i="2"/>
  <c r="AA256" i="2" s="1"/>
  <c r="AC256" i="2"/>
  <c r="Z257" i="2"/>
  <c r="Y257" i="2" s="1"/>
  <c r="AB257" i="2"/>
  <c r="AA257" i="2" s="1"/>
  <c r="AC257" i="2"/>
  <c r="Z258" i="2"/>
  <c r="Y258" i="2" s="1"/>
  <c r="AB258" i="2"/>
  <c r="AA258" i="2" s="1"/>
  <c r="AC258" i="2"/>
  <c r="Z259" i="2"/>
  <c r="Y259" i="2" s="1"/>
  <c r="AB259" i="2"/>
  <c r="AA259" i="2" s="1"/>
  <c r="AC259" i="2"/>
  <c r="Z260" i="2"/>
  <c r="Y260" i="2" s="1"/>
  <c r="AB260" i="2"/>
  <c r="AA260" i="2" s="1"/>
  <c r="AC260" i="2"/>
  <c r="Z261" i="2"/>
  <c r="Y261" i="2" s="1"/>
  <c r="AB261" i="2"/>
  <c r="AA261" i="2" s="1"/>
  <c r="AC261" i="2"/>
  <c r="Z262" i="2"/>
  <c r="Y262" i="2" s="1"/>
  <c r="AB262" i="2"/>
  <c r="AA262" i="2" s="1"/>
  <c r="AC262" i="2"/>
  <c r="Z263" i="2"/>
  <c r="Y263" i="2" s="1"/>
  <c r="AB263" i="2"/>
  <c r="AA263" i="2" s="1"/>
  <c r="AC263" i="2"/>
  <c r="Z264" i="2"/>
  <c r="Y264" i="2" s="1"/>
  <c r="AB264" i="2"/>
  <c r="AA264" i="2" s="1"/>
  <c r="AC264" i="2"/>
  <c r="Z265" i="2"/>
  <c r="Y265" i="2" s="1"/>
  <c r="AB265" i="2"/>
  <c r="AA265" i="2" s="1"/>
  <c r="AC265" i="2"/>
  <c r="Z266" i="2"/>
  <c r="Y266" i="2" s="1"/>
  <c r="AB266" i="2"/>
  <c r="AA266" i="2" s="1"/>
  <c r="AC266" i="2"/>
  <c r="Z267" i="2"/>
  <c r="Y267" i="2" s="1"/>
  <c r="AB267" i="2"/>
  <c r="AA267" i="2" s="1"/>
  <c r="AC267" i="2"/>
  <c r="Z268" i="2"/>
  <c r="Y268" i="2" s="1"/>
  <c r="AB268" i="2"/>
  <c r="AA268" i="2" s="1"/>
  <c r="AC268" i="2"/>
  <c r="Z269" i="2"/>
  <c r="Y269" i="2" s="1"/>
  <c r="AB269" i="2"/>
  <c r="AA269" i="2" s="1"/>
  <c r="AC269" i="2"/>
  <c r="Z270" i="2"/>
  <c r="Y270" i="2" s="1"/>
  <c r="AB270" i="2"/>
  <c r="AA270" i="2" s="1"/>
  <c r="AC270" i="2"/>
  <c r="Z271" i="2"/>
  <c r="Y271" i="2" s="1"/>
  <c r="AB271" i="2"/>
  <c r="AA271" i="2" s="1"/>
  <c r="AC271" i="2"/>
  <c r="Z272" i="2"/>
  <c r="Y272" i="2" s="1"/>
  <c r="AB272" i="2"/>
  <c r="AA272" i="2" s="1"/>
  <c r="AC272" i="2"/>
  <c r="Z273" i="2"/>
  <c r="Y273" i="2" s="1"/>
  <c r="AB273" i="2"/>
  <c r="AA273" i="2" s="1"/>
  <c r="AC273" i="2"/>
  <c r="Z274" i="2"/>
  <c r="Y274" i="2" s="1"/>
  <c r="AB274" i="2"/>
  <c r="AA274" i="2" s="1"/>
  <c r="AC274" i="2"/>
  <c r="Z275" i="2"/>
  <c r="Y275" i="2" s="1"/>
  <c r="AB275" i="2"/>
  <c r="AA275" i="2" s="1"/>
  <c r="AC275" i="2"/>
  <c r="Z276" i="2"/>
  <c r="Y276" i="2" s="1"/>
  <c r="AB276" i="2"/>
  <c r="AA276" i="2" s="1"/>
  <c r="AC276" i="2"/>
  <c r="Z277" i="2"/>
  <c r="Y277" i="2" s="1"/>
  <c r="AB277" i="2"/>
  <c r="AA277" i="2" s="1"/>
  <c r="AC277" i="2"/>
  <c r="Z278" i="2"/>
  <c r="Y278" i="2" s="1"/>
  <c r="AB278" i="2"/>
  <c r="AA278" i="2" s="1"/>
  <c r="AC278" i="2"/>
  <c r="Z279" i="2"/>
  <c r="Y279" i="2" s="1"/>
  <c r="AB279" i="2"/>
  <c r="AA279" i="2" s="1"/>
  <c r="AC279" i="2"/>
  <c r="Z280" i="2"/>
  <c r="Y280" i="2" s="1"/>
  <c r="AB280" i="2"/>
  <c r="AA280" i="2" s="1"/>
  <c r="AC280" i="2"/>
  <c r="Z281" i="2"/>
  <c r="Y281" i="2" s="1"/>
  <c r="AB281" i="2"/>
  <c r="AA281" i="2" s="1"/>
  <c r="AC281" i="2"/>
  <c r="Z282" i="2"/>
  <c r="Y282" i="2" s="1"/>
  <c r="AB282" i="2"/>
  <c r="AA282" i="2" s="1"/>
  <c r="AC282" i="2"/>
  <c r="Z283" i="2"/>
  <c r="Y283" i="2" s="1"/>
  <c r="AB283" i="2"/>
  <c r="AA283" i="2" s="1"/>
  <c r="AC283" i="2"/>
  <c r="Z284" i="2"/>
  <c r="Y284" i="2" s="1"/>
  <c r="AB284" i="2"/>
  <c r="AA284" i="2" s="1"/>
  <c r="AC284" i="2"/>
  <c r="Z285" i="2"/>
  <c r="Y285" i="2" s="1"/>
  <c r="AB285" i="2"/>
  <c r="AA285" i="2" s="1"/>
  <c r="AC285" i="2"/>
  <c r="Z286" i="2"/>
  <c r="Y286" i="2" s="1"/>
  <c r="AB286" i="2"/>
  <c r="AA286" i="2" s="1"/>
  <c r="AC286" i="2"/>
  <c r="Z287" i="2"/>
  <c r="Y287" i="2" s="1"/>
  <c r="AB287" i="2"/>
  <c r="AA287" i="2" s="1"/>
  <c r="AC287" i="2"/>
  <c r="Z288" i="2"/>
  <c r="Y288" i="2" s="1"/>
  <c r="AB288" i="2"/>
  <c r="AA288" i="2" s="1"/>
  <c r="AC288" i="2"/>
  <c r="Z289" i="2"/>
  <c r="Y289" i="2" s="1"/>
  <c r="AB289" i="2"/>
  <c r="AA289" i="2" s="1"/>
  <c r="AC289" i="2"/>
  <c r="Z290" i="2"/>
  <c r="Y290" i="2" s="1"/>
  <c r="AB290" i="2"/>
  <c r="AA290" i="2" s="1"/>
  <c r="AC290" i="2"/>
  <c r="Z291" i="2"/>
  <c r="Y291" i="2" s="1"/>
  <c r="AB291" i="2"/>
  <c r="AA291" i="2" s="1"/>
  <c r="AC291" i="2"/>
  <c r="Z292" i="2"/>
  <c r="Y292" i="2" s="1"/>
  <c r="AB292" i="2"/>
  <c r="AA292" i="2" s="1"/>
  <c r="AC292" i="2"/>
  <c r="Z293" i="2"/>
  <c r="Y293" i="2" s="1"/>
  <c r="AB293" i="2"/>
  <c r="AA293" i="2" s="1"/>
  <c r="AC293" i="2"/>
  <c r="Z294" i="2"/>
  <c r="Y294" i="2" s="1"/>
  <c r="AB294" i="2"/>
  <c r="AA294" i="2" s="1"/>
  <c r="AC294" i="2"/>
  <c r="Z295" i="2"/>
  <c r="Y295" i="2" s="1"/>
  <c r="AB295" i="2"/>
  <c r="AA295" i="2" s="1"/>
  <c r="AC295" i="2"/>
  <c r="Z296" i="2"/>
  <c r="Y296" i="2" s="1"/>
  <c r="AB296" i="2"/>
  <c r="AA296" i="2" s="1"/>
  <c r="AC296" i="2"/>
  <c r="Z297" i="2"/>
  <c r="Y297" i="2" s="1"/>
  <c r="AB297" i="2"/>
  <c r="AA297" i="2" s="1"/>
  <c r="AC297" i="2"/>
  <c r="Z298" i="2"/>
  <c r="Y298" i="2" s="1"/>
  <c r="AB298" i="2"/>
  <c r="AA298" i="2" s="1"/>
  <c r="AC298" i="2"/>
  <c r="Z299" i="2"/>
  <c r="Y299" i="2" s="1"/>
  <c r="AB299" i="2"/>
  <c r="AA299" i="2" s="1"/>
  <c r="AC299" i="2"/>
  <c r="Z300" i="2"/>
  <c r="Y300" i="2" s="1"/>
  <c r="AB300" i="2"/>
  <c r="AA300" i="2" s="1"/>
  <c r="AC300" i="2"/>
  <c r="Z301" i="2"/>
  <c r="Y301" i="2" s="1"/>
  <c r="AB301" i="2"/>
  <c r="AA301" i="2" s="1"/>
  <c r="AC301" i="2"/>
  <c r="Z302" i="2"/>
  <c r="Y302" i="2" s="1"/>
  <c r="AB302" i="2"/>
  <c r="AA302" i="2" s="1"/>
  <c r="AC302" i="2"/>
  <c r="Z303" i="2"/>
  <c r="Y303" i="2" s="1"/>
  <c r="AB303" i="2"/>
  <c r="AA303" i="2" s="1"/>
  <c r="AC303" i="2"/>
  <c r="Z304" i="2"/>
  <c r="Y304" i="2" s="1"/>
  <c r="AB304" i="2"/>
  <c r="AA304" i="2" s="1"/>
  <c r="AC304" i="2"/>
  <c r="Z305" i="2"/>
  <c r="Y305" i="2" s="1"/>
  <c r="AB305" i="2"/>
  <c r="AA305" i="2" s="1"/>
  <c r="AC305" i="2"/>
  <c r="Z306" i="2"/>
  <c r="Y306" i="2" s="1"/>
  <c r="AB306" i="2"/>
  <c r="AA306" i="2" s="1"/>
  <c r="AC306" i="2"/>
  <c r="Z307" i="2"/>
  <c r="Y307" i="2" s="1"/>
  <c r="AB307" i="2"/>
  <c r="AA307" i="2" s="1"/>
  <c r="AC307" i="2"/>
  <c r="Z308" i="2"/>
  <c r="Y308" i="2" s="1"/>
  <c r="AB308" i="2"/>
  <c r="AA308" i="2" s="1"/>
  <c r="AC308" i="2"/>
  <c r="Z309" i="2"/>
  <c r="Y309" i="2" s="1"/>
  <c r="AB309" i="2"/>
  <c r="AA309" i="2" s="1"/>
  <c r="AC309" i="2"/>
  <c r="Z310" i="2"/>
  <c r="Y310" i="2" s="1"/>
  <c r="AB310" i="2"/>
  <c r="AA310" i="2" s="1"/>
  <c r="AC310" i="2"/>
  <c r="Z311" i="2"/>
  <c r="Y311" i="2" s="1"/>
  <c r="AB311" i="2"/>
  <c r="AA311" i="2" s="1"/>
  <c r="AC311" i="2"/>
  <c r="Z312" i="2"/>
  <c r="Y312" i="2" s="1"/>
  <c r="AB312" i="2"/>
  <c r="AA312" i="2" s="1"/>
  <c r="AC312" i="2"/>
  <c r="Z313" i="2"/>
  <c r="Y313" i="2" s="1"/>
  <c r="AB313" i="2"/>
  <c r="AA313" i="2" s="1"/>
  <c r="AC313" i="2"/>
  <c r="Z314" i="2"/>
  <c r="Y314" i="2" s="1"/>
  <c r="AB314" i="2"/>
  <c r="AA314" i="2" s="1"/>
  <c r="AC314" i="2"/>
  <c r="Z315" i="2"/>
  <c r="Y315" i="2" s="1"/>
  <c r="AB315" i="2"/>
  <c r="AA315" i="2" s="1"/>
  <c r="AC315" i="2"/>
  <c r="Z316" i="2"/>
  <c r="Y316" i="2" s="1"/>
  <c r="AB316" i="2"/>
  <c r="AA316" i="2" s="1"/>
  <c r="AC316" i="2"/>
  <c r="Z317" i="2"/>
  <c r="Y317" i="2" s="1"/>
  <c r="AB317" i="2"/>
  <c r="AA317" i="2" s="1"/>
  <c r="AC317" i="2"/>
  <c r="Z318" i="2"/>
  <c r="Y318" i="2" s="1"/>
  <c r="AB318" i="2"/>
  <c r="AA318" i="2" s="1"/>
  <c r="AC318" i="2"/>
  <c r="Z319" i="2"/>
  <c r="Y319" i="2" s="1"/>
  <c r="AB319" i="2"/>
  <c r="AA319" i="2" s="1"/>
  <c r="AC319" i="2"/>
  <c r="Z320" i="2"/>
  <c r="Y320" i="2" s="1"/>
  <c r="AB320" i="2"/>
  <c r="AA320" i="2" s="1"/>
  <c r="AC320" i="2"/>
  <c r="Z321" i="2"/>
  <c r="Y321" i="2" s="1"/>
  <c r="AB321" i="2"/>
  <c r="AA321" i="2" s="1"/>
  <c r="AC321" i="2"/>
  <c r="Z322" i="2"/>
  <c r="Y322" i="2" s="1"/>
  <c r="AB322" i="2"/>
  <c r="AA322" i="2" s="1"/>
  <c r="AC322" i="2"/>
  <c r="Z323" i="2"/>
  <c r="Y323" i="2" s="1"/>
  <c r="AB323" i="2"/>
  <c r="AA323" i="2" s="1"/>
  <c r="AC323" i="2"/>
  <c r="Z324" i="2"/>
  <c r="Y324" i="2" s="1"/>
  <c r="AB324" i="2"/>
  <c r="AA324" i="2" s="1"/>
  <c r="AC324" i="2"/>
  <c r="Z325" i="2"/>
  <c r="Y325" i="2" s="1"/>
  <c r="AB325" i="2"/>
  <c r="AA325" i="2" s="1"/>
  <c r="AC325" i="2"/>
  <c r="Z326" i="2"/>
  <c r="Y326" i="2" s="1"/>
  <c r="AB326" i="2"/>
  <c r="AA326" i="2" s="1"/>
  <c r="AC326" i="2"/>
  <c r="Z327" i="2"/>
  <c r="Y327" i="2" s="1"/>
  <c r="AB327" i="2"/>
  <c r="AA327" i="2" s="1"/>
  <c r="AC327" i="2"/>
  <c r="Z328" i="2"/>
  <c r="Y328" i="2" s="1"/>
  <c r="AB328" i="2"/>
  <c r="AA328" i="2" s="1"/>
  <c r="AC328" i="2"/>
  <c r="Z329" i="2"/>
  <c r="Y329" i="2" s="1"/>
  <c r="AB329" i="2"/>
  <c r="AA329" i="2" s="1"/>
  <c r="AC329" i="2"/>
  <c r="Z330" i="2"/>
  <c r="Y330" i="2" s="1"/>
  <c r="AB330" i="2"/>
  <c r="AA330" i="2" s="1"/>
  <c r="AC330" i="2"/>
  <c r="Z331" i="2"/>
  <c r="Y331" i="2" s="1"/>
  <c r="AB331" i="2"/>
  <c r="AA331" i="2" s="1"/>
  <c r="AC331" i="2"/>
  <c r="Z332" i="2"/>
  <c r="Y332" i="2" s="1"/>
  <c r="AB332" i="2"/>
  <c r="AA332" i="2" s="1"/>
  <c r="AC332" i="2"/>
  <c r="Z333" i="2"/>
  <c r="Y333" i="2" s="1"/>
  <c r="AB333" i="2"/>
  <c r="AA333" i="2" s="1"/>
  <c r="AC333" i="2"/>
  <c r="Z334" i="2"/>
  <c r="Y334" i="2" s="1"/>
  <c r="AB334" i="2"/>
  <c r="AA334" i="2" s="1"/>
  <c r="AC334" i="2"/>
  <c r="Z335" i="2"/>
  <c r="Y335" i="2" s="1"/>
  <c r="AB335" i="2"/>
  <c r="AA335" i="2" s="1"/>
  <c r="AC335" i="2"/>
  <c r="Z336" i="2"/>
  <c r="Y336" i="2" s="1"/>
  <c r="AB336" i="2"/>
  <c r="AA336" i="2" s="1"/>
  <c r="AC336" i="2"/>
  <c r="Z337" i="2"/>
  <c r="Y337" i="2" s="1"/>
  <c r="AB337" i="2"/>
  <c r="AA337" i="2" s="1"/>
  <c r="AC337" i="2"/>
  <c r="Z338" i="2"/>
  <c r="Y338" i="2" s="1"/>
  <c r="AB338" i="2"/>
  <c r="AA338" i="2" s="1"/>
  <c r="AC338" i="2"/>
  <c r="Z339" i="2"/>
  <c r="Y339" i="2" s="1"/>
  <c r="AB339" i="2"/>
  <c r="AA339" i="2" s="1"/>
  <c r="AC339" i="2"/>
  <c r="Z340" i="2"/>
  <c r="Y340" i="2" s="1"/>
  <c r="AB340" i="2"/>
  <c r="AA340" i="2" s="1"/>
  <c r="AC340" i="2"/>
  <c r="Z341" i="2"/>
  <c r="Y341" i="2" s="1"/>
  <c r="AB341" i="2"/>
  <c r="AA341" i="2" s="1"/>
  <c r="AC341" i="2"/>
  <c r="Z342" i="2"/>
  <c r="Y342" i="2" s="1"/>
  <c r="AB342" i="2"/>
  <c r="AA342" i="2" s="1"/>
  <c r="AC342" i="2"/>
  <c r="Z343" i="2"/>
  <c r="Y343" i="2" s="1"/>
  <c r="AB343" i="2"/>
  <c r="AA343" i="2" s="1"/>
  <c r="AC343" i="2"/>
  <c r="Z344" i="2"/>
  <c r="Y344" i="2" s="1"/>
  <c r="AB344" i="2"/>
  <c r="AA344" i="2" s="1"/>
  <c r="AC344" i="2"/>
  <c r="Z345" i="2"/>
  <c r="Y345" i="2" s="1"/>
  <c r="AB345" i="2"/>
  <c r="AA345" i="2" s="1"/>
  <c r="AC345" i="2"/>
  <c r="Z346" i="2"/>
  <c r="Y346" i="2" s="1"/>
  <c r="AB346" i="2"/>
  <c r="AA346" i="2" s="1"/>
  <c r="AC346" i="2"/>
  <c r="Z347" i="2"/>
  <c r="Y347" i="2" s="1"/>
  <c r="AB347" i="2"/>
  <c r="AA347" i="2" s="1"/>
  <c r="AC347" i="2"/>
  <c r="Z348" i="2"/>
  <c r="Y348" i="2" s="1"/>
  <c r="AB348" i="2"/>
  <c r="AA348" i="2" s="1"/>
  <c r="AC348" i="2"/>
  <c r="Z349" i="2"/>
  <c r="Y349" i="2" s="1"/>
  <c r="AB349" i="2"/>
  <c r="AA349" i="2" s="1"/>
  <c r="AC349" i="2"/>
  <c r="Z350" i="2"/>
  <c r="Y350" i="2" s="1"/>
  <c r="AB350" i="2"/>
  <c r="AA350" i="2" s="1"/>
  <c r="AC350" i="2"/>
  <c r="Z351" i="2"/>
  <c r="Y351" i="2" s="1"/>
  <c r="AB351" i="2"/>
  <c r="AA351" i="2" s="1"/>
  <c r="AC351" i="2"/>
  <c r="Z352" i="2"/>
  <c r="Y352" i="2" s="1"/>
  <c r="AB352" i="2"/>
  <c r="AA352" i="2" s="1"/>
  <c r="AC352" i="2"/>
  <c r="Z353" i="2"/>
  <c r="Y353" i="2" s="1"/>
  <c r="AB353" i="2"/>
  <c r="AA353" i="2" s="1"/>
  <c r="AC353" i="2"/>
  <c r="Z354" i="2"/>
  <c r="Y354" i="2" s="1"/>
  <c r="AB354" i="2"/>
  <c r="AA354" i="2" s="1"/>
  <c r="AC354" i="2"/>
  <c r="Z355" i="2"/>
  <c r="Y355" i="2" s="1"/>
  <c r="AB355" i="2"/>
  <c r="AA355" i="2" s="1"/>
  <c r="AC355" i="2"/>
  <c r="Z356" i="2"/>
  <c r="Y356" i="2" s="1"/>
  <c r="AB356" i="2"/>
  <c r="AA356" i="2" s="1"/>
  <c r="AC356" i="2"/>
  <c r="Z357" i="2"/>
  <c r="Y357" i="2" s="1"/>
  <c r="AB357" i="2"/>
  <c r="AA357" i="2" s="1"/>
  <c r="AC357" i="2"/>
  <c r="Z358" i="2"/>
  <c r="Y358" i="2" s="1"/>
  <c r="AB358" i="2"/>
  <c r="AA358" i="2" s="1"/>
  <c r="AC358" i="2"/>
  <c r="Z359" i="2"/>
  <c r="Y359" i="2" s="1"/>
  <c r="AB359" i="2"/>
  <c r="AA359" i="2" s="1"/>
  <c r="AC359" i="2"/>
  <c r="Z360" i="2"/>
  <c r="Y360" i="2" s="1"/>
  <c r="AB360" i="2"/>
  <c r="AA360" i="2" s="1"/>
  <c r="AC360" i="2"/>
  <c r="Z361" i="2"/>
  <c r="Y361" i="2" s="1"/>
  <c r="AB361" i="2"/>
  <c r="AA361" i="2" s="1"/>
  <c r="AC361" i="2"/>
  <c r="Z362" i="2"/>
  <c r="Y362" i="2" s="1"/>
  <c r="AB362" i="2"/>
  <c r="AA362" i="2" s="1"/>
  <c r="AC362" i="2"/>
  <c r="Z363" i="2"/>
  <c r="Y363" i="2" s="1"/>
  <c r="AB363" i="2"/>
  <c r="AA363" i="2" s="1"/>
  <c r="AC363" i="2"/>
  <c r="Z364" i="2"/>
  <c r="Y364" i="2" s="1"/>
  <c r="AB364" i="2"/>
  <c r="AA364" i="2" s="1"/>
  <c r="AC364" i="2"/>
  <c r="Z365" i="2"/>
  <c r="Y365" i="2" s="1"/>
  <c r="AB365" i="2"/>
  <c r="AA365" i="2" s="1"/>
  <c r="AC365" i="2"/>
  <c r="Z366" i="2"/>
  <c r="Y366" i="2" s="1"/>
  <c r="AB366" i="2"/>
  <c r="AA366" i="2" s="1"/>
  <c r="AC366" i="2"/>
  <c r="Z367" i="2"/>
  <c r="Y367" i="2" s="1"/>
  <c r="AB367" i="2"/>
  <c r="AA367" i="2" s="1"/>
  <c r="AC367" i="2"/>
  <c r="Z368" i="2"/>
  <c r="Y368" i="2" s="1"/>
  <c r="AB368" i="2"/>
  <c r="AA368" i="2" s="1"/>
  <c r="AC368" i="2"/>
  <c r="Z369" i="2"/>
  <c r="Y369" i="2" s="1"/>
  <c r="AB369" i="2"/>
  <c r="AA369" i="2" s="1"/>
  <c r="AC369" i="2"/>
  <c r="Z370" i="2"/>
  <c r="Y370" i="2" s="1"/>
  <c r="AB370" i="2"/>
  <c r="AA370" i="2" s="1"/>
  <c r="AC370" i="2"/>
  <c r="Z371" i="2"/>
  <c r="Y371" i="2" s="1"/>
  <c r="AB371" i="2"/>
  <c r="AA371" i="2" s="1"/>
  <c r="AC371" i="2"/>
  <c r="Z372" i="2"/>
  <c r="Y372" i="2" s="1"/>
  <c r="AB372" i="2"/>
  <c r="AA372" i="2" s="1"/>
  <c r="AC372" i="2"/>
  <c r="Z373" i="2"/>
  <c r="Y373" i="2" s="1"/>
  <c r="AB373" i="2"/>
  <c r="AA373" i="2" s="1"/>
  <c r="AC373" i="2"/>
  <c r="Z374" i="2"/>
  <c r="Y374" i="2" s="1"/>
  <c r="AB374" i="2"/>
  <c r="AA374" i="2" s="1"/>
  <c r="AC374" i="2"/>
  <c r="Z375" i="2"/>
  <c r="Y375" i="2" s="1"/>
  <c r="AB375" i="2"/>
  <c r="AA375" i="2" s="1"/>
  <c r="AC375" i="2"/>
  <c r="Z376" i="2"/>
  <c r="Y376" i="2" s="1"/>
  <c r="AB376" i="2"/>
  <c r="AA376" i="2" s="1"/>
  <c r="AC376" i="2"/>
  <c r="Z377" i="2"/>
  <c r="Y377" i="2" s="1"/>
  <c r="AB377" i="2"/>
  <c r="AA377" i="2" s="1"/>
  <c r="AC377" i="2"/>
  <c r="Z378" i="2"/>
  <c r="Y378" i="2" s="1"/>
  <c r="AB378" i="2"/>
  <c r="AA378" i="2" s="1"/>
  <c r="AC378" i="2"/>
  <c r="Z379" i="2"/>
  <c r="Y379" i="2" s="1"/>
  <c r="AB379" i="2"/>
  <c r="AA379" i="2" s="1"/>
  <c r="AC379" i="2"/>
  <c r="Z380" i="2"/>
  <c r="Y380" i="2" s="1"/>
  <c r="AB380" i="2"/>
  <c r="AA380" i="2" s="1"/>
  <c r="AC380" i="2"/>
  <c r="Z381" i="2"/>
  <c r="Y381" i="2" s="1"/>
  <c r="AB381" i="2"/>
  <c r="AA381" i="2" s="1"/>
  <c r="AC381" i="2"/>
  <c r="Z382" i="2"/>
  <c r="Y382" i="2" s="1"/>
  <c r="AB382" i="2"/>
  <c r="AA382" i="2" s="1"/>
  <c r="AC382" i="2"/>
  <c r="Z383" i="2"/>
  <c r="Y383" i="2" s="1"/>
  <c r="AB383" i="2"/>
  <c r="AA383" i="2" s="1"/>
  <c r="AC383" i="2"/>
  <c r="Z384" i="2"/>
  <c r="Y384" i="2" s="1"/>
  <c r="AB384" i="2"/>
  <c r="AA384" i="2" s="1"/>
  <c r="AC384" i="2"/>
  <c r="Z385" i="2"/>
  <c r="Y385" i="2" s="1"/>
  <c r="AB385" i="2"/>
  <c r="AA385" i="2" s="1"/>
  <c r="AC385" i="2"/>
  <c r="Z386" i="2"/>
  <c r="Y386" i="2" s="1"/>
  <c r="AB386" i="2"/>
  <c r="AA386" i="2" s="1"/>
  <c r="AC386" i="2"/>
  <c r="Z387" i="2"/>
  <c r="Y387" i="2" s="1"/>
  <c r="AB387" i="2"/>
  <c r="AA387" i="2" s="1"/>
  <c r="AC387" i="2"/>
  <c r="Z388" i="2"/>
  <c r="Y388" i="2" s="1"/>
  <c r="AB388" i="2"/>
  <c r="AA388" i="2" s="1"/>
  <c r="AC388" i="2"/>
  <c r="Z389" i="2"/>
  <c r="Y389" i="2" s="1"/>
  <c r="AB389" i="2"/>
  <c r="AA389" i="2" s="1"/>
  <c r="AC389" i="2"/>
  <c r="Z390" i="2"/>
  <c r="Y390" i="2" s="1"/>
  <c r="AB390" i="2"/>
  <c r="AA390" i="2" s="1"/>
  <c r="AC390" i="2"/>
  <c r="Z391" i="2"/>
  <c r="Y391" i="2" s="1"/>
  <c r="AB391" i="2"/>
  <c r="AA391" i="2" s="1"/>
  <c r="AC391" i="2"/>
  <c r="Z392" i="2"/>
  <c r="Y392" i="2" s="1"/>
  <c r="AB392" i="2"/>
  <c r="AA392" i="2" s="1"/>
  <c r="AC392" i="2"/>
  <c r="Z393" i="2"/>
  <c r="Y393" i="2" s="1"/>
  <c r="AB393" i="2"/>
  <c r="AA393" i="2" s="1"/>
  <c r="AC393" i="2"/>
  <c r="Z394" i="2"/>
  <c r="Y394" i="2" s="1"/>
  <c r="AB394" i="2"/>
  <c r="AA394" i="2" s="1"/>
  <c r="AC394" i="2"/>
  <c r="Z395" i="2"/>
  <c r="Y395" i="2" s="1"/>
  <c r="AB395" i="2"/>
  <c r="AA395" i="2" s="1"/>
  <c r="AC395" i="2"/>
  <c r="Z396" i="2"/>
  <c r="Y396" i="2" s="1"/>
  <c r="AB396" i="2"/>
  <c r="AA396" i="2" s="1"/>
  <c r="AC396" i="2"/>
  <c r="Z397" i="2"/>
  <c r="Y397" i="2" s="1"/>
  <c r="AB397" i="2"/>
  <c r="AA397" i="2" s="1"/>
  <c r="AC397" i="2"/>
  <c r="Z398" i="2"/>
  <c r="Y398" i="2" s="1"/>
  <c r="AB398" i="2"/>
  <c r="AA398" i="2" s="1"/>
  <c r="AC398" i="2"/>
  <c r="Z399" i="2"/>
  <c r="Y399" i="2" s="1"/>
  <c r="AB399" i="2"/>
  <c r="AA399" i="2" s="1"/>
  <c r="AC399" i="2"/>
  <c r="Z400" i="2"/>
  <c r="Y400" i="2" s="1"/>
  <c r="AB400" i="2"/>
  <c r="AA400" i="2" s="1"/>
  <c r="AC400" i="2"/>
  <c r="Z401" i="2"/>
  <c r="Y401" i="2" s="1"/>
  <c r="AB401" i="2"/>
  <c r="AA401" i="2" s="1"/>
  <c r="AC401" i="2"/>
  <c r="Z402" i="2"/>
  <c r="Y402" i="2" s="1"/>
  <c r="AB402" i="2"/>
  <c r="AA402" i="2" s="1"/>
  <c r="AC402" i="2"/>
  <c r="Z403" i="2"/>
  <c r="Y403" i="2" s="1"/>
  <c r="AB403" i="2"/>
  <c r="AA403" i="2" s="1"/>
  <c r="AC403" i="2"/>
  <c r="Z404" i="2"/>
  <c r="Y404" i="2" s="1"/>
  <c r="AB404" i="2"/>
  <c r="AA404" i="2" s="1"/>
  <c r="AC404" i="2"/>
  <c r="Z405" i="2"/>
  <c r="Y405" i="2" s="1"/>
  <c r="AB405" i="2"/>
  <c r="AA405" i="2" s="1"/>
  <c r="AC405" i="2"/>
  <c r="Z406" i="2"/>
  <c r="Y406" i="2" s="1"/>
  <c r="AB406" i="2"/>
  <c r="AA406" i="2" s="1"/>
  <c r="AC406" i="2"/>
  <c r="AC43" i="2"/>
  <c r="AB43" i="2"/>
  <c r="AA43" i="2" s="1"/>
  <c r="Z43" i="2"/>
  <c r="Y43" i="2" s="1"/>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23" i="2"/>
  <c r="V124" i="2"/>
  <c r="V125" i="2"/>
  <c r="V126" i="2"/>
  <c r="V127" i="2"/>
  <c r="V128" i="2"/>
  <c r="V129" i="2"/>
  <c r="V130" i="2"/>
  <c r="V131" i="2"/>
  <c r="V132" i="2"/>
  <c r="V133" i="2"/>
  <c r="V134" i="2"/>
  <c r="V135" i="2"/>
  <c r="V136" i="2"/>
  <c r="V137" i="2"/>
  <c r="V138" i="2"/>
  <c r="V139" i="2"/>
  <c r="V140" i="2"/>
  <c r="V141" i="2"/>
  <c r="V142" i="2"/>
  <c r="V143" i="2"/>
  <c r="V144" i="2"/>
  <c r="V145" i="2"/>
  <c r="V146" i="2"/>
  <c r="V147" i="2"/>
  <c r="V148" i="2"/>
  <c r="V149" i="2"/>
  <c r="V150" i="2"/>
  <c r="V151" i="2"/>
  <c r="V152" i="2"/>
  <c r="V153" i="2"/>
  <c r="V154" i="2"/>
  <c r="V155" i="2"/>
  <c r="V156" i="2"/>
  <c r="V157" i="2"/>
  <c r="V158" i="2"/>
  <c r="V159" i="2"/>
  <c r="V160" i="2"/>
  <c r="V161" i="2"/>
  <c r="V162" i="2"/>
  <c r="V163" i="2"/>
  <c r="V164" i="2"/>
  <c r="V165" i="2"/>
  <c r="V166" i="2"/>
  <c r="V167" i="2"/>
  <c r="V168" i="2"/>
  <c r="V169" i="2"/>
  <c r="V170" i="2"/>
  <c r="V171" i="2"/>
  <c r="V172" i="2"/>
  <c r="V173" i="2"/>
  <c r="V174" i="2"/>
  <c r="V175" i="2"/>
  <c r="V176" i="2"/>
  <c r="V177" i="2"/>
  <c r="V178" i="2"/>
  <c r="V179" i="2"/>
  <c r="V180" i="2"/>
  <c r="V181" i="2"/>
  <c r="V182" i="2"/>
  <c r="V183" i="2"/>
  <c r="V184" i="2"/>
  <c r="V185" i="2"/>
  <c r="V186" i="2"/>
  <c r="V187" i="2"/>
  <c r="V188" i="2"/>
  <c r="V189" i="2"/>
  <c r="V190" i="2"/>
  <c r="V191" i="2"/>
  <c r="V192" i="2"/>
  <c r="V193" i="2"/>
  <c r="V194" i="2"/>
  <c r="V195" i="2"/>
  <c r="V196" i="2"/>
  <c r="V197" i="2"/>
  <c r="V198" i="2"/>
  <c r="V199" i="2"/>
  <c r="V200" i="2"/>
  <c r="V201" i="2"/>
  <c r="V202" i="2"/>
  <c r="V203" i="2"/>
  <c r="V204" i="2"/>
  <c r="V205" i="2"/>
  <c r="V206" i="2"/>
  <c r="V207" i="2"/>
  <c r="V208" i="2"/>
  <c r="V209" i="2"/>
  <c r="V210" i="2"/>
  <c r="V211" i="2"/>
  <c r="V212" i="2"/>
  <c r="V213" i="2"/>
  <c r="V214" i="2"/>
  <c r="V215" i="2"/>
  <c r="V216" i="2"/>
  <c r="V217" i="2"/>
  <c r="V218" i="2"/>
  <c r="V219" i="2"/>
  <c r="V220" i="2"/>
  <c r="V221" i="2"/>
  <c r="V222" i="2"/>
  <c r="V223" i="2"/>
  <c r="V224" i="2"/>
  <c r="V225" i="2"/>
  <c r="V226" i="2"/>
  <c r="V227" i="2"/>
  <c r="V228" i="2"/>
  <c r="V229" i="2"/>
  <c r="V230" i="2"/>
  <c r="V231" i="2"/>
  <c r="V232" i="2"/>
  <c r="V233" i="2"/>
  <c r="V234" i="2"/>
  <c r="V235" i="2"/>
  <c r="V236" i="2"/>
  <c r="V237" i="2"/>
  <c r="V238" i="2"/>
  <c r="V239" i="2"/>
  <c r="V240" i="2"/>
  <c r="V241" i="2"/>
  <c r="V242" i="2"/>
  <c r="V243" i="2"/>
  <c r="V244" i="2"/>
  <c r="V245" i="2"/>
  <c r="V246" i="2"/>
  <c r="V247" i="2"/>
  <c r="V248" i="2"/>
  <c r="V249" i="2"/>
  <c r="V250" i="2"/>
  <c r="V251" i="2"/>
  <c r="V252" i="2"/>
  <c r="V253" i="2"/>
  <c r="V254" i="2"/>
  <c r="V255" i="2"/>
  <c r="V256" i="2"/>
  <c r="V257" i="2"/>
  <c r="V258" i="2"/>
  <c r="V259" i="2"/>
  <c r="V260" i="2"/>
  <c r="V261" i="2"/>
  <c r="V262" i="2"/>
  <c r="V263" i="2"/>
  <c r="V264" i="2"/>
  <c r="V265" i="2"/>
  <c r="V266" i="2"/>
  <c r="V267" i="2"/>
  <c r="V268" i="2"/>
  <c r="V269" i="2"/>
  <c r="V270" i="2"/>
  <c r="V271" i="2"/>
  <c r="V272" i="2"/>
  <c r="V273" i="2"/>
  <c r="V274" i="2"/>
  <c r="V275" i="2"/>
  <c r="V276" i="2"/>
  <c r="V277" i="2"/>
  <c r="V278" i="2"/>
  <c r="V279" i="2"/>
  <c r="V280" i="2"/>
  <c r="V281" i="2"/>
  <c r="V282" i="2"/>
  <c r="V283" i="2"/>
  <c r="V284" i="2"/>
  <c r="V285" i="2"/>
  <c r="V286" i="2"/>
  <c r="V287" i="2"/>
  <c r="V288" i="2"/>
  <c r="V289" i="2"/>
  <c r="V290" i="2"/>
  <c r="V291" i="2"/>
  <c r="V292" i="2"/>
  <c r="V293" i="2"/>
  <c r="V294" i="2"/>
  <c r="V295" i="2"/>
  <c r="V296" i="2"/>
  <c r="V297" i="2"/>
  <c r="V298" i="2"/>
  <c r="V299" i="2"/>
  <c r="V300" i="2"/>
  <c r="V301" i="2"/>
  <c r="V302" i="2"/>
  <c r="V303" i="2"/>
  <c r="V304" i="2"/>
  <c r="V305" i="2"/>
  <c r="V306" i="2"/>
  <c r="V307" i="2"/>
  <c r="V308" i="2"/>
  <c r="V309" i="2"/>
  <c r="V310" i="2"/>
  <c r="V311" i="2"/>
  <c r="V312" i="2"/>
  <c r="V313" i="2"/>
  <c r="V314" i="2"/>
  <c r="V315" i="2"/>
  <c r="V316" i="2"/>
  <c r="V317" i="2"/>
  <c r="V318" i="2"/>
  <c r="V319" i="2"/>
  <c r="V320" i="2"/>
  <c r="V321" i="2"/>
  <c r="V322" i="2"/>
  <c r="V323" i="2"/>
  <c r="V324" i="2"/>
  <c r="V325" i="2"/>
  <c r="V326" i="2"/>
  <c r="V327" i="2"/>
  <c r="V328" i="2"/>
  <c r="V329" i="2"/>
  <c r="V330" i="2"/>
  <c r="V331" i="2"/>
  <c r="V332" i="2"/>
  <c r="V333" i="2"/>
  <c r="V334" i="2"/>
  <c r="V335" i="2"/>
  <c r="V336" i="2"/>
  <c r="V337" i="2"/>
  <c r="V338" i="2"/>
  <c r="V339" i="2"/>
  <c r="V340" i="2"/>
  <c r="V341" i="2"/>
  <c r="V342" i="2"/>
  <c r="V343" i="2"/>
  <c r="V344" i="2"/>
  <c r="V345" i="2"/>
  <c r="V346" i="2"/>
  <c r="V347" i="2"/>
  <c r="V348" i="2"/>
  <c r="V349" i="2"/>
  <c r="V350" i="2"/>
  <c r="V351" i="2"/>
  <c r="V352" i="2"/>
  <c r="V353" i="2"/>
  <c r="V354" i="2"/>
  <c r="V355" i="2"/>
  <c r="V356" i="2"/>
  <c r="V357" i="2"/>
  <c r="V358" i="2"/>
  <c r="V359" i="2"/>
  <c r="V360" i="2"/>
  <c r="V361" i="2"/>
  <c r="V362" i="2"/>
  <c r="V363" i="2"/>
  <c r="V364" i="2"/>
  <c r="V365" i="2"/>
  <c r="V366" i="2"/>
  <c r="V367" i="2"/>
  <c r="V368" i="2"/>
  <c r="V369" i="2"/>
  <c r="V370" i="2"/>
  <c r="V371" i="2"/>
  <c r="V372" i="2"/>
  <c r="V373" i="2"/>
  <c r="V374" i="2"/>
  <c r="V375" i="2"/>
  <c r="V376" i="2"/>
  <c r="V377" i="2"/>
  <c r="V378" i="2"/>
  <c r="V379" i="2"/>
  <c r="V380" i="2"/>
  <c r="V381" i="2"/>
  <c r="V382" i="2"/>
  <c r="V383" i="2"/>
  <c r="V384" i="2"/>
  <c r="V385" i="2"/>
  <c r="V386" i="2"/>
  <c r="V387" i="2"/>
  <c r="V388" i="2"/>
  <c r="V389" i="2"/>
  <c r="V390" i="2"/>
  <c r="V391" i="2"/>
  <c r="V392" i="2"/>
  <c r="V393" i="2"/>
  <c r="V394" i="2"/>
  <c r="V395" i="2"/>
  <c r="V396" i="2"/>
  <c r="V397" i="2"/>
  <c r="V398" i="2"/>
  <c r="V399" i="2"/>
  <c r="V400" i="2"/>
  <c r="V401" i="2"/>
  <c r="V402" i="2"/>
  <c r="V403" i="2"/>
  <c r="V404" i="2"/>
  <c r="V405" i="2"/>
  <c r="V406" i="2"/>
  <c r="V407" i="2"/>
  <c r="S73" i="2"/>
  <c r="S74" i="2"/>
  <c r="S75" i="2"/>
  <c r="S76" i="2"/>
  <c r="S77" i="2"/>
  <c r="T77" i="2" s="1"/>
  <c r="S78" i="2"/>
  <c r="T78" i="2" s="1"/>
  <c r="S79" i="2"/>
  <c r="S80" i="2"/>
  <c r="S81" i="2"/>
  <c r="S82" i="2"/>
  <c r="S83" i="2"/>
  <c r="S84" i="2"/>
  <c r="T84" i="2" s="1"/>
  <c r="S85" i="2"/>
  <c r="T85" i="2" s="1"/>
  <c r="S86" i="2"/>
  <c r="S87" i="2"/>
  <c r="S88" i="2"/>
  <c r="S89" i="2"/>
  <c r="S90" i="2"/>
  <c r="S91" i="2"/>
  <c r="T91" i="2" s="1"/>
  <c r="S92" i="2"/>
  <c r="T92" i="2" s="1"/>
  <c r="S93" i="2"/>
  <c r="S94" i="2"/>
  <c r="S95" i="2"/>
  <c r="S96" i="2"/>
  <c r="S97" i="2"/>
  <c r="S98" i="2"/>
  <c r="T98" i="2" s="1"/>
  <c r="S99" i="2"/>
  <c r="T99" i="2" s="1"/>
  <c r="S100" i="2"/>
  <c r="S101" i="2"/>
  <c r="S102" i="2"/>
  <c r="S103" i="2"/>
  <c r="S104" i="2"/>
  <c r="S105" i="2"/>
  <c r="T105" i="2" s="1"/>
  <c r="S106" i="2"/>
  <c r="T106" i="2" s="1"/>
  <c r="S107" i="2"/>
  <c r="S108" i="2"/>
  <c r="S109" i="2"/>
  <c r="S110" i="2"/>
  <c r="S111" i="2"/>
  <c r="S112" i="2"/>
  <c r="T112" i="2" s="1"/>
  <c r="S113" i="2"/>
  <c r="T113" i="2" s="1"/>
  <c r="S114" i="2"/>
  <c r="S115" i="2"/>
  <c r="S116" i="2"/>
  <c r="S117" i="2"/>
  <c r="S118" i="2"/>
  <c r="S119" i="2"/>
  <c r="T119" i="2" s="1"/>
  <c r="S120" i="2"/>
  <c r="T120" i="2" s="1"/>
  <c r="S121" i="2"/>
  <c r="S122" i="2"/>
  <c r="S123" i="2"/>
  <c r="S124" i="2"/>
  <c r="S125" i="2"/>
  <c r="S126" i="2"/>
  <c r="T126" i="2" s="1"/>
  <c r="S127" i="2"/>
  <c r="T127" i="2" s="1"/>
  <c r="S128" i="2"/>
  <c r="S129" i="2"/>
  <c r="S130" i="2"/>
  <c r="S131" i="2"/>
  <c r="S132" i="2"/>
  <c r="S133" i="2"/>
  <c r="T133" i="2" s="1"/>
  <c r="S134" i="2"/>
  <c r="T134" i="2" s="1"/>
  <c r="S135" i="2"/>
  <c r="S136" i="2"/>
  <c r="S137" i="2"/>
  <c r="S138" i="2"/>
  <c r="S139" i="2"/>
  <c r="S140" i="2"/>
  <c r="T140" i="2" s="1"/>
  <c r="S141" i="2"/>
  <c r="T141" i="2" s="1"/>
  <c r="S142" i="2"/>
  <c r="T142" i="2" s="1"/>
  <c r="S143" i="2"/>
  <c r="S144" i="2"/>
  <c r="S145" i="2"/>
  <c r="S146" i="2"/>
  <c r="S147" i="2"/>
  <c r="T147" i="2" s="1"/>
  <c r="S148" i="2"/>
  <c r="T148" i="2" s="1"/>
  <c r="S149" i="2"/>
  <c r="S150" i="2"/>
  <c r="S151" i="2"/>
  <c r="S152" i="2"/>
  <c r="S153" i="2"/>
  <c r="S154" i="2"/>
  <c r="T154" i="2" s="1"/>
  <c r="S155" i="2"/>
  <c r="T155" i="2" s="1"/>
  <c r="S156" i="2"/>
  <c r="S157" i="2"/>
  <c r="S158" i="2"/>
  <c r="S159" i="2"/>
  <c r="S160" i="2"/>
  <c r="S161" i="2"/>
  <c r="T161" i="2" s="1"/>
  <c r="S162" i="2"/>
  <c r="T162" i="2" s="1"/>
  <c r="S163" i="2"/>
  <c r="T163" i="2" s="1"/>
  <c r="S164" i="2"/>
  <c r="S165" i="2"/>
  <c r="S166" i="2"/>
  <c r="S167" i="2"/>
  <c r="S168" i="2"/>
  <c r="T168" i="2" s="1"/>
  <c r="S169" i="2"/>
  <c r="T169" i="2" s="1"/>
  <c r="S170" i="2"/>
  <c r="T170" i="2" s="1"/>
  <c r="S171" i="2"/>
  <c r="S172" i="2"/>
  <c r="S173" i="2"/>
  <c r="S174" i="2"/>
  <c r="S175" i="2"/>
  <c r="T175" i="2" s="1"/>
  <c r="S176" i="2"/>
  <c r="T176" i="2" s="1"/>
  <c r="S177" i="2"/>
  <c r="S178" i="2"/>
  <c r="S179" i="2"/>
  <c r="S180" i="2"/>
  <c r="T180" i="2" s="1"/>
  <c r="S181" i="2"/>
  <c r="S182" i="2"/>
  <c r="T182" i="2" s="1"/>
  <c r="S183" i="2"/>
  <c r="T183" i="2" s="1"/>
  <c r="S184" i="2"/>
  <c r="S185" i="2"/>
  <c r="S186" i="2"/>
  <c r="S187" i="2"/>
  <c r="S188" i="2"/>
  <c r="S189" i="2"/>
  <c r="T189" i="2" s="1"/>
  <c r="S190" i="2"/>
  <c r="T190" i="2" s="1"/>
  <c r="S191" i="2"/>
  <c r="T191" i="2" s="1"/>
  <c r="S192" i="2"/>
  <c r="S193" i="2"/>
  <c r="S194" i="2"/>
  <c r="S195" i="2"/>
  <c r="S196" i="2"/>
  <c r="T196" i="2" s="1"/>
  <c r="S197" i="2"/>
  <c r="T197" i="2" s="1"/>
  <c r="S198" i="2"/>
  <c r="S199" i="2"/>
  <c r="S200" i="2"/>
  <c r="S201" i="2"/>
  <c r="S202" i="2"/>
  <c r="S203" i="2"/>
  <c r="T203" i="2" s="1"/>
  <c r="S204" i="2"/>
  <c r="T204" i="2" s="1"/>
  <c r="S205" i="2"/>
  <c r="S206" i="2"/>
  <c r="S207" i="2"/>
  <c r="S208" i="2"/>
  <c r="S209" i="2"/>
  <c r="S210" i="2"/>
  <c r="T210" i="2" s="1"/>
  <c r="S211" i="2"/>
  <c r="T211" i="2" s="1"/>
  <c r="S212" i="2"/>
  <c r="S213" i="2"/>
  <c r="S214" i="2"/>
  <c r="S215" i="2"/>
  <c r="S216" i="2"/>
  <c r="S217" i="2"/>
  <c r="T217" i="2" s="1"/>
  <c r="S218" i="2"/>
  <c r="T218" i="2" s="1"/>
  <c r="S219" i="2"/>
  <c r="S220" i="2"/>
  <c r="S221" i="2"/>
  <c r="S222" i="2"/>
  <c r="S223" i="2"/>
  <c r="S224" i="2"/>
  <c r="T224" i="2" s="1"/>
  <c r="S225" i="2"/>
  <c r="T225" i="2" s="1"/>
  <c r="S226" i="2"/>
  <c r="S227" i="2"/>
  <c r="S228" i="2"/>
  <c r="S229" i="2"/>
  <c r="S230" i="2"/>
  <c r="S231" i="2"/>
  <c r="T231" i="2" s="1"/>
  <c r="S232" i="2"/>
  <c r="T232" i="2" s="1"/>
  <c r="S233" i="2"/>
  <c r="S234" i="2"/>
  <c r="S235" i="2"/>
  <c r="S236" i="2"/>
  <c r="S237" i="2"/>
  <c r="T237" i="2" s="1"/>
  <c r="S238" i="2"/>
  <c r="T238" i="2" s="1"/>
  <c r="S239" i="2"/>
  <c r="T239" i="2" s="1"/>
  <c r="S240" i="2"/>
  <c r="S241" i="2"/>
  <c r="S242" i="2"/>
  <c r="S243" i="2"/>
  <c r="S244" i="2"/>
  <c r="S245" i="2"/>
  <c r="T245" i="2" s="1"/>
  <c r="S246" i="2"/>
  <c r="T246" i="2" s="1"/>
  <c r="S247" i="2"/>
  <c r="S248" i="2"/>
  <c r="S249" i="2"/>
  <c r="S250" i="2"/>
  <c r="S251" i="2"/>
  <c r="S252" i="2"/>
  <c r="T252" i="2" s="1"/>
  <c r="S253" i="2"/>
  <c r="T253" i="2" s="1"/>
  <c r="S254" i="2"/>
  <c r="S255" i="2"/>
  <c r="S256" i="2"/>
  <c r="S257" i="2"/>
  <c r="S258" i="2"/>
  <c r="S259" i="2"/>
  <c r="T259" i="2" s="1"/>
  <c r="S260" i="2"/>
  <c r="T260" i="2" s="1"/>
  <c r="S261" i="2"/>
  <c r="S262" i="2"/>
  <c r="S263" i="2"/>
  <c r="S264" i="2"/>
  <c r="S265" i="2"/>
  <c r="S266" i="2"/>
  <c r="T266" i="2" s="1"/>
  <c r="S267" i="2"/>
  <c r="T267" i="2" s="1"/>
  <c r="S268" i="2"/>
  <c r="S269" i="2"/>
  <c r="T269" i="2" s="1"/>
  <c r="S270" i="2"/>
  <c r="S271" i="2"/>
  <c r="S272" i="2"/>
  <c r="S273" i="2"/>
  <c r="T273" i="2" s="1"/>
  <c r="S274" i="2"/>
  <c r="T274" i="2" s="1"/>
  <c r="S275" i="2"/>
  <c r="S276" i="2"/>
  <c r="S277" i="2"/>
  <c r="S278" i="2"/>
  <c r="S279" i="2"/>
  <c r="S280" i="2"/>
  <c r="T280" i="2" s="1"/>
  <c r="S281" i="2"/>
  <c r="T281" i="2" s="1"/>
  <c r="S282" i="2"/>
  <c r="S283" i="2"/>
  <c r="S284" i="2"/>
  <c r="S285" i="2"/>
  <c r="S286" i="2"/>
  <c r="S287" i="2"/>
  <c r="T287" i="2" s="1"/>
  <c r="S288" i="2"/>
  <c r="T288" i="2" s="1"/>
  <c r="S289" i="2"/>
  <c r="S290" i="2"/>
  <c r="S291" i="2"/>
  <c r="S292" i="2"/>
  <c r="S293" i="2"/>
  <c r="S294" i="2"/>
  <c r="T294" i="2" s="1"/>
  <c r="S295" i="2"/>
  <c r="T295" i="2" s="1"/>
  <c r="S296" i="2"/>
  <c r="S297" i="2"/>
  <c r="S298" i="2"/>
  <c r="S299" i="2"/>
  <c r="S300" i="2"/>
  <c r="S301" i="2"/>
  <c r="T301" i="2" s="1"/>
  <c r="S302" i="2"/>
  <c r="T302" i="2" s="1"/>
  <c r="S303" i="2"/>
  <c r="S304" i="2"/>
  <c r="S305" i="2"/>
  <c r="S306" i="2"/>
  <c r="S307" i="2"/>
  <c r="S308" i="2"/>
  <c r="T308" i="2" s="1"/>
  <c r="S309" i="2"/>
  <c r="T309" i="2" s="1"/>
  <c r="S310" i="2"/>
  <c r="S311" i="2"/>
  <c r="S312" i="2"/>
  <c r="S313" i="2"/>
  <c r="S314" i="2"/>
  <c r="S315" i="2"/>
  <c r="T315" i="2" s="1"/>
  <c r="S316" i="2"/>
  <c r="T316" i="2" s="1"/>
  <c r="S317" i="2"/>
  <c r="S318" i="2"/>
  <c r="S319" i="2"/>
  <c r="S320" i="2"/>
  <c r="S321" i="2"/>
  <c r="S322" i="2"/>
  <c r="T322" i="2" s="1"/>
  <c r="S323" i="2"/>
  <c r="T323" i="2" s="1"/>
  <c r="S324" i="2"/>
  <c r="S325" i="2"/>
  <c r="S326" i="2"/>
  <c r="S327" i="2"/>
  <c r="S328" i="2"/>
  <c r="S329" i="2"/>
  <c r="T329" i="2" s="1"/>
  <c r="S330" i="2"/>
  <c r="T330" i="2" s="1"/>
  <c r="S331" i="2"/>
  <c r="S332" i="2"/>
  <c r="S333" i="2"/>
  <c r="S334" i="2"/>
  <c r="S335" i="2"/>
  <c r="S336" i="2"/>
  <c r="T336" i="2" s="1"/>
  <c r="S337" i="2"/>
  <c r="T337" i="2" s="1"/>
  <c r="S338" i="2"/>
  <c r="S339" i="2"/>
  <c r="S340" i="2"/>
  <c r="S341" i="2"/>
  <c r="S342" i="2"/>
  <c r="S343" i="2"/>
  <c r="T343" i="2" s="1"/>
  <c r="S344" i="2"/>
  <c r="T344" i="2" s="1"/>
  <c r="S345" i="2"/>
  <c r="S346" i="2"/>
  <c r="S347" i="2"/>
  <c r="T347" i="2" s="1"/>
  <c r="S348" i="2"/>
  <c r="S349" i="2"/>
  <c r="S350" i="2"/>
  <c r="T350" i="2" s="1"/>
  <c r="S351" i="2"/>
  <c r="T351" i="2" s="1"/>
  <c r="S352" i="2"/>
  <c r="S353" i="2"/>
  <c r="S354" i="2"/>
  <c r="S355" i="2"/>
  <c r="S356" i="2"/>
  <c r="S357" i="2"/>
  <c r="T357" i="2" s="1"/>
  <c r="S358" i="2"/>
  <c r="T358" i="2" s="1"/>
  <c r="S359" i="2"/>
  <c r="S360" i="2"/>
  <c r="S361" i="2"/>
  <c r="S362" i="2"/>
  <c r="S363" i="2"/>
  <c r="S364" i="2"/>
  <c r="T364" i="2" s="1"/>
  <c r="S365" i="2"/>
  <c r="T365" i="2" s="1"/>
  <c r="S366" i="2"/>
  <c r="S367" i="2"/>
  <c r="S368" i="2"/>
  <c r="S369" i="2"/>
  <c r="S370" i="2"/>
  <c r="S371" i="2"/>
  <c r="T371" i="2" s="1"/>
  <c r="S372" i="2"/>
  <c r="T372" i="2" s="1"/>
  <c r="S373" i="2"/>
  <c r="S374" i="2"/>
  <c r="S375" i="2"/>
  <c r="S376" i="2"/>
  <c r="S377" i="2"/>
  <c r="S378" i="2"/>
  <c r="T378" i="2" s="1"/>
  <c r="S379" i="2"/>
  <c r="T379" i="2" s="1"/>
  <c r="S380" i="2"/>
  <c r="S381" i="2"/>
  <c r="S382" i="2"/>
  <c r="S383" i="2"/>
  <c r="S384" i="2"/>
  <c r="S385" i="2"/>
  <c r="T385" i="2" s="1"/>
  <c r="S386" i="2"/>
  <c r="T386" i="2" s="1"/>
  <c r="S387" i="2"/>
  <c r="S388" i="2"/>
  <c r="S389" i="2"/>
  <c r="S390" i="2"/>
  <c r="S391" i="2"/>
  <c r="S392" i="2"/>
  <c r="T392" i="2" s="1"/>
  <c r="S393" i="2"/>
  <c r="T393" i="2" s="1"/>
  <c r="S394" i="2"/>
  <c r="S395" i="2"/>
  <c r="S396" i="2"/>
  <c r="S397" i="2"/>
  <c r="S398" i="2"/>
  <c r="S399" i="2"/>
  <c r="T399" i="2" s="1"/>
  <c r="S400" i="2"/>
  <c r="T400" i="2" s="1"/>
  <c r="S401" i="2"/>
  <c r="T401" i="2" s="1"/>
  <c r="S402" i="2"/>
  <c r="S403" i="2"/>
  <c r="S404" i="2"/>
  <c r="S405" i="2"/>
  <c r="S406" i="2"/>
  <c r="T406" i="2" s="1"/>
  <c r="S407" i="2"/>
  <c r="T407" i="2" s="1"/>
  <c r="S43" i="2"/>
  <c r="H73" i="2"/>
  <c r="I73" i="2"/>
  <c r="M73" i="2" s="1" a="1"/>
  <c r="M73" i="2" s="1"/>
  <c r="J73" i="2"/>
  <c r="K73" i="2" s="1"/>
  <c r="H74" i="2"/>
  <c r="I74" i="2"/>
  <c r="M74" i="2" s="1" a="1"/>
  <c r="M74" i="2" s="1"/>
  <c r="J74" i="2"/>
  <c r="K74" i="2" s="1"/>
  <c r="H75" i="2"/>
  <c r="I75" i="2"/>
  <c r="M75" i="2" s="1" a="1"/>
  <c r="M75" i="2" s="1"/>
  <c r="J75" i="2"/>
  <c r="K75" i="2" s="1"/>
  <c r="H76" i="2"/>
  <c r="I76" i="2"/>
  <c r="M76" i="2" s="1" a="1"/>
  <c r="M76" i="2" s="1"/>
  <c r="J76" i="2"/>
  <c r="K76" i="2" s="1"/>
  <c r="H77" i="2"/>
  <c r="I77" i="2"/>
  <c r="M77" i="2" s="1" a="1"/>
  <c r="M77" i="2" s="1"/>
  <c r="J77" i="2"/>
  <c r="K77" i="2" s="1"/>
  <c r="H78" i="2"/>
  <c r="I78" i="2"/>
  <c r="M78" i="2" s="1" a="1"/>
  <c r="M78" i="2" s="1"/>
  <c r="J78" i="2"/>
  <c r="K78" i="2" s="1"/>
  <c r="H79" i="2"/>
  <c r="I79" i="2"/>
  <c r="M79" i="2" s="1" a="1"/>
  <c r="M79" i="2" s="1"/>
  <c r="J79" i="2"/>
  <c r="K79" i="2" s="1"/>
  <c r="H80" i="2"/>
  <c r="I80" i="2"/>
  <c r="M80" i="2" s="1" a="1"/>
  <c r="M80" i="2" s="1"/>
  <c r="J80" i="2"/>
  <c r="K80" i="2" s="1"/>
  <c r="H81" i="2"/>
  <c r="I81" i="2"/>
  <c r="M81" i="2" s="1" a="1"/>
  <c r="M81" i="2" s="1"/>
  <c r="J81" i="2"/>
  <c r="K81" i="2" s="1"/>
  <c r="H82" i="2"/>
  <c r="I82" i="2"/>
  <c r="M82" i="2" s="1" a="1"/>
  <c r="M82" i="2" s="1"/>
  <c r="J82" i="2"/>
  <c r="K82" i="2" s="1"/>
  <c r="H83" i="2"/>
  <c r="I83" i="2"/>
  <c r="M83" i="2" s="1" a="1"/>
  <c r="M83" i="2" s="1"/>
  <c r="J83" i="2"/>
  <c r="K83" i="2" s="1"/>
  <c r="H84" i="2"/>
  <c r="I84" i="2"/>
  <c r="M84" i="2" s="1" a="1"/>
  <c r="M84" i="2" s="1"/>
  <c r="J84" i="2"/>
  <c r="K84" i="2" s="1"/>
  <c r="H85" i="2"/>
  <c r="I85" i="2"/>
  <c r="M85" i="2" s="1" a="1"/>
  <c r="M85" i="2" s="1"/>
  <c r="J85" i="2"/>
  <c r="K85" i="2" s="1"/>
  <c r="H86" i="2"/>
  <c r="I86" i="2"/>
  <c r="M86" i="2" s="1" a="1"/>
  <c r="M86" i="2" s="1"/>
  <c r="J86" i="2"/>
  <c r="K86" i="2" s="1"/>
  <c r="H87" i="2"/>
  <c r="I87" i="2"/>
  <c r="M87" i="2" s="1" a="1"/>
  <c r="M87" i="2" s="1"/>
  <c r="J87" i="2"/>
  <c r="K87" i="2" s="1"/>
  <c r="H88" i="2"/>
  <c r="I88" i="2"/>
  <c r="M88" i="2" s="1" a="1"/>
  <c r="M88" i="2" s="1"/>
  <c r="J88" i="2"/>
  <c r="K88" i="2" s="1"/>
  <c r="H89" i="2"/>
  <c r="I89" i="2"/>
  <c r="M89" i="2" s="1" a="1"/>
  <c r="M89" i="2" s="1"/>
  <c r="J89" i="2"/>
  <c r="K89" i="2" s="1"/>
  <c r="H90" i="2"/>
  <c r="I90" i="2"/>
  <c r="M90" i="2" s="1" a="1"/>
  <c r="M90" i="2" s="1"/>
  <c r="J90" i="2"/>
  <c r="K90" i="2" s="1"/>
  <c r="H91" i="2"/>
  <c r="I91" i="2"/>
  <c r="M91" i="2" s="1" a="1"/>
  <c r="M91" i="2" s="1"/>
  <c r="J91" i="2"/>
  <c r="K91" i="2" s="1"/>
  <c r="H92" i="2"/>
  <c r="I92" i="2"/>
  <c r="M92" i="2" s="1" a="1"/>
  <c r="M92" i="2" s="1"/>
  <c r="J92" i="2"/>
  <c r="K92" i="2" s="1"/>
  <c r="H93" i="2"/>
  <c r="I93" i="2"/>
  <c r="M93" i="2" s="1" a="1"/>
  <c r="M93" i="2" s="1"/>
  <c r="J93" i="2"/>
  <c r="K93" i="2" s="1"/>
  <c r="H94" i="2"/>
  <c r="I94" i="2"/>
  <c r="M94" i="2" s="1" a="1"/>
  <c r="M94" i="2" s="1"/>
  <c r="J94" i="2"/>
  <c r="K94" i="2" s="1"/>
  <c r="H95" i="2"/>
  <c r="I95" i="2"/>
  <c r="M95" i="2" s="1" a="1"/>
  <c r="M95" i="2" s="1"/>
  <c r="J95" i="2"/>
  <c r="K95" i="2" s="1"/>
  <c r="H96" i="2"/>
  <c r="I96" i="2"/>
  <c r="M96" i="2" s="1" a="1"/>
  <c r="M96" i="2" s="1"/>
  <c r="J96" i="2"/>
  <c r="K96" i="2" s="1"/>
  <c r="H97" i="2"/>
  <c r="I97" i="2"/>
  <c r="M97" i="2" s="1" a="1"/>
  <c r="M97" i="2" s="1"/>
  <c r="J97" i="2"/>
  <c r="K97" i="2" s="1"/>
  <c r="H98" i="2"/>
  <c r="I98" i="2"/>
  <c r="M98" i="2" s="1" a="1"/>
  <c r="M98" i="2" s="1"/>
  <c r="J98" i="2"/>
  <c r="K98" i="2" s="1"/>
  <c r="H99" i="2"/>
  <c r="I99" i="2"/>
  <c r="M99" i="2" s="1" a="1"/>
  <c r="M99" i="2" s="1"/>
  <c r="J99" i="2"/>
  <c r="K99" i="2" s="1"/>
  <c r="H100" i="2"/>
  <c r="I100" i="2"/>
  <c r="M100" i="2" s="1" a="1"/>
  <c r="M100" i="2" s="1"/>
  <c r="J100" i="2"/>
  <c r="K100" i="2" s="1"/>
  <c r="H101" i="2"/>
  <c r="I101" i="2"/>
  <c r="M101" i="2" s="1" a="1"/>
  <c r="M101" i="2" s="1"/>
  <c r="J101" i="2"/>
  <c r="K101" i="2" s="1"/>
  <c r="H102" i="2"/>
  <c r="I102" i="2"/>
  <c r="M102" i="2" s="1" a="1"/>
  <c r="M102" i="2" s="1"/>
  <c r="J102" i="2"/>
  <c r="K102" i="2" s="1"/>
  <c r="H103" i="2"/>
  <c r="I103" i="2"/>
  <c r="M103" i="2" s="1" a="1"/>
  <c r="M103" i="2" s="1"/>
  <c r="J103" i="2"/>
  <c r="K103" i="2" s="1"/>
  <c r="H104" i="2"/>
  <c r="I104" i="2"/>
  <c r="M104" i="2" s="1" a="1"/>
  <c r="M104" i="2" s="1"/>
  <c r="J104" i="2"/>
  <c r="K104" i="2" s="1"/>
  <c r="H105" i="2"/>
  <c r="I105" i="2"/>
  <c r="M105" i="2" s="1" a="1"/>
  <c r="M105" i="2" s="1"/>
  <c r="J105" i="2"/>
  <c r="K105" i="2" s="1"/>
  <c r="H106" i="2"/>
  <c r="I106" i="2"/>
  <c r="M106" i="2" s="1" a="1"/>
  <c r="M106" i="2" s="1"/>
  <c r="J106" i="2"/>
  <c r="K106" i="2" s="1"/>
  <c r="H107" i="2"/>
  <c r="I107" i="2"/>
  <c r="M107" i="2" s="1" a="1"/>
  <c r="M107" i="2" s="1"/>
  <c r="J107" i="2"/>
  <c r="K107" i="2" s="1"/>
  <c r="H108" i="2"/>
  <c r="I108" i="2"/>
  <c r="M108" i="2" s="1" a="1"/>
  <c r="M108" i="2" s="1"/>
  <c r="J108" i="2"/>
  <c r="K108" i="2" s="1"/>
  <c r="H109" i="2"/>
  <c r="I109" i="2"/>
  <c r="M109" i="2" s="1" a="1"/>
  <c r="M109" i="2" s="1"/>
  <c r="J109" i="2"/>
  <c r="K109" i="2" s="1"/>
  <c r="H110" i="2"/>
  <c r="I110" i="2"/>
  <c r="M110" i="2" s="1" a="1"/>
  <c r="M110" i="2" s="1"/>
  <c r="J110" i="2"/>
  <c r="K110" i="2" s="1"/>
  <c r="H111" i="2"/>
  <c r="I111" i="2"/>
  <c r="M111" i="2" s="1" a="1"/>
  <c r="M111" i="2" s="1"/>
  <c r="J111" i="2"/>
  <c r="K111" i="2" s="1"/>
  <c r="H112" i="2"/>
  <c r="I112" i="2"/>
  <c r="M112" i="2" s="1" a="1"/>
  <c r="M112" i="2" s="1"/>
  <c r="J112" i="2"/>
  <c r="K112" i="2" s="1"/>
  <c r="H113" i="2"/>
  <c r="I113" i="2"/>
  <c r="M113" i="2" s="1" a="1"/>
  <c r="M113" i="2" s="1"/>
  <c r="J113" i="2"/>
  <c r="K113" i="2" s="1"/>
  <c r="H114" i="2"/>
  <c r="I114" i="2"/>
  <c r="M114" i="2" s="1" a="1"/>
  <c r="M114" i="2" s="1"/>
  <c r="J114" i="2"/>
  <c r="K114" i="2" s="1"/>
  <c r="H115" i="2"/>
  <c r="I115" i="2"/>
  <c r="M115" i="2" s="1" a="1"/>
  <c r="M115" i="2" s="1"/>
  <c r="J115" i="2"/>
  <c r="K115" i="2" s="1"/>
  <c r="H116" i="2"/>
  <c r="I116" i="2"/>
  <c r="M116" i="2" s="1" a="1"/>
  <c r="M116" i="2" s="1"/>
  <c r="J116" i="2"/>
  <c r="K116" i="2" s="1"/>
  <c r="H117" i="2"/>
  <c r="I117" i="2"/>
  <c r="M117" i="2" s="1" a="1"/>
  <c r="M117" i="2" s="1"/>
  <c r="J117" i="2"/>
  <c r="K117" i="2" s="1"/>
  <c r="H118" i="2"/>
  <c r="I118" i="2"/>
  <c r="M118" i="2" s="1" a="1"/>
  <c r="M118" i="2" s="1"/>
  <c r="J118" i="2"/>
  <c r="K118" i="2" s="1"/>
  <c r="H119" i="2"/>
  <c r="I119" i="2"/>
  <c r="M119" i="2" s="1" a="1"/>
  <c r="M119" i="2" s="1"/>
  <c r="J119" i="2"/>
  <c r="K119" i="2" s="1"/>
  <c r="H120" i="2"/>
  <c r="I120" i="2"/>
  <c r="M120" i="2" s="1" a="1"/>
  <c r="M120" i="2" s="1"/>
  <c r="J120" i="2"/>
  <c r="K120" i="2" s="1"/>
  <c r="H121" i="2"/>
  <c r="I121" i="2"/>
  <c r="M121" i="2" s="1" a="1"/>
  <c r="M121" i="2" s="1"/>
  <c r="J121" i="2"/>
  <c r="K121" i="2" s="1"/>
  <c r="H122" i="2"/>
  <c r="I122" i="2"/>
  <c r="M122" i="2" s="1" a="1"/>
  <c r="M122" i="2" s="1"/>
  <c r="J122" i="2"/>
  <c r="K122" i="2" s="1"/>
  <c r="H123" i="2"/>
  <c r="I123" i="2"/>
  <c r="M123" i="2" s="1" a="1"/>
  <c r="M123" i="2" s="1"/>
  <c r="J123" i="2"/>
  <c r="K123" i="2" s="1"/>
  <c r="H124" i="2"/>
  <c r="I124" i="2"/>
  <c r="M124" i="2" s="1" a="1"/>
  <c r="M124" i="2" s="1"/>
  <c r="J124" i="2"/>
  <c r="K124" i="2" s="1"/>
  <c r="H125" i="2"/>
  <c r="I125" i="2"/>
  <c r="M125" i="2" s="1" a="1"/>
  <c r="M125" i="2" s="1"/>
  <c r="J125" i="2"/>
  <c r="K125" i="2" s="1"/>
  <c r="H126" i="2"/>
  <c r="I126" i="2"/>
  <c r="M126" i="2" s="1" a="1"/>
  <c r="M126" i="2" s="1"/>
  <c r="J126" i="2"/>
  <c r="K126" i="2" s="1"/>
  <c r="H127" i="2"/>
  <c r="I127" i="2"/>
  <c r="M127" i="2" s="1" a="1"/>
  <c r="M127" i="2" s="1"/>
  <c r="J127" i="2"/>
  <c r="K127" i="2" s="1"/>
  <c r="H128" i="2"/>
  <c r="I128" i="2"/>
  <c r="M128" i="2" s="1" a="1"/>
  <c r="M128" i="2" s="1"/>
  <c r="J128" i="2"/>
  <c r="K128" i="2" s="1"/>
  <c r="H129" i="2"/>
  <c r="I129" i="2"/>
  <c r="M129" i="2" s="1" a="1"/>
  <c r="M129" i="2" s="1"/>
  <c r="J129" i="2"/>
  <c r="K129" i="2" s="1"/>
  <c r="H130" i="2"/>
  <c r="I130" i="2"/>
  <c r="M130" i="2" s="1" a="1"/>
  <c r="M130" i="2" s="1"/>
  <c r="J130" i="2"/>
  <c r="K130" i="2" s="1"/>
  <c r="H131" i="2"/>
  <c r="I131" i="2"/>
  <c r="M131" i="2" s="1" a="1"/>
  <c r="M131" i="2" s="1"/>
  <c r="J131" i="2"/>
  <c r="K131" i="2" s="1"/>
  <c r="H132" i="2"/>
  <c r="I132" i="2"/>
  <c r="M132" i="2" s="1" a="1"/>
  <c r="M132" i="2" s="1"/>
  <c r="J132" i="2"/>
  <c r="K132" i="2" s="1"/>
  <c r="H133" i="2"/>
  <c r="I133" i="2"/>
  <c r="M133" i="2" s="1" a="1"/>
  <c r="M133" i="2" s="1"/>
  <c r="J133" i="2"/>
  <c r="K133" i="2" s="1"/>
  <c r="H134" i="2"/>
  <c r="I134" i="2"/>
  <c r="M134" i="2" s="1" a="1"/>
  <c r="M134" i="2" s="1"/>
  <c r="J134" i="2"/>
  <c r="K134" i="2" s="1"/>
  <c r="H135" i="2"/>
  <c r="I135" i="2"/>
  <c r="M135" i="2" s="1" a="1"/>
  <c r="M135" i="2" s="1"/>
  <c r="J135" i="2"/>
  <c r="K135" i="2" s="1"/>
  <c r="H136" i="2"/>
  <c r="I136" i="2"/>
  <c r="M136" i="2" s="1" a="1"/>
  <c r="M136" i="2" s="1"/>
  <c r="J136" i="2"/>
  <c r="K136" i="2" s="1"/>
  <c r="H137" i="2"/>
  <c r="I137" i="2"/>
  <c r="M137" i="2" s="1" a="1"/>
  <c r="M137" i="2" s="1"/>
  <c r="J137" i="2"/>
  <c r="K137" i="2" s="1"/>
  <c r="H138" i="2"/>
  <c r="I138" i="2"/>
  <c r="M138" i="2" s="1" a="1"/>
  <c r="M138" i="2" s="1"/>
  <c r="J138" i="2"/>
  <c r="K138" i="2" s="1"/>
  <c r="H139" i="2"/>
  <c r="I139" i="2"/>
  <c r="M139" i="2" s="1" a="1"/>
  <c r="M139" i="2" s="1"/>
  <c r="J139" i="2"/>
  <c r="K139" i="2" s="1"/>
  <c r="H140" i="2"/>
  <c r="I140" i="2"/>
  <c r="M140" i="2" s="1" a="1"/>
  <c r="M140" i="2" s="1"/>
  <c r="J140" i="2"/>
  <c r="K140" i="2" s="1"/>
  <c r="H141" i="2"/>
  <c r="I141" i="2"/>
  <c r="M141" i="2" s="1" a="1"/>
  <c r="M141" i="2" s="1"/>
  <c r="J141" i="2"/>
  <c r="K141" i="2" s="1"/>
  <c r="H142" i="2"/>
  <c r="I142" i="2"/>
  <c r="M142" i="2" s="1" a="1"/>
  <c r="M142" i="2" s="1"/>
  <c r="J142" i="2"/>
  <c r="K142" i="2" s="1"/>
  <c r="H143" i="2"/>
  <c r="I143" i="2"/>
  <c r="M143" i="2" s="1" a="1"/>
  <c r="M143" i="2" s="1"/>
  <c r="J143" i="2"/>
  <c r="K143" i="2" s="1"/>
  <c r="H144" i="2"/>
  <c r="I144" i="2"/>
  <c r="M144" i="2" s="1" a="1"/>
  <c r="M144" i="2" s="1"/>
  <c r="J144" i="2"/>
  <c r="K144" i="2" s="1"/>
  <c r="H145" i="2"/>
  <c r="I145" i="2"/>
  <c r="M145" i="2" s="1" a="1"/>
  <c r="M145" i="2" s="1"/>
  <c r="J145" i="2"/>
  <c r="K145" i="2" s="1"/>
  <c r="H146" i="2"/>
  <c r="I146" i="2"/>
  <c r="M146" i="2" s="1" a="1"/>
  <c r="M146" i="2" s="1"/>
  <c r="J146" i="2"/>
  <c r="K146" i="2" s="1"/>
  <c r="H147" i="2"/>
  <c r="I147" i="2"/>
  <c r="M147" i="2" s="1" a="1"/>
  <c r="M147" i="2" s="1"/>
  <c r="J147" i="2"/>
  <c r="K147" i="2" s="1"/>
  <c r="H148" i="2"/>
  <c r="I148" i="2"/>
  <c r="M148" i="2" s="1" a="1"/>
  <c r="M148" i="2" s="1"/>
  <c r="J148" i="2"/>
  <c r="K148" i="2" s="1"/>
  <c r="H149" i="2"/>
  <c r="I149" i="2"/>
  <c r="M149" i="2" s="1" a="1"/>
  <c r="M149" i="2" s="1"/>
  <c r="J149" i="2"/>
  <c r="K149" i="2" s="1"/>
  <c r="H150" i="2"/>
  <c r="I150" i="2"/>
  <c r="M150" i="2" s="1" a="1"/>
  <c r="M150" i="2" s="1"/>
  <c r="J150" i="2"/>
  <c r="K150" i="2" s="1"/>
  <c r="H151" i="2"/>
  <c r="I151" i="2"/>
  <c r="M151" i="2" s="1" a="1"/>
  <c r="M151" i="2" s="1"/>
  <c r="J151" i="2"/>
  <c r="K151" i="2" s="1"/>
  <c r="H152" i="2"/>
  <c r="I152" i="2"/>
  <c r="M152" i="2" s="1" a="1"/>
  <c r="M152" i="2" s="1"/>
  <c r="J152" i="2"/>
  <c r="K152" i="2" s="1"/>
  <c r="H153" i="2"/>
  <c r="I153" i="2"/>
  <c r="M153" i="2" s="1" a="1"/>
  <c r="M153" i="2" s="1"/>
  <c r="J153" i="2"/>
  <c r="K153" i="2" s="1"/>
  <c r="H154" i="2"/>
  <c r="I154" i="2"/>
  <c r="M154" i="2" s="1" a="1"/>
  <c r="M154" i="2" s="1"/>
  <c r="J154" i="2"/>
  <c r="K154" i="2" s="1"/>
  <c r="H155" i="2"/>
  <c r="I155" i="2"/>
  <c r="M155" i="2" s="1" a="1"/>
  <c r="M155" i="2" s="1"/>
  <c r="J155" i="2"/>
  <c r="K155" i="2" s="1"/>
  <c r="H156" i="2"/>
  <c r="I156" i="2"/>
  <c r="M156" i="2" s="1" a="1"/>
  <c r="M156" i="2" s="1"/>
  <c r="J156" i="2"/>
  <c r="K156" i="2" s="1"/>
  <c r="H157" i="2"/>
  <c r="I157" i="2"/>
  <c r="M157" i="2" s="1" a="1"/>
  <c r="M157" i="2" s="1"/>
  <c r="J157" i="2"/>
  <c r="K157" i="2" s="1"/>
  <c r="H158" i="2"/>
  <c r="I158" i="2"/>
  <c r="M158" i="2" s="1" a="1"/>
  <c r="M158" i="2" s="1"/>
  <c r="J158" i="2"/>
  <c r="K158" i="2" s="1"/>
  <c r="H159" i="2"/>
  <c r="I159" i="2"/>
  <c r="M159" i="2" s="1" a="1"/>
  <c r="M159" i="2" s="1"/>
  <c r="J159" i="2"/>
  <c r="K159" i="2" s="1"/>
  <c r="H160" i="2"/>
  <c r="I160" i="2"/>
  <c r="M160" i="2" s="1" a="1"/>
  <c r="M160" i="2" s="1"/>
  <c r="J160" i="2"/>
  <c r="K160" i="2" s="1"/>
  <c r="H161" i="2"/>
  <c r="I161" i="2"/>
  <c r="M161" i="2" s="1" a="1"/>
  <c r="M161" i="2" s="1"/>
  <c r="J161" i="2"/>
  <c r="K161" i="2" s="1"/>
  <c r="H162" i="2"/>
  <c r="I162" i="2"/>
  <c r="M162" i="2" s="1" a="1"/>
  <c r="M162" i="2" s="1"/>
  <c r="J162" i="2"/>
  <c r="K162" i="2" s="1"/>
  <c r="H163" i="2"/>
  <c r="I163" i="2"/>
  <c r="M163" i="2" s="1" a="1"/>
  <c r="M163" i="2" s="1"/>
  <c r="J163" i="2"/>
  <c r="K163" i="2" s="1"/>
  <c r="H164" i="2"/>
  <c r="I164" i="2"/>
  <c r="M164" i="2" s="1" a="1"/>
  <c r="M164" i="2" s="1"/>
  <c r="J164" i="2"/>
  <c r="K164" i="2" s="1"/>
  <c r="H165" i="2"/>
  <c r="I165" i="2"/>
  <c r="M165" i="2" s="1" a="1"/>
  <c r="M165" i="2" s="1"/>
  <c r="J165" i="2"/>
  <c r="K165" i="2" s="1"/>
  <c r="H166" i="2"/>
  <c r="I166" i="2"/>
  <c r="M166" i="2" s="1" a="1"/>
  <c r="M166" i="2" s="1"/>
  <c r="J166" i="2"/>
  <c r="K166" i="2" s="1"/>
  <c r="H167" i="2"/>
  <c r="I167" i="2"/>
  <c r="M167" i="2" s="1" a="1"/>
  <c r="M167" i="2" s="1"/>
  <c r="J167" i="2"/>
  <c r="K167" i="2" s="1"/>
  <c r="H168" i="2"/>
  <c r="I168" i="2"/>
  <c r="M168" i="2" s="1" a="1"/>
  <c r="M168" i="2" s="1"/>
  <c r="J168" i="2"/>
  <c r="K168" i="2" s="1"/>
  <c r="H169" i="2"/>
  <c r="I169" i="2"/>
  <c r="M169" i="2" s="1" a="1"/>
  <c r="M169" i="2" s="1"/>
  <c r="J169" i="2"/>
  <c r="K169" i="2" s="1"/>
  <c r="H170" i="2"/>
  <c r="I170" i="2"/>
  <c r="M170" i="2" s="1" a="1"/>
  <c r="M170" i="2" s="1"/>
  <c r="J170" i="2"/>
  <c r="K170" i="2" s="1"/>
  <c r="H171" i="2"/>
  <c r="I171" i="2"/>
  <c r="M171" i="2" s="1" a="1"/>
  <c r="M171" i="2" s="1"/>
  <c r="J171" i="2"/>
  <c r="K171" i="2" s="1"/>
  <c r="H172" i="2"/>
  <c r="I172" i="2"/>
  <c r="M172" i="2" s="1" a="1"/>
  <c r="M172" i="2" s="1"/>
  <c r="J172" i="2"/>
  <c r="K172" i="2" s="1"/>
  <c r="H173" i="2"/>
  <c r="I173" i="2"/>
  <c r="M173" i="2" s="1" a="1"/>
  <c r="M173" i="2" s="1"/>
  <c r="J173" i="2"/>
  <c r="K173" i="2" s="1"/>
  <c r="H174" i="2"/>
  <c r="I174" i="2"/>
  <c r="M174" i="2" s="1" a="1"/>
  <c r="M174" i="2" s="1"/>
  <c r="J174" i="2"/>
  <c r="K174" i="2" s="1"/>
  <c r="H175" i="2"/>
  <c r="I175" i="2"/>
  <c r="M175" i="2" s="1" a="1"/>
  <c r="M175" i="2" s="1"/>
  <c r="J175" i="2"/>
  <c r="K175" i="2" s="1"/>
  <c r="H176" i="2"/>
  <c r="I176" i="2"/>
  <c r="M176" i="2" s="1" a="1"/>
  <c r="M176" i="2" s="1"/>
  <c r="J176" i="2"/>
  <c r="K176" i="2" s="1"/>
  <c r="H177" i="2"/>
  <c r="I177" i="2"/>
  <c r="M177" i="2" s="1" a="1"/>
  <c r="M177" i="2" s="1"/>
  <c r="J177" i="2"/>
  <c r="K177" i="2" s="1"/>
  <c r="H178" i="2"/>
  <c r="I178" i="2"/>
  <c r="M178" i="2" s="1" a="1"/>
  <c r="M178" i="2" s="1"/>
  <c r="J178" i="2"/>
  <c r="K178" i="2" s="1"/>
  <c r="H179" i="2"/>
  <c r="I179" i="2"/>
  <c r="M179" i="2" s="1" a="1"/>
  <c r="M179" i="2" s="1"/>
  <c r="J179" i="2"/>
  <c r="K179" i="2" s="1"/>
  <c r="H180" i="2"/>
  <c r="I180" i="2"/>
  <c r="M180" i="2" s="1" a="1"/>
  <c r="M180" i="2" s="1"/>
  <c r="J180" i="2"/>
  <c r="K180" i="2" s="1"/>
  <c r="H181" i="2"/>
  <c r="I181" i="2"/>
  <c r="M181" i="2" s="1" a="1"/>
  <c r="M181" i="2" s="1"/>
  <c r="J181" i="2"/>
  <c r="K181" i="2" s="1"/>
  <c r="H182" i="2"/>
  <c r="I182" i="2"/>
  <c r="M182" i="2" s="1" a="1"/>
  <c r="M182" i="2" s="1"/>
  <c r="J182" i="2"/>
  <c r="K182" i="2" s="1"/>
  <c r="H183" i="2"/>
  <c r="I183" i="2"/>
  <c r="M183" i="2" s="1" a="1"/>
  <c r="M183" i="2" s="1"/>
  <c r="J183" i="2"/>
  <c r="K183" i="2" s="1"/>
  <c r="H184" i="2"/>
  <c r="I184" i="2"/>
  <c r="M184" i="2" s="1" a="1"/>
  <c r="M184" i="2" s="1"/>
  <c r="J184" i="2"/>
  <c r="K184" i="2" s="1"/>
  <c r="H185" i="2"/>
  <c r="I185" i="2"/>
  <c r="M185" i="2" s="1" a="1"/>
  <c r="M185" i="2" s="1"/>
  <c r="J185" i="2"/>
  <c r="K185" i="2" s="1"/>
  <c r="H186" i="2"/>
  <c r="I186" i="2"/>
  <c r="M186" i="2" s="1" a="1"/>
  <c r="M186" i="2" s="1"/>
  <c r="J186" i="2"/>
  <c r="K186" i="2" s="1"/>
  <c r="H187" i="2"/>
  <c r="I187" i="2"/>
  <c r="M187" i="2" s="1" a="1"/>
  <c r="M187" i="2" s="1"/>
  <c r="J187" i="2"/>
  <c r="K187" i="2" s="1"/>
  <c r="H188" i="2"/>
  <c r="I188" i="2"/>
  <c r="M188" i="2" s="1" a="1"/>
  <c r="M188" i="2" s="1"/>
  <c r="J188" i="2"/>
  <c r="K188" i="2" s="1"/>
  <c r="H189" i="2"/>
  <c r="I189" i="2"/>
  <c r="M189" i="2" s="1" a="1"/>
  <c r="M189" i="2" s="1"/>
  <c r="J189" i="2"/>
  <c r="K189" i="2" s="1"/>
  <c r="H190" i="2"/>
  <c r="I190" i="2"/>
  <c r="M190" i="2" s="1" a="1"/>
  <c r="M190" i="2" s="1"/>
  <c r="J190" i="2"/>
  <c r="K190" i="2" s="1"/>
  <c r="H191" i="2"/>
  <c r="I191" i="2"/>
  <c r="M191" i="2" s="1" a="1"/>
  <c r="M191" i="2" s="1"/>
  <c r="J191" i="2"/>
  <c r="K191" i="2" s="1"/>
  <c r="H192" i="2"/>
  <c r="I192" i="2"/>
  <c r="M192" i="2" s="1" a="1"/>
  <c r="M192" i="2" s="1"/>
  <c r="J192" i="2"/>
  <c r="K192" i="2" s="1"/>
  <c r="H193" i="2"/>
  <c r="I193" i="2"/>
  <c r="M193" i="2" s="1" a="1"/>
  <c r="M193" i="2" s="1"/>
  <c r="J193" i="2"/>
  <c r="K193" i="2" s="1"/>
  <c r="H194" i="2"/>
  <c r="I194" i="2"/>
  <c r="M194" i="2" s="1" a="1"/>
  <c r="M194" i="2" s="1"/>
  <c r="J194" i="2"/>
  <c r="K194" i="2" s="1"/>
  <c r="H195" i="2"/>
  <c r="I195" i="2"/>
  <c r="M195" i="2" s="1" a="1"/>
  <c r="M195" i="2" s="1"/>
  <c r="J195" i="2"/>
  <c r="K195" i="2" s="1"/>
  <c r="H196" i="2"/>
  <c r="I196" i="2"/>
  <c r="M196" i="2" s="1" a="1"/>
  <c r="M196" i="2" s="1"/>
  <c r="J196" i="2"/>
  <c r="K196" i="2" s="1"/>
  <c r="H197" i="2"/>
  <c r="I197" i="2"/>
  <c r="M197" i="2" s="1" a="1"/>
  <c r="M197" i="2" s="1"/>
  <c r="J197" i="2"/>
  <c r="K197" i="2" s="1"/>
  <c r="H198" i="2"/>
  <c r="I198" i="2"/>
  <c r="M198" i="2" s="1" a="1"/>
  <c r="M198" i="2" s="1"/>
  <c r="J198" i="2"/>
  <c r="K198" i="2" s="1"/>
  <c r="H199" i="2"/>
  <c r="I199" i="2"/>
  <c r="M199" i="2" s="1" a="1"/>
  <c r="M199" i="2" s="1"/>
  <c r="J199" i="2"/>
  <c r="K199" i="2" s="1"/>
  <c r="H200" i="2"/>
  <c r="I200" i="2"/>
  <c r="M200" i="2" s="1" a="1"/>
  <c r="M200" i="2" s="1"/>
  <c r="J200" i="2"/>
  <c r="K200" i="2" s="1"/>
  <c r="H201" i="2"/>
  <c r="I201" i="2"/>
  <c r="M201" i="2" s="1" a="1"/>
  <c r="M201" i="2" s="1"/>
  <c r="J201" i="2"/>
  <c r="K201" i="2" s="1"/>
  <c r="H202" i="2"/>
  <c r="I202" i="2"/>
  <c r="M202" i="2" s="1" a="1"/>
  <c r="M202" i="2" s="1"/>
  <c r="J202" i="2"/>
  <c r="K202" i="2" s="1"/>
  <c r="H203" i="2"/>
  <c r="I203" i="2"/>
  <c r="M203" i="2" s="1" a="1"/>
  <c r="M203" i="2" s="1"/>
  <c r="J203" i="2"/>
  <c r="K203" i="2" s="1"/>
  <c r="H204" i="2"/>
  <c r="I204" i="2"/>
  <c r="M204" i="2" s="1" a="1"/>
  <c r="M204" i="2" s="1"/>
  <c r="J204" i="2"/>
  <c r="K204" i="2" s="1"/>
  <c r="H205" i="2"/>
  <c r="I205" i="2"/>
  <c r="M205" i="2" s="1" a="1"/>
  <c r="M205" i="2" s="1"/>
  <c r="J205" i="2"/>
  <c r="K205" i="2" s="1"/>
  <c r="H206" i="2"/>
  <c r="I206" i="2"/>
  <c r="M206" i="2" s="1" a="1"/>
  <c r="M206" i="2" s="1"/>
  <c r="J206" i="2"/>
  <c r="K206" i="2" s="1"/>
  <c r="H207" i="2"/>
  <c r="I207" i="2"/>
  <c r="M207" i="2" s="1" a="1"/>
  <c r="M207" i="2" s="1"/>
  <c r="J207" i="2"/>
  <c r="K207" i="2" s="1"/>
  <c r="H208" i="2"/>
  <c r="I208" i="2"/>
  <c r="M208" i="2" s="1" a="1"/>
  <c r="M208" i="2" s="1"/>
  <c r="J208" i="2"/>
  <c r="K208" i="2" s="1"/>
  <c r="H209" i="2"/>
  <c r="I209" i="2"/>
  <c r="M209" i="2" s="1" a="1"/>
  <c r="M209" i="2" s="1"/>
  <c r="J209" i="2"/>
  <c r="K209" i="2" s="1"/>
  <c r="H210" i="2"/>
  <c r="I210" i="2"/>
  <c r="M210" i="2" s="1" a="1"/>
  <c r="M210" i="2" s="1"/>
  <c r="J210" i="2"/>
  <c r="K210" i="2" s="1"/>
  <c r="H211" i="2"/>
  <c r="I211" i="2"/>
  <c r="M211" i="2" s="1" a="1"/>
  <c r="M211" i="2" s="1"/>
  <c r="J211" i="2"/>
  <c r="K211" i="2" s="1"/>
  <c r="H212" i="2"/>
  <c r="I212" i="2"/>
  <c r="M212" i="2" s="1" a="1"/>
  <c r="M212" i="2" s="1"/>
  <c r="J212" i="2"/>
  <c r="K212" i="2" s="1"/>
  <c r="H213" i="2"/>
  <c r="I213" i="2"/>
  <c r="M213" i="2" s="1" a="1"/>
  <c r="M213" i="2" s="1"/>
  <c r="J213" i="2"/>
  <c r="K213" i="2" s="1"/>
  <c r="H214" i="2"/>
  <c r="I214" i="2"/>
  <c r="M214" i="2" s="1" a="1"/>
  <c r="M214" i="2" s="1"/>
  <c r="J214" i="2"/>
  <c r="K214" i="2" s="1"/>
  <c r="H215" i="2"/>
  <c r="I215" i="2"/>
  <c r="M215" i="2" s="1" a="1"/>
  <c r="M215" i="2" s="1"/>
  <c r="J215" i="2"/>
  <c r="K215" i="2" s="1"/>
  <c r="H216" i="2"/>
  <c r="I216" i="2"/>
  <c r="M216" i="2" s="1" a="1"/>
  <c r="M216" i="2" s="1"/>
  <c r="J216" i="2"/>
  <c r="K216" i="2" s="1"/>
  <c r="H217" i="2"/>
  <c r="I217" i="2"/>
  <c r="M217" i="2" s="1" a="1"/>
  <c r="M217" i="2" s="1"/>
  <c r="J217" i="2"/>
  <c r="K217" i="2" s="1"/>
  <c r="H218" i="2"/>
  <c r="I218" i="2"/>
  <c r="M218" i="2" s="1" a="1"/>
  <c r="M218" i="2" s="1"/>
  <c r="J218" i="2"/>
  <c r="K218" i="2" s="1"/>
  <c r="H219" i="2"/>
  <c r="I219" i="2"/>
  <c r="M219" i="2" s="1" a="1"/>
  <c r="M219" i="2" s="1"/>
  <c r="J219" i="2"/>
  <c r="K219" i="2" s="1"/>
  <c r="H220" i="2"/>
  <c r="I220" i="2"/>
  <c r="M220" i="2" s="1" a="1"/>
  <c r="M220" i="2" s="1"/>
  <c r="J220" i="2"/>
  <c r="K220" i="2" s="1"/>
  <c r="H221" i="2"/>
  <c r="I221" i="2"/>
  <c r="M221" i="2" s="1" a="1"/>
  <c r="M221" i="2" s="1"/>
  <c r="J221" i="2"/>
  <c r="K221" i="2" s="1"/>
  <c r="H222" i="2"/>
  <c r="I222" i="2"/>
  <c r="M222" i="2" s="1" a="1"/>
  <c r="M222" i="2" s="1"/>
  <c r="J222" i="2"/>
  <c r="K222" i="2" s="1"/>
  <c r="H223" i="2"/>
  <c r="I223" i="2"/>
  <c r="M223" i="2" s="1" a="1"/>
  <c r="M223" i="2" s="1"/>
  <c r="J223" i="2"/>
  <c r="K223" i="2" s="1"/>
  <c r="H224" i="2"/>
  <c r="I224" i="2"/>
  <c r="M224" i="2" s="1" a="1"/>
  <c r="M224" i="2" s="1"/>
  <c r="J224" i="2"/>
  <c r="K224" i="2" s="1"/>
  <c r="H225" i="2"/>
  <c r="I225" i="2"/>
  <c r="M225" i="2" s="1" a="1"/>
  <c r="M225" i="2" s="1"/>
  <c r="J225" i="2"/>
  <c r="K225" i="2" s="1"/>
  <c r="H226" i="2"/>
  <c r="I226" i="2"/>
  <c r="M226" i="2" s="1" a="1"/>
  <c r="M226" i="2" s="1"/>
  <c r="J226" i="2"/>
  <c r="K226" i="2" s="1"/>
  <c r="H227" i="2"/>
  <c r="I227" i="2"/>
  <c r="M227" i="2" s="1" a="1"/>
  <c r="M227" i="2" s="1"/>
  <c r="J227" i="2"/>
  <c r="K227" i="2" s="1"/>
  <c r="H228" i="2"/>
  <c r="I228" i="2"/>
  <c r="M228" i="2" s="1" a="1"/>
  <c r="M228" i="2" s="1"/>
  <c r="J228" i="2"/>
  <c r="K228" i="2" s="1"/>
  <c r="H229" i="2"/>
  <c r="I229" i="2"/>
  <c r="M229" i="2" s="1" a="1"/>
  <c r="M229" i="2" s="1"/>
  <c r="J229" i="2"/>
  <c r="K229" i="2" s="1"/>
  <c r="H230" i="2"/>
  <c r="I230" i="2"/>
  <c r="M230" i="2" s="1" a="1"/>
  <c r="M230" i="2" s="1"/>
  <c r="J230" i="2"/>
  <c r="K230" i="2" s="1"/>
  <c r="H231" i="2"/>
  <c r="I231" i="2"/>
  <c r="M231" i="2" s="1" a="1"/>
  <c r="M231" i="2" s="1"/>
  <c r="J231" i="2"/>
  <c r="K231" i="2" s="1"/>
  <c r="H232" i="2"/>
  <c r="I232" i="2"/>
  <c r="M232" i="2" s="1" a="1"/>
  <c r="M232" i="2" s="1"/>
  <c r="J232" i="2"/>
  <c r="K232" i="2" s="1"/>
  <c r="H233" i="2"/>
  <c r="I233" i="2"/>
  <c r="M233" i="2" s="1" a="1"/>
  <c r="M233" i="2" s="1"/>
  <c r="J233" i="2"/>
  <c r="K233" i="2" s="1"/>
  <c r="H234" i="2"/>
  <c r="I234" i="2"/>
  <c r="M234" i="2" s="1" a="1"/>
  <c r="M234" i="2" s="1"/>
  <c r="J234" i="2"/>
  <c r="K234" i="2" s="1"/>
  <c r="H235" i="2"/>
  <c r="I235" i="2"/>
  <c r="M235" i="2" s="1" a="1"/>
  <c r="M235" i="2" s="1"/>
  <c r="J235" i="2"/>
  <c r="K235" i="2" s="1"/>
  <c r="H236" i="2"/>
  <c r="I236" i="2"/>
  <c r="M236" i="2" s="1" a="1"/>
  <c r="M236" i="2" s="1"/>
  <c r="J236" i="2"/>
  <c r="K236" i="2" s="1"/>
  <c r="H237" i="2"/>
  <c r="I237" i="2"/>
  <c r="M237" i="2" s="1" a="1"/>
  <c r="M237" i="2" s="1"/>
  <c r="J237" i="2"/>
  <c r="K237" i="2" s="1"/>
  <c r="H238" i="2"/>
  <c r="I238" i="2"/>
  <c r="M238" i="2" s="1" a="1"/>
  <c r="M238" i="2" s="1"/>
  <c r="J238" i="2"/>
  <c r="K238" i="2" s="1"/>
  <c r="H239" i="2"/>
  <c r="I239" i="2"/>
  <c r="M239" i="2" s="1" a="1"/>
  <c r="M239" i="2" s="1"/>
  <c r="J239" i="2"/>
  <c r="K239" i="2" s="1"/>
  <c r="H240" i="2"/>
  <c r="I240" i="2"/>
  <c r="M240" i="2" s="1" a="1"/>
  <c r="M240" i="2" s="1"/>
  <c r="J240" i="2"/>
  <c r="K240" i="2" s="1"/>
  <c r="H241" i="2"/>
  <c r="I241" i="2"/>
  <c r="M241" i="2" s="1" a="1"/>
  <c r="M241" i="2" s="1"/>
  <c r="J241" i="2"/>
  <c r="K241" i="2" s="1"/>
  <c r="H242" i="2"/>
  <c r="I242" i="2"/>
  <c r="M242" i="2" s="1" a="1"/>
  <c r="M242" i="2" s="1"/>
  <c r="J242" i="2"/>
  <c r="K242" i="2" s="1"/>
  <c r="H243" i="2"/>
  <c r="I243" i="2"/>
  <c r="M243" i="2" s="1" a="1"/>
  <c r="M243" i="2" s="1"/>
  <c r="J243" i="2"/>
  <c r="K243" i="2" s="1"/>
  <c r="H244" i="2"/>
  <c r="I244" i="2"/>
  <c r="M244" i="2" s="1" a="1"/>
  <c r="M244" i="2" s="1"/>
  <c r="J244" i="2"/>
  <c r="K244" i="2" s="1"/>
  <c r="H245" i="2"/>
  <c r="I245" i="2"/>
  <c r="M245" i="2" s="1" a="1"/>
  <c r="M245" i="2" s="1"/>
  <c r="J245" i="2"/>
  <c r="K245" i="2" s="1"/>
  <c r="H246" i="2"/>
  <c r="I246" i="2"/>
  <c r="M246" i="2" s="1" a="1"/>
  <c r="M246" i="2" s="1"/>
  <c r="J246" i="2"/>
  <c r="K246" i="2" s="1"/>
  <c r="H247" i="2"/>
  <c r="I247" i="2"/>
  <c r="M247" i="2" s="1" a="1"/>
  <c r="M247" i="2" s="1"/>
  <c r="J247" i="2"/>
  <c r="K247" i="2" s="1"/>
  <c r="H248" i="2"/>
  <c r="I248" i="2"/>
  <c r="M248" i="2" s="1" a="1"/>
  <c r="M248" i="2" s="1"/>
  <c r="J248" i="2"/>
  <c r="K248" i="2" s="1"/>
  <c r="H249" i="2"/>
  <c r="I249" i="2"/>
  <c r="M249" i="2" s="1" a="1"/>
  <c r="M249" i="2" s="1"/>
  <c r="J249" i="2"/>
  <c r="K249" i="2" s="1"/>
  <c r="H250" i="2"/>
  <c r="I250" i="2"/>
  <c r="M250" i="2" s="1" a="1"/>
  <c r="M250" i="2" s="1"/>
  <c r="J250" i="2"/>
  <c r="K250" i="2" s="1"/>
  <c r="H251" i="2"/>
  <c r="I251" i="2"/>
  <c r="M251" i="2" s="1" a="1"/>
  <c r="M251" i="2" s="1"/>
  <c r="J251" i="2"/>
  <c r="K251" i="2" s="1"/>
  <c r="H252" i="2"/>
  <c r="I252" i="2"/>
  <c r="M252" i="2" s="1" a="1"/>
  <c r="M252" i="2" s="1"/>
  <c r="J252" i="2"/>
  <c r="K252" i="2" s="1"/>
  <c r="H253" i="2"/>
  <c r="I253" i="2"/>
  <c r="M253" i="2" s="1" a="1"/>
  <c r="M253" i="2" s="1"/>
  <c r="J253" i="2"/>
  <c r="K253" i="2" s="1"/>
  <c r="H254" i="2"/>
  <c r="I254" i="2"/>
  <c r="M254" i="2" s="1" a="1"/>
  <c r="M254" i="2" s="1"/>
  <c r="J254" i="2"/>
  <c r="K254" i="2" s="1"/>
  <c r="H255" i="2"/>
  <c r="I255" i="2"/>
  <c r="M255" i="2" s="1" a="1"/>
  <c r="M255" i="2" s="1"/>
  <c r="J255" i="2"/>
  <c r="K255" i="2" s="1"/>
  <c r="H256" i="2"/>
  <c r="I256" i="2"/>
  <c r="M256" i="2" s="1" a="1"/>
  <c r="M256" i="2" s="1"/>
  <c r="J256" i="2"/>
  <c r="K256" i="2" s="1"/>
  <c r="H257" i="2"/>
  <c r="I257" i="2"/>
  <c r="M257" i="2" s="1" a="1"/>
  <c r="M257" i="2" s="1"/>
  <c r="J257" i="2"/>
  <c r="K257" i="2" s="1"/>
  <c r="H258" i="2"/>
  <c r="I258" i="2"/>
  <c r="M258" i="2" s="1" a="1"/>
  <c r="M258" i="2" s="1"/>
  <c r="J258" i="2"/>
  <c r="K258" i="2" s="1"/>
  <c r="H259" i="2"/>
  <c r="I259" i="2"/>
  <c r="M259" i="2" s="1" a="1"/>
  <c r="M259" i="2" s="1"/>
  <c r="J259" i="2"/>
  <c r="K259" i="2" s="1"/>
  <c r="H260" i="2"/>
  <c r="I260" i="2"/>
  <c r="M260" i="2" s="1" a="1"/>
  <c r="M260" i="2" s="1"/>
  <c r="J260" i="2"/>
  <c r="K260" i="2" s="1"/>
  <c r="H261" i="2"/>
  <c r="I261" i="2"/>
  <c r="M261" i="2" s="1" a="1"/>
  <c r="M261" i="2" s="1"/>
  <c r="J261" i="2"/>
  <c r="K261" i="2" s="1"/>
  <c r="H262" i="2"/>
  <c r="I262" i="2"/>
  <c r="M262" i="2" s="1" a="1"/>
  <c r="M262" i="2" s="1"/>
  <c r="J262" i="2"/>
  <c r="K262" i="2" s="1"/>
  <c r="H263" i="2"/>
  <c r="I263" i="2"/>
  <c r="M263" i="2" s="1" a="1"/>
  <c r="M263" i="2" s="1"/>
  <c r="J263" i="2"/>
  <c r="K263" i="2" s="1"/>
  <c r="H264" i="2"/>
  <c r="I264" i="2"/>
  <c r="M264" i="2" s="1" a="1"/>
  <c r="M264" i="2" s="1"/>
  <c r="J264" i="2"/>
  <c r="K264" i="2" s="1"/>
  <c r="H265" i="2"/>
  <c r="I265" i="2"/>
  <c r="M265" i="2" s="1" a="1"/>
  <c r="M265" i="2" s="1"/>
  <c r="J265" i="2"/>
  <c r="K265" i="2" s="1"/>
  <c r="H266" i="2"/>
  <c r="I266" i="2"/>
  <c r="M266" i="2" s="1" a="1"/>
  <c r="M266" i="2" s="1"/>
  <c r="J266" i="2"/>
  <c r="K266" i="2" s="1"/>
  <c r="H267" i="2"/>
  <c r="I267" i="2"/>
  <c r="M267" i="2" s="1" a="1"/>
  <c r="M267" i="2" s="1"/>
  <c r="J267" i="2"/>
  <c r="K267" i="2" s="1"/>
  <c r="H268" i="2"/>
  <c r="I268" i="2"/>
  <c r="M268" i="2" s="1" a="1"/>
  <c r="M268" i="2" s="1"/>
  <c r="J268" i="2"/>
  <c r="K268" i="2" s="1"/>
  <c r="H269" i="2"/>
  <c r="I269" i="2"/>
  <c r="M269" i="2" s="1" a="1"/>
  <c r="M269" i="2" s="1"/>
  <c r="J269" i="2"/>
  <c r="K269" i="2" s="1"/>
  <c r="H270" i="2"/>
  <c r="I270" i="2"/>
  <c r="M270" i="2" s="1" a="1"/>
  <c r="M270" i="2" s="1"/>
  <c r="J270" i="2"/>
  <c r="K270" i="2" s="1"/>
  <c r="H271" i="2"/>
  <c r="I271" i="2"/>
  <c r="M271" i="2" s="1" a="1"/>
  <c r="M271" i="2" s="1"/>
  <c r="J271" i="2"/>
  <c r="K271" i="2" s="1"/>
  <c r="H272" i="2"/>
  <c r="I272" i="2"/>
  <c r="M272" i="2" s="1" a="1"/>
  <c r="M272" i="2" s="1"/>
  <c r="J272" i="2"/>
  <c r="K272" i="2" s="1"/>
  <c r="H273" i="2"/>
  <c r="I273" i="2"/>
  <c r="M273" i="2" s="1" a="1"/>
  <c r="M273" i="2" s="1"/>
  <c r="J273" i="2"/>
  <c r="K273" i="2" s="1"/>
  <c r="H274" i="2"/>
  <c r="I274" i="2"/>
  <c r="M274" i="2" s="1" a="1"/>
  <c r="M274" i="2" s="1"/>
  <c r="J274" i="2"/>
  <c r="K274" i="2" s="1"/>
  <c r="H275" i="2"/>
  <c r="I275" i="2"/>
  <c r="M275" i="2" s="1" a="1"/>
  <c r="M275" i="2" s="1"/>
  <c r="J275" i="2"/>
  <c r="K275" i="2" s="1"/>
  <c r="H276" i="2"/>
  <c r="I276" i="2"/>
  <c r="M276" i="2" s="1" a="1"/>
  <c r="M276" i="2" s="1"/>
  <c r="J276" i="2"/>
  <c r="K276" i="2" s="1"/>
  <c r="H277" i="2"/>
  <c r="I277" i="2"/>
  <c r="M277" i="2" s="1" a="1"/>
  <c r="M277" i="2" s="1"/>
  <c r="J277" i="2"/>
  <c r="K277" i="2" s="1"/>
  <c r="H278" i="2"/>
  <c r="I278" i="2"/>
  <c r="M278" i="2" s="1" a="1"/>
  <c r="M278" i="2" s="1"/>
  <c r="J278" i="2"/>
  <c r="K278" i="2" s="1"/>
  <c r="H279" i="2"/>
  <c r="I279" i="2"/>
  <c r="M279" i="2" s="1" a="1"/>
  <c r="M279" i="2" s="1"/>
  <c r="J279" i="2"/>
  <c r="K279" i="2" s="1"/>
  <c r="H280" i="2"/>
  <c r="I280" i="2"/>
  <c r="M280" i="2" s="1" a="1"/>
  <c r="M280" i="2" s="1"/>
  <c r="J280" i="2"/>
  <c r="K280" i="2" s="1"/>
  <c r="H281" i="2"/>
  <c r="I281" i="2"/>
  <c r="M281" i="2" s="1" a="1"/>
  <c r="M281" i="2" s="1"/>
  <c r="J281" i="2"/>
  <c r="K281" i="2" s="1"/>
  <c r="H282" i="2"/>
  <c r="I282" i="2"/>
  <c r="M282" i="2" s="1" a="1"/>
  <c r="M282" i="2" s="1"/>
  <c r="J282" i="2"/>
  <c r="K282" i="2" s="1"/>
  <c r="H283" i="2"/>
  <c r="I283" i="2"/>
  <c r="M283" i="2" s="1" a="1"/>
  <c r="M283" i="2" s="1"/>
  <c r="J283" i="2"/>
  <c r="K283" i="2" s="1"/>
  <c r="H284" i="2"/>
  <c r="I284" i="2"/>
  <c r="M284" i="2" s="1" a="1"/>
  <c r="M284" i="2" s="1"/>
  <c r="J284" i="2"/>
  <c r="K284" i="2" s="1"/>
  <c r="H285" i="2"/>
  <c r="I285" i="2"/>
  <c r="M285" i="2" s="1" a="1"/>
  <c r="M285" i="2" s="1"/>
  <c r="J285" i="2"/>
  <c r="K285" i="2" s="1"/>
  <c r="H286" i="2"/>
  <c r="I286" i="2"/>
  <c r="M286" i="2" s="1" a="1"/>
  <c r="M286" i="2" s="1"/>
  <c r="J286" i="2"/>
  <c r="K286" i="2" s="1"/>
  <c r="H287" i="2"/>
  <c r="I287" i="2"/>
  <c r="M287" i="2" s="1" a="1"/>
  <c r="M287" i="2" s="1"/>
  <c r="J287" i="2"/>
  <c r="K287" i="2" s="1"/>
  <c r="H288" i="2"/>
  <c r="I288" i="2"/>
  <c r="M288" i="2" s="1" a="1"/>
  <c r="M288" i="2" s="1"/>
  <c r="J288" i="2"/>
  <c r="K288" i="2" s="1"/>
  <c r="H289" i="2"/>
  <c r="I289" i="2"/>
  <c r="M289" i="2" s="1" a="1"/>
  <c r="M289" i="2" s="1"/>
  <c r="J289" i="2"/>
  <c r="K289" i="2" s="1"/>
  <c r="H290" i="2"/>
  <c r="I290" i="2"/>
  <c r="M290" i="2" s="1" a="1"/>
  <c r="M290" i="2" s="1"/>
  <c r="J290" i="2"/>
  <c r="K290" i="2" s="1"/>
  <c r="H291" i="2"/>
  <c r="I291" i="2"/>
  <c r="M291" i="2" s="1" a="1"/>
  <c r="M291" i="2" s="1"/>
  <c r="J291" i="2"/>
  <c r="K291" i="2" s="1"/>
  <c r="H292" i="2"/>
  <c r="I292" i="2"/>
  <c r="M292" i="2" s="1" a="1"/>
  <c r="M292" i="2" s="1"/>
  <c r="J292" i="2"/>
  <c r="K292" i="2" s="1"/>
  <c r="H293" i="2"/>
  <c r="I293" i="2"/>
  <c r="M293" i="2" s="1" a="1"/>
  <c r="M293" i="2" s="1"/>
  <c r="J293" i="2"/>
  <c r="K293" i="2" s="1"/>
  <c r="H294" i="2"/>
  <c r="I294" i="2"/>
  <c r="M294" i="2" s="1" a="1"/>
  <c r="M294" i="2" s="1"/>
  <c r="J294" i="2"/>
  <c r="K294" i="2" s="1"/>
  <c r="H295" i="2"/>
  <c r="I295" i="2"/>
  <c r="M295" i="2" s="1" a="1"/>
  <c r="M295" i="2" s="1"/>
  <c r="J295" i="2"/>
  <c r="K295" i="2" s="1"/>
  <c r="H296" i="2"/>
  <c r="I296" i="2"/>
  <c r="M296" i="2" s="1" a="1"/>
  <c r="M296" i="2" s="1"/>
  <c r="J296" i="2"/>
  <c r="K296" i="2" s="1"/>
  <c r="H297" i="2"/>
  <c r="I297" i="2"/>
  <c r="M297" i="2" s="1" a="1"/>
  <c r="M297" i="2" s="1"/>
  <c r="J297" i="2"/>
  <c r="K297" i="2" s="1"/>
  <c r="H298" i="2"/>
  <c r="I298" i="2"/>
  <c r="M298" i="2" s="1" a="1"/>
  <c r="M298" i="2" s="1"/>
  <c r="J298" i="2"/>
  <c r="K298" i="2" s="1"/>
  <c r="H299" i="2"/>
  <c r="I299" i="2"/>
  <c r="M299" i="2" s="1" a="1"/>
  <c r="M299" i="2" s="1"/>
  <c r="J299" i="2"/>
  <c r="K299" i="2" s="1"/>
  <c r="H300" i="2"/>
  <c r="I300" i="2"/>
  <c r="M300" i="2" s="1" a="1"/>
  <c r="M300" i="2" s="1"/>
  <c r="J300" i="2"/>
  <c r="K300" i="2" s="1"/>
  <c r="H301" i="2"/>
  <c r="I301" i="2"/>
  <c r="M301" i="2" s="1" a="1"/>
  <c r="M301" i="2" s="1"/>
  <c r="J301" i="2"/>
  <c r="K301" i="2" s="1"/>
  <c r="H302" i="2"/>
  <c r="I302" i="2"/>
  <c r="M302" i="2" s="1" a="1"/>
  <c r="M302" i="2" s="1"/>
  <c r="J302" i="2"/>
  <c r="K302" i="2" s="1"/>
  <c r="H303" i="2"/>
  <c r="I303" i="2"/>
  <c r="M303" i="2" s="1" a="1"/>
  <c r="M303" i="2" s="1"/>
  <c r="J303" i="2"/>
  <c r="K303" i="2" s="1"/>
  <c r="H304" i="2"/>
  <c r="I304" i="2"/>
  <c r="M304" i="2" s="1" a="1"/>
  <c r="M304" i="2" s="1"/>
  <c r="J304" i="2"/>
  <c r="K304" i="2" s="1"/>
  <c r="H305" i="2"/>
  <c r="I305" i="2"/>
  <c r="M305" i="2" s="1" a="1"/>
  <c r="M305" i="2" s="1"/>
  <c r="J305" i="2"/>
  <c r="K305" i="2" s="1"/>
  <c r="H306" i="2"/>
  <c r="I306" i="2"/>
  <c r="M306" i="2" s="1" a="1"/>
  <c r="M306" i="2" s="1"/>
  <c r="J306" i="2"/>
  <c r="K306" i="2" s="1"/>
  <c r="H307" i="2"/>
  <c r="I307" i="2"/>
  <c r="M307" i="2" s="1" a="1"/>
  <c r="M307" i="2" s="1"/>
  <c r="J307" i="2"/>
  <c r="K307" i="2" s="1"/>
  <c r="H308" i="2"/>
  <c r="I308" i="2"/>
  <c r="M308" i="2" s="1" a="1"/>
  <c r="M308" i="2" s="1"/>
  <c r="J308" i="2"/>
  <c r="K308" i="2" s="1"/>
  <c r="H309" i="2"/>
  <c r="I309" i="2"/>
  <c r="M309" i="2" s="1" a="1"/>
  <c r="M309" i="2" s="1"/>
  <c r="J309" i="2"/>
  <c r="K309" i="2" s="1"/>
  <c r="H310" i="2"/>
  <c r="I310" i="2"/>
  <c r="M310" i="2" s="1" a="1"/>
  <c r="M310" i="2" s="1"/>
  <c r="J310" i="2"/>
  <c r="K310" i="2" s="1"/>
  <c r="H311" i="2"/>
  <c r="I311" i="2"/>
  <c r="M311" i="2" s="1" a="1"/>
  <c r="M311" i="2" s="1"/>
  <c r="J311" i="2"/>
  <c r="K311" i="2" s="1"/>
  <c r="H312" i="2"/>
  <c r="I312" i="2"/>
  <c r="M312" i="2" s="1" a="1"/>
  <c r="M312" i="2" s="1"/>
  <c r="J312" i="2"/>
  <c r="K312" i="2" s="1"/>
  <c r="H313" i="2"/>
  <c r="I313" i="2"/>
  <c r="M313" i="2" s="1" a="1"/>
  <c r="M313" i="2" s="1"/>
  <c r="J313" i="2"/>
  <c r="K313" i="2" s="1"/>
  <c r="H314" i="2"/>
  <c r="I314" i="2"/>
  <c r="M314" i="2" s="1" a="1"/>
  <c r="M314" i="2" s="1"/>
  <c r="J314" i="2"/>
  <c r="K314" i="2" s="1"/>
  <c r="H315" i="2"/>
  <c r="I315" i="2"/>
  <c r="M315" i="2" s="1" a="1"/>
  <c r="M315" i="2" s="1"/>
  <c r="J315" i="2"/>
  <c r="K315" i="2" s="1"/>
  <c r="H316" i="2"/>
  <c r="I316" i="2"/>
  <c r="M316" i="2" s="1" a="1"/>
  <c r="M316" i="2" s="1"/>
  <c r="J316" i="2"/>
  <c r="K316" i="2" s="1"/>
  <c r="H317" i="2"/>
  <c r="I317" i="2"/>
  <c r="M317" i="2" s="1" a="1"/>
  <c r="M317" i="2" s="1"/>
  <c r="J317" i="2"/>
  <c r="K317" i="2" s="1"/>
  <c r="H318" i="2"/>
  <c r="I318" i="2"/>
  <c r="M318" i="2" s="1" a="1"/>
  <c r="M318" i="2" s="1"/>
  <c r="J318" i="2"/>
  <c r="K318" i="2" s="1"/>
  <c r="H319" i="2"/>
  <c r="I319" i="2"/>
  <c r="M319" i="2" s="1" a="1"/>
  <c r="M319" i="2" s="1"/>
  <c r="J319" i="2"/>
  <c r="K319" i="2" s="1"/>
  <c r="H320" i="2"/>
  <c r="I320" i="2"/>
  <c r="M320" i="2" s="1" a="1"/>
  <c r="M320" i="2" s="1"/>
  <c r="J320" i="2"/>
  <c r="K320" i="2" s="1"/>
  <c r="H321" i="2"/>
  <c r="I321" i="2"/>
  <c r="M321" i="2" s="1" a="1"/>
  <c r="M321" i="2" s="1"/>
  <c r="J321" i="2"/>
  <c r="K321" i="2" s="1"/>
  <c r="H322" i="2"/>
  <c r="I322" i="2"/>
  <c r="M322" i="2" s="1" a="1"/>
  <c r="M322" i="2" s="1"/>
  <c r="J322" i="2"/>
  <c r="K322" i="2" s="1"/>
  <c r="H323" i="2"/>
  <c r="I323" i="2"/>
  <c r="M323" i="2" s="1" a="1"/>
  <c r="M323" i="2" s="1"/>
  <c r="J323" i="2"/>
  <c r="K323" i="2" s="1"/>
  <c r="H324" i="2"/>
  <c r="I324" i="2"/>
  <c r="M324" i="2" s="1" a="1"/>
  <c r="M324" i="2" s="1"/>
  <c r="J324" i="2"/>
  <c r="K324" i="2" s="1"/>
  <c r="H325" i="2"/>
  <c r="I325" i="2"/>
  <c r="M325" i="2" s="1" a="1"/>
  <c r="M325" i="2" s="1"/>
  <c r="J325" i="2"/>
  <c r="K325" i="2" s="1"/>
  <c r="H326" i="2"/>
  <c r="I326" i="2"/>
  <c r="M326" i="2" s="1" a="1"/>
  <c r="M326" i="2" s="1"/>
  <c r="J326" i="2"/>
  <c r="K326" i="2" s="1"/>
  <c r="H327" i="2"/>
  <c r="I327" i="2"/>
  <c r="M327" i="2" s="1" a="1"/>
  <c r="M327" i="2" s="1"/>
  <c r="J327" i="2"/>
  <c r="K327" i="2" s="1"/>
  <c r="H328" i="2"/>
  <c r="I328" i="2"/>
  <c r="M328" i="2" s="1" a="1"/>
  <c r="M328" i="2" s="1"/>
  <c r="J328" i="2"/>
  <c r="K328" i="2" s="1"/>
  <c r="H329" i="2"/>
  <c r="I329" i="2"/>
  <c r="M329" i="2" s="1" a="1"/>
  <c r="M329" i="2" s="1"/>
  <c r="J329" i="2"/>
  <c r="K329" i="2" s="1"/>
  <c r="H330" i="2"/>
  <c r="I330" i="2"/>
  <c r="M330" i="2" s="1" a="1"/>
  <c r="M330" i="2" s="1"/>
  <c r="J330" i="2"/>
  <c r="K330" i="2" s="1"/>
  <c r="H331" i="2"/>
  <c r="I331" i="2"/>
  <c r="M331" i="2" s="1" a="1"/>
  <c r="M331" i="2" s="1"/>
  <c r="J331" i="2"/>
  <c r="K331" i="2" s="1"/>
  <c r="H332" i="2"/>
  <c r="I332" i="2"/>
  <c r="M332" i="2" s="1" a="1"/>
  <c r="M332" i="2" s="1"/>
  <c r="J332" i="2"/>
  <c r="K332" i="2" s="1"/>
  <c r="H333" i="2"/>
  <c r="I333" i="2"/>
  <c r="M333" i="2" s="1" a="1"/>
  <c r="M333" i="2" s="1"/>
  <c r="J333" i="2"/>
  <c r="K333" i="2" s="1"/>
  <c r="H334" i="2"/>
  <c r="I334" i="2"/>
  <c r="M334" i="2" s="1" a="1"/>
  <c r="M334" i="2" s="1"/>
  <c r="J334" i="2"/>
  <c r="K334" i="2" s="1"/>
  <c r="H335" i="2"/>
  <c r="I335" i="2"/>
  <c r="M335" i="2" s="1" a="1"/>
  <c r="M335" i="2" s="1"/>
  <c r="J335" i="2"/>
  <c r="K335" i="2" s="1"/>
  <c r="H336" i="2"/>
  <c r="I336" i="2"/>
  <c r="M336" i="2" s="1" a="1"/>
  <c r="M336" i="2" s="1"/>
  <c r="J336" i="2"/>
  <c r="K336" i="2" s="1"/>
  <c r="H337" i="2"/>
  <c r="I337" i="2"/>
  <c r="M337" i="2" s="1" a="1"/>
  <c r="M337" i="2" s="1"/>
  <c r="J337" i="2"/>
  <c r="K337" i="2" s="1"/>
  <c r="H338" i="2"/>
  <c r="I338" i="2"/>
  <c r="M338" i="2" s="1" a="1"/>
  <c r="M338" i="2" s="1"/>
  <c r="J338" i="2"/>
  <c r="K338" i="2" s="1"/>
  <c r="H339" i="2"/>
  <c r="I339" i="2"/>
  <c r="M339" i="2" s="1" a="1"/>
  <c r="M339" i="2" s="1"/>
  <c r="J339" i="2"/>
  <c r="K339" i="2" s="1"/>
  <c r="H340" i="2"/>
  <c r="I340" i="2"/>
  <c r="M340" i="2" s="1" a="1"/>
  <c r="M340" i="2" s="1"/>
  <c r="J340" i="2"/>
  <c r="K340" i="2" s="1"/>
  <c r="H341" i="2"/>
  <c r="I341" i="2"/>
  <c r="M341" i="2" s="1" a="1"/>
  <c r="M341" i="2" s="1"/>
  <c r="J341" i="2"/>
  <c r="K341" i="2" s="1"/>
  <c r="H342" i="2"/>
  <c r="I342" i="2"/>
  <c r="M342" i="2" s="1" a="1"/>
  <c r="M342" i="2" s="1"/>
  <c r="J342" i="2"/>
  <c r="K342" i="2" s="1"/>
  <c r="H343" i="2"/>
  <c r="I343" i="2"/>
  <c r="M343" i="2" s="1" a="1"/>
  <c r="M343" i="2" s="1"/>
  <c r="J343" i="2"/>
  <c r="K343" i="2" s="1"/>
  <c r="H344" i="2"/>
  <c r="I344" i="2"/>
  <c r="M344" i="2" s="1" a="1"/>
  <c r="M344" i="2" s="1"/>
  <c r="J344" i="2"/>
  <c r="K344" i="2" s="1"/>
  <c r="H345" i="2"/>
  <c r="I345" i="2"/>
  <c r="M345" i="2" s="1" a="1"/>
  <c r="M345" i="2" s="1"/>
  <c r="J345" i="2"/>
  <c r="K345" i="2" s="1"/>
  <c r="H346" i="2"/>
  <c r="I346" i="2"/>
  <c r="M346" i="2" s="1" a="1"/>
  <c r="M346" i="2" s="1"/>
  <c r="J346" i="2"/>
  <c r="K346" i="2" s="1"/>
  <c r="H347" i="2"/>
  <c r="I347" i="2"/>
  <c r="M347" i="2" s="1" a="1"/>
  <c r="M347" i="2" s="1"/>
  <c r="J347" i="2"/>
  <c r="K347" i="2" s="1"/>
  <c r="H348" i="2"/>
  <c r="I348" i="2"/>
  <c r="M348" i="2" s="1" a="1"/>
  <c r="M348" i="2" s="1"/>
  <c r="J348" i="2"/>
  <c r="K348" i="2" s="1"/>
  <c r="H349" i="2"/>
  <c r="I349" i="2"/>
  <c r="M349" i="2" s="1" a="1"/>
  <c r="M349" i="2" s="1"/>
  <c r="J349" i="2"/>
  <c r="K349" i="2" s="1"/>
  <c r="H350" i="2"/>
  <c r="I350" i="2"/>
  <c r="M350" i="2" s="1" a="1"/>
  <c r="M350" i="2" s="1"/>
  <c r="J350" i="2"/>
  <c r="K350" i="2" s="1"/>
  <c r="H351" i="2"/>
  <c r="I351" i="2"/>
  <c r="M351" i="2" s="1" a="1"/>
  <c r="M351" i="2" s="1"/>
  <c r="J351" i="2"/>
  <c r="K351" i="2" s="1"/>
  <c r="H352" i="2"/>
  <c r="I352" i="2"/>
  <c r="M352" i="2" s="1" a="1"/>
  <c r="M352" i="2" s="1"/>
  <c r="J352" i="2"/>
  <c r="K352" i="2" s="1"/>
  <c r="H353" i="2"/>
  <c r="I353" i="2"/>
  <c r="M353" i="2" s="1" a="1"/>
  <c r="M353" i="2" s="1"/>
  <c r="J353" i="2"/>
  <c r="K353" i="2" s="1"/>
  <c r="H354" i="2"/>
  <c r="I354" i="2"/>
  <c r="M354" i="2" s="1" a="1"/>
  <c r="M354" i="2" s="1"/>
  <c r="J354" i="2"/>
  <c r="K354" i="2" s="1"/>
  <c r="H355" i="2"/>
  <c r="I355" i="2"/>
  <c r="M355" i="2" s="1" a="1"/>
  <c r="M355" i="2" s="1"/>
  <c r="J355" i="2"/>
  <c r="K355" i="2" s="1"/>
  <c r="H356" i="2"/>
  <c r="I356" i="2"/>
  <c r="M356" i="2" s="1" a="1"/>
  <c r="M356" i="2" s="1"/>
  <c r="J356" i="2"/>
  <c r="K356" i="2" s="1"/>
  <c r="H357" i="2"/>
  <c r="I357" i="2"/>
  <c r="M357" i="2" s="1" a="1"/>
  <c r="M357" i="2" s="1"/>
  <c r="J357" i="2"/>
  <c r="K357" i="2" s="1"/>
  <c r="H358" i="2"/>
  <c r="I358" i="2"/>
  <c r="M358" i="2" s="1" a="1"/>
  <c r="M358" i="2" s="1"/>
  <c r="J358" i="2"/>
  <c r="K358" i="2" s="1"/>
  <c r="H359" i="2"/>
  <c r="I359" i="2"/>
  <c r="M359" i="2" s="1" a="1"/>
  <c r="M359" i="2" s="1"/>
  <c r="J359" i="2"/>
  <c r="K359" i="2" s="1"/>
  <c r="H360" i="2"/>
  <c r="I360" i="2"/>
  <c r="M360" i="2" s="1" a="1"/>
  <c r="M360" i="2" s="1"/>
  <c r="J360" i="2"/>
  <c r="K360" i="2" s="1"/>
  <c r="H361" i="2"/>
  <c r="I361" i="2"/>
  <c r="M361" i="2" s="1" a="1"/>
  <c r="M361" i="2" s="1"/>
  <c r="J361" i="2"/>
  <c r="K361" i="2" s="1"/>
  <c r="H362" i="2"/>
  <c r="I362" i="2"/>
  <c r="M362" i="2" s="1" a="1"/>
  <c r="M362" i="2" s="1"/>
  <c r="J362" i="2"/>
  <c r="K362" i="2" s="1"/>
  <c r="H363" i="2"/>
  <c r="I363" i="2"/>
  <c r="M363" i="2" s="1" a="1"/>
  <c r="M363" i="2" s="1"/>
  <c r="J363" i="2"/>
  <c r="K363" i="2" s="1"/>
  <c r="H364" i="2"/>
  <c r="I364" i="2"/>
  <c r="M364" i="2" s="1" a="1"/>
  <c r="M364" i="2" s="1"/>
  <c r="J364" i="2"/>
  <c r="K364" i="2" s="1"/>
  <c r="H365" i="2"/>
  <c r="I365" i="2"/>
  <c r="M365" i="2" s="1" a="1"/>
  <c r="M365" i="2" s="1"/>
  <c r="J365" i="2"/>
  <c r="K365" i="2" s="1"/>
  <c r="H366" i="2"/>
  <c r="I366" i="2"/>
  <c r="M366" i="2" s="1" a="1"/>
  <c r="M366" i="2" s="1"/>
  <c r="J366" i="2"/>
  <c r="K366" i="2" s="1"/>
  <c r="H367" i="2"/>
  <c r="I367" i="2"/>
  <c r="M367" i="2" s="1" a="1"/>
  <c r="M367" i="2" s="1"/>
  <c r="J367" i="2"/>
  <c r="K367" i="2" s="1"/>
  <c r="H368" i="2"/>
  <c r="I368" i="2"/>
  <c r="M368" i="2" s="1" a="1"/>
  <c r="M368" i="2" s="1"/>
  <c r="J368" i="2"/>
  <c r="K368" i="2" s="1"/>
  <c r="H369" i="2"/>
  <c r="I369" i="2"/>
  <c r="M369" i="2" s="1" a="1"/>
  <c r="M369" i="2" s="1"/>
  <c r="J369" i="2"/>
  <c r="K369" i="2" s="1"/>
  <c r="H370" i="2"/>
  <c r="I370" i="2"/>
  <c r="M370" i="2" s="1" a="1"/>
  <c r="M370" i="2" s="1"/>
  <c r="J370" i="2"/>
  <c r="K370" i="2" s="1"/>
  <c r="H371" i="2"/>
  <c r="I371" i="2"/>
  <c r="M371" i="2" s="1" a="1"/>
  <c r="M371" i="2" s="1"/>
  <c r="J371" i="2"/>
  <c r="K371" i="2" s="1"/>
  <c r="H372" i="2"/>
  <c r="I372" i="2"/>
  <c r="M372" i="2" s="1" a="1"/>
  <c r="M372" i="2" s="1"/>
  <c r="J372" i="2"/>
  <c r="K372" i="2" s="1"/>
  <c r="H373" i="2"/>
  <c r="I373" i="2"/>
  <c r="M373" i="2" s="1" a="1"/>
  <c r="M373" i="2" s="1"/>
  <c r="J373" i="2"/>
  <c r="K373" i="2" s="1"/>
  <c r="H374" i="2"/>
  <c r="I374" i="2"/>
  <c r="M374" i="2" s="1" a="1"/>
  <c r="M374" i="2" s="1"/>
  <c r="J374" i="2"/>
  <c r="K374" i="2" s="1"/>
  <c r="H375" i="2"/>
  <c r="I375" i="2"/>
  <c r="M375" i="2" s="1" a="1"/>
  <c r="M375" i="2" s="1"/>
  <c r="J375" i="2"/>
  <c r="K375" i="2" s="1"/>
  <c r="H376" i="2"/>
  <c r="I376" i="2"/>
  <c r="M376" i="2" s="1" a="1"/>
  <c r="M376" i="2" s="1"/>
  <c r="J376" i="2"/>
  <c r="K376" i="2" s="1"/>
  <c r="H377" i="2"/>
  <c r="I377" i="2"/>
  <c r="M377" i="2" s="1" a="1"/>
  <c r="M377" i="2" s="1"/>
  <c r="J377" i="2"/>
  <c r="K377" i="2" s="1"/>
  <c r="H378" i="2"/>
  <c r="I378" i="2"/>
  <c r="M378" i="2" s="1" a="1"/>
  <c r="M378" i="2" s="1"/>
  <c r="J378" i="2"/>
  <c r="K378" i="2" s="1"/>
  <c r="H379" i="2"/>
  <c r="I379" i="2"/>
  <c r="M379" i="2" s="1" a="1"/>
  <c r="M379" i="2" s="1"/>
  <c r="J379" i="2"/>
  <c r="K379" i="2" s="1"/>
  <c r="H380" i="2"/>
  <c r="I380" i="2"/>
  <c r="M380" i="2" s="1" a="1"/>
  <c r="M380" i="2" s="1"/>
  <c r="J380" i="2"/>
  <c r="K380" i="2" s="1"/>
  <c r="H381" i="2"/>
  <c r="I381" i="2"/>
  <c r="M381" i="2" s="1" a="1"/>
  <c r="M381" i="2" s="1"/>
  <c r="J381" i="2"/>
  <c r="K381" i="2" s="1"/>
  <c r="H382" i="2"/>
  <c r="I382" i="2"/>
  <c r="M382" i="2" s="1" a="1"/>
  <c r="M382" i="2" s="1"/>
  <c r="J382" i="2"/>
  <c r="K382" i="2" s="1"/>
  <c r="H383" i="2"/>
  <c r="I383" i="2"/>
  <c r="M383" i="2" s="1" a="1"/>
  <c r="M383" i="2" s="1"/>
  <c r="J383" i="2"/>
  <c r="K383" i="2" s="1"/>
  <c r="H384" i="2"/>
  <c r="I384" i="2"/>
  <c r="M384" i="2" s="1" a="1"/>
  <c r="M384" i="2" s="1"/>
  <c r="J384" i="2"/>
  <c r="K384" i="2" s="1"/>
  <c r="H385" i="2"/>
  <c r="I385" i="2"/>
  <c r="M385" i="2" s="1" a="1"/>
  <c r="M385" i="2" s="1"/>
  <c r="J385" i="2"/>
  <c r="K385" i="2" s="1"/>
  <c r="H386" i="2"/>
  <c r="I386" i="2"/>
  <c r="M386" i="2" s="1" a="1"/>
  <c r="M386" i="2" s="1"/>
  <c r="J386" i="2"/>
  <c r="K386" i="2" s="1"/>
  <c r="H387" i="2"/>
  <c r="I387" i="2"/>
  <c r="M387" i="2" s="1" a="1"/>
  <c r="M387" i="2" s="1"/>
  <c r="J387" i="2"/>
  <c r="K387" i="2" s="1"/>
  <c r="H388" i="2"/>
  <c r="I388" i="2"/>
  <c r="M388" i="2" s="1" a="1"/>
  <c r="M388" i="2" s="1"/>
  <c r="J388" i="2"/>
  <c r="K388" i="2" s="1"/>
  <c r="H389" i="2"/>
  <c r="I389" i="2"/>
  <c r="M389" i="2" s="1" a="1"/>
  <c r="M389" i="2" s="1"/>
  <c r="J389" i="2"/>
  <c r="K389" i="2" s="1"/>
  <c r="H390" i="2"/>
  <c r="I390" i="2"/>
  <c r="M390" i="2" s="1" a="1"/>
  <c r="M390" i="2" s="1"/>
  <c r="J390" i="2"/>
  <c r="K390" i="2" s="1"/>
  <c r="H391" i="2"/>
  <c r="I391" i="2"/>
  <c r="M391" i="2" s="1" a="1"/>
  <c r="M391" i="2" s="1"/>
  <c r="J391" i="2"/>
  <c r="K391" i="2" s="1"/>
  <c r="H392" i="2"/>
  <c r="I392" i="2"/>
  <c r="M392" i="2" s="1" a="1"/>
  <c r="M392" i="2" s="1"/>
  <c r="J392" i="2"/>
  <c r="K392" i="2" s="1"/>
  <c r="H393" i="2"/>
  <c r="I393" i="2"/>
  <c r="M393" i="2" s="1" a="1"/>
  <c r="M393" i="2" s="1"/>
  <c r="J393" i="2"/>
  <c r="K393" i="2" s="1"/>
  <c r="H394" i="2"/>
  <c r="I394" i="2"/>
  <c r="M394" i="2" s="1" a="1"/>
  <c r="M394" i="2" s="1"/>
  <c r="J394" i="2"/>
  <c r="K394" i="2" s="1"/>
  <c r="H395" i="2"/>
  <c r="I395" i="2"/>
  <c r="M395" i="2" s="1" a="1"/>
  <c r="M395" i="2" s="1"/>
  <c r="J395" i="2"/>
  <c r="K395" i="2" s="1"/>
  <c r="H396" i="2"/>
  <c r="I396" i="2"/>
  <c r="M396" i="2" s="1" a="1"/>
  <c r="M396" i="2" s="1"/>
  <c r="J396" i="2"/>
  <c r="K396" i="2" s="1"/>
  <c r="H397" i="2"/>
  <c r="I397" i="2"/>
  <c r="M397" i="2" s="1" a="1"/>
  <c r="M397" i="2" s="1"/>
  <c r="J397" i="2"/>
  <c r="K397" i="2" s="1"/>
  <c r="H398" i="2"/>
  <c r="I398" i="2"/>
  <c r="M398" i="2" s="1" a="1"/>
  <c r="M398" i="2" s="1"/>
  <c r="J398" i="2"/>
  <c r="K398" i="2" s="1"/>
  <c r="H399" i="2"/>
  <c r="I399" i="2"/>
  <c r="M399" i="2" s="1" a="1"/>
  <c r="M399" i="2" s="1"/>
  <c r="J399" i="2"/>
  <c r="K399" i="2" s="1"/>
  <c r="H400" i="2"/>
  <c r="I400" i="2"/>
  <c r="M400" i="2" s="1" a="1"/>
  <c r="M400" i="2" s="1"/>
  <c r="J400" i="2"/>
  <c r="K400" i="2" s="1"/>
  <c r="H401" i="2"/>
  <c r="I401" i="2"/>
  <c r="M401" i="2" s="1" a="1"/>
  <c r="M401" i="2" s="1"/>
  <c r="J401" i="2"/>
  <c r="K401" i="2" s="1"/>
  <c r="H402" i="2"/>
  <c r="I402" i="2"/>
  <c r="M402" i="2" s="1" a="1"/>
  <c r="M402" i="2" s="1"/>
  <c r="J402" i="2"/>
  <c r="K402" i="2" s="1"/>
  <c r="H403" i="2"/>
  <c r="I403" i="2"/>
  <c r="M403" i="2" s="1" a="1"/>
  <c r="M403" i="2" s="1"/>
  <c r="J403" i="2"/>
  <c r="K403" i="2" s="1"/>
  <c r="H404" i="2"/>
  <c r="I404" i="2"/>
  <c r="M404" i="2" s="1" a="1"/>
  <c r="M404" i="2" s="1"/>
  <c r="J404" i="2"/>
  <c r="K404" i="2" s="1"/>
  <c r="H405" i="2"/>
  <c r="I405" i="2"/>
  <c r="M405" i="2" s="1" a="1"/>
  <c r="M405" i="2" s="1"/>
  <c r="J405" i="2"/>
  <c r="K405" i="2" s="1"/>
  <c r="H406" i="2"/>
  <c r="I406" i="2"/>
  <c r="M406" i="2" s="1" a="1"/>
  <c r="M406" i="2" s="1"/>
  <c r="J406" i="2"/>
  <c r="K406" i="2" s="1"/>
  <c r="H407" i="2"/>
  <c r="I407" i="2"/>
  <c r="M407" i="2" s="1" a="1"/>
  <c r="M407" i="2" s="1"/>
  <c r="J407" i="2"/>
  <c r="K407" i="2" s="1"/>
  <c r="J43" i="2"/>
  <c r="K43" i="2" s="1"/>
  <c r="I43" i="2"/>
  <c r="M43" i="2" s="1" a="1"/>
  <c r="M43" i="2" s="1"/>
  <c r="H43" i="2"/>
  <c r="P107" i="2"/>
  <c r="Q57" i="2" a="1"/>
  <c r="Q50" i="2" a="1"/>
  <c r="Q65" i="2" a="1"/>
  <c r="R49" i="2"/>
  <c r="Q64" i="2" a="1"/>
  <c r="Q58" i="2" a="1"/>
  <c r="Q51" i="2" a="1"/>
  <c r="Q72" i="2" a="1"/>
  <c r="Q71" i="2" a="1"/>
  <c r="Q71" i="2" l="1"/>
  <c r="AO8" i="2" s="1"/>
  <c r="Q64" i="2"/>
  <c r="AO7" i="2" s="1"/>
  <c r="Q57" i="2"/>
  <c r="AO6" i="2" s="1"/>
  <c r="Q50" i="2"/>
  <c r="AO5" i="2" s="1"/>
  <c r="R7" i="2" a="1"/>
  <c r="R7" i="2" s="1"/>
  <c r="Q51" i="2"/>
  <c r="Q58" i="2"/>
  <c r="Q72" i="2"/>
  <c r="Q65" i="2"/>
  <c r="P114" i="2"/>
  <c r="R50" i="2"/>
  <c r="O99" i="2" l="1"/>
  <c r="AN12" i="2" s="1"/>
  <c r="O407" i="2"/>
  <c r="AU30" i="2" s="1"/>
  <c r="O309" i="2"/>
  <c r="AU16" i="2" s="1"/>
  <c r="O106" i="2"/>
  <c r="AN13" i="2" s="1"/>
  <c r="O190" i="2"/>
  <c r="AN25" i="2" s="1"/>
  <c r="O281" i="2"/>
  <c r="AU12" i="2" s="1"/>
  <c r="O162" i="2"/>
  <c r="AN21" i="2" s="1"/>
  <c r="O246" i="2"/>
  <c r="AU7" i="2" s="1"/>
  <c r="O386" i="2"/>
  <c r="AU27" i="2" s="1"/>
  <c r="O183" i="2"/>
  <c r="AN24" i="2" s="1"/>
  <c r="O295" i="2"/>
  <c r="AU14" i="2" s="1"/>
  <c r="O92" i="2"/>
  <c r="AN11" i="2" s="1"/>
  <c r="O176" i="2"/>
  <c r="AN23" i="2" s="1"/>
  <c r="O379" i="2"/>
  <c r="AU26" i="2" s="1"/>
  <c r="O316" i="2"/>
  <c r="AU17" i="2" s="1"/>
  <c r="O127" i="2"/>
  <c r="AN16" i="2" s="1"/>
  <c r="O330" i="2"/>
  <c r="AU19" i="2" s="1"/>
  <c r="O141" i="2"/>
  <c r="AN18" i="2" s="1"/>
  <c r="O225" i="2"/>
  <c r="AN30" i="2" s="1"/>
  <c r="O393" i="2"/>
  <c r="AU28" i="2" s="1"/>
  <c r="O323" i="2"/>
  <c r="AU18" i="2" s="1"/>
  <c r="O365" i="2"/>
  <c r="AU24" i="2" s="1"/>
  <c r="O120" i="2"/>
  <c r="AN15" i="2" s="1"/>
  <c r="O204" i="2"/>
  <c r="AN27" i="2" s="1"/>
  <c r="O260" i="2"/>
  <c r="AU9" i="2" s="1"/>
  <c r="O344" i="2"/>
  <c r="AU21" i="2" s="1"/>
  <c r="O113" i="2"/>
  <c r="AN14" i="2" s="1"/>
  <c r="O78" i="2"/>
  <c r="AN9" i="2" s="1"/>
  <c r="O155" i="2"/>
  <c r="AN20" i="2" s="1"/>
  <c r="O239" i="2"/>
  <c r="AU6" i="2" s="1"/>
  <c r="O253" i="2"/>
  <c r="AU8" i="2" s="1"/>
  <c r="O337" i="2"/>
  <c r="AU20" i="2" s="1"/>
  <c r="O134" i="2"/>
  <c r="AN17" i="2" s="1"/>
  <c r="O218" i="2"/>
  <c r="AN29" i="2" s="1"/>
  <c r="O274" i="2"/>
  <c r="AU11" i="2" s="1"/>
  <c r="O358" i="2"/>
  <c r="AU23" i="2" s="1"/>
  <c r="O400" i="2"/>
  <c r="AU29" i="2" s="1"/>
  <c r="O197" i="2"/>
  <c r="AN26" i="2" s="1"/>
  <c r="O211" i="2"/>
  <c r="AN28" i="2" s="1"/>
  <c r="O85" i="2"/>
  <c r="AN10" i="2" s="1"/>
  <c r="O169" i="2"/>
  <c r="AN22" i="2" s="1"/>
  <c r="O267" i="2"/>
  <c r="AU10" i="2" s="1"/>
  <c r="O351" i="2"/>
  <c r="AU22" i="2" s="1"/>
  <c r="O148" i="2"/>
  <c r="AN19" i="2" s="1"/>
  <c r="O232" i="2"/>
  <c r="AU5" i="2" s="1"/>
  <c r="O288" i="2"/>
  <c r="AU13" i="2" s="1"/>
  <c r="O372" i="2"/>
  <c r="AU25" i="2" s="1"/>
  <c r="O302" i="2"/>
  <c r="AU15" i="2" s="1"/>
  <c r="AE43" i="2"/>
  <c r="T43" i="2"/>
  <c r="P121" i="2"/>
  <c r="Q85" i="2" a="1"/>
  <c r="Q106" i="2" a="1"/>
  <c r="Q99" i="2" a="1"/>
  <c r="Q92" i="2" a="1"/>
  <c r="Q78" i="2" a="1"/>
  <c r="R51" i="2"/>
  <c r="Q113" i="2" a="1"/>
  <c r="Q407" i="2" a="1"/>
  <c r="Q407" i="2" l="1"/>
  <c r="AV30" i="2" s="1"/>
  <c r="Q99" i="2"/>
  <c r="AO12" i="2" s="1"/>
  <c r="Q106" i="2"/>
  <c r="AO13" i="2" s="1"/>
  <c r="Q92" i="2"/>
  <c r="AO11" i="2" s="1"/>
  <c r="Q85" i="2"/>
  <c r="AO10" i="2" s="1"/>
  <c r="Q78" i="2"/>
  <c r="AO9" i="2" s="1"/>
  <c r="Q113" i="2"/>
  <c r="AO14" i="2" s="1"/>
  <c r="H9" i="2" a="1"/>
  <c r="H9" i="2" s="1"/>
  <c r="R9" i="2" a="1"/>
  <c r="R9" i="2" s="1"/>
  <c r="F9" i="2" a="1"/>
  <c r="F9" i="2" s="1"/>
  <c r="P9" i="2" a="1"/>
  <c r="P9" i="2" s="1"/>
  <c r="C9" i="2" a="1"/>
  <c r="C9" i="2" s="1"/>
  <c r="N9" i="2" a="1"/>
  <c r="N9" i="2" s="1"/>
  <c r="L9" i="2" a="1"/>
  <c r="L9" i="2" s="1"/>
  <c r="J9" i="2" a="1"/>
  <c r="J9" i="2" s="1"/>
  <c r="AE197" i="2"/>
  <c r="AF197" i="2" s="1"/>
  <c r="AE231" i="2"/>
  <c r="AF231" i="2" s="1"/>
  <c r="AE255" i="2"/>
  <c r="AF255" i="2" s="1"/>
  <c r="AE279" i="2"/>
  <c r="AF279" i="2" s="1"/>
  <c r="AE83" i="2"/>
  <c r="AF83" i="2" s="1"/>
  <c r="AE95" i="2"/>
  <c r="AF95" i="2" s="1"/>
  <c r="AE107" i="2"/>
  <c r="AF107" i="2" s="1"/>
  <c r="AE119" i="2"/>
  <c r="AF119" i="2" s="1"/>
  <c r="AE131" i="2"/>
  <c r="AF131" i="2" s="1"/>
  <c r="AE143" i="2"/>
  <c r="AF143" i="2" s="1"/>
  <c r="AE155" i="2"/>
  <c r="AF155" i="2" s="1"/>
  <c r="AE167" i="2"/>
  <c r="AF167" i="2" s="1"/>
  <c r="AE179" i="2"/>
  <c r="AF179" i="2" s="1"/>
  <c r="AE191" i="2"/>
  <c r="AF191" i="2" s="1"/>
  <c r="AE205" i="2"/>
  <c r="AF205" i="2" s="1"/>
  <c r="AE225" i="2"/>
  <c r="AF225" i="2" s="1"/>
  <c r="AE249" i="2"/>
  <c r="AF249" i="2" s="1"/>
  <c r="AE273" i="2"/>
  <c r="AF273" i="2" s="1"/>
  <c r="AE220" i="2"/>
  <c r="AF220" i="2" s="1"/>
  <c r="AE244" i="2"/>
  <c r="AF244" i="2" s="1"/>
  <c r="AE268" i="2"/>
  <c r="AF268" i="2" s="1"/>
  <c r="AE80" i="2"/>
  <c r="AF80" i="2" s="1"/>
  <c r="AE92" i="2"/>
  <c r="AF92" i="2" s="1"/>
  <c r="AE104" i="2"/>
  <c r="AF104" i="2" s="1"/>
  <c r="AE116" i="2"/>
  <c r="AF116" i="2" s="1"/>
  <c r="AE128" i="2"/>
  <c r="AF128" i="2" s="1"/>
  <c r="AE140" i="2"/>
  <c r="AF140" i="2" s="1"/>
  <c r="AE152" i="2"/>
  <c r="AF152" i="2" s="1"/>
  <c r="AE164" i="2"/>
  <c r="AF164" i="2" s="1"/>
  <c r="AE176" i="2"/>
  <c r="AF176" i="2" s="1"/>
  <c r="AE188" i="2"/>
  <c r="AF188" i="2" s="1"/>
  <c r="AE200" i="2"/>
  <c r="AF200" i="2" s="1"/>
  <c r="AE218" i="2"/>
  <c r="AF218" i="2" s="1"/>
  <c r="AE242" i="2"/>
  <c r="AF242" i="2" s="1"/>
  <c r="AE266" i="2"/>
  <c r="AF266" i="2" s="1"/>
  <c r="AE294" i="2"/>
  <c r="AF294" i="2" s="1"/>
  <c r="AE318" i="2"/>
  <c r="AF318" i="2" s="1"/>
  <c r="AE342" i="2"/>
  <c r="AF342" i="2" s="1"/>
  <c r="AE366" i="2"/>
  <c r="AF366" i="2" s="1"/>
  <c r="AE388" i="2"/>
  <c r="AF388" i="2" s="1"/>
  <c r="AE278" i="2"/>
  <c r="AF278" i="2" s="1"/>
  <c r="AE300" i="2"/>
  <c r="AF300" i="2" s="1"/>
  <c r="AE324" i="2"/>
  <c r="AF324" i="2" s="1"/>
  <c r="AE348" i="2"/>
  <c r="AF348" i="2" s="1"/>
  <c r="AE372" i="2"/>
  <c r="AF372" i="2" s="1"/>
  <c r="AE398" i="2"/>
  <c r="AF398" i="2" s="1"/>
  <c r="AE291" i="2"/>
  <c r="AF291" i="2" s="1"/>
  <c r="AE313" i="2"/>
  <c r="AF313" i="2" s="1"/>
  <c r="AE335" i="2"/>
  <c r="AF335" i="2" s="1"/>
  <c r="AE357" i="2"/>
  <c r="AF357" i="2" s="1"/>
  <c r="AE379" i="2"/>
  <c r="AF379" i="2" s="1"/>
  <c r="AE403" i="2"/>
  <c r="AF403" i="2" s="1"/>
  <c r="AE303" i="2"/>
  <c r="AF303" i="2" s="1"/>
  <c r="AE329" i="2"/>
  <c r="AF329" i="2" s="1"/>
  <c r="AE355" i="2"/>
  <c r="AF355" i="2" s="1"/>
  <c r="AE381" i="2"/>
  <c r="AF381" i="2" s="1"/>
  <c r="AE211" i="2"/>
  <c r="AF211" i="2" s="1"/>
  <c r="AE74" i="2"/>
  <c r="AF74" i="2" s="1"/>
  <c r="AE85" i="2"/>
  <c r="AF85" i="2" s="1"/>
  <c r="AE97" i="2"/>
  <c r="AF97" i="2" s="1"/>
  <c r="AE109" i="2"/>
  <c r="AF109" i="2" s="1"/>
  <c r="AE121" i="2"/>
  <c r="AF121" i="2" s="1"/>
  <c r="AE133" i="2"/>
  <c r="AF133" i="2" s="1"/>
  <c r="AE145" i="2"/>
  <c r="AF145" i="2" s="1"/>
  <c r="AE157" i="2"/>
  <c r="AF157" i="2" s="1"/>
  <c r="AE169" i="2"/>
  <c r="AF169" i="2" s="1"/>
  <c r="AE181" i="2"/>
  <c r="AF181" i="2" s="1"/>
  <c r="AE193" i="2"/>
  <c r="AF193" i="2" s="1"/>
  <c r="AE207" i="2"/>
  <c r="AF207" i="2" s="1"/>
  <c r="AE229" i="2"/>
  <c r="AF229" i="2" s="1"/>
  <c r="AE253" i="2"/>
  <c r="AF253" i="2" s="1"/>
  <c r="AE277" i="2"/>
  <c r="AF277" i="2" s="1"/>
  <c r="AE224" i="2"/>
  <c r="AF224" i="2" s="1"/>
  <c r="AE248" i="2"/>
  <c r="AF248" i="2" s="1"/>
  <c r="AE272" i="2"/>
  <c r="AF272" i="2" s="1"/>
  <c r="AE82" i="2"/>
  <c r="AF82" i="2" s="1"/>
  <c r="AE94" i="2"/>
  <c r="AF94" i="2" s="1"/>
  <c r="AE106" i="2"/>
  <c r="AF106" i="2" s="1"/>
  <c r="AE118" i="2"/>
  <c r="AF118" i="2" s="1"/>
  <c r="AE130" i="2"/>
  <c r="AF130" i="2" s="1"/>
  <c r="AE142" i="2"/>
  <c r="AF142" i="2" s="1"/>
  <c r="AE154" i="2"/>
  <c r="AF154" i="2" s="1"/>
  <c r="AE166" i="2"/>
  <c r="AF166" i="2" s="1"/>
  <c r="AE178" i="2"/>
  <c r="AF178" i="2" s="1"/>
  <c r="AE190" i="2"/>
  <c r="AF190" i="2" s="1"/>
  <c r="AE204" i="2"/>
  <c r="AF204" i="2" s="1"/>
  <c r="AE222" i="2"/>
  <c r="AF222" i="2" s="1"/>
  <c r="AE246" i="2"/>
  <c r="AF246" i="2" s="1"/>
  <c r="AE270" i="2"/>
  <c r="AF270" i="2" s="1"/>
  <c r="AE298" i="2"/>
  <c r="AF298" i="2" s="1"/>
  <c r="AE322" i="2"/>
  <c r="AF322" i="2" s="1"/>
  <c r="AE346" i="2"/>
  <c r="AF346" i="2" s="1"/>
  <c r="AE370" i="2"/>
  <c r="AF370" i="2" s="1"/>
  <c r="AE392" i="2"/>
  <c r="AF392" i="2" s="1"/>
  <c r="AE280" i="2"/>
  <c r="AF280" i="2" s="1"/>
  <c r="AE304" i="2"/>
  <c r="AF304" i="2" s="1"/>
  <c r="AE328" i="2"/>
  <c r="AF328" i="2" s="1"/>
  <c r="AE352" i="2"/>
  <c r="AF352" i="2" s="1"/>
  <c r="AE376" i="2"/>
  <c r="AF376" i="2" s="1"/>
  <c r="AE402" i="2"/>
  <c r="AF402" i="2" s="1"/>
  <c r="AE295" i="2"/>
  <c r="AF295" i="2" s="1"/>
  <c r="AE317" i="2"/>
  <c r="AF317" i="2" s="1"/>
  <c r="AE339" i="2"/>
  <c r="AF339" i="2" s="1"/>
  <c r="AE361" i="2"/>
  <c r="AF361" i="2" s="1"/>
  <c r="AE383" i="2"/>
  <c r="AF383" i="2" s="1"/>
  <c r="AE405" i="2"/>
  <c r="AF405" i="2" s="1"/>
  <c r="AE307" i="2"/>
  <c r="AF307" i="2" s="1"/>
  <c r="AE333" i="2"/>
  <c r="AF333" i="2" s="1"/>
  <c r="AE359" i="2"/>
  <c r="AF359" i="2" s="1"/>
  <c r="AE385" i="2"/>
  <c r="AF385" i="2" s="1"/>
  <c r="AE239" i="2"/>
  <c r="AF239" i="2" s="1"/>
  <c r="AE99" i="2"/>
  <c r="AF99" i="2" s="1"/>
  <c r="AE111" i="2"/>
  <c r="AF111" i="2" s="1"/>
  <c r="AE123" i="2"/>
  <c r="AF123" i="2" s="1"/>
  <c r="AE135" i="2"/>
  <c r="AF135" i="2" s="1"/>
  <c r="AE147" i="2"/>
  <c r="AF147" i="2" s="1"/>
  <c r="AE159" i="2"/>
  <c r="AF159" i="2" s="1"/>
  <c r="AE171" i="2"/>
  <c r="AF171" i="2" s="1"/>
  <c r="AE183" i="2"/>
  <c r="AF183" i="2" s="1"/>
  <c r="AE195" i="2"/>
  <c r="AF195" i="2" s="1"/>
  <c r="AE209" i="2"/>
  <c r="AF209" i="2" s="1"/>
  <c r="AE233" i="2"/>
  <c r="AF233" i="2" s="1"/>
  <c r="AE257" i="2"/>
  <c r="AF257" i="2" s="1"/>
  <c r="AE228" i="2"/>
  <c r="AF228" i="2" s="1"/>
  <c r="AE252" i="2"/>
  <c r="AF252" i="2" s="1"/>
  <c r="AE73" i="2"/>
  <c r="AF73" i="2" s="1"/>
  <c r="AE84" i="2"/>
  <c r="AF84" i="2" s="1"/>
  <c r="AE96" i="2"/>
  <c r="AF96" i="2" s="1"/>
  <c r="AE108" i="2"/>
  <c r="AF108" i="2" s="1"/>
  <c r="AE120" i="2"/>
  <c r="AF120" i="2" s="1"/>
  <c r="AE132" i="2"/>
  <c r="AF132" i="2" s="1"/>
  <c r="AE144" i="2"/>
  <c r="AF144" i="2" s="1"/>
  <c r="AE156" i="2"/>
  <c r="AF156" i="2" s="1"/>
  <c r="AE168" i="2"/>
  <c r="AF168" i="2" s="1"/>
  <c r="AE180" i="2"/>
  <c r="AF180" i="2" s="1"/>
  <c r="AE192" i="2"/>
  <c r="AF192" i="2" s="1"/>
  <c r="AE206" i="2"/>
  <c r="AF206" i="2" s="1"/>
  <c r="AE226" i="2"/>
  <c r="AF226" i="2" s="1"/>
  <c r="AE250" i="2"/>
  <c r="AF250" i="2" s="1"/>
  <c r="AE276" i="2"/>
  <c r="AF276" i="2" s="1"/>
  <c r="AE302" i="2"/>
  <c r="AF302" i="2" s="1"/>
  <c r="AE326" i="2"/>
  <c r="AF326" i="2" s="1"/>
  <c r="AE350" i="2"/>
  <c r="AF350" i="2" s="1"/>
  <c r="AE374" i="2"/>
  <c r="AF374" i="2" s="1"/>
  <c r="AE396" i="2"/>
  <c r="AF396" i="2" s="1"/>
  <c r="AE284" i="2"/>
  <c r="AF284" i="2" s="1"/>
  <c r="AE308" i="2"/>
  <c r="AF308" i="2" s="1"/>
  <c r="AE332" i="2"/>
  <c r="AF332" i="2" s="1"/>
  <c r="AE356" i="2"/>
  <c r="AF356" i="2" s="1"/>
  <c r="AE382" i="2"/>
  <c r="AF382" i="2" s="1"/>
  <c r="AE406" i="2"/>
  <c r="AF406" i="2" s="1"/>
  <c r="AE299" i="2"/>
  <c r="AF299" i="2" s="1"/>
  <c r="AE321" i="2"/>
  <c r="AF321" i="2" s="1"/>
  <c r="AE343" i="2"/>
  <c r="AF343" i="2" s="1"/>
  <c r="AE365" i="2"/>
  <c r="AF365" i="2" s="1"/>
  <c r="AE387" i="2"/>
  <c r="AF387" i="2" s="1"/>
  <c r="AE281" i="2"/>
  <c r="AF281" i="2" s="1"/>
  <c r="AE311" i="2"/>
  <c r="AF311" i="2" s="1"/>
  <c r="AE337" i="2"/>
  <c r="AF337" i="2" s="1"/>
  <c r="AE363" i="2"/>
  <c r="AF363" i="2" s="1"/>
  <c r="AE389" i="2"/>
  <c r="AF389" i="2" s="1"/>
  <c r="AE259" i="2"/>
  <c r="AF259" i="2" s="1"/>
  <c r="AE263" i="2"/>
  <c r="AF263" i="2" s="1"/>
  <c r="AE219" i="2"/>
  <c r="AF219" i="2" s="1"/>
  <c r="AE243" i="2"/>
  <c r="AF243" i="2" s="1"/>
  <c r="AE267" i="2"/>
  <c r="AF267" i="2" s="1"/>
  <c r="AE77" i="2"/>
  <c r="AF77" i="2" s="1"/>
  <c r="AE89" i="2"/>
  <c r="AF89" i="2" s="1"/>
  <c r="AE101" i="2"/>
  <c r="AF101" i="2" s="1"/>
  <c r="AE113" i="2"/>
  <c r="AF113" i="2" s="1"/>
  <c r="AE125" i="2"/>
  <c r="AF125" i="2" s="1"/>
  <c r="AE137" i="2"/>
  <c r="AF137" i="2" s="1"/>
  <c r="AE149" i="2"/>
  <c r="AF149" i="2" s="1"/>
  <c r="AE161" i="2"/>
  <c r="AF161" i="2" s="1"/>
  <c r="AE173" i="2"/>
  <c r="AF173" i="2" s="1"/>
  <c r="AE185" i="2"/>
  <c r="AF185" i="2" s="1"/>
  <c r="AE199" i="2"/>
  <c r="AF199" i="2" s="1"/>
  <c r="AE213" i="2"/>
  <c r="AF213" i="2" s="1"/>
  <c r="AE237" i="2"/>
  <c r="AF237" i="2" s="1"/>
  <c r="AE261" i="2"/>
  <c r="AF261" i="2" s="1"/>
  <c r="AE202" i="2"/>
  <c r="AF202" i="2" s="1"/>
  <c r="AE232" i="2"/>
  <c r="AF232" i="2" s="1"/>
  <c r="AE256" i="2"/>
  <c r="AF256" i="2" s="1"/>
  <c r="AE86" i="2"/>
  <c r="AF86" i="2" s="1"/>
  <c r="AE98" i="2"/>
  <c r="AF98" i="2" s="1"/>
  <c r="AE110" i="2"/>
  <c r="AF110" i="2" s="1"/>
  <c r="AE122" i="2"/>
  <c r="AF122" i="2" s="1"/>
  <c r="AE134" i="2"/>
  <c r="AF134" i="2" s="1"/>
  <c r="AE146" i="2"/>
  <c r="AF146" i="2" s="1"/>
  <c r="AE158" i="2"/>
  <c r="AF158" i="2" s="1"/>
  <c r="AE170" i="2"/>
  <c r="AF170" i="2" s="1"/>
  <c r="AE182" i="2"/>
  <c r="AF182" i="2" s="1"/>
  <c r="AE194" i="2"/>
  <c r="AF194" i="2" s="1"/>
  <c r="AE208" i="2"/>
  <c r="AF208" i="2" s="1"/>
  <c r="AE230" i="2"/>
  <c r="AF230" i="2" s="1"/>
  <c r="AE254" i="2"/>
  <c r="AF254" i="2" s="1"/>
  <c r="AE282" i="2"/>
  <c r="AF282" i="2" s="1"/>
  <c r="AE306" i="2"/>
  <c r="AF306" i="2" s="1"/>
  <c r="AE330" i="2"/>
  <c r="AF330" i="2" s="1"/>
  <c r="AE354" i="2"/>
  <c r="AF354" i="2" s="1"/>
  <c r="AE378" i="2"/>
  <c r="AF378" i="2" s="1"/>
  <c r="AE400" i="2"/>
  <c r="AF400" i="2" s="1"/>
  <c r="AE288" i="2"/>
  <c r="AF288" i="2" s="1"/>
  <c r="AE312" i="2"/>
  <c r="AF312" i="2" s="1"/>
  <c r="AE336" i="2"/>
  <c r="AF336" i="2" s="1"/>
  <c r="AE360" i="2"/>
  <c r="AF360" i="2" s="1"/>
  <c r="AE386" i="2"/>
  <c r="AF386" i="2" s="1"/>
  <c r="AE283" i="2"/>
  <c r="AF283" i="2" s="1"/>
  <c r="AE301" i="2"/>
  <c r="AF301" i="2" s="1"/>
  <c r="AE325" i="2"/>
  <c r="AF325" i="2" s="1"/>
  <c r="AE347" i="2"/>
  <c r="AF347" i="2" s="1"/>
  <c r="AE369" i="2"/>
  <c r="AF369" i="2" s="1"/>
  <c r="AE391" i="2"/>
  <c r="AF391" i="2" s="1"/>
  <c r="AE289" i="2"/>
  <c r="AF289" i="2" s="1"/>
  <c r="AE315" i="2"/>
  <c r="AF315" i="2" s="1"/>
  <c r="AE341" i="2"/>
  <c r="AF341" i="2" s="1"/>
  <c r="AE367" i="2"/>
  <c r="AF367" i="2" s="1"/>
  <c r="AE393" i="2"/>
  <c r="AF393" i="2" s="1"/>
  <c r="AE215" i="2"/>
  <c r="AF215" i="2" s="1"/>
  <c r="AE87" i="2"/>
  <c r="AF87" i="2" s="1"/>
  <c r="AE223" i="2"/>
  <c r="AF223" i="2" s="1"/>
  <c r="AE247" i="2"/>
  <c r="AF247" i="2" s="1"/>
  <c r="AE271" i="2"/>
  <c r="AF271" i="2" s="1"/>
  <c r="AE79" i="2"/>
  <c r="AF79" i="2" s="1"/>
  <c r="AE91" i="2"/>
  <c r="AF91" i="2" s="1"/>
  <c r="AE103" i="2"/>
  <c r="AF103" i="2" s="1"/>
  <c r="AE115" i="2"/>
  <c r="AF115" i="2" s="1"/>
  <c r="AE127" i="2"/>
  <c r="AF127" i="2" s="1"/>
  <c r="AE139" i="2"/>
  <c r="AF139" i="2" s="1"/>
  <c r="AE151" i="2"/>
  <c r="AF151" i="2" s="1"/>
  <c r="AE163" i="2"/>
  <c r="AF163" i="2" s="1"/>
  <c r="AE175" i="2"/>
  <c r="AF175" i="2" s="1"/>
  <c r="AE187" i="2"/>
  <c r="AF187" i="2" s="1"/>
  <c r="AE201" i="2"/>
  <c r="AF201" i="2" s="1"/>
  <c r="AE217" i="2"/>
  <c r="AF217" i="2" s="1"/>
  <c r="AE241" i="2"/>
  <c r="AF241" i="2" s="1"/>
  <c r="AE265" i="2"/>
  <c r="AF265" i="2" s="1"/>
  <c r="AE210" i="2"/>
  <c r="AF210" i="2" s="1"/>
  <c r="AE236" i="2"/>
  <c r="AF236" i="2" s="1"/>
  <c r="AE260" i="2"/>
  <c r="AF260" i="2" s="1"/>
  <c r="AE76" i="2"/>
  <c r="AF76" i="2" s="1"/>
  <c r="AE88" i="2"/>
  <c r="AF88" i="2" s="1"/>
  <c r="AE100" i="2"/>
  <c r="AF100" i="2" s="1"/>
  <c r="AE112" i="2"/>
  <c r="AF112" i="2" s="1"/>
  <c r="AE124" i="2"/>
  <c r="AF124" i="2" s="1"/>
  <c r="AE136" i="2"/>
  <c r="AF136" i="2" s="1"/>
  <c r="AE148" i="2"/>
  <c r="AF148" i="2" s="1"/>
  <c r="AE160" i="2"/>
  <c r="AF160" i="2" s="1"/>
  <c r="AE172" i="2"/>
  <c r="AF172" i="2" s="1"/>
  <c r="AE184" i="2"/>
  <c r="AF184" i="2" s="1"/>
  <c r="AE196" i="2"/>
  <c r="AF196" i="2" s="1"/>
  <c r="AE212" i="2"/>
  <c r="AF212" i="2" s="1"/>
  <c r="AE234" i="2"/>
  <c r="AF234" i="2" s="1"/>
  <c r="AE258" i="2"/>
  <c r="AF258" i="2" s="1"/>
  <c r="AE286" i="2"/>
  <c r="AF286" i="2" s="1"/>
  <c r="AE310" i="2"/>
  <c r="AF310" i="2" s="1"/>
  <c r="AE334" i="2"/>
  <c r="AF334" i="2" s="1"/>
  <c r="AE358" i="2"/>
  <c r="AF358" i="2" s="1"/>
  <c r="AE380" i="2"/>
  <c r="AF380" i="2" s="1"/>
  <c r="AE404" i="2"/>
  <c r="AF404" i="2" s="1"/>
  <c r="AE292" i="2"/>
  <c r="AF292" i="2" s="1"/>
  <c r="AE316" i="2"/>
  <c r="AF316" i="2" s="1"/>
  <c r="AE340" i="2"/>
  <c r="AF340" i="2" s="1"/>
  <c r="AE364" i="2"/>
  <c r="AF364" i="2" s="1"/>
  <c r="AE390" i="2"/>
  <c r="AF390" i="2" s="1"/>
  <c r="AE285" i="2"/>
  <c r="AF285" i="2" s="1"/>
  <c r="AE305" i="2"/>
  <c r="AF305" i="2" s="1"/>
  <c r="AE327" i="2"/>
  <c r="AF327" i="2" s="1"/>
  <c r="AE349" i="2"/>
  <c r="AF349" i="2" s="1"/>
  <c r="AE373" i="2"/>
  <c r="AF373" i="2" s="1"/>
  <c r="AE395" i="2"/>
  <c r="AF395" i="2" s="1"/>
  <c r="AE293" i="2"/>
  <c r="AF293" i="2" s="1"/>
  <c r="AE319" i="2"/>
  <c r="AF319" i="2" s="1"/>
  <c r="AE345" i="2"/>
  <c r="AF345" i="2" s="1"/>
  <c r="AE371" i="2"/>
  <c r="AF371" i="2" s="1"/>
  <c r="AE397" i="2"/>
  <c r="AF397" i="2" s="1"/>
  <c r="AE235" i="2"/>
  <c r="AF235" i="2" s="1"/>
  <c r="AE75" i="2"/>
  <c r="AF75" i="2" s="1"/>
  <c r="AE227" i="2"/>
  <c r="AF227" i="2" s="1"/>
  <c r="AE251" i="2"/>
  <c r="AF251" i="2" s="1"/>
  <c r="AE275" i="2"/>
  <c r="AF275" i="2" s="1"/>
  <c r="AE81" i="2"/>
  <c r="AF81" i="2" s="1"/>
  <c r="AE93" i="2"/>
  <c r="AF93" i="2" s="1"/>
  <c r="AE105" i="2"/>
  <c r="AF105" i="2" s="1"/>
  <c r="AE117" i="2"/>
  <c r="AF117" i="2" s="1"/>
  <c r="AE129" i="2"/>
  <c r="AF129" i="2" s="1"/>
  <c r="AE141" i="2"/>
  <c r="AF141" i="2" s="1"/>
  <c r="AE153" i="2"/>
  <c r="AF153" i="2" s="1"/>
  <c r="AE165" i="2"/>
  <c r="AF165" i="2" s="1"/>
  <c r="AE177" i="2"/>
  <c r="AF177" i="2" s="1"/>
  <c r="AE189" i="2"/>
  <c r="AF189" i="2" s="1"/>
  <c r="AE203" i="2"/>
  <c r="AF203" i="2" s="1"/>
  <c r="AE221" i="2"/>
  <c r="AF221" i="2" s="1"/>
  <c r="AE245" i="2"/>
  <c r="AF245" i="2" s="1"/>
  <c r="AE269" i="2"/>
  <c r="AF269" i="2" s="1"/>
  <c r="AE216" i="2"/>
  <c r="AF216" i="2" s="1"/>
  <c r="AE240" i="2"/>
  <c r="AF240" i="2" s="1"/>
  <c r="AE264" i="2"/>
  <c r="AF264" i="2" s="1"/>
  <c r="AE78" i="2"/>
  <c r="AF78" i="2" s="1"/>
  <c r="AE90" i="2"/>
  <c r="AF90" i="2" s="1"/>
  <c r="AE102" i="2"/>
  <c r="AF102" i="2" s="1"/>
  <c r="AE114" i="2"/>
  <c r="AF114" i="2" s="1"/>
  <c r="AE126" i="2"/>
  <c r="AF126" i="2" s="1"/>
  <c r="AE138" i="2"/>
  <c r="AF138" i="2" s="1"/>
  <c r="AE150" i="2"/>
  <c r="AF150" i="2" s="1"/>
  <c r="AE162" i="2"/>
  <c r="AF162" i="2" s="1"/>
  <c r="AE174" i="2"/>
  <c r="AF174" i="2" s="1"/>
  <c r="AE186" i="2"/>
  <c r="AF186" i="2" s="1"/>
  <c r="AE198" i="2"/>
  <c r="AF198" i="2" s="1"/>
  <c r="AE214" i="2"/>
  <c r="AF214" i="2" s="1"/>
  <c r="AE238" i="2"/>
  <c r="AF238" i="2" s="1"/>
  <c r="AE262" i="2"/>
  <c r="AF262" i="2" s="1"/>
  <c r="AE290" i="2"/>
  <c r="AF290" i="2" s="1"/>
  <c r="AE314" i="2"/>
  <c r="AF314" i="2" s="1"/>
  <c r="AE338" i="2"/>
  <c r="AF338" i="2" s="1"/>
  <c r="AE362" i="2"/>
  <c r="AF362" i="2" s="1"/>
  <c r="AE384" i="2"/>
  <c r="AF384" i="2" s="1"/>
  <c r="AE274" i="2"/>
  <c r="AF274" i="2" s="1"/>
  <c r="AE296" i="2"/>
  <c r="AF296" i="2" s="1"/>
  <c r="AE320" i="2"/>
  <c r="AF320" i="2" s="1"/>
  <c r="AE344" i="2"/>
  <c r="AF344" i="2" s="1"/>
  <c r="AE368" i="2"/>
  <c r="AF368" i="2" s="1"/>
  <c r="AE394" i="2"/>
  <c r="AF394" i="2" s="1"/>
  <c r="AE287" i="2"/>
  <c r="AF287" i="2" s="1"/>
  <c r="AE309" i="2"/>
  <c r="AF309" i="2" s="1"/>
  <c r="AE331" i="2"/>
  <c r="AF331" i="2" s="1"/>
  <c r="AE353" i="2"/>
  <c r="AF353" i="2" s="1"/>
  <c r="AE375" i="2"/>
  <c r="AF375" i="2" s="1"/>
  <c r="AE399" i="2"/>
  <c r="AF399" i="2" s="1"/>
  <c r="AE297" i="2"/>
  <c r="AF297" i="2" s="1"/>
  <c r="AE323" i="2"/>
  <c r="AF323" i="2" s="1"/>
  <c r="AE351" i="2"/>
  <c r="AF351" i="2" s="1"/>
  <c r="AE377" i="2"/>
  <c r="AF377" i="2" s="1"/>
  <c r="AE401" i="2"/>
  <c r="AF401" i="2" s="1"/>
  <c r="P128" i="2"/>
  <c r="P135" i="2"/>
  <c r="Q114" i="2" a="1"/>
  <c r="Q120" i="2" a="1"/>
  <c r="R52" i="2"/>
  <c r="Q121" i="2" a="1"/>
  <c r="Q79" i="2" a="1"/>
  <c r="Q86" i="2" a="1"/>
  <c r="Q93" i="2" a="1"/>
  <c r="Q128" i="2" a="1"/>
  <c r="Q107" i="2" a="1"/>
  <c r="Q100" i="2" a="1"/>
  <c r="Q120" i="2" l="1"/>
  <c r="AO15" i="2" s="1"/>
  <c r="Q100" i="2"/>
  <c r="Q107" i="2"/>
  <c r="Q121" i="2"/>
  <c r="Q114" i="2"/>
  <c r="Q86" i="2"/>
  <c r="Q93" i="2"/>
  <c r="Q79" i="2"/>
  <c r="Q128" i="2"/>
  <c r="AF43" i="2"/>
  <c r="P142" i="2"/>
  <c r="Q127" i="2" a="1"/>
  <c r="Q135" i="2" a="1"/>
  <c r="Q142" i="2" a="1"/>
  <c r="R53" i="2"/>
  <c r="Q127" i="2" l="1"/>
  <c r="AO16" i="2" s="1"/>
  <c r="Q135" i="2"/>
  <c r="Q142" i="2"/>
  <c r="AH264" i="2"/>
  <c r="P149" i="2"/>
  <c r="R54" i="2"/>
  <c r="Q134" i="2" a="1"/>
  <c r="Q134" i="2" l="1"/>
  <c r="AO17" i="2" s="1"/>
  <c r="AH265" i="2"/>
  <c r="P156" i="2"/>
  <c r="R55" i="2"/>
  <c r="Q141" i="2" a="1"/>
  <c r="Q149" i="2" a="1"/>
  <c r="Q141" i="2" l="1"/>
  <c r="AO18" i="2" s="1"/>
  <c r="Q149" i="2"/>
  <c r="P163" i="2"/>
  <c r="Q156" i="2" a="1"/>
  <c r="R56" i="2"/>
  <c r="Q148" i="2" a="1"/>
  <c r="Q148" i="2" l="1"/>
  <c r="AO19" i="2" s="1"/>
  <c r="Q156" i="2"/>
  <c r="P170" i="2"/>
  <c r="Q163" i="2" a="1"/>
  <c r="R57" i="2"/>
  <c r="Q170" i="2" a="1"/>
  <c r="Q155" i="2" a="1"/>
  <c r="Q155" i="2" l="1"/>
  <c r="AO20" i="2" s="1"/>
  <c r="Q163" i="2"/>
  <c r="Q170" i="2"/>
  <c r="P177" i="2"/>
  <c r="R58" i="2"/>
  <c r="Q162" i="2" a="1"/>
  <c r="Q177" i="2" a="1"/>
  <c r="Q162" i="2" l="1"/>
  <c r="AO21" i="2" s="1"/>
  <c r="Q177" i="2"/>
  <c r="P184" i="2"/>
  <c r="R59" i="2"/>
  <c r="Q169" i="2" a="1"/>
  <c r="Q169" i="2" l="1"/>
  <c r="AO22" i="2" s="1"/>
  <c r="P191" i="2"/>
  <c r="P198" i="2"/>
  <c r="P205" i="2"/>
  <c r="P212" i="2"/>
  <c r="P219" i="2"/>
  <c r="P226" i="2"/>
  <c r="P233" i="2"/>
  <c r="P240" i="2"/>
  <c r="P247" i="2"/>
  <c r="P254" i="2"/>
  <c r="P261" i="2"/>
  <c r="P268" i="2"/>
  <c r="P275" i="2"/>
  <c r="P282" i="2"/>
  <c r="P289" i="2"/>
  <c r="P296" i="2"/>
  <c r="P303" i="2"/>
  <c r="P310" i="2"/>
  <c r="P317" i="2"/>
  <c r="P324" i="2"/>
  <c r="P331" i="2"/>
  <c r="P338" i="2"/>
  <c r="P345" i="2"/>
  <c r="P352" i="2"/>
  <c r="P359" i="2"/>
  <c r="P366" i="2"/>
  <c r="P373" i="2"/>
  <c r="P380" i="2"/>
  <c r="P387" i="2"/>
  <c r="P394" i="2"/>
  <c r="P408" i="2"/>
  <c r="Q387" i="2" a="1"/>
  <c r="Q198" i="2" a="1"/>
  <c r="Q352" i="2" a="1"/>
  <c r="Q282" i="2" a="1"/>
  <c r="Q338" i="2" a="1"/>
  <c r="Q247" i="2" a="1"/>
  <c r="Q261" i="2" a="1"/>
  <c r="Q331" i="2" a="1"/>
  <c r="Q219" i="2" a="1"/>
  <c r="Q310" i="2" a="1"/>
  <c r="Q296" i="2" a="1"/>
  <c r="Q289" i="2" a="1"/>
  <c r="Q275" i="2" a="1"/>
  <c r="Q373" i="2" a="1"/>
  <c r="Q380" i="2" a="1"/>
  <c r="Q366" i="2" a="1"/>
  <c r="Q176" i="2" a="1"/>
  <c r="Q324" i="2" a="1"/>
  <c r="Q359" i="2" a="1"/>
  <c r="Q268" i="2" a="1"/>
  <c r="Q254" i="2" a="1"/>
  <c r="R60" i="2"/>
  <c r="Q205" i="2" a="1"/>
  <c r="Q394" i="2" a="1"/>
  <c r="Q303" i="2" a="1"/>
  <c r="Q345" i="2" a="1"/>
  <c r="Q184" i="2" a="1"/>
  <c r="Q240" i="2" a="1"/>
  <c r="Q191" i="2" a="1"/>
  <c r="Q408" i="2" a="1"/>
  <c r="Q233" i="2" a="1"/>
  <c r="Q317" i="2" a="1"/>
  <c r="Q226" i="2" a="1"/>
  <c r="Q176" i="2" l="1"/>
  <c r="AO23" i="2" s="1"/>
  <c r="Q408" i="2"/>
  <c r="Q394" i="2"/>
  <c r="Q387" i="2"/>
  <c r="Q380" i="2"/>
  <c r="Q373" i="2"/>
  <c r="Q366" i="2"/>
  <c r="Q359" i="2"/>
  <c r="Q352" i="2"/>
  <c r="Q345" i="2"/>
  <c r="Q338" i="2"/>
  <c r="Q331" i="2"/>
  <c r="Q324" i="2"/>
  <c r="Q317" i="2"/>
  <c r="Q310" i="2"/>
  <c r="Q303" i="2"/>
  <c r="Q296" i="2"/>
  <c r="Q289" i="2"/>
  <c r="Q282" i="2"/>
  <c r="Q275" i="2"/>
  <c r="Q268" i="2"/>
  <c r="Q261" i="2"/>
  <c r="Q254" i="2"/>
  <c r="Q247" i="2"/>
  <c r="Q240" i="2"/>
  <c r="Q233" i="2"/>
  <c r="Q226" i="2"/>
  <c r="Q219" i="2"/>
  <c r="Q205" i="2"/>
  <c r="Q198" i="2"/>
  <c r="Q191" i="2"/>
  <c r="Q184" i="2"/>
  <c r="Q212" i="2" a="1"/>
  <c r="R61" i="2"/>
  <c r="Q183" i="2" a="1"/>
  <c r="Q183" i="2" l="1"/>
  <c r="AO24" i="2" s="1"/>
  <c r="Q212" i="2"/>
  <c r="R62" i="2"/>
  <c r="Q190" i="2" a="1"/>
  <c r="Q190" i="2" l="1"/>
  <c r="AO25" i="2" s="1"/>
  <c r="R63" i="2"/>
  <c r="Q197" i="2" a="1"/>
  <c r="Q204" i="2" a="1"/>
  <c r="Q197" i="2" l="1"/>
  <c r="AO26" i="2" s="1"/>
  <c r="Q204" i="2"/>
  <c r="AO27" i="2" s="1"/>
  <c r="Q211" i="2" a="1"/>
  <c r="R64" i="2"/>
  <c r="Q211" i="2" l="1"/>
  <c r="AO28" i="2" s="1"/>
  <c r="Q316" i="2" a="1"/>
  <c r="Q386" i="2" a="1"/>
  <c r="Q379" i="2" a="1"/>
  <c r="Q267" i="2" a="1"/>
  <c r="R65" i="2"/>
  <c r="Q253" i="2" a="1"/>
  <c r="Q232" i="2" a="1"/>
  <c r="Q344" i="2" a="1"/>
  <c r="Q288" i="2" a="1"/>
  <c r="Q365" i="2" a="1"/>
  <c r="Q358" i="2" a="1"/>
  <c r="Q274" i="2" a="1"/>
  <c r="Q239" i="2" a="1"/>
  <c r="Q337" i="2" a="1"/>
  <c r="Q330" i="2" a="1"/>
  <c r="Q225" i="2" a="1"/>
  <c r="Q295" i="2" a="1"/>
  <c r="Q393" i="2" a="1"/>
  <c r="Q260" i="2" a="1"/>
  <c r="Q400" i="2" a="1"/>
  <c r="Q309" i="2" a="1"/>
  <c r="Q323" i="2" a="1"/>
  <c r="Q281" i="2" a="1"/>
  <c r="Q218" i="2" a="1"/>
  <c r="Q302" i="2" a="1"/>
  <c r="Q351" i="2" a="1"/>
  <c r="Q372" i="2" a="1"/>
  <c r="Q246" i="2" a="1"/>
  <c r="Q400" i="2" l="1"/>
  <c r="AV29" i="2" s="1"/>
  <c r="Q393" i="2"/>
  <c r="AV28" i="2" s="1"/>
  <c r="Q386" i="2"/>
  <c r="AV27" i="2" s="1"/>
  <c r="Q379" i="2"/>
  <c r="AV26" i="2" s="1"/>
  <c r="Q372" i="2"/>
  <c r="AV25" i="2" s="1"/>
  <c r="Q365" i="2"/>
  <c r="AV24" i="2" s="1"/>
  <c r="Q358" i="2"/>
  <c r="AV23" i="2" s="1"/>
  <c r="Q351" i="2"/>
  <c r="AV22" i="2" s="1"/>
  <c r="Q344" i="2"/>
  <c r="AV21" i="2" s="1"/>
  <c r="Q337" i="2"/>
  <c r="AV20" i="2" s="1"/>
  <c r="Q330" i="2"/>
  <c r="AV19" i="2" s="1"/>
  <c r="Q323" i="2"/>
  <c r="AV18" i="2" s="1"/>
  <c r="Q316" i="2"/>
  <c r="Q309" i="2"/>
  <c r="AV16" i="2" s="1"/>
  <c r="Q302" i="2"/>
  <c r="AV15" i="2" s="1"/>
  <c r="Q295" i="2"/>
  <c r="AV14" i="2" s="1"/>
  <c r="Q288" i="2"/>
  <c r="AV13" i="2" s="1"/>
  <c r="Q281" i="2"/>
  <c r="AV12" i="2" s="1"/>
  <c r="Q274" i="2"/>
  <c r="Q267" i="2"/>
  <c r="AV10" i="2" s="1"/>
  <c r="Q260" i="2"/>
  <c r="AV9" i="2" s="1"/>
  <c r="Q253" i="2"/>
  <c r="AV8" i="2" s="1"/>
  <c r="Q246" i="2"/>
  <c r="AV7" i="2" s="1"/>
  <c r="Q239" i="2"/>
  <c r="AV6" i="2" s="1"/>
  <c r="Q232" i="2"/>
  <c r="Q225" i="2"/>
  <c r="AO30" i="2" s="1"/>
  <c r="Q218" i="2"/>
  <c r="AO29" i="2" s="1"/>
  <c r="R66" i="2"/>
  <c r="AV17" i="2" l="1"/>
  <c r="AV5" i="2"/>
  <c r="AV11"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161" i="2"/>
  <c r="R162" i="2"/>
  <c r="R163" i="2"/>
  <c r="R164" i="2"/>
  <c r="R165" i="2"/>
  <c r="R166" i="2"/>
  <c r="R167" i="2"/>
  <c r="R168" i="2"/>
  <c r="R169" i="2"/>
  <c r="R170" i="2"/>
  <c r="R171" i="2"/>
  <c r="R172" i="2"/>
  <c r="R173" i="2"/>
  <c r="R174" i="2"/>
  <c r="R175" i="2"/>
  <c r="R176" i="2"/>
  <c r="R177" i="2"/>
  <c r="R178" i="2"/>
  <c r="R179" i="2"/>
  <c r="R180" i="2"/>
  <c r="R181" i="2"/>
  <c r="R182" i="2"/>
  <c r="R183" i="2"/>
  <c r="R184" i="2"/>
  <c r="R185" i="2"/>
  <c r="R186" i="2"/>
  <c r="R187" i="2"/>
  <c r="R188" i="2"/>
  <c r="R189" i="2"/>
  <c r="R190" i="2"/>
  <c r="R191" i="2"/>
  <c r="R192" i="2"/>
  <c r="R193" i="2"/>
  <c r="R194" i="2"/>
  <c r="R195" i="2"/>
  <c r="R196" i="2"/>
  <c r="R197" i="2"/>
  <c r="R198" i="2"/>
  <c r="R199" i="2"/>
  <c r="R200" i="2"/>
  <c r="R201" i="2"/>
  <c r="R202" i="2"/>
  <c r="R203" i="2"/>
  <c r="R204" i="2"/>
  <c r="R205" i="2"/>
  <c r="R206"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367" i="2"/>
  <c r="R368" i="2"/>
  <c r="R369" i="2"/>
  <c r="R370" i="2"/>
  <c r="R371" i="2"/>
  <c r="R372" i="2"/>
  <c r="R373" i="2"/>
  <c r="R374" i="2"/>
  <c r="R375" i="2"/>
  <c r="R376" i="2"/>
  <c r="R377" i="2"/>
  <c r="R378" i="2"/>
  <c r="R379" i="2"/>
  <c r="R380" i="2"/>
  <c r="R381" i="2"/>
  <c r="R382" i="2"/>
  <c r="R383" i="2"/>
  <c r="R384" i="2"/>
  <c r="R385" i="2"/>
  <c r="R386" i="2"/>
  <c r="R387" i="2"/>
  <c r="R388" i="2"/>
  <c r="R389" i="2"/>
  <c r="R390" i="2"/>
  <c r="R391" i="2"/>
  <c r="R392" i="2"/>
  <c r="R393" i="2"/>
  <c r="R394" i="2"/>
  <c r="R395" i="2"/>
  <c r="R396" i="2"/>
  <c r="R397" i="2"/>
  <c r="R398" i="2"/>
  <c r="R399" i="2"/>
  <c r="R400" i="2"/>
  <c r="R401" i="2"/>
  <c r="R402" i="2"/>
  <c r="R403" i="2"/>
  <c r="R404" i="2"/>
  <c r="R405" i="2"/>
  <c r="R406" i="2"/>
  <c r="R407" i="2"/>
  <c r="R408"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1E3AF0B-DD7F-4730-9E44-636E1583B496}" keepAlive="1" name="Requête - Relevé_d'Heures_Hebdomadaire__20201127 TEST CSV 2" description="Connexion à la requête « Relevé_d'Heures_Hebdomadaire__20201127 TEST CSV 2 » dans le classeur." type="5" refreshedVersion="6" background="1" saveData="1">
    <dbPr connection="Provider=Microsoft.Mashup.OleDb.1;Data Source=$Workbook$;Location=&quot;Relevé_d'Heures_Hebdomadaire__20201127 TEST CSV 2&quot;;Extended Properties=&quot;&quot;" command="SELECT * FROM [Relevé_d'Heures_Hebdomadaire__20201127 TEST CSV 2]"/>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<sst xmlns="http://schemas.openxmlformats.org/spreadsheetml/2006/main" count="473" uniqueCount="256">
  <si>
    <t>Date</t>
  </si>
  <si>
    <t>3MG</t>
  </si>
  <si>
    <t>REPOS</t>
  </si>
  <si>
    <t>4,5MG</t>
  </si>
  <si>
    <t>5,5MG</t>
  </si>
  <si>
    <t>6,5MG</t>
  </si>
  <si>
    <t>7MG</t>
  </si>
  <si>
    <t>CP</t>
  </si>
  <si>
    <t>Charge</t>
  </si>
  <si>
    <t>décharge</t>
  </si>
  <si>
    <t>arrivée 1er Chantier</t>
  </si>
  <si>
    <t>départ der. Chantier</t>
  </si>
  <si>
    <t>total Heures</t>
  </si>
  <si>
    <t>MG</t>
  </si>
  <si>
    <t>Début pause déj.</t>
  </si>
  <si>
    <t>Fin pause déj.</t>
  </si>
  <si>
    <t xml:space="preserve"> trajet 1er chantier</t>
  </si>
  <si>
    <t>trajet der. Chantier</t>
  </si>
  <si>
    <t>Heures de prÃ©sence chantier#Jour de prÃ©sence</t>
  </si>
  <si>
    <t>CSS</t>
  </si>
  <si>
    <t>FERIE</t>
  </si>
  <si>
    <t>Véhicule</t>
  </si>
  <si>
    <t>Remorque</t>
  </si>
  <si>
    <t>Conduc</t>
  </si>
  <si>
    <t>Tracteur</t>
  </si>
  <si>
    <t>Colonne1</t>
  </si>
  <si>
    <t>Colonne2</t>
  </si>
  <si>
    <t>Colonne3</t>
  </si>
  <si>
    <t>Colonne4</t>
  </si>
  <si>
    <t>Colonne5</t>
  </si>
  <si>
    <t>Colonne6</t>
  </si>
  <si>
    <t>Colonne7</t>
  </si>
  <si>
    <t>Colonne8</t>
  </si>
  <si>
    <t>Colonne9</t>
  </si>
  <si>
    <t>Colonne10</t>
  </si>
  <si>
    <t>Colonne11</t>
  </si>
  <si>
    <t>Colonne12</t>
  </si>
  <si>
    <t>Colonne13</t>
  </si>
  <si>
    <t>Colonne14</t>
  </si>
  <si>
    <t>Colonne15</t>
  </si>
  <si>
    <t>en format décimal</t>
  </si>
  <si>
    <t>Total Hsup</t>
  </si>
  <si>
    <t>Congé Payé</t>
  </si>
  <si>
    <t>trajet Retenu</t>
  </si>
  <si>
    <t>S01</t>
  </si>
  <si>
    <t>S02</t>
  </si>
  <si>
    <t>S03</t>
  </si>
  <si>
    <t>S04</t>
  </si>
  <si>
    <t>S05</t>
  </si>
  <si>
    <t>S06</t>
  </si>
  <si>
    <t>S07</t>
  </si>
  <si>
    <t>S08</t>
  </si>
  <si>
    <t>S09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</si>
  <si>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</si>
  <si>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</si>
  <si>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</si>
  <si>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</si>
  <si>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</si>
  <si>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</si>
  <si>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</si>
  <si>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</si>
  <si>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</si>
  <si>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</si>
  <si>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</si>
  <si>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</si>
  <si>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</si>
  <si>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</si>
  <si>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</si>
  <si>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</si>
  <si>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</si>
  <si>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</si>
  <si>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</si>
  <si>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</si>
  <si>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</si>
  <si>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</si>
  <si>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</si>
  <si>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</si>
  <si>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</si>
  <si>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</si>
  <si>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</si>
  <si>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</si>
  <si>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</si>
  <si>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</si>
  <si>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</si>
  <si>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</si>
  <si>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</si>
  <si>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</si>
  <si>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</si>
  <si>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</si>
  <si>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</si>
  <si>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</si>
  <si>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</si>
  <si>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</si>
  <si>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</si>
  <si>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</si>
  <si>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</si>
  <si>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2,5MG</t>
  </si>
  <si>
    <t>VEHICULES</t>
  </si>
  <si>
    <t>BEN 01</t>
  </si>
  <si>
    <t>BEN 02</t>
  </si>
  <si>
    <t>BEN 03</t>
  </si>
  <si>
    <t>BEN 04</t>
  </si>
  <si>
    <t>BEN 05</t>
  </si>
  <si>
    <t>BEN 06</t>
  </si>
  <si>
    <t>BEN 07</t>
  </si>
  <si>
    <t>BEN 08</t>
  </si>
  <si>
    <t>BEN 09</t>
  </si>
  <si>
    <t>BEN 10</t>
  </si>
  <si>
    <t>BEN 11</t>
  </si>
  <si>
    <t>PL 001</t>
  </si>
  <si>
    <t>VL 001</t>
  </si>
  <si>
    <t>VL 002</t>
  </si>
  <si>
    <t>VL 003</t>
  </si>
  <si>
    <t>VL 004</t>
  </si>
  <si>
    <t>VL 005</t>
  </si>
  <si>
    <t>VL 006</t>
  </si>
  <si>
    <t>VL 007</t>
  </si>
  <si>
    <t>VL 008</t>
  </si>
  <si>
    <t>VD 001</t>
  </si>
  <si>
    <t>P.UP 1</t>
  </si>
  <si>
    <t>Janvier</t>
  </si>
  <si>
    <t>Février</t>
  </si>
  <si>
    <t>Mars</t>
  </si>
  <si>
    <t>Avril</t>
  </si>
  <si>
    <t>Mai</t>
  </si>
  <si>
    <t>Juin</t>
  </si>
  <si>
    <t>Juillet</t>
  </si>
  <si>
    <t>Août</t>
  </si>
  <si>
    <t>Septembre</t>
  </si>
  <si>
    <t>Octobre</t>
  </si>
  <si>
    <t>Novembre</t>
  </si>
  <si>
    <t>Décembre</t>
  </si>
  <si>
    <t>GD&lt;100</t>
  </si>
  <si>
    <t>GD&gt;100</t>
  </si>
  <si>
    <t>ABST J</t>
  </si>
  <si>
    <t>ABST I</t>
  </si>
  <si>
    <t>Légende</t>
  </si>
  <si>
    <t>Congé Sans Solde</t>
  </si>
  <si>
    <t>Relevé des absences et des retards</t>
  </si>
  <si>
    <t>Commentaire(s) :</t>
  </si>
  <si>
    <t>CEF</t>
  </si>
  <si>
    <t>CEM</t>
  </si>
  <si>
    <t>Congé Enfant Malade</t>
  </si>
  <si>
    <t>Congé Evènements Familiaux</t>
  </si>
  <si>
    <t>Retard / Absence Justifiée</t>
  </si>
  <si>
    <t>Retard / Absence injustifiée</t>
  </si>
  <si>
    <t>Journée Chomée</t>
  </si>
  <si>
    <t>Jounée non travaillée</t>
  </si>
  <si>
    <t>Hebdo</t>
  </si>
  <si>
    <t xml:space="preserve">Cumul </t>
  </si>
  <si>
    <t>Théorique</t>
  </si>
  <si>
    <t>Ecart</t>
  </si>
  <si>
    <t>Solde</t>
  </si>
  <si>
    <t>Hrs. Sup</t>
  </si>
  <si>
    <t>MAL</t>
  </si>
  <si>
    <t>Malade</t>
  </si>
  <si>
    <t>AT</t>
  </si>
  <si>
    <t>Accident</t>
  </si>
  <si>
    <t>Repos</t>
  </si>
  <si>
    <t>Journée Chômé</t>
  </si>
  <si>
    <t>Absence/Retard Non Justifié</t>
  </si>
  <si>
    <t>Absence/Retard Justifié</t>
  </si>
  <si>
    <t>Malade avec justificatif</t>
  </si>
  <si>
    <t>Accident du travail</t>
  </si>
  <si>
    <t>Férié</t>
  </si>
  <si>
    <t>jour de l'an</t>
  </si>
  <si>
    <t>lundi de paques</t>
  </si>
  <si>
    <t xml:space="preserve">Fête du travail </t>
  </si>
  <si>
    <t xml:space="preserve">Fête de la victoire de 1945 </t>
  </si>
  <si>
    <t>Jeudi de l'Ascension</t>
  </si>
  <si>
    <t>Lundi de Pentecôte</t>
  </si>
  <si>
    <t>Fête Nationale</t>
  </si>
  <si>
    <t>Assomption</t>
  </si>
  <si>
    <t>Toussaint</t>
  </si>
  <si>
    <t>Armistice de 1918</t>
  </si>
  <si>
    <t xml:space="preserve">Noël </t>
  </si>
  <si>
    <t xml:space="preserve">Présentiel sur l'année :  </t>
  </si>
  <si>
    <t>CP Evénements Familiaux</t>
  </si>
  <si>
    <t>Période</t>
  </si>
  <si>
    <t>Motif de l'absence</t>
  </si>
  <si>
    <t>Récapitulatif relevé</t>
  </si>
  <si>
    <t>Total des heures d'absences justifiées</t>
  </si>
  <si>
    <t>Total des heures d'absences non justifiées</t>
  </si>
  <si>
    <t>Courrier</t>
  </si>
  <si>
    <t>+O</t>
  </si>
  <si>
    <t>-P</t>
  </si>
  <si>
    <t>Q</t>
  </si>
  <si>
    <t>Corrigé verizon</t>
  </si>
  <si>
    <t>corrigé verizon</t>
  </si>
  <si>
    <t>Nombre de jours de congés restants</t>
  </si>
  <si>
    <t>Total des heures d'absences (Justifié / non justifié)</t>
  </si>
  <si>
    <t>Date d'entrée dans l'entreprise       :</t>
  </si>
  <si>
    <t>CONDUC.</t>
  </si>
  <si>
    <t>INDEMNITES DES PETITS DEPLACEMENTS</t>
  </si>
  <si>
    <t>RELEVES DES ABSENCES / RETARDS</t>
  </si>
  <si>
    <t>TYPE</t>
  </si>
  <si>
    <t>DEBUT</t>
  </si>
  <si>
    <t>FIN</t>
  </si>
  <si>
    <t>DUREE</t>
  </si>
  <si>
    <t>JUSTIF. O/N</t>
  </si>
  <si>
    <t>MOTIF</t>
  </si>
  <si>
    <t>Absence de relevé</t>
  </si>
  <si>
    <t>Semaine</t>
  </si>
  <si>
    <t>Just. O/N</t>
  </si>
  <si>
    <t>Nbre J.</t>
  </si>
  <si>
    <t>Nbre H.</t>
  </si>
  <si>
    <t>LRAR</t>
  </si>
  <si>
    <t>C Simple</t>
  </si>
  <si>
    <t>Relevé mensuel - M NOM Prénom</t>
  </si>
  <si>
    <t>2023</t>
  </si>
  <si>
    <t>5 samedis</t>
  </si>
  <si>
    <t>Congé(s) Payé(s) au                        :</t>
  </si>
  <si>
    <t xml:space="preserve">Ancienneté au (en mois)                  : </t>
  </si>
  <si>
    <t>Nombre d'heures annuelle / hebdo.:</t>
  </si>
  <si>
    <t>Nombre d'heures journalier moyen :</t>
  </si>
  <si>
    <t xml:space="preserve">NBRE D'HEURE MOYEN </t>
  </si>
  <si>
    <t xml:space="preserve">SEMAINE </t>
  </si>
  <si>
    <t>HEURE (cent)</t>
  </si>
  <si>
    <t>HEURE (H)</t>
  </si>
  <si>
    <t>Compte de compensation</t>
  </si>
  <si>
    <t>réalisées</t>
  </si>
  <si>
    <t>h. payées</t>
  </si>
  <si>
    <t>Valeur</t>
  </si>
  <si>
    <r>
      <t xml:space="preserve">Rappel :
</t>
    </r>
    <r>
      <rPr>
        <sz val="10"/>
        <color theme="1"/>
        <rFont val="Arial"/>
        <family val="2"/>
      </rPr>
      <t>Tout retard doit faire l'objet d'une justification à l'arrivée au travail
Toute absence prévisible doit être préalablement autorisée par la Direction. Si l'absence est imprévisible, le salarié doit informer au plus tôt la Direction et fournir dans les 48 heures une justification de cette absence.</t>
    </r>
  </si>
  <si>
    <t>D'après le planning prévisionnel 2023</t>
  </si>
  <si>
    <t>Période basse (32h) x 17 semaines</t>
  </si>
  <si>
    <t>Période moyenne (35h) x 15 semaines</t>
  </si>
  <si>
    <t xml:space="preserve">Période haute (39h) x 18 semaines </t>
  </si>
  <si>
    <t>=</t>
  </si>
  <si>
    <t xml:space="preserve">- 1 J. Férié (15 aout) </t>
  </si>
  <si>
    <t>573,6 h</t>
  </si>
  <si>
    <t>- 4J. Fériés</t>
  </si>
  <si>
    <t>- 3J. Fériés</t>
  </si>
  <si>
    <t>678,6 h</t>
  </si>
  <si>
    <t>497,0 h</t>
  </si>
  <si>
    <t xml:space="preserve">- 3 Semaines CP </t>
  </si>
  <si>
    <t>- 1J. Férié (Noël)</t>
  </si>
  <si>
    <t>- 7 h</t>
  </si>
  <si>
    <t>- 105 h</t>
  </si>
  <si>
    <t>1601 h</t>
  </si>
  <si>
    <t>= 544 h</t>
  </si>
  <si>
    <t>= 525 h</t>
  </si>
  <si>
    <t>= 705 h</t>
  </si>
  <si>
    <t>NON</t>
  </si>
  <si>
    <t>HERVE …</t>
  </si>
  <si>
    <t>TRA 01</t>
  </si>
  <si>
    <t>REM 01</t>
  </si>
  <si>
    <t>Nbre d'heures / jour ([h]:00)</t>
  </si>
  <si>
    <t>Nbre d'heures / semaine (Nbre)</t>
  </si>
  <si>
    <t>Nbre d'heures / jour  (déc)</t>
  </si>
  <si>
    <t>Temps de pause déjeuné</t>
  </si>
  <si>
    <t xml:space="preserve">Temps de chargement </t>
  </si>
  <si>
    <t>Temps de déchargement</t>
  </si>
  <si>
    <t>basse</t>
  </si>
  <si>
    <t>moy.</t>
  </si>
  <si>
    <t>haute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</si>
</sst>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F800]dddd\,\ mmmm\ dd\,\ yyyy"/>
    <numFmt numFmtId="165" formatCode="[h]:mm"/>
    <numFmt numFmtId="166" formatCode="h:mm;@"/>
    <numFmt numFmtId="167" formatCode="[$-F400]h:mm:ss\ AM/PM"/>
  </numFmts>
  <fonts count="26" x14ac:knownFonts="1">
    <font>
      <sz val="11"/>
      <color theme="1"/>
      <name val="Calibri"/>
      <family val="2"/>
      <scheme val="minor"/>
    </font>
    <font>
      <sz val="10"/>
      <color theme="1"/>
      <name val="Calibri"/>
      <family val="2"/>
      <scheme val="minor"/>
    </font>
    <font>
      <sz val="11"/>
      <color theme="1"/>
      <name val="Arial"/>
      <family val="2"/>
    </font>
    <font>
      <sz val="10"/>
      <color theme="1"/>
      <name val="Arial"/>
      <family val="2"/>
    </font>
    <font>
      <sz val="11"/>
      <color theme="1"/>
      <name val="Calibri"/>
      <family val="2"/>
      <scheme val="minor"/>
    </font>
    <font>
      <b/>
      <sz val="11"/>
      <color theme="1"/>
      <name val="Calibri"/>
      <family val="2"/>
      <scheme val="minor"/>
    </font>
    <font>
      <b/>
      <sz val="10"/>
      <color theme="1"/>
      <name val="Calibri"/>
      <family val="2"/>
      <scheme val="minor"/>
    </font>
    <font>
      <sz val="8"/>
      <name val="Calibri"/>
      <family val="2"/>
      <scheme val="minor"/>
    </font>
    <font>
      <b/>
      <sz val="11"/>
      <color theme="1"/>
      <name val="Arial"/>
      <family val="2"/>
    </font>
    <font>
      <sz val="10"/>
      <color theme="0"/>
      <name val="Arial"/>
      <family val="2"/>
    </font>
    <font>
      <sz val="10"/>
      <name val="Arial"/>
      <family val="2"/>
    </font>
    <font>
      <b/>
      <sz val="10"/>
      <color theme="1"/>
      <name val="Arial"/>
      <family val="2"/>
    </font>
    <font>
      <u/>
      <sz val="10"/>
      <color theme="1"/>
      <name val="Arial"/>
      <family val="2"/>
    </font>
    <font>
      <b/>
      <sz val="10"/>
      <name val="Arial"/>
      <family val="2"/>
    </font>
    <font>
      <b/>
      <sz val="10"/>
      <color theme="0"/>
      <name val="Calibri"/>
      <family val="2"/>
      <scheme val="minor"/>
    </font>
    <font>
      <sz val="7"/>
      <name val="Arial"/>
      <family val="2"/>
    </font>
    <font>
      <sz val="10"/>
      <color theme="3" tint="0.79998168889431442"/>
      <name val="Arial"/>
      <family val="2"/>
    </font>
    <font>
      <b/>
      <sz val="12"/>
      <color theme="1"/>
      <name val="Arial"/>
      <family val="2"/>
    </font>
    <font>
      <sz val="9"/>
      <name val="Arial"/>
      <family val="2"/>
    </font>
    <font>
      <sz val="9"/>
      <color theme="1"/>
      <name val="Arial"/>
      <family val="2"/>
    </font>
    <font>
      <b/>
      <sz val="8"/>
      <color theme="1"/>
      <name val="Calibri"/>
      <family val="2"/>
      <scheme val="minor"/>
    </font>
    <font>
      <sz val="8"/>
      <color theme="1"/>
      <name val="Arial"/>
      <family val="2"/>
    </font>
    <font>
      <b/>
      <sz val="9"/>
      <name val="Arial"/>
      <family val="2"/>
    </font>
    <font>
      <strike/>
      <sz val="11"/>
      <color theme="1"/>
      <name val="Calibri"/>
      <family val="2"/>
      <scheme val="minor"/>
    </font>
    <font>
      <strike/>
      <sz val="8"/>
      <color theme="1"/>
      <name val="Calibri"/>
      <family val="2"/>
      <scheme val="minor"/>
    </font>
    <font>
      <sz val="8"/>
      <color theme="1"/>
      <name val="Calibri"/>
      <family val="2"/>
      <scheme val="minor"/>
    </font>
  </fonts>
  <fills count="10">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FF0000"/>
        <bgColor indexed="64"/>
      </patternFill>
    </fill>
    <fill>
      <patternFill patternType="solid">
        <fgColor theme="9"/>
        <bgColor indexed="64"/>
      </patternFill>
    </fill>
    <fill>
      <patternFill patternType="solid">
        <fgColor theme="7"/>
        <bgColor indexed="64"/>
      </patternFill>
    </fill>
    <fill>
      <patternFill patternType="solid">
        <fgColor rgb="FF00B0F0"/>
        <bgColor indexed="64"/>
      </patternFill>
    </fill>
    <fill>
      <patternFill patternType="solid">
        <fgColor theme="5"/>
        <bgColor indexed="64"/>
      </patternFill>
    </fill>
    <fill>
      <patternFill patternType="solid">
        <fgColor theme="1"/>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right/>
      <top style="medium">
        <color indexed="64"/>
      </top>
      <bottom/>
      <diagonal/>
    </border>
    <border>
      <left style="medium">
        <color auto="1"/>
      </left>
      <right/>
      <top/>
      <bottom/>
      <diagonal/>
    </border>
    <border>
      <left/>
      <right/>
      <top/>
      <bottom style="medium">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double">
        <color indexed="64"/>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style="thin">
        <color auto="1"/>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auto="1"/>
      </bottom>
      <diagonal/>
    </border>
    <border>
      <left/>
      <right style="thin">
        <color auto="1"/>
      </right>
      <top/>
      <bottom style="hair">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diagonal/>
    </border>
    <border>
      <left/>
      <right/>
      <top/>
      <bottom style="double">
        <color auto="1"/>
      </bottom>
      <diagonal/>
    </border>
    <border>
      <left/>
      <right style="thin">
        <color auto="1"/>
      </right>
      <top/>
      <bottom style="double">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double">
        <color auto="1"/>
      </top>
      <bottom style="hair">
        <color auto="1"/>
      </bottom>
      <diagonal/>
    </border>
    <border>
      <left/>
      <right/>
      <top style="hair">
        <color auto="1"/>
      </top>
      <bottom style="hair">
        <color auto="1"/>
      </bottom>
      <diagonal/>
    </border>
    <border>
      <left style="thin">
        <color auto="1"/>
      </left>
      <right style="thin">
        <color auto="1"/>
      </right>
      <top style="medium">
        <color auto="1"/>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thin">
        <color indexed="64"/>
      </top>
      <bottom style="hair">
        <color indexed="64"/>
      </bottom>
      <diagonal/>
    </border>
    <border>
      <left/>
      <right style="thin">
        <color auto="1"/>
      </right>
      <top style="medium">
        <color auto="1"/>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s>
  <cellStyleXfs count="10">
    <xf numFmtId="0" fontId="0" fillId="0" borderId="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cellStyleXfs>
  <cellXfs count="280">
    <xf numFmtId="0" fontId="0" fillId="0" borderId="0" xfId="0"/>
    <xf numFmtId="0" fontId="2" fillId="0" borderId="0" xfId="0" applyFont="1"/>
    <xf numFmtId="167" fontId="0" fillId="0" borderId="0" xfId="0" applyNumberFormat="1"/>
    <xf numFmtId="0" fontId="0" fillId="0" borderId="0" xfId="0" applyAlignment="1">
      <alignment horizontal="left"/>
    </xf>
    <xf numFmtId="14" fontId="0" fillId="0" borderId="0" xfId="0" applyNumberFormat="1" applyAlignment="1">
      <alignment horizontal="left"/>
    </xf>
    <xf numFmtId="166" fontId="0" fillId="0" borderId="0" xfId="0" applyNumberFormat="1"/>
    <xf numFmtId="14" fontId="0" fillId="0" borderId="0" xfId="0" applyNumberFormat="1"/>
    <xf numFmtId="20" fontId="0" fillId="0" borderId="0" xfId="0" applyNumberFormat="1"/>
    <xf numFmtId="49" fontId="0" fillId="0" borderId="0" xfId="0" applyNumberFormat="1"/>
    <xf numFmtId="0" fontId="3" fillId="0" borderId="10" xfId="0" applyFont="1" applyBorder="1" applyAlignment="1">
      <alignment vertical="center"/>
    </xf>
    <xf numFmtId="166" fontId="3" fillId="0" borderId="10" xfId="0" applyNumberFormat="1" applyFont="1" applyBorder="1" applyAlignment="1">
      <alignment vertical="center"/>
    </xf>
    <xf numFmtId="166" fontId="3" fillId="0" borderId="0" xfId="0" applyNumberFormat="1" applyFont="1" applyAlignment="1">
      <alignment vertical="center"/>
    </xf>
    <xf numFmtId="0" fontId="6" fillId="0" borderId="0" xfId="0" applyFont="1" applyAlignment="1">
      <alignment vertical="center" wrapText="1"/>
    </xf>
    <xf numFmtId="0" fontId="1" fillId="3" borderId="0" xfId="0" applyFont="1" applyFill="1"/>
    <xf numFmtId="0" fontId="1" fillId="0" borderId="0" xfId="0" applyFont="1"/>
    <xf numFmtId="14" fontId="3" fillId="0" borderId="0" xfId="0" applyNumberFormat="1" applyFont="1" applyAlignment="1">
      <alignment horizontal="center" vertical="center"/>
    </xf>
    <xf numFmtId="0" fontId="0" fillId="0" borderId="2" xfId="0" applyBorder="1"/>
    <xf numFmtId="0" fontId="0" fillId="0" borderId="7" xfId="0" applyBorder="1"/>
    <xf numFmtId="0" fontId="0" fillId="0" borderId="21" xfId="0" applyBorder="1"/>
    <xf numFmtId="0" fontId="2" fillId="0" borderId="21" xfId="0" applyFont="1" applyBorder="1" applyAlignment="1">
      <alignment vertical="center"/>
    </xf>
    <xf numFmtId="0" fontId="8" fillId="6" borderId="2" xfId="0" applyFont="1" applyFill="1" applyBorder="1" applyAlignment="1">
      <alignment vertical="center"/>
    </xf>
    <xf numFmtId="0" fontId="8" fillId="4" borderId="2" xfId="0" applyFont="1" applyFill="1" applyBorder="1" applyAlignment="1">
      <alignment vertical="center"/>
    </xf>
    <xf numFmtId="0" fontId="2" fillId="0" borderId="2" xfId="0" applyFont="1" applyBorder="1" applyAlignment="1">
      <alignment vertical="center"/>
    </xf>
    <xf numFmtId="14" fontId="5" fillId="5" borderId="7" xfId="0" applyNumberFormat="1" applyFont="1" applyFill="1" applyBorder="1"/>
    <xf numFmtId="0" fontId="5" fillId="5" borderId="2" xfId="0" applyFont="1" applyFill="1" applyBorder="1"/>
    <xf numFmtId="2" fontId="3" fillId="0" borderId="10" xfId="0" applyNumberFormat="1"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xf numFmtId="2" fontId="3" fillId="0" borderId="10" xfId="0" applyNumberFormat="1" applyFont="1" applyBorder="1" applyAlignment="1" applyProtection="1">
      <alignment horizontal="center" vertical="center"/>
      <protection locked="0"/>
    </xf>
    <xf numFmtId="0" fontId="5" fillId="7" borderId="13" xfId="0" applyFont="1" applyFill="1" applyBorder="1"/>
    <xf numFmtId="0" fontId="5" fillId="8" borderId="2" xfId="0" applyFont="1" applyFill="1" applyBorder="1"/>
    <xf numFmtId="0" fontId="0" fillId="0" borderId="1" xfId="0" applyBorder="1"/>
    <xf numFmtId="14" fontId="0" fillId="0" borderId="1" xfId="0" applyNumberFormat="1" applyBorder="1"/>
    <xf numFmtId="0" fontId="3" fillId="0" borderId="0" xfId="0" applyFont="1" applyAlignment="1">
      <alignment vertical="center"/>
    </xf>
    <xf numFmtId="2" fontId="3" fillId="0" borderId="0" xfId="0" applyNumberFormat="1" applyFont="1" applyAlignment="1" applyProtection="1">
      <alignment horizontal="center" vertical="center"/>
      <protection locked="0"/>
    </xf>
    <xf numFmtId="0" fontId="3" fillId="0" borderId="33" xfId="0" applyFont="1" applyBorder="1" applyAlignment="1">
      <alignment vertical="center"/>
    </xf>
    <xf numFmtId="166" fontId="3" fillId="0" borderId="33" xfId="0" applyNumberFormat="1" applyFont="1" applyBorder="1" applyAlignment="1">
      <alignment vertical="center"/>
    </xf>
    <xf numFmtId="2" fontId="3" fillId="0" borderId="32" xfId="0" applyNumberFormat="1" applyFont="1" applyBorder="1" applyAlignment="1">
      <alignment horizontal="center" vertical="center"/>
    </xf>
    <xf numFmtId="2" fontId="3" fillId="0" borderId="0" xfId="0" applyNumberFormat="1" applyFont="1" applyAlignment="1">
      <alignment horizontal="right" vertical="center"/>
    </xf>
    <xf numFmtId="0" fontId="3" fillId="0" borderId="0" xfId="0" applyFont="1"/>
    <xf numFmtId="0" fontId="10" fillId="2" borderId="24" xfId="0" applyFont="1" applyFill="1" applyBorder="1" applyAlignment="1">
      <alignment horizontal="center" vertical="center"/>
    </xf>
    <xf numFmtId="0" fontId="3" fillId="0" borderId="24" xfId="0" applyFont="1" applyBorder="1" applyAlignment="1">
      <alignment vertical="center"/>
    </xf>
    <xf numFmtId="166" fontId="3" fillId="0" borderId="24" xfId="0" applyNumberFormat="1" applyFont="1" applyBorder="1" applyAlignment="1">
      <alignment vertical="center" wrapText="1"/>
    </xf>
    <xf numFmtId="0" fontId="3" fillId="0" borderId="0" xfId="0" applyFont="1" applyAlignment="1">
      <alignment horizontal="left" vertical="center"/>
    </xf>
    <xf numFmtId="0" fontId="3" fillId="0" borderId="0" xfId="0" applyFont="1" applyAlignment="1">
      <alignment vertical="center" wrapText="1"/>
    </xf>
    <xf numFmtId="2" fontId="10" fillId="0" borderId="0" xfId="0" applyNumberFormat="1" applyFont="1" applyAlignment="1">
      <alignment vertical="center"/>
    </xf>
    <xf numFmtId="2" fontId="10" fillId="0" borderId="0" xfId="0" applyNumberFormat="1" applyFont="1" applyAlignment="1">
      <alignment vertical="center" wrapText="1"/>
    </xf>
    <xf numFmtId="0" fontId="3" fillId="0" borderId="1" xfId="0" applyFont="1" applyBorder="1" applyAlignment="1">
      <alignment vertical="center"/>
    </xf>
    <xf numFmtId="0" fontId="3" fillId="0" borderId="26" xfId="0" applyFont="1" applyBorder="1" applyAlignment="1">
      <alignment vertical="center"/>
    </xf>
    <xf numFmtId="0" fontId="3" fillId="0" borderId="33" xfId="0" applyFont="1" applyBorder="1" applyAlignment="1">
      <alignment horizontal="center" vertical="center"/>
    </xf>
    <xf numFmtId="0" fontId="3" fillId="0" borderId="2" xfId="0" applyFont="1" applyBorder="1" applyAlignment="1">
      <alignment horizontal="center" vertical="center"/>
    </xf>
    <xf numFmtId="0" fontId="3" fillId="0" borderId="22" xfId="0" applyFont="1" applyBorder="1" applyAlignment="1">
      <alignment horizontal="center" vertical="center"/>
    </xf>
    <xf numFmtId="0" fontId="3" fillId="0" borderId="12" xfId="0" applyFont="1" applyBorder="1" applyAlignment="1">
      <alignment horizontal="center" vertical="center"/>
    </xf>
    <xf numFmtId="0" fontId="3" fillId="0" borderId="12" xfId="0" applyFont="1" applyBorder="1" applyAlignment="1">
      <alignment vertical="center"/>
    </xf>
    <xf numFmtId="2" fontId="3" fillId="0" borderId="22" xfId="0" applyNumberFormat="1" applyFont="1" applyBorder="1" applyAlignment="1">
      <alignment vertical="center"/>
    </xf>
    <xf numFmtId="2" fontId="3" fillId="0" borderId="0" xfId="0" applyNumberFormat="1" applyFont="1" applyAlignment="1">
      <alignment vertical="center"/>
    </xf>
    <xf numFmtId="0" fontId="6" fillId="0" borderId="0" xfId="0" applyFont="1" applyAlignment="1">
      <alignment vertical="center"/>
    </xf>
    <xf numFmtId="14" fontId="3" fillId="0" borderId="9" xfId="0" applyNumberFormat="1" applyFont="1" applyBorder="1" applyAlignment="1">
      <alignment horizontal="center" vertical="center"/>
    </xf>
    <xf numFmtId="2" fontId="3" fillId="0" borderId="10" xfId="0" applyNumberFormat="1" applyFont="1" applyBorder="1" applyAlignment="1">
      <alignment horizontal="right" vertical="center"/>
    </xf>
    <xf numFmtId="0" fontId="3" fillId="0" borderId="2" xfId="0" applyFont="1" applyBorder="1" applyAlignment="1">
      <alignment vertical="center"/>
    </xf>
    <xf numFmtId="0" fontId="3" fillId="0" borderId="10" xfId="0" applyFont="1" applyBorder="1" applyAlignment="1">
      <alignment horizontal="center" vertical="center"/>
    </xf>
    <xf numFmtId="2" fontId="3" fillId="0" borderId="0" xfId="0" applyNumberFormat="1" applyFont="1" applyAlignment="1">
      <alignment horizontal="left" vertical="center"/>
    </xf>
    <xf numFmtId="2" fontId="11" fillId="0" borderId="0" xfId="0" applyNumberFormat="1" applyFont="1" applyAlignment="1">
      <alignment horizontal="center" vertical="center"/>
    </xf>
    <xf numFmtId="14" fontId="11" fillId="0" borderId="0" xfId="0" applyNumberFormat="1" applyFont="1" applyAlignment="1">
      <alignment horizontal="center" vertical="center"/>
    </xf>
    <xf numFmtId="165" fontId="3" fillId="0" borderId="0" xfId="0" applyNumberFormat="1" applyFont="1" applyAlignment="1">
      <alignment horizontal="left" vertical="center"/>
    </xf>
    <xf numFmtId="0" fontId="3" fillId="0" borderId="15" xfId="0" applyFont="1" applyBorder="1" applyAlignment="1">
      <alignment vertical="center"/>
    </xf>
    <xf numFmtId="0" fontId="3" fillId="0" borderId="19" xfId="0" applyFont="1" applyBorder="1" applyAlignment="1">
      <alignment vertical="center"/>
    </xf>
    <xf numFmtId="0" fontId="3" fillId="0" borderId="8" xfId="0" applyFont="1" applyBorder="1" applyAlignment="1">
      <alignment vertical="center"/>
    </xf>
    <xf numFmtId="0" fontId="11" fillId="5" borderId="1" xfId="0" applyFont="1" applyFill="1" applyBorder="1" applyAlignment="1">
      <alignment vertical="center"/>
    </xf>
    <xf numFmtId="0" fontId="11" fillId="6" borderId="1" xfId="0" applyFont="1" applyFill="1" applyBorder="1" applyAlignment="1">
      <alignment vertical="center"/>
    </xf>
    <xf numFmtId="0" fontId="13" fillId="5" borderId="1" xfId="0" applyFont="1" applyFill="1" applyBorder="1" applyAlignment="1">
      <alignment vertical="center"/>
    </xf>
    <xf numFmtId="0" fontId="11" fillId="7" borderId="1" xfId="0" applyFont="1" applyFill="1" applyBorder="1" applyAlignment="1">
      <alignment vertical="center"/>
    </xf>
    <xf numFmtId="0" fontId="11" fillId="4" borderId="1" xfId="0" applyFont="1" applyFill="1" applyBorder="1" applyAlignment="1">
      <alignment vertical="center"/>
    </xf>
    <xf numFmtId="0" fontId="11" fillId="8" borderId="1" xfId="0" applyFont="1" applyFill="1" applyBorder="1" applyAlignment="1">
      <alignment vertical="center"/>
    </xf>
    <xf numFmtId="0" fontId="3" fillId="0" borderId="29" xfId="0" applyFont="1" applyBorder="1" applyAlignment="1">
      <alignment vertical="center"/>
    </xf>
    <xf numFmtId="164" fontId="3" fillId="0" borderId="2" xfId="0" applyNumberFormat="1" applyFont="1" applyBorder="1" applyAlignment="1">
      <alignment vertical="center"/>
    </xf>
    <xf numFmtId="14" fontId="3" fillId="0" borderId="0" xfId="0" applyNumberFormat="1" applyFont="1" applyAlignment="1">
      <alignment vertical="center"/>
    </xf>
    <xf numFmtId="2" fontId="3" fillId="0" borderId="21" xfId="0" applyNumberFormat="1" applyFont="1" applyBorder="1" applyAlignment="1">
      <alignment horizontal="center" vertical="center"/>
    </xf>
    <xf numFmtId="0" fontId="3" fillId="0" borderId="8" xfId="0" applyFont="1" applyBorder="1" applyAlignment="1">
      <alignment horizontal="center" vertical="center"/>
    </xf>
    <xf numFmtId="0" fontId="3" fillId="0" borderId="28" xfId="0" applyFont="1" applyBorder="1" applyAlignment="1">
      <alignment horizontal="center" vertical="center"/>
    </xf>
    <xf numFmtId="0" fontId="6" fillId="0" borderId="0" xfId="0" applyFont="1" applyAlignment="1">
      <alignment horizontal="center" vertical="center"/>
    </xf>
    <xf numFmtId="0" fontId="12" fillId="0" borderId="0" xfId="0" applyFont="1" applyAlignment="1">
      <alignment vertical="center"/>
    </xf>
    <xf numFmtId="0" fontId="3" fillId="0" borderId="0" xfId="0" applyFont="1" applyAlignment="1">
      <alignment vertical="top" wrapText="1"/>
    </xf>
    <xf numFmtId="14" fontId="1" fillId="0" borderId="0" xfId="0" applyNumberFormat="1" applyFont="1" applyAlignment="1">
      <alignment vertical="center"/>
    </xf>
    <xf numFmtId="0" fontId="1" fillId="0" borderId="0" xfId="0" applyFont="1" applyAlignment="1">
      <alignment vertical="center"/>
    </xf>
    <xf numFmtId="0" fontId="3" fillId="0" borderId="31" xfId="0" applyFont="1" applyBorder="1" applyAlignment="1">
      <alignment horizontal="center" vertical="center"/>
    </xf>
    <xf numFmtId="165" fontId="3" fillId="0" borderId="0" xfId="0" applyNumberFormat="1" applyFont="1" applyAlignment="1">
      <alignment vertical="center"/>
    </xf>
    <xf numFmtId="0" fontId="3" fillId="0" borderId="27" xfId="0" applyFont="1" applyBorder="1" applyAlignment="1">
      <alignment vertical="center"/>
    </xf>
    <xf numFmtId="0" fontId="3" fillId="0" borderId="32" xfId="0" applyFont="1" applyBorder="1" applyAlignment="1">
      <alignment horizontal="left" vertical="center"/>
    </xf>
    <xf numFmtId="0" fontId="3" fillId="0" borderId="0" xfId="0" applyFont="1" applyAlignment="1">
      <alignment horizontal="right" vertical="center"/>
    </xf>
    <xf numFmtId="14" fontId="3" fillId="0" borderId="0" xfId="0" applyNumberFormat="1" applyFont="1" applyAlignment="1">
      <alignment horizontal="center"/>
    </xf>
    <xf numFmtId="0" fontId="3" fillId="0" borderId="0" xfId="0" applyFont="1" applyAlignment="1">
      <alignment horizontal="left"/>
    </xf>
    <xf numFmtId="0" fontId="3" fillId="0" borderId="0" xfId="0" applyFont="1" applyAlignment="1">
      <alignment horizontal="center"/>
    </xf>
    <xf numFmtId="166" fontId="3" fillId="0" borderId="0" xfId="0" applyNumberFormat="1" applyFont="1"/>
    <xf numFmtId="2" fontId="3" fillId="0" borderId="0" xfId="0" applyNumberFormat="1" applyFont="1"/>
    <xf numFmtId="0" fontId="15" fillId="2" borderId="3" xfId="0" applyFont="1" applyFill="1" applyBorder="1" applyAlignment="1">
      <alignment horizontal="center" vertical="center"/>
    </xf>
    <xf numFmtId="2"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5" xfId="0" applyFont="1" applyFill="1" applyBorder="1" applyAlignment="1">
      <alignment horizontal="center" vertical="center"/>
    </xf>
    <xf numFmtId="2" fontId="15" fillId="2" borderId="5" xfId="0" applyNumberFormat="1" applyFont="1" applyFill="1" applyBorder="1" applyAlignment="1">
      <alignment horizontal="center" vertical="center" wrapText="1"/>
    </xf>
    <xf numFmtId="0" fontId="15" fillId="2" borderId="5" xfId="0" applyFont="1" applyFill="1" applyBorder="1" applyAlignment="1">
      <alignment horizontal="center" vertical="center" wrapText="1"/>
    </xf>
    <xf numFmtId="0" fontId="3" fillId="0" borderId="15" xfId="0" applyFont="1" applyBorder="1" applyAlignment="1">
      <alignment horizontal="center" vertical="center"/>
    </xf>
    <xf numFmtId="2" fontId="3" fillId="0" borderId="15" xfId="0" applyNumberFormat="1" applyFont="1" applyBorder="1" applyAlignment="1">
      <alignment horizontal="center" vertical="center"/>
    </xf>
    <xf numFmtId="0" fontId="3" fillId="0" borderId="4" xfId="0" applyFont="1" applyBorder="1" applyAlignment="1">
      <alignment horizontal="center"/>
    </xf>
    <xf numFmtId="0" fontId="10" fillId="2" borderId="3"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3"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25" xfId="0" applyFont="1" applyFill="1" applyBorder="1" applyAlignment="1">
      <alignment horizontal="center" vertical="center" wrapText="1"/>
    </xf>
    <xf numFmtId="1" fontId="10" fillId="0" borderId="0" xfId="0" applyNumberFormat="1" applyFont="1"/>
    <xf numFmtId="0" fontId="10" fillId="0" borderId="0" xfId="0" applyFont="1" applyAlignment="1">
      <alignment horizontal="right" vertical="center"/>
    </xf>
    <xf numFmtId="14" fontId="10" fillId="0" borderId="0" xfId="0" applyNumberFormat="1" applyFont="1" applyAlignment="1">
      <alignment horizontal="left" vertical="center"/>
    </xf>
    <xf numFmtId="20" fontId="10" fillId="0" borderId="0" xfId="0" applyNumberFormat="1" applyFont="1" applyAlignment="1">
      <alignment vertical="center" wrapText="1"/>
    </xf>
    <xf numFmtId="0" fontId="10" fillId="0" borderId="0" xfId="0" applyFont="1"/>
    <xf numFmtId="49" fontId="10" fillId="0" borderId="0" xfId="0" applyNumberFormat="1" applyFont="1" applyAlignment="1">
      <alignment horizontal="center" vertical="center"/>
    </xf>
    <xf numFmtId="2" fontId="16" fillId="0" borderId="10" xfId="0" applyNumberFormat="1" applyFont="1" applyBorder="1" applyAlignment="1" applyProtection="1">
      <alignment horizontal="center" vertical="center"/>
      <protection locked="0"/>
    </xf>
    <xf numFmtId="14" fontId="11" fillId="0" borderId="0" xfId="0" applyNumberFormat="1" applyFont="1"/>
    <xf numFmtId="0" fontId="11" fillId="0" borderId="0" xfId="0" applyFont="1" applyAlignment="1">
      <alignment vertical="center"/>
    </xf>
    <xf numFmtId="0" fontId="13" fillId="0" borderId="0" xfId="0" applyFont="1" applyAlignment="1">
      <alignment vertical="center"/>
    </xf>
    <xf numFmtId="14" fontId="3" fillId="0" borderId="0" xfId="0" applyNumberFormat="1" applyFont="1"/>
    <xf numFmtId="0" fontId="17" fillId="2" borderId="6" xfId="0" applyFont="1" applyFill="1" applyBorder="1" applyAlignment="1">
      <alignment vertical="center"/>
    </xf>
    <xf numFmtId="0" fontId="17" fillId="2" borderId="29" xfId="0" applyFont="1" applyFill="1" applyBorder="1" applyAlignment="1">
      <alignment vertical="center"/>
    </xf>
    <xf numFmtId="14" fontId="3" fillId="0" borderId="15" xfId="0" applyNumberFormat="1" applyFont="1" applyBorder="1"/>
    <xf numFmtId="14" fontId="3" fillId="0" borderId="16" xfId="0" applyNumberFormat="1" applyFont="1" applyBorder="1"/>
    <xf numFmtId="14" fontId="3" fillId="0" borderId="13" xfId="0" applyNumberFormat="1" applyFont="1" applyBorder="1"/>
    <xf numFmtId="14" fontId="3" fillId="0" borderId="17" xfId="0" applyNumberFormat="1" applyFont="1" applyBorder="1"/>
    <xf numFmtId="14" fontId="3" fillId="0" borderId="18" xfId="0" applyNumberFormat="1" applyFont="1" applyBorder="1"/>
    <xf numFmtId="14" fontId="3" fillId="0" borderId="19" xfId="0" applyNumberFormat="1" applyFont="1" applyBorder="1"/>
    <xf numFmtId="14" fontId="3" fillId="0" borderId="20" xfId="0" applyNumberFormat="1" applyFont="1" applyBorder="1"/>
    <xf numFmtId="14" fontId="12" fillId="0" borderId="14" xfId="0" applyNumberFormat="1" applyFont="1" applyBorder="1"/>
    <xf numFmtId="0" fontId="3" fillId="0" borderId="15" xfId="0" applyFont="1" applyBorder="1" applyAlignment="1">
      <alignment horizontal="right" vertical="center"/>
    </xf>
    <xf numFmtId="2" fontId="11" fillId="0" borderId="0" xfId="0" applyNumberFormat="1" applyFont="1" applyAlignment="1">
      <alignment vertical="center"/>
    </xf>
    <xf numFmtId="0" fontId="3" fillId="0" borderId="0" xfId="9" applyNumberFormat="1" applyFont="1" applyFill="1" applyBorder="1" applyAlignment="1">
      <alignment horizontal="center" vertical="center"/>
    </xf>
    <xf numFmtId="0" fontId="14" fillId="0" borderId="0" xfId="0" applyFont="1" applyAlignment="1">
      <alignment vertical="center"/>
    </xf>
    <xf numFmtId="0" fontId="9" fillId="0" borderId="0" xfId="0" applyFont="1" applyAlignment="1">
      <alignment vertical="center"/>
    </xf>
    <xf numFmtId="0" fontId="10" fillId="0" borderId="0" xfId="0" applyFont="1" applyAlignment="1">
      <alignment horizontal="left" vertical="center" wrapText="1"/>
    </xf>
    <xf numFmtId="0" fontId="9" fillId="0" borderId="0" xfId="0" applyFont="1" applyAlignment="1">
      <alignment horizontal="center"/>
    </xf>
    <xf numFmtId="49" fontId="9" fillId="0" borderId="0" xfId="0" applyNumberFormat="1" applyFont="1" applyAlignment="1">
      <alignment horizontal="center"/>
    </xf>
    <xf numFmtId="0" fontId="10" fillId="0" borderId="13" xfId="0" applyFont="1" applyBorder="1" applyAlignment="1">
      <alignment horizontal="center"/>
    </xf>
    <xf numFmtId="49" fontId="10" fillId="0" borderId="17" xfId="0" applyNumberFormat="1" applyFont="1" applyBorder="1" applyAlignment="1">
      <alignment horizontal="center"/>
    </xf>
    <xf numFmtId="0" fontId="10" fillId="0" borderId="18" xfId="0" applyFont="1" applyBorder="1" applyAlignment="1">
      <alignment horizontal="center"/>
    </xf>
    <xf numFmtId="49" fontId="10" fillId="0" borderId="20" xfId="0" applyNumberFormat="1" applyFont="1" applyBorder="1" applyAlignment="1">
      <alignment horizontal="center"/>
    </xf>
    <xf numFmtId="14" fontId="3" fillId="3" borderId="1" xfId="0" applyNumberFormat="1" applyFont="1" applyFill="1" applyBorder="1"/>
    <xf numFmtId="0" fontId="10" fillId="0" borderId="12" xfId="0" applyFont="1" applyBorder="1" applyAlignment="1">
      <alignment horizontal="right" vertical="center"/>
    </xf>
    <xf numFmtId="0" fontId="10" fillId="0" borderId="10" xfId="0" applyFont="1" applyBorder="1" applyAlignment="1">
      <alignment horizontal="right" vertical="center"/>
    </xf>
    <xf numFmtId="2" fontId="10" fillId="0" borderId="10" xfId="0" applyNumberFormat="1" applyFont="1" applyBorder="1" applyAlignment="1">
      <alignment horizontal="right" vertical="center"/>
    </xf>
    <xf numFmtId="1" fontId="10" fillId="0" borderId="2" xfId="0" applyNumberFormat="1" applyFont="1" applyBorder="1"/>
    <xf numFmtId="0" fontId="10" fillId="0" borderId="34" xfId="0" applyFont="1" applyBorder="1" applyAlignment="1">
      <alignment horizontal="right" vertical="center"/>
    </xf>
    <xf numFmtId="2" fontId="10" fillId="0" borderId="34" xfId="0" applyNumberFormat="1" applyFont="1" applyBorder="1" applyAlignment="1">
      <alignment horizontal="right" vertical="center"/>
    </xf>
    <xf numFmtId="0" fontId="19" fillId="0" borderId="2" xfId="0" applyFont="1" applyBorder="1"/>
    <xf numFmtId="2" fontId="10" fillId="0" borderId="12" xfId="0" applyNumberFormat="1" applyFont="1" applyBorder="1" applyAlignment="1">
      <alignment horizontal="right" vertical="center"/>
    </xf>
    <xf numFmtId="2" fontId="10" fillId="0" borderId="12" xfId="0" applyNumberFormat="1" applyFont="1" applyBorder="1" applyAlignment="1">
      <alignment horizontal="center" vertical="center"/>
    </xf>
    <xf numFmtId="2" fontId="10" fillId="0" borderId="12" xfId="0" applyNumberFormat="1" applyFont="1" applyBorder="1" applyAlignment="1">
      <alignment horizontal="center"/>
    </xf>
    <xf numFmtId="49" fontId="10" fillId="0" borderId="12" xfId="0" applyNumberFormat="1" applyFont="1" applyBorder="1" applyAlignment="1">
      <alignment horizontal="center" vertical="center"/>
    </xf>
    <xf numFmtId="0" fontId="18" fillId="2" borderId="1" xfId="0" applyFont="1" applyFill="1" applyBorder="1" applyAlignment="1">
      <alignment horizontal="right" vertical="center"/>
    </xf>
    <xf numFmtId="14" fontId="18" fillId="2" borderId="1" xfId="0" quotePrefix="1" applyNumberFormat="1" applyFont="1" applyFill="1" applyBorder="1" applyAlignment="1">
      <alignment horizontal="center" vertical="center"/>
    </xf>
    <xf numFmtId="1" fontId="18" fillId="2" borderId="1" xfId="0" quotePrefix="1" applyNumberFormat="1" applyFont="1" applyFill="1" applyBorder="1" applyAlignment="1">
      <alignment horizontal="center"/>
    </xf>
    <xf numFmtId="0" fontId="3" fillId="0" borderId="21" xfId="0" applyFont="1" applyBorder="1" applyAlignment="1">
      <alignment vertical="center"/>
    </xf>
    <xf numFmtId="0" fontId="3" fillId="0" borderId="35" xfId="0" applyFont="1" applyBorder="1" applyAlignment="1">
      <alignment vertical="center"/>
    </xf>
    <xf numFmtId="0" fontId="6" fillId="0" borderId="10" xfId="0" applyFont="1" applyBorder="1" applyAlignment="1">
      <alignment vertical="center"/>
    </xf>
    <xf numFmtId="0" fontId="6" fillId="0" borderId="10" xfId="0" applyFont="1" applyBorder="1" applyAlignment="1">
      <alignment vertical="center" wrapText="1"/>
    </xf>
    <xf numFmtId="0" fontId="3" fillId="0" borderId="10" xfId="0" applyFont="1" applyBorder="1" applyAlignment="1">
      <alignment vertical="top" wrapText="1"/>
    </xf>
    <xf numFmtId="2" fontId="3" fillId="0" borderId="35" xfId="0" applyNumberFormat="1" applyFont="1" applyBorder="1" applyAlignment="1">
      <alignment horizontal="center" vertical="center"/>
    </xf>
    <xf numFmtId="0" fontId="3" fillId="2" borderId="1" xfId="0" applyFont="1" applyFill="1" applyBorder="1" applyAlignment="1">
      <alignment vertical="center"/>
    </xf>
    <xf numFmtId="0" fontId="3" fillId="2" borderId="1" xfId="0" applyFont="1" applyFill="1" applyBorder="1" applyAlignment="1">
      <alignment horizontal="center" vertical="center"/>
    </xf>
    <xf numFmtId="0" fontId="10" fillId="0" borderId="35" xfId="0" applyFont="1" applyBorder="1" applyAlignment="1">
      <alignment horizontal="right" vertical="center"/>
    </xf>
    <xf numFmtId="2" fontId="10" fillId="0" borderId="35" xfId="0" applyNumberFormat="1" applyFont="1" applyBorder="1" applyAlignment="1">
      <alignment horizontal="right" vertical="center"/>
    </xf>
    <xf numFmtId="0" fontId="18" fillId="2" borderId="1" xfId="0" quotePrefix="1" applyFont="1" applyFill="1" applyBorder="1" applyAlignment="1">
      <alignment horizontal="center" vertical="center"/>
    </xf>
    <xf numFmtId="14" fontId="3" fillId="0" borderId="36" xfId="0" applyNumberFormat="1" applyFont="1" applyBorder="1" applyAlignment="1">
      <alignment horizontal="center" vertical="center"/>
    </xf>
    <xf numFmtId="1" fontId="3" fillId="0" borderId="33" xfId="0" applyNumberFormat="1" applyFont="1" applyBorder="1" applyAlignment="1">
      <alignment vertical="center"/>
    </xf>
    <xf numFmtId="1" fontId="3" fillId="0" borderId="10" xfId="0" applyNumberFormat="1" applyFont="1" applyBorder="1" applyAlignment="1">
      <alignment vertical="center"/>
    </xf>
    <xf numFmtId="1" fontId="10" fillId="0" borderId="0" xfId="0" applyNumberFormat="1" applyFont="1" applyAlignment="1">
      <alignment vertical="center"/>
    </xf>
    <xf numFmtId="0" fontId="0" fillId="0" borderId="1" xfId="0" applyBorder="1" applyAlignment="1">
      <alignment horizontal="center"/>
    </xf>
    <xf numFmtId="20" fontId="0" fillId="0" borderId="1" xfId="0" applyNumberFormat="1" applyBorder="1" applyAlignment="1">
      <alignment horizontal="center"/>
    </xf>
    <xf numFmtId="1" fontId="3" fillId="0" borderId="0" xfId="0" applyNumberFormat="1" applyFont="1" applyAlignment="1">
      <alignment vertical="center"/>
    </xf>
    <xf numFmtId="20" fontId="3" fillId="0" borderId="0" xfId="0" applyNumberFormat="1" applyFont="1" applyAlignment="1">
      <alignment vertical="center"/>
    </xf>
    <xf numFmtId="0" fontId="17" fillId="0" borderId="0" xfId="0" applyFont="1" applyAlignment="1">
      <alignment vertical="center"/>
    </xf>
    <xf numFmtId="14" fontId="12" fillId="0" borderId="0" xfId="0" applyNumberFormat="1" applyFont="1"/>
    <xf numFmtId="0" fontId="8" fillId="0" borderId="0" xfId="0" applyFont="1" applyAlignment="1">
      <alignment vertical="center"/>
    </xf>
    <xf numFmtId="0" fontId="22" fillId="2" borderId="1" xfId="0" applyFont="1" applyFill="1" applyBorder="1" applyAlignment="1">
      <alignment horizontal="right" vertical="center"/>
    </xf>
    <xf numFmtId="14" fontId="3" fillId="0" borderId="0" xfId="0" quotePrefix="1" applyNumberFormat="1" applyFont="1"/>
    <xf numFmtId="14" fontId="3" fillId="0" borderId="19" xfId="0" quotePrefix="1" applyNumberFormat="1" applyFont="1" applyBorder="1"/>
    <xf numFmtId="2" fontId="10" fillId="0" borderId="34" xfId="0" applyNumberFormat="1" applyFont="1" applyBorder="1" applyAlignment="1">
      <alignment horizontal="center" vertical="center"/>
    </xf>
    <xf numFmtId="2" fontId="10" fillId="0" borderId="34" xfId="0" applyNumberFormat="1" applyFont="1" applyBorder="1" applyAlignment="1">
      <alignment horizontal="center"/>
    </xf>
    <xf numFmtId="2" fontId="0" fillId="0" borderId="1" xfId="0" applyNumberFormat="1" applyBorder="1" applyAlignment="1">
      <alignment horizontal="center"/>
    </xf>
    <xf numFmtId="0" fontId="10" fillId="0" borderId="0" xfId="0" applyFont="1" applyAlignment="1">
      <alignment vertical="center" wrapText="1"/>
    </xf>
    <xf numFmtId="0" fontId="10" fillId="0" borderId="0" xfId="0" applyFont="1" applyAlignment="1">
      <alignment horizontal="left" vertical="center"/>
    </xf>
    <xf numFmtId="0" fontId="10" fillId="0" borderId="19" xfId="0" applyFont="1" applyBorder="1" applyAlignment="1">
      <alignment horizontal="left" vertical="center"/>
    </xf>
    <xf numFmtId="2" fontId="3" fillId="0" borderId="0" xfId="0" applyNumberFormat="1" applyFont="1" applyAlignment="1">
      <alignment horizontal="center"/>
    </xf>
    <xf numFmtId="0" fontId="5" fillId="0" borderId="0" xfId="0" applyFont="1"/>
    <xf numFmtId="0" fontId="23" fillId="0" borderId="0" xfId="0" applyFont="1" applyAlignment="1">
      <alignment horizontal="left"/>
    </xf>
    <xf numFmtId="0" fontId="23" fillId="0" borderId="0" xfId="0" applyFont="1"/>
    <xf numFmtId="14" fontId="24" fillId="0" borderId="0" xfId="0" applyNumberFormat="1" applyFont="1" applyAlignment="1">
      <alignment horizontal="left"/>
    </xf>
    <xf numFmtId="14" fontId="25" fillId="0" borderId="0" xfId="0" applyNumberFormat="1" applyFont="1" applyAlignment="1">
      <alignment horizontal="left"/>
    </xf>
    <xf numFmtId="0" fontId="24" fillId="0" borderId="0" xfId="0" applyFont="1"/>
    <xf numFmtId="0" fontId="25" fillId="0" borderId="0" xfId="0" applyFont="1"/>
    <xf numFmtId="164" fontId="3" fillId="2" borderId="33" xfId="0" applyNumberFormat="1" applyFont="1" applyFill="1" applyBorder="1" applyAlignment="1">
      <alignment vertical="center"/>
    </xf>
    <xf numFmtId="0" fontId="10" fillId="0" borderId="15" xfId="0" applyFont="1" applyBorder="1" applyAlignment="1">
      <alignment horizontal="center" vertical="center"/>
    </xf>
    <xf numFmtId="2" fontId="10" fillId="0" borderId="15" xfId="0" applyNumberFormat="1" applyFont="1" applyBorder="1" applyAlignment="1">
      <alignment horizontal="center" vertical="center"/>
    </xf>
    <xf numFmtId="1" fontId="18" fillId="0" borderId="13" xfId="0" quotePrefix="1" applyNumberFormat="1" applyFont="1" applyBorder="1" applyAlignment="1">
      <alignment horizontal="center"/>
    </xf>
    <xf numFmtId="0" fontId="20" fillId="0" borderId="0" xfId="0" applyFont="1" applyAlignment="1">
      <alignment horizontal="center" vertical="center"/>
    </xf>
    <xf numFmtId="2" fontId="21" fillId="0" borderId="0" xfId="0" applyNumberFormat="1" applyFont="1" applyAlignment="1">
      <alignment horizontal="center" vertical="center"/>
    </xf>
    <xf numFmtId="14" fontId="21" fillId="0" borderId="0" xfId="0" applyNumberFormat="1" applyFont="1" applyAlignment="1">
      <alignment horizontal="center" vertical="center"/>
    </xf>
    <xf numFmtId="0" fontId="21" fillId="0" borderId="0" xfId="0" applyFont="1" applyAlignment="1">
      <alignment horizontal="center" vertical="center"/>
    </xf>
    <xf numFmtId="0" fontId="20" fillId="0" borderId="0" xfId="0" applyFont="1" applyAlignment="1">
      <alignment horizontal="center" vertical="center" wrapText="1"/>
    </xf>
    <xf numFmtId="166" fontId="11" fillId="0" borderId="0" xfId="0" applyNumberFormat="1" applyFont="1" applyAlignment="1">
      <alignment horizontal="center" vertical="center"/>
    </xf>
    <xf numFmtId="0" fontId="11" fillId="0" borderId="0" xfId="0" applyFont="1" applyAlignment="1">
      <alignment horizontal="center" vertical="center"/>
    </xf>
    <xf numFmtId="164" fontId="3" fillId="0" borderId="11" xfId="0" applyNumberFormat="1" applyFont="1" applyBorder="1" applyAlignment="1">
      <alignment horizontal="center" vertical="center"/>
    </xf>
    <xf numFmtId="164" fontId="3" fillId="0" borderId="2" xfId="0" applyNumberFormat="1" applyFont="1" applyBorder="1" applyAlignment="1">
      <alignment horizontal="center" vertical="center"/>
    </xf>
    <xf numFmtId="0" fontId="8" fillId="2" borderId="29" xfId="0" applyFont="1" applyFill="1" applyBorder="1" applyAlignment="1">
      <alignment horizontal="center" vertical="center"/>
    </xf>
    <xf numFmtId="0" fontId="8" fillId="2" borderId="30" xfId="0" applyFont="1" applyFill="1" applyBorder="1" applyAlignment="1">
      <alignment horizontal="center" vertical="center"/>
    </xf>
    <xf numFmtId="0" fontId="3" fillId="2" borderId="1" xfId="0" applyFont="1" applyFill="1" applyBorder="1" applyAlignment="1">
      <alignment horizontal="center"/>
    </xf>
    <xf numFmtId="0" fontId="3" fillId="0" borderId="13" xfId="0" applyFont="1" applyBorder="1" applyAlignment="1">
      <alignment horizontal="left" vertical="center"/>
    </xf>
    <xf numFmtId="0" fontId="3" fillId="0" borderId="0" xfId="0" applyFont="1" applyAlignment="1">
      <alignment horizontal="left" vertical="center"/>
    </xf>
    <xf numFmtId="0" fontId="3" fillId="0" borderId="18" xfId="0" applyFont="1" applyBorder="1" applyAlignment="1">
      <alignment horizontal="left" vertical="center"/>
    </xf>
    <xf numFmtId="0" fontId="3" fillId="0" borderId="19" xfId="0" applyFont="1" applyBorder="1" applyAlignment="1">
      <alignment horizontal="left" vertical="center"/>
    </xf>
    <xf numFmtId="14" fontId="3" fillId="0" borderId="1" xfId="0" applyNumberFormat="1" applyFont="1" applyBorder="1" applyAlignment="1">
      <alignment horizontal="center"/>
    </xf>
    <xf numFmtId="0" fontId="3" fillId="0" borderId="1" xfId="0" applyFont="1" applyBorder="1" applyAlignment="1">
      <alignment horizontal="center"/>
    </xf>
    <xf numFmtId="0" fontId="13" fillId="2" borderId="6" xfId="0" applyFont="1" applyFill="1" applyBorder="1" applyAlignment="1">
      <alignment horizontal="center" vertical="center"/>
    </xf>
    <xf numFmtId="0" fontId="13" fillId="2" borderId="29" xfId="0" applyFont="1" applyFill="1" applyBorder="1" applyAlignment="1">
      <alignment horizontal="center" vertical="center"/>
    </xf>
    <xf numFmtId="0" fontId="13" fillId="2" borderId="30" xfId="0" applyFont="1" applyFill="1" applyBorder="1" applyAlignment="1">
      <alignment horizontal="center" vertical="center"/>
    </xf>
    <xf numFmtId="0" fontId="12" fillId="0" borderId="14" xfId="0" applyFont="1" applyBorder="1" applyAlignment="1">
      <alignment horizontal="left" vertical="center"/>
    </xf>
    <xf numFmtId="0" fontId="12" fillId="0" borderId="15" xfId="0" applyFont="1" applyBorder="1" applyAlignment="1">
      <alignment horizontal="left" vertical="center"/>
    </xf>
    <xf numFmtId="14" fontId="3" fillId="2" borderId="1" xfId="0" applyNumberFormat="1" applyFont="1" applyFill="1" applyBorder="1" applyAlignment="1">
      <alignment horizontal="center"/>
    </xf>
    <xf numFmtId="0" fontId="3" fillId="0" borderId="6"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14" fontId="3" fillId="0" borderId="0" xfId="0" applyNumberFormat="1" applyFont="1" applyAlignment="1">
      <alignment horizontal="center"/>
    </xf>
    <xf numFmtId="14" fontId="3" fillId="0" borderId="0" xfId="0" applyNumberFormat="1" applyFont="1" applyAlignment="1">
      <alignment horizontal="center" vertical="center"/>
    </xf>
    <xf numFmtId="0" fontId="10" fillId="0" borderId="0" xfId="0" applyFont="1" applyAlignment="1">
      <alignment horizontal="left" vertical="center" wrapText="1"/>
    </xf>
    <xf numFmtId="0" fontId="3" fillId="0" borderId="0" xfId="0" applyFont="1" applyAlignment="1">
      <alignment horizontal="center" vertical="center"/>
    </xf>
    <xf numFmtId="2" fontId="3" fillId="0" borderId="0" xfId="0" applyNumberFormat="1" applyFont="1" applyAlignment="1">
      <alignment horizontal="right" vertical="center"/>
    </xf>
    <xf numFmtId="0" fontId="15" fillId="2" borderId="24" xfId="0" applyFont="1" applyFill="1" applyBorder="1" applyAlignment="1">
      <alignment horizontal="center" vertical="center" wrapText="1"/>
    </xf>
    <xf numFmtId="0" fontId="15" fillId="2" borderId="24" xfId="0"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5" xfId="0" applyFont="1" applyFill="1" applyBorder="1" applyAlignment="1">
      <alignment horizontal="center" vertical="center" wrapText="1"/>
    </xf>
    <xf numFmtId="14" fontId="15" fillId="2" borderId="23" xfId="0" applyNumberFormat="1" applyFont="1" applyFill="1" applyBorder="1" applyAlignment="1">
      <alignment horizontal="center" vertical="center"/>
    </xf>
    <xf numFmtId="0" fontId="8" fillId="2" borderId="1" xfId="0" applyFont="1" applyFill="1" applyBorder="1" applyAlignment="1">
      <alignment horizontal="center" vertical="center"/>
    </xf>
    <xf numFmtId="14" fontId="3" fillId="0" borderId="18" xfId="0" applyNumberFormat="1" applyFont="1" applyBorder="1" applyAlignment="1">
      <alignment horizontal="center"/>
    </xf>
    <xf numFmtId="14" fontId="3" fillId="0" borderId="19" xfId="0" applyNumberFormat="1" applyFont="1" applyBorder="1" applyAlignment="1">
      <alignment horizontal="center"/>
    </xf>
    <xf numFmtId="14" fontId="3" fillId="0" borderId="13" xfId="0" applyNumberFormat="1" applyFont="1" applyBorder="1" applyAlignment="1">
      <alignment horizontal="center"/>
    </xf>
    <xf numFmtId="14" fontId="3" fillId="0" borderId="17" xfId="0" applyNumberFormat="1" applyFont="1" applyBorder="1" applyAlignment="1">
      <alignment horizontal="center"/>
    </xf>
    <xf numFmtId="14" fontId="12" fillId="0" borderId="14" xfId="0" applyNumberFormat="1" applyFont="1" applyBorder="1" applyAlignment="1">
      <alignment horizontal="left"/>
    </xf>
    <xf numFmtId="14" fontId="3" fillId="0" borderId="15" xfId="0" applyNumberFormat="1" applyFont="1" applyBorder="1" applyAlignment="1">
      <alignment horizontal="left"/>
    </xf>
    <xf numFmtId="14" fontId="3" fillId="0" borderId="15" xfId="0" applyNumberFormat="1" applyFont="1" applyBorder="1" applyAlignment="1">
      <alignment horizontal="center"/>
    </xf>
    <xf numFmtId="14" fontId="3" fillId="0" borderId="16" xfId="0" applyNumberFormat="1" applyFont="1" applyBorder="1" applyAlignment="1">
      <alignment horizontal="center"/>
    </xf>
    <xf numFmtId="14" fontId="3" fillId="0" borderId="20" xfId="0" applyNumberFormat="1" applyFont="1" applyBorder="1" applyAlignment="1">
      <alignment horizontal="center"/>
    </xf>
    <xf numFmtId="0" fontId="6" fillId="0" borderId="10" xfId="0" applyFont="1" applyBorder="1" applyAlignment="1">
      <alignment horizontal="center" vertical="center"/>
    </xf>
    <xf numFmtId="0" fontId="3" fillId="2" borderId="6"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9" xfId="0" applyFont="1" applyFill="1" applyBorder="1" applyAlignment="1">
      <alignment horizontal="center" vertical="center"/>
    </xf>
    <xf numFmtId="0" fontId="6" fillId="0" borderId="35" xfId="0" applyFont="1" applyBorder="1" applyAlignment="1">
      <alignment horizontal="center" vertical="center"/>
    </xf>
    <xf numFmtId="14" fontId="3" fillId="0" borderId="37" xfId="0" applyNumberFormat="1"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9" xfId="0" applyFont="1" applyBorder="1" applyAlignment="1">
      <alignment horizontal="center" vertical="center"/>
    </xf>
    <xf numFmtId="0" fontId="3" fillId="0" borderId="6" xfId="0" applyFont="1" applyBorder="1" applyAlignment="1">
      <alignment horizontal="left" vertical="center"/>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6" fillId="0" borderId="21" xfId="0" applyFont="1" applyBorder="1" applyAlignment="1">
      <alignment horizontal="center" vertical="center"/>
    </xf>
    <xf numFmtId="2" fontId="3" fillId="0" borderId="6" xfId="0" applyNumberFormat="1" applyFont="1" applyBorder="1" applyAlignment="1">
      <alignment horizontal="center" vertical="center"/>
    </xf>
    <xf numFmtId="2" fontId="3" fillId="0" borderId="29" xfId="0" applyNumberFormat="1" applyFont="1" applyBorder="1" applyAlignment="1">
      <alignment horizontal="center" vertical="center"/>
    </xf>
    <xf numFmtId="2" fontId="3" fillId="0" borderId="30" xfId="0" applyNumberFormat="1" applyFont="1" applyBorder="1" applyAlignment="1">
      <alignment horizontal="center" vertical="center"/>
    </xf>
    <xf numFmtId="0" fontId="9" fillId="9" borderId="18" xfId="0" applyFont="1" applyFill="1" applyBorder="1" applyAlignment="1">
      <alignment horizontal="center" vertical="center"/>
    </xf>
    <xf numFmtId="0" fontId="9" fillId="9" borderId="19" xfId="0" applyFont="1" applyFill="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3" fillId="0" borderId="4" xfId="0" applyFont="1" applyBorder="1" applyAlignment="1">
      <alignment horizontal="center"/>
    </xf>
    <xf numFmtId="0" fontId="3" fillId="0" borderId="0" xfId="0" applyFont="1" applyAlignment="1">
      <alignment horizontal="center"/>
    </xf>
    <xf numFmtId="0" fontId="12" fillId="0" borderId="14" xfId="0" applyFont="1" applyBorder="1" applyAlignment="1">
      <alignment horizontal="left" vertical="top" wrapText="1"/>
    </xf>
    <xf numFmtId="0" fontId="12" fillId="0" borderId="15" xfId="0" applyFont="1" applyBorder="1" applyAlignment="1">
      <alignment horizontal="left" vertical="top"/>
    </xf>
    <xf numFmtId="0" fontId="12" fillId="0" borderId="16" xfId="0" applyFont="1" applyBorder="1" applyAlignment="1">
      <alignment horizontal="left" vertical="top"/>
    </xf>
    <xf numFmtId="0" fontId="12" fillId="0" borderId="13" xfId="0" applyFont="1" applyBorder="1" applyAlignment="1">
      <alignment horizontal="left" vertical="top"/>
    </xf>
    <xf numFmtId="0" fontId="12" fillId="0" borderId="0" xfId="0" applyFont="1" applyAlignment="1">
      <alignment horizontal="left" vertical="top"/>
    </xf>
    <xf numFmtId="0" fontId="12" fillId="0" borderId="17" xfId="0" applyFont="1" applyBorder="1" applyAlignment="1">
      <alignment horizontal="left" vertical="top"/>
    </xf>
    <xf numFmtId="0" fontId="12" fillId="0" borderId="18" xfId="0" applyFont="1" applyBorder="1" applyAlignment="1">
      <alignment horizontal="left" vertical="top"/>
    </xf>
    <xf numFmtId="0" fontId="12" fillId="0" borderId="19" xfId="0" applyFont="1" applyBorder="1" applyAlignment="1">
      <alignment horizontal="left" vertical="top"/>
    </xf>
    <xf numFmtId="0" fontId="12" fillId="0" borderId="20" xfId="0" applyFont="1" applyBorder="1" applyAlignment="1">
      <alignment horizontal="left" vertical="top"/>
    </xf>
    <xf numFmtId="0" fontId="10" fillId="0" borderId="15" xfId="0" applyFont="1" applyBorder="1" applyAlignment="1">
      <alignment horizontal="center" vertical="center"/>
    </xf>
    <xf numFmtId="0" fontId="0" fillId="0" borderId="1" xfId="0" applyBorder="1" applyAlignment="1">
      <alignment horizontal="center"/>
    </xf>
  </cellXfs>
  <cellStyles count="10">
    <cellStyle name="Milliers" xfId="9" builtinId="3"/>
    <cellStyle name="Milliers 2" xfId="1" xr:uid="{EAE3F428-ABFA-4031-92C9-B8D4CC3F3FF1}"/>
    <cellStyle name="Milliers 2 2" xfId="5" xr:uid="{2C2C1F17-9AE8-497D-8260-74446205BEA7}"/>
    <cellStyle name="Milliers 2 3" xfId="7" xr:uid="{09E23948-C49F-4D60-9AAF-1B6ED15CC4D3}"/>
    <cellStyle name="Milliers 2 4" xfId="3" xr:uid="{AFDF038C-32C7-4382-BFC2-6FA603D15BC9}"/>
    <cellStyle name="Monétaire 2" xfId="2" xr:uid="{46994042-2F1A-4C32-BE8F-2CF9178ECF4B}"/>
    <cellStyle name="Monétaire 2 2" xfId="6" xr:uid="{8055FD13-F166-4D04-9220-B5AA70393D36}"/>
    <cellStyle name="Monétaire 2 3" xfId="8" xr:uid="{A99815AF-D209-458A-AA3E-0B95CACC00A6}"/>
    <cellStyle name="Monétaire 2 4" xfId="4" xr:uid="{CC2A05E9-1552-443B-AD0A-3F3EC9DEA3A9}"/>
    <cellStyle name="Normal" xfId="0" builtinId="0"/>
  </cellStyles>
  <dxfs count="42">
    <dxf>
      <font>
        <b/>
        <i val="0"/>
      </font>
      <fill>
        <patternFill>
          <bgColor rgb="FF00B0F0"/>
        </patternFill>
      </fill>
    </dxf>
    <dxf>
      <font>
        <b/>
        <i val="0"/>
      </font>
      <fill>
        <patternFill>
          <bgColor rgb="FF00B0F0"/>
        </patternFill>
      </fill>
    </dxf>
    <dxf>
      <font>
        <b/>
        <i val="0"/>
      </font>
      <fill>
        <patternFill>
          <bgColor theme="9"/>
        </patternFill>
      </fill>
    </dxf>
    <dxf>
      <font>
        <b/>
        <i val="0"/>
      </font>
      <fill>
        <patternFill>
          <bgColor theme="9"/>
        </patternFill>
      </fill>
    </dxf>
    <dxf>
      <font>
        <b/>
        <i val="0"/>
      </font>
      <fill>
        <patternFill>
          <bgColor theme="9"/>
        </patternFill>
      </fill>
    </dxf>
    <dxf>
      <font>
        <b/>
        <i val="0"/>
      </font>
      <fill>
        <patternFill>
          <bgColor theme="9"/>
        </patternFill>
      </fill>
    </dxf>
    <dxf>
      <font>
        <b/>
        <i val="0"/>
      </font>
      <fill>
        <patternFill>
          <bgColor theme="7"/>
        </patternFill>
      </fill>
    </dxf>
    <dxf>
      <font>
        <b/>
        <i val="0"/>
      </font>
      <fill>
        <patternFill>
          <bgColor rgb="FFFF0000"/>
        </patternFill>
      </fill>
    </dxf>
    <dxf>
      <font>
        <b/>
        <i val="0"/>
      </font>
      <fill>
        <patternFill>
          <bgColor theme="5"/>
        </patternFill>
      </fill>
    </dxf>
    <dxf>
      <font>
        <color theme="0"/>
      </font>
    </dxf>
    <dxf>
      <font>
        <b/>
        <i val="0"/>
        <color theme="4"/>
      </font>
      <fill>
        <patternFill patternType="none">
          <bgColor auto="1"/>
        </patternFill>
      </fill>
    </dxf>
    <dxf>
      <font>
        <b/>
        <i val="0"/>
        <color rgb="FFFF0000"/>
      </font>
    </dxf>
    <dxf>
      <fill>
        <patternFill>
          <bgColor theme="3" tint="0.79998168889431442"/>
        </patternFill>
      </fill>
    </dxf>
    <dxf>
      <font>
        <color theme="0"/>
      </font>
    </dxf>
    <dxf>
      <font>
        <b/>
        <i val="0"/>
        <color rgb="FFFF0000"/>
      </font>
    </dxf>
    <dxf>
      <font>
        <b/>
        <i val="0"/>
        <color rgb="FFFF0000"/>
      </font>
    </dxf>
    <dxf>
      <font>
        <color theme="3" tint="0.79998168889431442"/>
      </font>
    </dxf>
    <dxf>
      <fill>
        <patternFill patternType="darkGrid"/>
      </fill>
    </dxf>
    <dxf>
      <font>
        <b/>
        <i val="0"/>
      </font>
      <fill>
        <patternFill>
          <bgColor theme="9"/>
        </patternFill>
      </fill>
    </dxf>
    <dxf>
      <font>
        <b/>
        <i val="0"/>
      </font>
      <fill>
        <patternFill>
          <bgColor theme="9"/>
        </patternFill>
      </fill>
    </dxf>
    <dxf>
      <font>
        <b/>
        <i val="0"/>
      </font>
      <fill>
        <patternFill>
          <bgColor theme="9"/>
        </patternFill>
      </fill>
    </dxf>
    <dxf>
      <font>
        <b/>
        <i val="0"/>
      </font>
      <fill>
        <patternFill>
          <bgColor theme="9"/>
        </patternFill>
      </fill>
    </dxf>
    <dxf>
      <font>
        <b/>
        <i val="0"/>
      </font>
      <fill>
        <patternFill>
          <bgColor theme="7"/>
        </patternFill>
      </fill>
    </dxf>
    <dxf>
      <font>
        <b/>
        <i val="0"/>
      </font>
      <fill>
        <patternFill>
          <bgColor rgb="FFFF0000"/>
        </patternFill>
      </fill>
    </dxf>
    <dxf>
      <font>
        <b/>
        <i val="0"/>
      </font>
      <fill>
        <patternFill>
          <bgColor theme="5"/>
        </patternFill>
      </fill>
    </dxf>
    <dxf>
      <fill>
        <patternFill>
          <bgColor theme="3" tint="0.79998168889431442"/>
        </patternFill>
      </fill>
    </dxf>
    <dxf>
      <numFmt numFmtId="167" formatCode="[$-F400]h:mm:ss\ AM/PM"/>
    </dxf>
    <dxf>
      <numFmt numFmtId="167" formatCode="[$-F400]h:mm:ss\ AM/PM"/>
    </dxf>
    <dxf>
      <numFmt numFmtId="166" formatCode="h:mm;@"/>
    </dxf>
    <dxf>
      <numFmt numFmtId="166" formatCode="h:mm;@"/>
    </dxf>
    <dxf>
      <numFmt numFmtId="167" formatCode="[$-F400]h:mm:ss\ AM/PM"/>
    </dxf>
    <dxf>
      <numFmt numFmtId="166" formatCode="h:mm;@"/>
    </dxf>
    <dxf>
      <numFmt numFmtId="166" formatCode="h:mm;@"/>
    </dxf>
    <dxf>
      <numFmt numFmtId="0" formatCode="General"/>
    </dxf>
    <dxf>
      <numFmt numFmtId="30" formatCode="@"/>
    </dxf>
    <dxf>
      <numFmt numFmtId="0" formatCode="General"/>
    </dxf>
    <dxf>
      <numFmt numFmtId="0" formatCode="General"/>
    </dxf>
    <dxf>
      <numFmt numFmtId="0" formatCode="General"/>
    </dxf>
    <dxf>
      <numFmt numFmtId="0" formatCode="General"/>
    </dxf>
    <dxf>
      <numFmt numFmtId="0" formatCode="General"/>
    </dxf>
    <dxf>
      <numFmt numFmtId="0" formatCode="General"/>
      <alignment horizontal="left" vertical="bottom" textRotation="0" wrapText="0" indent="0" justifyLastLine="0" shrinkToFit="0" readingOrder="0"/>
    </dxf>
    <dxf>
      <numFmt numFmtId="19" formatCode="dd/mm/yyyy"/>
      <alignment horizontal="left" vertical="bottom" textRotation="0" wrapText="0" indent="0" justifyLastLine="0" shrinkToFit="0" readingOrder="0"/>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Drop" dropStyle="combo" dx="22" fmlaLink="C6" fmlaRange="[1]BD!$C$2:$C$13" noThreeD="1" sel="0" val="0"/>
</file>

<file path=xl/ctrlProps/ctrlProp2.xml><?xml version="1.0" encoding="utf-8"?>
<formControlPr xmlns="http://schemas.microsoft.com/office/spreadsheetml/2009/9/main" objectType="Drop" dropStyle="combo" dx="22" fmlaLink="C6" fmlaRange="BD!$C$2:$C$13" noThreeD="1" sel="1"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5</xdr:row>
          <xdr:rowOff>9525</xdr:rowOff>
        </xdr:from>
        <xdr:to>
          <xdr:col>5</xdr:col>
          <xdr:colOff>123825</xdr:colOff>
          <xdr:row>6</xdr:row>
          <xdr:rowOff>85725</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xdr:row>
          <xdr:rowOff>9525</xdr:rowOff>
        </xdr:from>
        <xdr:to>
          <xdr:col>5</xdr:col>
          <xdr:colOff>123825</xdr:colOff>
          <xdr:row>6</xdr:row>
          <xdr:rowOff>85725</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talas/Desktop/POINTAGE%202021%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evé Kizeo"/>
      <sheetName val="Relevé 2021"/>
      <sheetName val="Feuil1"/>
      <sheetName val="Feuil3"/>
      <sheetName val="BD"/>
    </sheetNames>
    <sheetDataSet>
      <sheetData sheetId="0"/>
      <sheetData sheetId="1"/>
      <sheetData sheetId="2"/>
      <sheetData sheetId="3"/>
      <sheetData sheetId="4"/>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F99563BF-E90B-4246-8FA2-846611ECCA5F}" autoFormatId="16" applyNumberFormats="0" applyBorderFormats="0" applyFontFormats="0" applyPatternFormats="0" applyAlignmentFormats="0" applyWidthHeightFormats="0">
  <queryTableRefresh nextId="19">
    <queryTableFields count="16">
      <queryTableField id="3" name="Heures de prÃ©sence chantier#Jour de prÃ©sence" tableColumnId="3"/>
      <queryTableField id="4" name="Heures de prÃ©sence chantier#Conducteur ?" tableColumnId="4"/>
      <queryTableField id="5" name="Heures de prÃ©sence chantier#VÃ©hicules" tableColumnId="5"/>
      <queryTableField id="6" name="Heures de prÃ©sence chantier#Remorques" tableColumnId="6"/>
      <queryTableField id="7" name="Heures de prÃ©sence chantier#Tracteurs" tableColumnId="7"/>
      <queryTableField id="8" name="Heures de prÃ©sence chantier#PDG [Entretien RÃ©sidences Entreprises  Ã‰lagage/Abattage]" tableColumnId="8"/>
      <queryTableField id="9" name="Heures de prÃ©sence chantier#PDGA [CrÃ©ation : Arrosage, Plantations...]" tableColumnId="9"/>
      <queryTableField id="10" name="Heures de prÃ©sence chantier#NLJ [Entretien Particuliers]" tableColumnId="10"/>
      <queryTableField id="11" name="Heures de prÃ©sence chantier#Commentaire : " tableColumnId="11"/>
      <queryTableField id="12" name="Heures de prÃ©sence chantier#Heure d'arrivÃ©e chantier" tableColumnId="12"/>
      <queryTableField id="13" name="Heures de prÃ©sence chantier#Heure dÃ©but pause dÃ©jeuner" tableColumnId="13"/>
      <queryTableField id="14" name="Heures de prÃ©sence chantier#Total matinÃ©e (heures)" tableColumnId="14"/>
      <queryTableField id="15" name="Heures de prÃ©sence chantier#Heure fin pause dÃ©jeuner" tableColumnId="15"/>
      <queryTableField id="16" name="Heures de prÃ©sence chantier#Heure de dÃ©part Chantier" tableColumnId="16"/>
      <queryTableField id="17" name="Heures de prÃ©sence chantier#Total aprÃ¨s-midi (heures)" tableColumnId="17"/>
      <queryTableField id="18" name="Heures de prÃ©sence chantier#Total journÃ©e (heures)" tableColumnId="18"/>
    </queryTableFields>
    <queryTableDeletedFields count="2">
      <deletedField name="Nom"/>
      <deletedField name="PrÃ©nom"/>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DC59355-D060-41DD-890E-D65BB2D3CE46}" name="Relevé_d_Heures_Hebdomadaire__20201127_TEST_CSV_2" displayName="Relevé_d_Heures_Hebdomadaire__20201127_TEST_CSV_2" ref="C1:R368" tableType="queryTable" totalsRowShown="0">
  <autoFilter ref="C1:R368" xr:uid="{049DF72B-530D-4DD0-9EB1-52D7AA61926E}"/>
  <tableColumns count="16">
    <tableColumn id="3" xr3:uid="{D7F7D8A8-56DB-48C0-A97F-B3F5A5454116}" uniqueName="3" name="Heures de prÃ©sence chantier#Jour de prÃ©sence" queryTableFieldId="3" dataDxfId="41"/>
    <tableColumn id="4" xr3:uid="{2FB3A1E9-0A4A-4F9B-936B-24EAD39E034C}" uniqueName="4" name="Colonne1" queryTableFieldId="4" dataDxfId="40"/>
    <tableColumn id="5" xr3:uid="{E1FD7A06-7259-4C33-AD6D-08756B3287A5}" uniqueName="5" name="Colonne2" queryTableFieldId="5" dataDxfId="39"/>
    <tableColumn id="6" xr3:uid="{D8179284-8BBB-452C-BEF3-545F172CC40F}" uniqueName="6" name="Colonne3" queryTableFieldId="6" dataDxfId="38"/>
    <tableColumn id="7" xr3:uid="{A892EAED-8D0B-4658-B173-15B01ACAFE09}" uniqueName="7" name="Colonne4" queryTableFieldId="7" dataDxfId="37"/>
    <tableColumn id="8" xr3:uid="{EABF2A41-42F5-42D9-9890-B20B74CCD306}" uniqueName="8" name="Colonne5" queryTableFieldId="8" dataDxfId="36"/>
    <tableColumn id="9" xr3:uid="{C2D6D38D-639D-4EAB-A6D9-FAF236FDAE8F}" uniqueName="9" name="Colonne6" queryTableFieldId="9" dataDxfId="35"/>
    <tableColumn id="10" xr3:uid="{418E2B09-CAC6-434C-947A-818C2728A20C}" uniqueName="10" name="Colonne7" queryTableFieldId="10" dataDxfId="34"/>
    <tableColumn id="11" xr3:uid="{A97FD321-C6A8-4894-A5CF-BA3A7BA1BEA3}" uniqueName="11" name="Colonne8" queryTableFieldId="11" dataDxfId="33"/>
    <tableColumn id="12" xr3:uid="{0A4771B1-25E3-4F31-B68C-EE8D524B6E03}" uniqueName="12" name="Colonne9" queryTableFieldId="12" dataDxfId="32"/>
    <tableColumn id="13" xr3:uid="{893B451F-C7EE-40AC-95B7-4A1E0E891DCD}" uniqueName="13" name="Colonne10" queryTableFieldId="13" dataDxfId="31"/>
    <tableColumn id="14" xr3:uid="{0F8356CA-9CE9-4DF0-8D47-5B8F64EA26F7}" uniqueName="14" name="Colonne11" queryTableFieldId="14" dataDxfId="30"/>
    <tableColumn id="15" xr3:uid="{BBC5D559-A50C-444E-976D-CB5F09A40F2C}" uniqueName="15" name="Colonne12" queryTableFieldId="15" dataDxfId="29"/>
    <tableColumn id="16" xr3:uid="{891F08E5-3CA3-4926-AEAE-1A9CF1E0A805}" uniqueName="16" name="Colonne13" queryTableFieldId="16" dataDxfId="28"/>
    <tableColumn id="17" xr3:uid="{D1331E17-FAA8-4733-9DC3-91752C867325}" uniqueName="17" name="Colonne14" queryTableFieldId="17" dataDxfId="27"/>
    <tableColumn id="18" xr3:uid="{05848F5C-8ECB-46E4-B203-C507F807BB24}" uniqueName="18" name="Colonne15" queryTableFieldId="18" dataDxfId="26"/>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7E242-27B9-40D3-A106-8857AB498875}">
  <sheetPr codeName="Feuil2"/>
  <dimension ref="C1:R376"/>
  <sheetViews>
    <sheetView topLeftCell="C1" workbookViewId="0">
      <selection activeCell="D11" sqref="D11"/>
    </sheetView>
  </sheetViews>
  <sheetFormatPr baseColWidth="10" defaultColWidth="10.7109375" defaultRowHeight="15" x14ac:dyDescent="0.25"/>
  <cols>
    <col min="1" max="2" width="0" hidden="1" customWidth="1"/>
    <col min="3" max="3" width="10.7109375" style="3"/>
    <col min="4" max="4" width="9.140625" style="3" customWidth="1"/>
    <col min="5" max="5" width="7.140625" customWidth="1"/>
    <col min="6" max="6" width="6.85546875" customWidth="1"/>
    <col min="7" max="7" width="6.42578125" customWidth="1"/>
    <col min="8" max="8" width="5.42578125" customWidth="1"/>
    <col min="9" max="9" width="20.7109375" customWidth="1"/>
    <col min="10" max="10" width="10.7109375" style="8"/>
    <col min="11" max="11" width="63.85546875" customWidth="1"/>
    <col min="12" max="12" width="43.7109375" style="5" customWidth="1"/>
    <col min="13" max="13" width="10.7109375" style="5"/>
    <col min="15" max="16" width="10.7109375" style="5"/>
  </cols>
  <sheetData>
    <row r="1" spans="3:18" x14ac:dyDescent="0.25">
      <c r="C1" s="3" t="s">
        <v>18</v>
      </c>
      <c r="D1" s="3" t="s">
        <v>25</v>
      </c>
      <c r="E1" t="s">
        <v>26</v>
      </c>
      <c r="F1" t="s">
        <v>27</v>
      </c>
      <c r="G1" t="s">
        <v>28</v>
      </c>
      <c r="H1" t="s">
        <v>29</v>
      </c>
      <c r="I1" t="s">
        <v>30</v>
      </c>
      <c r="J1" s="8" t="s">
        <v>31</v>
      </c>
      <c r="K1" t="s">
        <v>32</v>
      </c>
      <c r="L1" s="5" t="s">
        <v>33</v>
      </c>
      <c r="M1" s="5" t="s">
        <v>34</v>
      </c>
      <c r="N1" t="s">
        <v>35</v>
      </c>
      <c r="O1" s="5" t="s">
        <v>36</v>
      </c>
      <c r="P1" s="5" t="s">
        <v>37</v>
      </c>
      <c r="Q1" t="s">
        <v>38</v>
      </c>
      <c r="R1" t="s">
        <v>39</v>
      </c>
    </row>
    <row r="2" spans="3:18" x14ac:dyDescent="0.25">
      <c r="D2" s="7"/>
    </row>
    <row r="3" spans="3:18" x14ac:dyDescent="0.25">
      <c r="D3" s="7"/>
    </row>
    <row r="4" spans="3:18" x14ac:dyDescent="0.25">
      <c r="C4" s="4">
        <v>44927</v>
      </c>
      <c r="D4" s="7" t="s">
        <v>2</v>
      </c>
      <c r="E4" s="7"/>
      <c r="F4" s="7"/>
      <c r="G4" s="7"/>
      <c r="J4"/>
      <c r="N4" s="2"/>
      <c r="Q4" s="2"/>
      <c r="R4" s="2"/>
    </row>
    <row r="5" spans="3:18" x14ac:dyDescent="0.25">
      <c r="C5" s="4">
        <v>44928</v>
      </c>
      <c r="D5" s="7">
        <v>0.33333333333333331</v>
      </c>
      <c r="E5" s="7">
        <v>0.5</v>
      </c>
      <c r="F5" s="7">
        <v>0.53125</v>
      </c>
      <c r="G5" s="7">
        <v>0.64583333333333337</v>
      </c>
      <c r="H5" t="s">
        <v>243</v>
      </c>
      <c r="I5" t="s">
        <v>244</v>
      </c>
      <c r="J5" t="s">
        <v>98</v>
      </c>
      <c r="K5" t="s">
        <v>246</v>
      </c>
      <c r="L5" s="5" t="s">
        <v>245</v>
      </c>
      <c r="N5" s="2"/>
      <c r="Q5" s="2"/>
      <c r="R5" s="2"/>
    </row>
    <row r="6" spans="3:18" x14ac:dyDescent="0.25">
      <c r="C6" s="4">
        <v>44929</v>
      </c>
      <c r="D6" s="7" t="s">
        <v>7</v>
      </c>
      <c r="E6" s="7"/>
      <c r="F6" s="7"/>
      <c r="G6" s="7"/>
      <c r="J6"/>
      <c r="N6" s="2"/>
      <c r="Q6" s="2"/>
      <c r="R6" s="2"/>
    </row>
    <row r="7" spans="3:18" x14ac:dyDescent="0.25">
      <c r="C7" s="4">
        <v>44930</v>
      </c>
      <c r="D7" s="7" t="s">
        <v>154</v>
      </c>
      <c r="E7" s="7"/>
      <c r="F7" s="7"/>
      <c r="G7" s="7"/>
      <c r="J7"/>
      <c r="L7"/>
      <c r="N7" s="2"/>
      <c r="Q7" s="2"/>
      <c r="R7" s="2"/>
    </row>
    <row r="8" spans="3:18" x14ac:dyDescent="0.25">
      <c r="C8" s="4">
        <v>44931</v>
      </c>
      <c r="D8" s="7" t="s">
        <v>156</v>
      </c>
      <c r="E8" s="7"/>
      <c r="F8" s="7"/>
      <c r="G8" s="7"/>
      <c r="J8"/>
      <c r="L8"/>
      <c r="N8" s="2"/>
      <c r="Q8" s="2"/>
      <c r="R8" s="2"/>
    </row>
    <row r="9" spans="3:18" x14ac:dyDescent="0.25">
      <c r="C9" s="4">
        <v>44932</v>
      </c>
      <c r="D9" s="7" t="s">
        <v>134</v>
      </c>
      <c r="E9" s="7"/>
      <c r="F9" s="7"/>
      <c r="G9" s="7"/>
      <c r="J9"/>
      <c r="L9"/>
      <c r="N9" s="2"/>
      <c r="Q9" s="2"/>
      <c r="R9" s="2"/>
    </row>
    <row r="10" spans="3:18" x14ac:dyDescent="0.25">
      <c r="C10" s="4">
        <v>44933</v>
      </c>
      <c r="D10" s="7" t="s">
        <v>135</v>
      </c>
      <c r="E10" s="7"/>
      <c r="F10" s="7"/>
      <c r="G10" s="7"/>
      <c r="J10"/>
      <c r="L10"/>
      <c r="N10" s="2"/>
      <c r="Q10" s="2"/>
      <c r="R10" s="2"/>
    </row>
    <row r="11" spans="3:18" x14ac:dyDescent="0.25">
      <c r="C11" s="4">
        <v>44934</v>
      </c>
      <c r="D11" s="7" t="s">
        <v>2</v>
      </c>
      <c r="E11" s="7"/>
      <c r="F11" s="7"/>
      <c r="G11" s="7"/>
      <c r="J11"/>
      <c r="L11"/>
      <c r="N11" s="2"/>
      <c r="Q11" s="2"/>
      <c r="R11" s="2"/>
    </row>
    <row r="12" spans="3:18" x14ac:dyDescent="0.25">
      <c r="C12" s="4">
        <v>44935</v>
      </c>
      <c r="D12" s="7"/>
      <c r="E12" s="7"/>
      <c r="F12" s="7"/>
      <c r="G12" s="7"/>
      <c r="J12"/>
      <c r="L12"/>
      <c r="N12" s="2"/>
      <c r="Q12" s="2"/>
      <c r="R12" s="2"/>
    </row>
    <row r="13" spans="3:18" x14ac:dyDescent="0.25">
      <c r="C13" s="4">
        <v>44936</v>
      </c>
      <c r="D13" s="7"/>
      <c r="E13" s="7"/>
      <c r="F13" s="7"/>
      <c r="G13" s="7"/>
      <c r="J13"/>
      <c r="N13" s="2"/>
      <c r="Q13" s="2"/>
      <c r="R13" s="2"/>
    </row>
    <row r="14" spans="3:18" x14ac:dyDescent="0.25">
      <c r="C14" s="4">
        <v>44937</v>
      </c>
      <c r="D14" s="7"/>
      <c r="E14" s="7"/>
      <c r="F14" s="7"/>
      <c r="G14" s="7"/>
      <c r="J14"/>
      <c r="N14" s="2"/>
      <c r="Q14" s="2"/>
      <c r="R14" s="2"/>
    </row>
    <row r="15" spans="3:18" x14ac:dyDescent="0.25">
      <c r="C15" s="4">
        <v>44938</v>
      </c>
      <c r="D15" s="7"/>
      <c r="E15" s="7"/>
      <c r="F15" s="7"/>
      <c r="G15" s="7"/>
      <c r="J15"/>
      <c r="L15"/>
      <c r="N15" s="2"/>
      <c r="Q15" s="2"/>
      <c r="R15" s="2"/>
    </row>
    <row r="16" spans="3:18" x14ac:dyDescent="0.25">
      <c r="C16" s="4">
        <v>44939</v>
      </c>
      <c r="D16" s="7"/>
      <c r="E16" s="7"/>
      <c r="F16" s="7"/>
      <c r="G16" s="7"/>
      <c r="J16"/>
      <c r="L16"/>
      <c r="N16" s="2"/>
      <c r="Q16" s="2"/>
      <c r="R16" s="2"/>
    </row>
    <row r="17" spans="3:18" x14ac:dyDescent="0.25">
      <c r="C17" s="4">
        <v>44940</v>
      </c>
      <c r="D17" s="7" t="s">
        <v>2</v>
      </c>
      <c r="E17" s="7"/>
      <c r="F17" s="7"/>
      <c r="G17" s="7"/>
      <c r="J17"/>
      <c r="L17"/>
      <c r="N17" s="2"/>
      <c r="Q17" s="2"/>
      <c r="R17" s="2"/>
    </row>
    <row r="18" spans="3:18" x14ac:dyDescent="0.25">
      <c r="C18" s="4">
        <v>44941</v>
      </c>
      <c r="D18" s="7" t="s">
        <v>2</v>
      </c>
      <c r="E18" s="7"/>
      <c r="F18" s="7"/>
      <c r="G18" s="7"/>
      <c r="J18"/>
      <c r="L18"/>
      <c r="N18" s="2"/>
      <c r="Q18" s="2"/>
      <c r="R18" s="2"/>
    </row>
    <row r="19" spans="3:18" x14ac:dyDescent="0.25">
      <c r="C19" s="4">
        <v>44942</v>
      </c>
      <c r="D19" s="7"/>
      <c r="E19" s="7"/>
      <c r="F19" s="7"/>
      <c r="G19" s="7"/>
      <c r="J19"/>
      <c r="L19"/>
      <c r="N19" s="2"/>
      <c r="Q19" s="2"/>
      <c r="R19" s="2"/>
    </row>
    <row r="20" spans="3:18" x14ac:dyDescent="0.25">
      <c r="C20" s="4">
        <v>44943</v>
      </c>
      <c r="D20" s="7"/>
      <c r="E20" s="7"/>
      <c r="F20" s="7"/>
      <c r="G20" s="7"/>
      <c r="J20"/>
      <c r="L20"/>
      <c r="N20" s="2"/>
      <c r="Q20" s="2"/>
      <c r="R20" s="2"/>
    </row>
    <row r="21" spans="3:18" x14ac:dyDescent="0.25">
      <c r="C21" s="4">
        <v>44944</v>
      </c>
      <c r="D21" s="7"/>
      <c r="E21" s="7"/>
      <c r="F21" s="7"/>
      <c r="G21" s="7"/>
      <c r="J21"/>
      <c r="N21" s="2"/>
      <c r="Q21" s="2"/>
      <c r="R21" s="2"/>
    </row>
    <row r="22" spans="3:18" x14ac:dyDescent="0.25">
      <c r="C22" s="4">
        <v>44945</v>
      </c>
      <c r="D22" s="7"/>
      <c r="E22" s="7"/>
      <c r="F22" s="7"/>
      <c r="G22" s="7"/>
      <c r="J22"/>
      <c r="N22" s="2"/>
      <c r="Q22" s="2"/>
      <c r="R22" s="2"/>
    </row>
    <row r="23" spans="3:18" x14ac:dyDescent="0.25">
      <c r="C23" s="4">
        <v>44946</v>
      </c>
      <c r="D23" s="7"/>
      <c r="E23" s="7"/>
      <c r="F23" s="7"/>
      <c r="G23" s="7"/>
      <c r="J23"/>
      <c r="L23"/>
      <c r="N23" s="2"/>
      <c r="Q23" s="2"/>
      <c r="R23" s="2"/>
    </row>
    <row r="24" spans="3:18" x14ac:dyDescent="0.25">
      <c r="C24" s="4">
        <v>44947</v>
      </c>
      <c r="D24" s="7" t="s">
        <v>2</v>
      </c>
      <c r="E24" s="7"/>
      <c r="F24" s="7"/>
      <c r="G24" s="7"/>
      <c r="J24"/>
      <c r="L24"/>
      <c r="N24" s="2"/>
      <c r="Q24" s="2"/>
      <c r="R24" s="2"/>
    </row>
    <row r="25" spans="3:18" x14ac:dyDescent="0.25">
      <c r="C25" s="4">
        <v>44948</v>
      </c>
      <c r="D25" s="7" t="s">
        <v>2</v>
      </c>
      <c r="E25" s="7"/>
      <c r="F25" s="7"/>
      <c r="G25" s="7"/>
      <c r="J25"/>
      <c r="N25" s="2"/>
      <c r="Q25" s="2"/>
      <c r="R25" s="2"/>
    </row>
    <row r="26" spans="3:18" x14ac:dyDescent="0.25">
      <c r="C26" s="4">
        <v>44949</v>
      </c>
      <c r="D26" s="7"/>
      <c r="E26" s="7"/>
      <c r="F26" s="7"/>
      <c r="G26" s="7"/>
      <c r="J26"/>
      <c r="N26" s="2"/>
      <c r="Q26" s="2"/>
      <c r="R26" s="2"/>
    </row>
    <row r="27" spans="3:18" x14ac:dyDescent="0.25">
      <c r="C27" s="4">
        <v>44950</v>
      </c>
      <c r="D27" s="7"/>
      <c r="E27" s="7"/>
      <c r="F27" s="7"/>
      <c r="G27" s="7"/>
      <c r="J27"/>
      <c r="N27" s="2"/>
      <c r="Q27" s="2"/>
      <c r="R27" s="2"/>
    </row>
    <row r="28" spans="3:18" x14ac:dyDescent="0.25">
      <c r="C28" s="4">
        <v>44951</v>
      </c>
      <c r="D28" s="7"/>
      <c r="E28" s="7"/>
      <c r="F28" s="7"/>
      <c r="G28" s="7"/>
      <c r="J28"/>
      <c r="L28"/>
      <c r="N28" s="2"/>
      <c r="Q28" s="2"/>
      <c r="R28" s="2"/>
    </row>
    <row r="29" spans="3:18" x14ac:dyDescent="0.25">
      <c r="C29" s="4">
        <v>44952</v>
      </c>
      <c r="D29" s="7"/>
      <c r="E29" s="7"/>
      <c r="F29" s="7"/>
      <c r="G29" s="7"/>
      <c r="J29"/>
      <c r="L29"/>
      <c r="N29" s="2"/>
      <c r="Q29" s="2"/>
      <c r="R29" s="2"/>
    </row>
    <row r="30" spans="3:18" x14ac:dyDescent="0.25">
      <c r="C30" s="4">
        <v>44953</v>
      </c>
      <c r="D30" s="7"/>
      <c r="E30" s="7"/>
      <c r="F30" s="7"/>
      <c r="G30" s="7"/>
      <c r="J30"/>
      <c r="L30"/>
      <c r="N30" s="2"/>
      <c r="Q30" s="2"/>
      <c r="R30" s="2"/>
    </row>
    <row r="31" spans="3:18" x14ac:dyDescent="0.25">
      <c r="C31" s="4">
        <v>44954</v>
      </c>
      <c r="D31" s="7" t="s">
        <v>2</v>
      </c>
      <c r="E31" s="7"/>
      <c r="F31" s="7"/>
      <c r="G31" s="7"/>
      <c r="J31"/>
      <c r="L31"/>
      <c r="N31" s="2"/>
      <c r="Q31" s="2"/>
      <c r="R31" s="2"/>
    </row>
    <row r="32" spans="3:18" x14ac:dyDescent="0.25">
      <c r="C32" s="4">
        <v>44955</v>
      </c>
      <c r="D32" s="7" t="s">
        <v>2</v>
      </c>
      <c r="E32" s="7"/>
      <c r="F32" s="7"/>
      <c r="G32" s="7"/>
      <c r="J32"/>
      <c r="L32"/>
      <c r="N32" s="2"/>
      <c r="Q32" s="2"/>
      <c r="R32" s="2"/>
    </row>
    <row r="33" spans="3:18" x14ac:dyDescent="0.25">
      <c r="C33" s="4">
        <v>44956</v>
      </c>
      <c r="D33" s="7"/>
      <c r="E33" s="7"/>
      <c r="F33" s="7"/>
      <c r="G33" s="7"/>
      <c r="J33"/>
      <c r="N33" s="2"/>
      <c r="Q33" s="2"/>
      <c r="R33" s="2"/>
    </row>
    <row r="34" spans="3:18" x14ac:dyDescent="0.25">
      <c r="C34" s="4">
        <v>44957</v>
      </c>
      <c r="D34" s="7"/>
      <c r="E34" s="7"/>
      <c r="F34" s="7"/>
      <c r="G34" s="7"/>
      <c r="J34"/>
      <c r="N34" s="2"/>
      <c r="Q34" s="2"/>
      <c r="R34" s="2"/>
    </row>
    <row r="35" spans="3:18" x14ac:dyDescent="0.25">
      <c r="C35" s="4">
        <v>44958</v>
      </c>
      <c r="D35" s="7"/>
      <c r="E35" s="7"/>
      <c r="F35" s="7"/>
      <c r="G35" s="7"/>
      <c r="J35"/>
      <c r="L35"/>
      <c r="M35"/>
      <c r="N35" s="2"/>
      <c r="Q35" s="2"/>
      <c r="R35" s="2"/>
    </row>
    <row r="36" spans="3:18" x14ac:dyDescent="0.25">
      <c r="C36" s="4">
        <v>44959</v>
      </c>
      <c r="D36" s="7"/>
      <c r="E36" s="7"/>
      <c r="F36" s="7"/>
      <c r="G36" s="7"/>
      <c r="J36"/>
      <c r="L36"/>
      <c r="M36"/>
      <c r="N36" s="2"/>
      <c r="Q36" s="2"/>
      <c r="R36" s="2"/>
    </row>
    <row r="37" spans="3:18" x14ac:dyDescent="0.25">
      <c r="C37" s="4">
        <v>44960</v>
      </c>
      <c r="D37" s="7"/>
      <c r="E37" s="7"/>
      <c r="F37" s="7"/>
      <c r="G37" s="7"/>
      <c r="J37"/>
      <c r="L37"/>
      <c r="M37"/>
      <c r="N37" s="2"/>
      <c r="Q37" s="2"/>
      <c r="R37" s="2"/>
    </row>
    <row r="38" spans="3:18" x14ac:dyDescent="0.25">
      <c r="C38" s="4">
        <v>44961</v>
      </c>
      <c r="D38" s="7" t="s">
        <v>2</v>
      </c>
      <c r="E38" s="7"/>
      <c r="F38" s="7"/>
      <c r="G38" s="7"/>
      <c r="J38"/>
      <c r="L38"/>
      <c r="M38"/>
      <c r="N38" s="2"/>
      <c r="Q38" s="2"/>
      <c r="R38" s="2"/>
    </row>
    <row r="39" spans="3:18" x14ac:dyDescent="0.25">
      <c r="C39" s="4">
        <v>44962</v>
      </c>
      <c r="D39" s="7" t="s">
        <v>2</v>
      </c>
      <c r="E39" s="7"/>
      <c r="F39" s="7"/>
      <c r="G39" s="7"/>
      <c r="J39"/>
      <c r="L39"/>
      <c r="M39"/>
      <c r="N39" s="2"/>
      <c r="Q39" s="2"/>
      <c r="R39" s="2"/>
    </row>
    <row r="40" spans="3:18" x14ac:dyDescent="0.25">
      <c r="C40" s="4">
        <v>44963</v>
      </c>
      <c r="D40" s="7"/>
      <c r="E40" s="7"/>
      <c r="F40" s="7"/>
      <c r="G40" s="7"/>
      <c r="J40"/>
      <c r="N40" s="2"/>
      <c r="Q40" s="2"/>
      <c r="R40" s="2"/>
    </row>
    <row r="41" spans="3:18" x14ac:dyDescent="0.25">
      <c r="C41" s="4">
        <v>44964</v>
      </c>
      <c r="D41" s="7"/>
      <c r="E41" s="7"/>
      <c r="F41" s="7"/>
      <c r="G41" s="7"/>
      <c r="J41"/>
      <c r="N41" s="2"/>
      <c r="Q41" s="2"/>
      <c r="R41" s="2"/>
    </row>
    <row r="42" spans="3:18" x14ac:dyDescent="0.25">
      <c r="C42" s="4">
        <v>44965</v>
      </c>
      <c r="D42" s="7"/>
      <c r="E42" s="7"/>
      <c r="F42" s="7"/>
      <c r="G42" s="7"/>
      <c r="J42"/>
      <c r="L42"/>
      <c r="N42" s="2"/>
      <c r="Q42" s="2"/>
      <c r="R42" s="2"/>
    </row>
    <row r="43" spans="3:18" x14ac:dyDescent="0.25">
      <c r="C43" s="4">
        <v>44966</v>
      </c>
      <c r="D43" s="7"/>
      <c r="E43" s="7"/>
      <c r="F43" s="7"/>
      <c r="G43" s="7"/>
      <c r="J43"/>
      <c r="L43"/>
      <c r="N43" s="2"/>
      <c r="Q43" s="2"/>
      <c r="R43" s="2"/>
    </row>
    <row r="44" spans="3:18" x14ac:dyDescent="0.25">
      <c r="C44" s="4">
        <v>44967</v>
      </c>
      <c r="D44" s="7"/>
      <c r="E44" s="7"/>
      <c r="F44" s="7"/>
      <c r="G44" s="7"/>
      <c r="J44"/>
      <c r="L44"/>
      <c r="N44" s="2"/>
      <c r="Q44" s="2"/>
      <c r="R44" s="2"/>
    </row>
    <row r="45" spans="3:18" x14ac:dyDescent="0.25">
      <c r="C45" s="4">
        <v>44968</v>
      </c>
      <c r="D45" s="7" t="s">
        <v>2</v>
      </c>
      <c r="E45" s="7"/>
      <c r="F45" s="7"/>
      <c r="G45" s="7"/>
      <c r="J45"/>
      <c r="L45"/>
      <c r="N45" s="2"/>
      <c r="Q45" s="2"/>
      <c r="R45" s="2"/>
    </row>
    <row r="46" spans="3:18" x14ac:dyDescent="0.25">
      <c r="C46" s="4">
        <v>44969</v>
      </c>
      <c r="D46" s="7" t="s">
        <v>2</v>
      </c>
      <c r="E46" s="7"/>
      <c r="F46" s="7"/>
      <c r="G46" s="7"/>
      <c r="J46"/>
      <c r="L46"/>
      <c r="N46" s="2"/>
      <c r="Q46" s="2"/>
      <c r="R46" s="2"/>
    </row>
    <row r="47" spans="3:18" x14ac:dyDescent="0.25">
      <c r="C47" s="4">
        <v>44970</v>
      </c>
      <c r="D47" s="7"/>
      <c r="E47" s="7"/>
      <c r="F47" s="7"/>
      <c r="G47" s="7"/>
      <c r="J47"/>
      <c r="N47" s="2"/>
      <c r="Q47" s="2"/>
      <c r="R47" s="2"/>
    </row>
    <row r="48" spans="3:18" x14ac:dyDescent="0.25">
      <c r="C48" s="4">
        <v>44971</v>
      </c>
      <c r="D48" s="7"/>
      <c r="E48" s="7"/>
      <c r="F48" s="7"/>
      <c r="G48" s="7"/>
      <c r="J48"/>
      <c r="N48" s="2"/>
      <c r="Q48" s="2"/>
      <c r="R48" s="2"/>
    </row>
    <row r="49" spans="3:18" x14ac:dyDescent="0.25">
      <c r="C49" s="4">
        <v>44972</v>
      </c>
      <c r="D49" s="7"/>
      <c r="E49" s="7"/>
      <c r="F49" s="7"/>
      <c r="G49" s="7"/>
      <c r="J49"/>
      <c r="L49"/>
      <c r="N49" s="2"/>
      <c r="Q49" s="2"/>
      <c r="R49" s="2"/>
    </row>
    <row r="50" spans="3:18" x14ac:dyDescent="0.25">
      <c r="C50" s="4">
        <v>44973</v>
      </c>
      <c r="D50" s="7"/>
      <c r="E50" s="7"/>
      <c r="F50" s="7"/>
      <c r="G50" s="7"/>
      <c r="J50"/>
      <c r="L50"/>
      <c r="N50" s="2"/>
      <c r="Q50" s="2"/>
      <c r="R50" s="2"/>
    </row>
    <row r="51" spans="3:18" x14ac:dyDescent="0.25">
      <c r="C51" s="4">
        <v>44974</v>
      </c>
      <c r="D51" s="7"/>
      <c r="E51" s="7"/>
      <c r="F51" s="7"/>
      <c r="G51" s="7"/>
      <c r="J51"/>
      <c r="L51"/>
      <c r="N51" s="2"/>
      <c r="Q51" s="2"/>
      <c r="R51" s="2"/>
    </row>
    <row r="52" spans="3:18" x14ac:dyDescent="0.25">
      <c r="C52" s="4">
        <v>44975</v>
      </c>
      <c r="D52" s="7" t="s">
        <v>2</v>
      </c>
      <c r="E52" s="7"/>
      <c r="F52" s="7"/>
      <c r="G52" s="7"/>
      <c r="J52"/>
      <c r="L52"/>
      <c r="N52" s="2"/>
      <c r="Q52" s="2"/>
      <c r="R52" s="2"/>
    </row>
    <row r="53" spans="3:18" x14ac:dyDescent="0.25">
      <c r="C53" s="4">
        <v>44976</v>
      </c>
      <c r="D53" s="7" t="s">
        <v>2</v>
      </c>
      <c r="E53" s="7"/>
      <c r="F53" s="7"/>
      <c r="G53" s="7"/>
      <c r="J53"/>
      <c r="L53"/>
      <c r="N53" s="2"/>
      <c r="Q53" s="2"/>
      <c r="R53" s="2"/>
    </row>
    <row r="54" spans="3:18" x14ac:dyDescent="0.25">
      <c r="C54" s="4">
        <v>44977</v>
      </c>
      <c r="D54" s="7"/>
      <c r="E54" s="7"/>
      <c r="F54" s="7"/>
      <c r="G54" s="7"/>
      <c r="J54"/>
      <c r="N54" s="2"/>
      <c r="Q54" s="2"/>
      <c r="R54" s="2"/>
    </row>
    <row r="55" spans="3:18" x14ac:dyDescent="0.25">
      <c r="C55" s="4">
        <v>44978</v>
      </c>
      <c r="D55" s="7"/>
      <c r="E55" s="7"/>
      <c r="F55" s="7"/>
      <c r="G55" s="7"/>
      <c r="J55"/>
      <c r="N55" s="2"/>
      <c r="Q55" s="2"/>
      <c r="R55" s="2"/>
    </row>
    <row r="56" spans="3:18" x14ac:dyDescent="0.25">
      <c r="C56" s="4">
        <v>44979</v>
      </c>
      <c r="D56" s="7"/>
      <c r="E56" s="7"/>
      <c r="F56" s="7"/>
      <c r="G56" s="7"/>
      <c r="J56"/>
      <c r="L56"/>
      <c r="N56" s="2"/>
      <c r="Q56" s="2"/>
      <c r="R56" s="2"/>
    </row>
    <row r="57" spans="3:18" x14ac:dyDescent="0.25">
      <c r="C57" s="4">
        <v>44980</v>
      </c>
      <c r="D57" s="7"/>
      <c r="E57" s="7"/>
      <c r="F57" s="7"/>
      <c r="G57" s="7"/>
      <c r="J57"/>
      <c r="L57"/>
      <c r="N57" s="2"/>
      <c r="Q57" s="2"/>
      <c r="R57" s="2"/>
    </row>
    <row r="58" spans="3:18" x14ac:dyDescent="0.25">
      <c r="C58" s="4">
        <v>44981</v>
      </c>
      <c r="D58" s="7"/>
      <c r="E58" s="7"/>
      <c r="F58" s="7"/>
      <c r="G58" s="7"/>
      <c r="J58"/>
      <c r="L58"/>
      <c r="N58" s="2"/>
      <c r="Q58" s="2"/>
      <c r="R58" s="2"/>
    </row>
    <row r="59" spans="3:18" x14ac:dyDescent="0.25">
      <c r="C59" s="4">
        <v>44982</v>
      </c>
      <c r="D59" s="7" t="s">
        <v>2</v>
      </c>
      <c r="E59" s="7"/>
      <c r="F59" s="7"/>
      <c r="G59" s="7"/>
      <c r="J59"/>
      <c r="L59"/>
      <c r="N59" s="2"/>
      <c r="Q59" s="2"/>
      <c r="R59" s="2"/>
    </row>
    <row r="60" spans="3:18" x14ac:dyDescent="0.25">
      <c r="C60" s="4">
        <v>44983</v>
      </c>
      <c r="D60" s="7" t="s">
        <v>2</v>
      </c>
      <c r="E60" s="7"/>
      <c r="F60" s="7"/>
      <c r="G60" s="7"/>
      <c r="J60"/>
      <c r="L60"/>
      <c r="N60" s="2"/>
      <c r="Q60" s="2"/>
      <c r="R60" s="2"/>
    </row>
    <row r="61" spans="3:18" x14ac:dyDescent="0.25">
      <c r="C61" s="4">
        <v>44984</v>
      </c>
      <c r="D61" s="7"/>
      <c r="E61" s="7"/>
      <c r="F61" s="7"/>
      <c r="G61" s="7"/>
      <c r="J61"/>
      <c r="N61" s="2"/>
      <c r="Q61" s="2"/>
      <c r="R61" s="2"/>
    </row>
    <row r="62" spans="3:18" x14ac:dyDescent="0.25">
      <c r="C62" s="4">
        <v>44985</v>
      </c>
      <c r="D62" s="7"/>
      <c r="E62" s="7"/>
      <c r="F62" s="7"/>
      <c r="G62" s="7"/>
      <c r="J62"/>
      <c r="N62" s="2"/>
      <c r="Q62" s="2"/>
      <c r="R62" s="2"/>
    </row>
    <row r="63" spans="3:18" x14ac:dyDescent="0.25">
      <c r="C63" s="4">
        <v>44986</v>
      </c>
      <c r="D63" s="7"/>
      <c r="E63" s="7"/>
      <c r="F63" s="7"/>
      <c r="G63" s="7"/>
      <c r="J63"/>
      <c r="L63"/>
      <c r="M63"/>
      <c r="N63" s="2"/>
      <c r="Q63" s="2"/>
      <c r="R63" s="2"/>
    </row>
    <row r="64" spans="3:18" x14ac:dyDescent="0.25">
      <c r="C64" s="4">
        <v>44987</v>
      </c>
      <c r="D64" s="7"/>
      <c r="E64" s="7"/>
      <c r="F64" s="7"/>
      <c r="G64" s="7"/>
      <c r="J64"/>
      <c r="L64"/>
      <c r="M64"/>
      <c r="N64" s="2"/>
      <c r="Q64" s="2"/>
      <c r="R64" s="2"/>
    </row>
    <row r="65" spans="3:18" x14ac:dyDescent="0.25">
      <c r="C65" s="4">
        <v>44988</v>
      </c>
      <c r="D65" s="7"/>
      <c r="E65" s="7"/>
      <c r="F65" s="7"/>
      <c r="G65" s="7"/>
      <c r="J65"/>
      <c r="L65"/>
      <c r="M65"/>
      <c r="N65" s="2"/>
      <c r="Q65" s="2"/>
      <c r="R65" s="2"/>
    </row>
    <row r="66" spans="3:18" x14ac:dyDescent="0.25">
      <c r="C66" s="4">
        <v>44989</v>
      </c>
      <c r="D66" s="7" t="s">
        <v>2</v>
      </c>
      <c r="E66" s="7"/>
      <c r="F66" s="7"/>
      <c r="G66" s="7"/>
      <c r="J66"/>
      <c r="L66"/>
      <c r="M66"/>
      <c r="N66" s="2"/>
      <c r="Q66" s="2"/>
      <c r="R66" s="2"/>
    </row>
    <row r="67" spans="3:18" x14ac:dyDescent="0.25">
      <c r="C67" s="4">
        <v>44990</v>
      </c>
      <c r="D67" s="7" t="s">
        <v>2</v>
      </c>
      <c r="E67" s="7"/>
      <c r="F67" s="7"/>
      <c r="G67" s="7"/>
      <c r="J67"/>
      <c r="L67"/>
      <c r="M67"/>
      <c r="N67" s="2"/>
      <c r="Q67" s="2"/>
      <c r="R67" s="2"/>
    </row>
    <row r="68" spans="3:18" x14ac:dyDescent="0.25">
      <c r="C68" s="4">
        <v>44991</v>
      </c>
      <c r="D68" s="7"/>
      <c r="E68" s="7"/>
      <c r="F68" s="7"/>
      <c r="G68" s="7"/>
      <c r="J68"/>
      <c r="N68" s="2"/>
      <c r="Q68" s="2"/>
      <c r="R68" s="2"/>
    </row>
    <row r="69" spans="3:18" x14ac:dyDescent="0.25">
      <c r="C69" s="4">
        <v>44992</v>
      </c>
      <c r="D69" s="7"/>
      <c r="E69" s="7"/>
      <c r="F69" s="7"/>
      <c r="G69" s="7"/>
      <c r="J69"/>
      <c r="N69" s="2"/>
      <c r="Q69" s="2"/>
      <c r="R69" s="2"/>
    </row>
    <row r="70" spans="3:18" x14ac:dyDescent="0.25">
      <c r="C70" s="4">
        <v>44993</v>
      </c>
      <c r="D70" s="7"/>
      <c r="E70" s="7"/>
      <c r="F70" s="7"/>
      <c r="G70" s="7"/>
      <c r="J70"/>
      <c r="L70"/>
      <c r="M70"/>
      <c r="N70" s="2"/>
      <c r="Q70" s="2"/>
      <c r="R70" s="2"/>
    </row>
    <row r="71" spans="3:18" x14ac:dyDescent="0.25">
      <c r="C71" s="4">
        <v>44994</v>
      </c>
      <c r="D71" s="7"/>
      <c r="E71" s="7"/>
      <c r="F71" s="7"/>
      <c r="G71" s="7"/>
      <c r="J71"/>
      <c r="L71"/>
      <c r="M71"/>
      <c r="N71" s="2"/>
      <c r="Q71" s="2"/>
      <c r="R71" s="2"/>
    </row>
    <row r="72" spans="3:18" x14ac:dyDescent="0.25">
      <c r="C72" s="4">
        <v>44995</v>
      </c>
      <c r="D72" s="7"/>
      <c r="E72" s="7"/>
      <c r="F72" s="7"/>
      <c r="G72" s="7"/>
      <c r="J72"/>
      <c r="L72"/>
      <c r="M72"/>
      <c r="N72" s="2"/>
      <c r="Q72" s="2"/>
      <c r="R72" s="2"/>
    </row>
    <row r="73" spans="3:18" x14ac:dyDescent="0.25">
      <c r="C73" s="4">
        <v>44996</v>
      </c>
      <c r="D73" s="7" t="s">
        <v>2</v>
      </c>
      <c r="E73" s="7"/>
      <c r="F73" s="7"/>
      <c r="G73" s="7"/>
      <c r="J73"/>
      <c r="L73"/>
      <c r="M73"/>
      <c r="N73" s="2"/>
      <c r="Q73" s="2"/>
      <c r="R73" s="2"/>
    </row>
    <row r="74" spans="3:18" x14ac:dyDescent="0.25">
      <c r="C74" s="4">
        <v>44997</v>
      </c>
      <c r="D74" s="7" t="s">
        <v>2</v>
      </c>
      <c r="E74" s="7"/>
      <c r="F74" s="7"/>
      <c r="G74" s="7"/>
      <c r="J74"/>
      <c r="L74"/>
      <c r="M74"/>
      <c r="N74" s="2"/>
      <c r="Q74" s="2"/>
      <c r="R74" s="2"/>
    </row>
    <row r="75" spans="3:18" x14ac:dyDescent="0.25">
      <c r="C75" s="4">
        <v>44998</v>
      </c>
      <c r="D75" s="7"/>
      <c r="E75" s="7"/>
      <c r="F75" s="7"/>
      <c r="G75" s="7"/>
      <c r="J75"/>
      <c r="N75" s="2"/>
      <c r="Q75" s="2"/>
      <c r="R75" s="2"/>
    </row>
    <row r="76" spans="3:18" x14ac:dyDescent="0.25">
      <c r="C76" s="4">
        <v>44999</v>
      </c>
      <c r="D76" s="7"/>
      <c r="E76" s="7"/>
      <c r="F76" s="7"/>
      <c r="G76" s="7"/>
      <c r="J76"/>
      <c r="N76" s="2"/>
      <c r="Q76" s="2"/>
      <c r="R76" s="2"/>
    </row>
    <row r="77" spans="3:18" x14ac:dyDescent="0.25">
      <c r="C77" s="4">
        <v>45000</v>
      </c>
      <c r="D77" s="7"/>
      <c r="E77" s="7"/>
      <c r="F77" s="7"/>
      <c r="G77" s="7"/>
      <c r="J77"/>
      <c r="L77"/>
      <c r="M77"/>
      <c r="N77" s="2"/>
      <c r="Q77" s="2"/>
      <c r="R77" s="2"/>
    </row>
    <row r="78" spans="3:18" x14ac:dyDescent="0.25">
      <c r="C78" s="4">
        <v>45001</v>
      </c>
      <c r="D78" s="7"/>
      <c r="E78" s="7"/>
      <c r="F78" s="7"/>
      <c r="G78" s="7"/>
      <c r="J78"/>
      <c r="L78"/>
      <c r="M78"/>
      <c r="N78" s="2"/>
      <c r="Q78" s="2"/>
      <c r="R78" s="2"/>
    </row>
    <row r="79" spans="3:18" x14ac:dyDescent="0.25">
      <c r="C79" s="4">
        <v>45002</v>
      </c>
      <c r="D79" s="7"/>
      <c r="E79" s="7"/>
      <c r="F79" s="7"/>
      <c r="G79" s="7"/>
      <c r="J79"/>
      <c r="L79"/>
      <c r="M79"/>
      <c r="N79" s="2"/>
      <c r="Q79" s="2"/>
      <c r="R79" s="2"/>
    </row>
    <row r="80" spans="3:18" x14ac:dyDescent="0.25">
      <c r="C80" s="4">
        <v>45003</v>
      </c>
      <c r="D80" s="7" t="s">
        <v>2</v>
      </c>
      <c r="E80" s="7"/>
      <c r="F80" s="7"/>
      <c r="G80" s="7"/>
      <c r="J80"/>
      <c r="L80"/>
      <c r="M80"/>
      <c r="N80" s="2"/>
      <c r="Q80" s="2"/>
      <c r="R80" s="2"/>
    </row>
    <row r="81" spans="3:18" x14ac:dyDescent="0.25">
      <c r="C81" s="4">
        <v>45004</v>
      </c>
      <c r="D81" s="7" t="s">
        <v>2</v>
      </c>
      <c r="E81" s="7"/>
      <c r="F81" s="7"/>
      <c r="G81" s="7"/>
      <c r="J81"/>
      <c r="L81"/>
      <c r="M81"/>
      <c r="N81" s="2"/>
      <c r="Q81" s="2"/>
      <c r="R81" s="2"/>
    </row>
    <row r="82" spans="3:18" x14ac:dyDescent="0.25">
      <c r="C82" s="4">
        <v>45005</v>
      </c>
      <c r="D82" s="7"/>
      <c r="E82" s="7"/>
      <c r="F82" s="7"/>
      <c r="G82" s="7"/>
      <c r="J82"/>
      <c r="N82" s="2"/>
      <c r="Q82" s="2"/>
      <c r="R82" s="2"/>
    </row>
    <row r="83" spans="3:18" x14ac:dyDescent="0.25">
      <c r="C83" s="4">
        <v>45006</v>
      </c>
      <c r="D83" s="7"/>
      <c r="E83" s="7"/>
      <c r="F83" s="7"/>
      <c r="G83" s="7"/>
      <c r="J83"/>
      <c r="N83" s="2"/>
      <c r="Q83" s="2"/>
      <c r="R83" s="2"/>
    </row>
    <row r="84" spans="3:18" x14ac:dyDescent="0.25">
      <c r="C84" s="4">
        <v>45007</v>
      </c>
      <c r="D84" s="7"/>
      <c r="E84" s="7"/>
      <c r="F84" s="7"/>
      <c r="G84" s="7"/>
      <c r="J84"/>
      <c r="L84"/>
      <c r="M84"/>
      <c r="N84" s="2"/>
      <c r="Q84" s="2"/>
      <c r="R84" s="2"/>
    </row>
    <row r="85" spans="3:18" x14ac:dyDescent="0.25">
      <c r="C85" s="4">
        <v>45008</v>
      </c>
      <c r="D85" s="7"/>
      <c r="E85" s="7"/>
      <c r="F85" s="7"/>
      <c r="G85" s="7"/>
      <c r="J85"/>
      <c r="L85"/>
      <c r="M85"/>
      <c r="N85" s="2"/>
      <c r="Q85" s="2"/>
      <c r="R85" s="2"/>
    </row>
    <row r="86" spans="3:18" x14ac:dyDescent="0.25">
      <c r="C86" s="4">
        <v>45009</v>
      </c>
      <c r="D86" s="7"/>
      <c r="E86" s="7"/>
      <c r="F86" s="7"/>
      <c r="G86" s="7"/>
      <c r="J86"/>
      <c r="L86"/>
      <c r="M86"/>
      <c r="N86" s="2"/>
      <c r="Q86" s="2"/>
      <c r="R86" s="2"/>
    </row>
    <row r="87" spans="3:18" x14ac:dyDescent="0.25">
      <c r="C87" s="4">
        <v>45010</v>
      </c>
      <c r="D87" s="7" t="s">
        <v>2</v>
      </c>
      <c r="E87" s="7"/>
      <c r="F87" s="7"/>
      <c r="G87" s="7"/>
      <c r="J87"/>
      <c r="L87"/>
      <c r="M87"/>
      <c r="N87" s="2"/>
      <c r="Q87" s="2"/>
      <c r="R87" s="2"/>
    </row>
    <row r="88" spans="3:18" x14ac:dyDescent="0.25">
      <c r="C88" s="4">
        <v>45011</v>
      </c>
      <c r="D88" s="7" t="s">
        <v>2</v>
      </c>
      <c r="E88" s="7"/>
      <c r="F88" s="7"/>
      <c r="G88" s="7"/>
      <c r="J88"/>
      <c r="L88"/>
      <c r="M88"/>
      <c r="N88" s="2"/>
      <c r="Q88" s="2"/>
      <c r="R88" s="2"/>
    </row>
    <row r="89" spans="3:18" x14ac:dyDescent="0.25">
      <c r="C89" s="4">
        <v>45012</v>
      </c>
      <c r="D89" s="7"/>
      <c r="E89" s="7"/>
      <c r="F89" s="7"/>
      <c r="G89" s="7"/>
      <c r="J89"/>
      <c r="N89" s="2"/>
      <c r="Q89" s="2"/>
      <c r="R89" s="2"/>
    </row>
    <row r="90" spans="3:18" x14ac:dyDescent="0.25">
      <c r="C90" s="4">
        <v>45013</v>
      </c>
      <c r="D90" s="7"/>
      <c r="E90" s="7"/>
      <c r="F90" s="7"/>
      <c r="G90" s="7"/>
      <c r="J90"/>
      <c r="N90" s="2"/>
      <c r="Q90" s="2"/>
      <c r="R90" s="2"/>
    </row>
    <row r="91" spans="3:18" x14ac:dyDescent="0.25">
      <c r="C91" s="4">
        <v>45014</v>
      </c>
      <c r="D91" s="7"/>
      <c r="E91" s="7"/>
      <c r="F91" s="7"/>
      <c r="G91" s="7"/>
      <c r="J91"/>
      <c r="L91"/>
      <c r="M91"/>
      <c r="Q91" s="2"/>
      <c r="R91" s="2"/>
    </row>
    <row r="92" spans="3:18" x14ac:dyDescent="0.25">
      <c r="C92" s="4">
        <v>45015</v>
      </c>
      <c r="D92" s="7"/>
      <c r="E92" s="7"/>
      <c r="F92" s="7"/>
      <c r="G92" s="7"/>
      <c r="J92"/>
      <c r="L92"/>
      <c r="M92"/>
      <c r="Q92" s="2"/>
      <c r="R92" s="2"/>
    </row>
    <row r="93" spans="3:18" x14ac:dyDescent="0.25">
      <c r="C93" s="4">
        <v>45016</v>
      </c>
      <c r="D93" s="7"/>
      <c r="E93" s="7"/>
      <c r="F93" s="7"/>
      <c r="G93" s="7"/>
      <c r="J93"/>
      <c r="L93"/>
      <c r="M93"/>
      <c r="Q93" s="2"/>
      <c r="R93" s="2"/>
    </row>
    <row r="94" spans="3:18" x14ac:dyDescent="0.25">
      <c r="C94" s="4">
        <v>45017</v>
      </c>
      <c r="D94" s="7" t="s">
        <v>2</v>
      </c>
      <c r="E94" s="7"/>
      <c r="F94" s="7"/>
      <c r="G94" s="7"/>
      <c r="J94"/>
      <c r="L94"/>
      <c r="M94"/>
      <c r="Q94" s="2"/>
      <c r="R94" s="2"/>
    </row>
    <row r="95" spans="3:18" x14ac:dyDescent="0.25">
      <c r="C95" s="4">
        <v>45018</v>
      </c>
      <c r="D95" s="7" t="s">
        <v>2</v>
      </c>
      <c r="E95" s="7"/>
      <c r="F95" s="7"/>
      <c r="G95" s="7"/>
      <c r="J95"/>
      <c r="L95"/>
      <c r="M95"/>
      <c r="Q95" s="2"/>
      <c r="R95" s="2"/>
    </row>
    <row r="96" spans="3:18" x14ac:dyDescent="0.25">
      <c r="C96" s="4">
        <v>45019</v>
      </c>
      <c r="D96" s="7"/>
      <c r="E96" s="7"/>
      <c r="F96" s="7"/>
      <c r="G96" s="7"/>
      <c r="J96"/>
      <c r="N96" s="2"/>
      <c r="Q96" s="2"/>
      <c r="R96" s="2"/>
    </row>
    <row r="97" spans="3:18" x14ac:dyDescent="0.25">
      <c r="C97" s="4">
        <v>45020</v>
      </c>
      <c r="D97" s="7"/>
      <c r="E97" s="7"/>
      <c r="F97" s="7"/>
      <c r="G97" s="7"/>
      <c r="J97"/>
      <c r="N97" s="2"/>
      <c r="Q97" s="2"/>
      <c r="R97" s="2"/>
    </row>
    <row r="98" spans="3:18" x14ac:dyDescent="0.25">
      <c r="C98" s="4">
        <v>45021</v>
      </c>
      <c r="D98" s="7"/>
      <c r="E98" s="7"/>
      <c r="F98" s="7"/>
      <c r="G98" s="7"/>
      <c r="J98"/>
      <c r="N98" s="2"/>
      <c r="Q98" s="2"/>
      <c r="R98" s="2"/>
    </row>
    <row r="99" spans="3:18" x14ac:dyDescent="0.25">
      <c r="C99" s="4">
        <v>45022</v>
      </c>
      <c r="D99" s="7"/>
      <c r="E99" s="7"/>
      <c r="F99" s="7"/>
      <c r="G99" s="7"/>
      <c r="J99"/>
      <c r="L99"/>
      <c r="M99"/>
      <c r="N99" s="2"/>
      <c r="Q99" s="2"/>
      <c r="R99" s="2"/>
    </row>
    <row r="100" spans="3:18" x14ac:dyDescent="0.25">
      <c r="C100" s="4">
        <v>45023</v>
      </c>
      <c r="D100" s="7"/>
      <c r="E100" s="7"/>
      <c r="F100" s="7"/>
      <c r="G100" s="7"/>
      <c r="J100"/>
      <c r="L100"/>
      <c r="M100"/>
      <c r="N100" s="2"/>
      <c r="Q100" s="2"/>
      <c r="R100" s="2"/>
    </row>
    <row r="101" spans="3:18" x14ac:dyDescent="0.25">
      <c r="C101" s="4">
        <v>45024</v>
      </c>
      <c r="D101" s="7" t="s">
        <v>2</v>
      </c>
      <c r="E101" s="7"/>
      <c r="F101" s="7"/>
      <c r="G101" s="7"/>
      <c r="J101"/>
      <c r="L101"/>
      <c r="M101"/>
      <c r="N101" s="2"/>
      <c r="Q101" s="2"/>
      <c r="R101" s="2"/>
    </row>
    <row r="102" spans="3:18" x14ac:dyDescent="0.25">
      <c r="C102" s="4">
        <v>45025</v>
      </c>
      <c r="D102" s="7" t="s">
        <v>2</v>
      </c>
      <c r="E102" s="7"/>
      <c r="F102" s="7"/>
      <c r="G102" s="7"/>
      <c r="J102"/>
      <c r="L102"/>
      <c r="M102"/>
      <c r="N102" s="2"/>
      <c r="Q102" s="2"/>
      <c r="R102" s="2"/>
    </row>
    <row r="103" spans="3:18" x14ac:dyDescent="0.25">
      <c r="C103" s="4">
        <v>45026</v>
      </c>
      <c r="D103" s="7" t="s">
        <v>20</v>
      </c>
      <c r="E103" s="7"/>
      <c r="F103" s="7"/>
      <c r="G103" s="7"/>
      <c r="J103"/>
      <c r="N103" s="2"/>
      <c r="Q103" s="2"/>
      <c r="R103" s="2"/>
    </row>
    <row r="104" spans="3:18" x14ac:dyDescent="0.25">
      <c r="C104" s="4">
        <v>45027</v>
      </c>
      <c r="D104" s="7"/>
      <c r="E104" s="7"/>
      <c r="F104" s="7"/>
      <c r="G104" s="7"/>
      <c r="J104"/>
      <c r="N104" s="2"/>
      <c r="Q104" s="2"/>
      <c r="R104" s="2"/>
    </row>
    <row r="105" spans="3:18" x14ac:dyDescent="0.25">
      <c r="C105" s="4">
        <v>45028</v>
      </c>
      <c r="D105" s="7"/>
      <c r="E105" s="7"/>
      <c r="F105" s="7"/>
      <c r="G105" s="7"/>
      <c r="J105"/>
      <c r="L105"/>
      <c r="M105"/>
      <c r="N105" s="2"/>
      <c r="Q105" s="2"/>
      <c r="R105" s="2"/>
    </row>
    <row r="106" spans="3:18" x14ac:dyDescent="0.25">
      <c r="C106" s="4">
        <v>45029</v>
      </c>
      <c r="D106" s="7"/>
      <c r="E106" s="7"/>
      <c r="F106" s="7"/>
      <c r="G106" s="7"/>
      <c r="J106"/>
      <c r="N106" s="2"/>
      <c r="Q106" s="2"/>
      <c r="R106" s="2"/>
    </row>
    <row r="107" spans="3:18" x14ac:dyDescent="0.25">
      <c r="C107" s="4">
        <v>45030</v>
      </c>
      <c r="D107" s="7"/>
      <c r="E107" s="7"/>
      <c r="F107" s="7"/>
      <c r="G107" s="7"/>
      <c r="J107"/>
      <c r="L107"/>
      <c r="M107"/>
      <c r="N107" s="2"/>
      <c r="Q107" s="2"/>
      <c r="R107" s="2"/>
    </row>
    <row r="108" spans="3:18" x14ac:dyDescent="0.25">
      <c r="C108" s="4">
        <v>45031</v>
      </c>
      <c r="D108" s="7" t="s">
        <v>2</v>
      </c>
      <c r="E108" s="7"/>
      <c r="F108" s="7"/>
      <c r="G108" s="7"/>
      <c r="J108"/>
      <c r="L108"/>
      <c r="M108"/>
      <c r="N108" s="2"/>
      <c r="Q108" s="2"/>
      <c r="R108" s="2"/>
    </row>
    <row r="109" spans="3:18" x14ac:dyDescent="0.25">
      <c r="C109" s="4">
        <v>45032</v>
      </c>
      <c r="D109" s="7" t="s">
        <v>2</v>
      </c>
      <c r="E109" s="7"/>
      <c r="F109" s="7"/>
      <c r="G109" s="7"/>
      <c r="J109"/>
      <c r="L109"/>
      <c r="M109"/>
      <c r="N109" s="2"/>
      <c r="Q109" s="2"/>
      <c r="R109" s="2"/>
    </row>
    <row r="110" spans="3:18" x14ac:dyDescent="0.25">
      <c r="C110" s="4">
        <v>45033</v>
      </c>
      <c r="D110" s="7"/>
      <c r="E110" s="7"/>
      <c r="F110" s="7"/>
      <c r="G110" s="7"/>
      <c r="J110"/>
      <c r="N110" s="2"/>
      <c r="Q110" s="2"/>
      <c r="R110" s="2"/>
    </row>
    <row r="111" spans="3:18" x14ac:dyDescent="0.25">
      <c r="C111" s="4">
        <v>45034</v>
      </c>
      <c r="D111" s="7"/>
      <c r="E111" s="7"/>
      <c r="F111" s="7"/>
      <c r="G111" s="7"/>
      <c r="J111"/>
      <c r="N111" s="2"/>
      <c r="Q111" s="2"/>
      <c r="R111" s="2"/>
    </row>
    <row r="112" spans="3:18" x14ac:dyDescent="0.25">
      <c r="C112" s="4">
        <v>45035</v>
      </c>
      <c r="D112" s="7"/>
      <c r="E112" s="7"/>
      <c r="F112" s="7"/>
      <c r="G112" s="7"/>
      <c r="J112"/>
      <c r="L112"/>
      <c r="M112"/>
      <c r="Q112" s="2"/>
      <c r="R112" s="2"/>
    </row>
    <row r="113" spans="3:18" x14ac:dyDescent="0.25">
      <c r="C113" s="4">
        <v>45036</v>
      </c>
      <c r="D113" s="7"/>
      <c r="E113" s="7"/>
      <c r="F113" s="7"/>
      <c r="G113" s="7"/>
      <c r="J113"/>
      <c r="L113"/>
      <c r="M113"/>
      <c r="Q113" s="2"/>
      <c r="R113" s="2"/>
    </row>
    <row r="114" spans="3:18" x14ac:dyDescent="0.25">
      <c r="C114" s="4">
        <v>45037</v>
      </c>
      <c r="D114" s="7"/>
      <c r="E114" s="7"/>
      <c r="F114" s="7"/>
      <c r="G114" s="7"/>
      <c r="J114"/>
      <c r="L114"/>
      <c r="M114"/>
      <c r="Q114" s="2"/>
      <c r="R114" s="2"/>
    </row>
    <row r="115" spans="3:18" x14ac:dyDescent="0.25">
      <c r="C115" s="4">
        <v>45038</v>
      </c>
      <c r="D115" s="7" t="s">
        <v>2</v>
      </c>
      <c r="E115" s="7"/>
      <c r="F115" s="7"/>
      <c r="G115" s="7"/>
      <c r="J115"/>
      <c r="L115"/>
      <c r="M115"/>
      <c r="Q115" s="2"/>
      <c r="R115" s="2"/>
    </row>
    <row r="116" spans="3:18" x14ac:dyDescent="0.25">
      <c r="C116" s="4">
        <v>45039</v>
      </c>
      <c r="D116" s="7" t="s">
        <v>2</v>
      </c>
      <c r="E116" s="7"/>
      <c r="F116" s="7"/>
      <c r="G116" s="7"/>
      <c r="J116"/>
      <c r="L116"/>
      <c r="M116"/>
      <c r="Q116" s="2"/>
      <c r="R116" s="2"/>
    </row>
    <row r="117" spans="3:18" x14ac:dyDescent="0.25">
      <c r="C117" s="4">
        <v>45040</v>
      </c>
      <c r="D117" s="7"/>
      <c r="E117" s="7"/>
      <c r="F117" s="7"/>
      <c r="G117" s="7"/>
      <c r="J117"/>
      <c r="N117" s="2"/>
      <c r="Q117" s="2"/>
      <c r="R117" s="2"/>
    </row>
    <row r="118" spans="3:18" x14ac:dyDescent="0.25">
      <c r="C118" s="4">
        <v>45041</v>
      </c>
      <c r="D118" s="7"/>
      <c r="E118" s="7"/>
      <c r="F118" s="7"/>
      <c r="G118" s="7"/>
      <c r="J118"/>
      <c r="N118" s="2"/>
      <c r="Q118" s="2"/>
      <c r="R118" s="2"/>
    </row>
    <row r="119" spans="3:18" x14ac:dyDescent="0.25">
      <c r="C119" s="4">
        <v>45042</v>
      </c>
      <c r="D119" s="7"/>
      <c r="E119" s="7"/>
      <c r="F119" s="7"/>
      <c r="G119" s="7"/>
      <c r="J119"/>
      <c r="L119"/>
      <c r="M119"/>
      <c r="Q119" s="2"/>
      <c r="R119" s="2"/>
    </row>
    <row r="120" spans="3:18" x14ac:dyDescent="0.25">
      <c r="C120" s="4">
        <v>45043</v>
      </c>
      <c r="D120" s="7"/>
      <c r="E120" s="7"/>
      <c r="F120" s="7"/>
      <c r="G120" s="7"/>
      <c r="J120"/>
      <c r="L120"/>
      <c r="M120"/>
      <c r="Q120" s="2"/>
      <c r="R120" s="2"/>
    </row>
    <row r="121" spans="3:18" x14ac:dyDescent="0.25">
      <c r="C121" s="4">
        <v>45044</v>
      </c>
      <c r="D121" s="7"/>
      <c r="E121" s="7"/>
      <c r="F121" s="7"/>
      <c r="G121" s="7"/>
      <c r="J121"/>
      <c r="L121"/>
      <c r="M121"/>
      <c r="Q121" s="2"/>
      <c r="R121" s="2"/>
    </row>
    <row r="122" spans="3:18" x14ac:dyDescent="0.25">
      <c r="C122" s="4">
        <v>45045</v>
      </c>
      <c r="D122" s="7" t="s">
        <v>2</v>
      </c>
      <c r="E122" s="7"/>
      <c r="F122" s="7"/>
      <c r="G122" s="7"/>
      <c r="J122"/>
      <c r="N122" s="2"/>
      <c r="Q122" s="2"/>
      <c r="R122" s="2"/>
    </row>
    <row r="123" spans="3:18" x14ac:dyDescent="0.25">
      <c r="C123" s="4">
        <v>45046</v>
      </c>
      <c r="D123" s="7" t="s">
        <v>2</v>
      </c>
      <c r="E123" s="7"/>
      <c r="F123" s="7"/>
      <c r="G123" s="7"/>
      <c r="J123"/>
      <c r="N123" s="2"/>
      <c r="Q123" s="2"/>
      <c r="R123" s="2"/>
    </row>
    <row r="124" spans="3:18" x14ac:dyDescent="0.25">
      <c r="C124" s="4">
        <v>45047</v>
      </c>
      <c r="D124" s="7" t="s">
        <v>20</v>
      </c>
      <c r="E124" s="7"/>
      <c r="F124" s="7"/>
      <c r="G124" s="7"/>
      <c r="J124"/>
      <c r="N124" s="2"/>
      <c r="Q124" s="2"/>
      <c r="R124" s="2"/>
    </row>
    <row r="125" spans="3:18" x14ac:dyDescent="0.25">
      <c r="C125" s="4">
        <v>45048</v>
      </c>
      <c r="D125" s="7"/>
      <c r="E125" s="7"/>
      <c r="F125" s="7"/>
      <c r="G125" s="7"/>
      <c r="J125"/>
      <c r="N125" s="2"/>
      <c r="Q125" s="2"/>
      <c r="R125" s="2"/>
    </row>
    <row r="126" spans="3:18" x14ac:dyDescent="0.25">
      <c r="C126" s="4">
        <v>45049</v>
      </c>
      <c r="D126" s="7"/>
      <c r="E126" s="7"/>
      <c r="F126" s="7"/>
      <c r="G126" s="7"/>
      <c r="J126"/>
      <c r="L126"/>
      <c r="M126"/>
      <c r="Q126" s="2"/>
      <c r="R126" s="2"/>
    </row>
    <row r="127" spans="3:18" x14ac:dyDescent="0.25">
      <c r="C127" s="4">
        <v>45050</v>
      </c>
      <c r="D127" s="7"/>
      <c r="E127" s="7"/>
      <c r="F127" s="7"/>
      <c r="G127" s="7"/>
      <c r="J127"/>
      <c r="L127"/>
      <c r="M127"/>
      <c r="Q127" s="2"/>
      <c r="R127" s="2"/>
    </row>
    <row r="128" spans="3:18" x14ac:dyDescent="0.25">
      <c r="C128" s="4">
        <v>45051</v>
      </c>
      <c r="D128" s="7"/>
      <c r="E128" s="7"/>
      <c r="F128" s="7"/>
      <c r="G128" s="7"/>
      <c r="J128"/>
      <c r="L128"/>
      <c r="M128"/>
      <c r="Q128" s="2"/>
      <c r="R128" s="2"/>
    </row>
    <row r="129" spans="3:18" x14ac:dyDescent="0.25">
      <c r="C129" s="4">
        <v>45052</v>
      </c>
      <c r="D129" s="7" t="s">
        <v>2</v>
      </c>
      <c r="E129" s="7"/>
      <c r="F129" s="7"/>
      <c r="G129" s="7"/>
      <c r="J129"/>
      <c r="N129" s="2"/>
      <c r="Q129" s="2"/>
      <c r="R129" s="2"/>
    </row>
    <row r="130" spans="3:18" x14ac:dyDescent="0.25">
      <c r="C130" s="4">
        <v>45053</v>
      </c>
      <c r="D130" s="7" t="s">
        <v>2</v>
      </c>
      <c r="E130" s="7"/>
      <c r="F130" s="7"/>
      <c r="G130" s="7"/>
      <c r="J130"/>
      <c r="N130" s="2"/>
      <c r="Q130" s="2"/>
      <c r="R130" s="2"/>
    </row>
    <row r="131" spans="3:18" x14ac:dyDescent="0.25">
      <c r="C131" s="4">
        <v>45054</v>
      </c>
      <c r="D131" s="7" t="s">
        <v>20</v>
      </c>
      <c r="E131" s="7"/>
      <c r="F131" s="7"/>
      <c r="G131" s="7"/>
      <c r="J131"/>
      <c r="N131" s="2"/>
      <c r="Q131" s="2"/>
      <c r="R131" s="2"/>
    </row>
    <row r="132" spans="3:18" x14ac:dyDescent="0.25">
      <c r="C132" s="4">
        <v>45055</v>
      </c>
      <c r="D132" s="7"/>
      <c r="E132" s="7"/>
      <c r="F132" s="7"/>
      <c r="G132" s="7"/>
      <c r="J132"/>
      <c r="N132" s="2"/>
      <c r="Q132" s="2"/>
      <c r="R132" s="2"/>
    </row>
    <row r="133" spans="3:18" x14ac:dyDescent="0.25">
      <c r="C133" s="4">
        <v>45056</v>
      </c>
      <c r="D133" s="7"/>
      <c r="E133" s="7"/>
      <c r="F133" s="7"/>
      <c r="G133" s="7"/>
      <c r="J133"/>
      <c r="L133"/>
      <c r="M133"/>
      <c r="Q133" s="2"/>
      <c r="R133" s="2"/>
    </row>
    <row r="134" spans="3:18" x14ac:dyDescent="0.25">
      <c r="C134" s="4">
        <v>45057</v>
      </c>
      <c r="D134" s="7"/>
      <c r="E134" s="7"/>
      <c r="F134" s="7"/>
      <c r="G134" s="7"/>
      <c r="J134"/>
      <c r="L134"/>
      <c r="M134"/>
      <c r="Q134" s="2"/>
      <c r="R134" s="2"/>
    </row>
    <row r="135" spans="3:18" x14ac:dyDescent="0.25">
      <c r="C135" s="4">
        <v>45058</v>
      </c>
      <c r="D135" s="7"/>
      <c r="E135" s="7"/>
      <c r="F135" s="7"/>
      <c r="G135" s="7"/>
      <c r="J135"/>
      <c r="N135" s="2"/>
      <c r="Q135" s="2"/>
      <c r="R135" s="2"/>
    </row>
    <row r="136" spans="3:18" x14ac:dyDescent="0.25">
      <c r="C136" s="4">
        <v>45059</v>
      </c>
      <c r="D136" s="7" t="s">
        <v>2</v>
      </c>
      <c r="E136" s="7"/>
      <c r="F136" s="7"/>
      <c r="G136" s="7"/>
      <c r="J136"/>
      <c r="N136" s="2"/>
      <c r="Q136" s="2"/>
      <c r="R136" s="2"/>
    </row>
    <row r="137" spans="3:18" x14ac:dyDescent="0.25">
      <c r="C137" s="4">
        <v>45060</v>
      </c>
      <c r="D137" s="7" t="s">
        <v>2</v>
      </c>
      <c r="E137" s="7"/>
      <c r="F137" s="7"/>
      <c r="G137" s="7"/>
      <c r="J137"/>
      <c r="L137"/>
      <c r="M137"/>
      <c r="Q137" s="2"/>
      <c r="R137" s="2"/>
    </row>
    <row r="138" spans="3:18" x14ac:dyDescent="0.25">
      <c r="C138" s="4">
        <v>45061</v>
      </c>
      <c r="D138" s="7"/>
      <c r="E138" s="7"/>
      <c r="F138" s="7"/>
      <c r="G138" s="7"/>
      <c r="J138"/>
      <c r="N138" s="2"/>
      <c r="Q138" s="2"/>
      <c r="R138" s="2"/>
    </row>
    <row r="139" spans="3:18" x14ac:dyDescent="0.25">
      <c r="C139" s="4">
        <v>45062</v>
      </c>
      <c r="D139" s="7"/>
      <c r="E139" s="7"/>
      <c r="F139" s="7"/>
      <c r="G139" s="7"/>
      <c r="J139"/>
      <c r="N139" s="2"/>
      <c r="Q139" s="2"/>
      <c r="R139" s="2"/>
    </row>
    <row r="140" spans="3:18" x14ac:dyDescent="0.25">
      <c r="C140" s="4">
        <v>45063</v>
      </c>
      <c r="D140" s="7"/>
      <c r="E140" s="7"/>
      <c r="F140" s="7"/>
      <c r="G140" s="7"/>
      <c r="J140"/>
      <c r="L140"/>
      <c r="M140"/>
      <c r="Q140" s="2"/>
      <c r="R140" s="2"/>
    </row>
    <row r="141" spans="3:18" x14ac:dyDescent="0.25">
      <c r="C141" s="4">
        <v>45064</v>
      </c>
      <c r="D141" s="7" t="s">
        <v>20</v>
      </c>
      <c r="E141" s="7"/>
      <c r="F141" s="7"/>
      <c r="G141" s="7"/>
      <c r="J141"/>
      <c r="L141"/>
      <c r="M141"/>
      <c r="Q141" s="2"/>
      <c r="R141" s="2"/>
    </row>
    <row r="142" spans="3:18" x14ac:dyDescent="0.25">
      <c r="C142" s="4">
        <v>45065</v>
      </c>
      <c r="D142" s="7"/>
      <c r="E142" s="7"/>
      <c r="F142" s="7"/>
      <c r="G142" s="7"/>
      <c r="J142"/>
      <c r="L142"/>
      <c r="M142"/>
      <c r="Q142" s="2"/>
      <c r="R142" s="2"/>
    </row>
    <row r="143" spans="3:18" x14ac:dyDescent="0.25">
      <c r="C143" s="4">
        <v>45066</v>
      </c>
      <c r="D143" s="7" t="s">
        <v>2</v>
      </c>
      <c r="E143" s="7"/>
      <c r="F143" s="7"/>
      <c r="G143" s="7"/>
      <c r="J143"/>
      <c r="L143"/>
      <c r="M143"/>
      <c r="Q143" s="2"/>
      <c r="R143" s="2"/>
    </row>
    <row r="144" spans="3:18" x14ac:dyDescent="0.25">
      <c r="C144" s="4">
        <v>45067</v>
      </c>
      <c r="D144" s="7" t="s">
        <v>2</v>
      </c>
      <c r="E144" s="7"/>
      <c r="F144" s="7"/>
      <c r="G144" s="7"/>
      <c r="J144"/>
      <c r="L144"/>
      <c r="M144"/>
      <c r="Q144" s="2"/>
      <c r="R144" s="2"/>
    </row>
    <row r="145" spans="3:18" x14ac:dyDescent="0.25">
      <c r="C145" s="4">
        <v>45068</v>
      </c>
      <c r="D145" s="7"/>
      <c r="E145" s="7"/>
      <c r="F145" s="7"/>
      <c r="G145" s="7"/>
      <c r="J145"/>
      <c r="N145" s="2"/>
      <c r="Q145" s="2"/>
      <c r="R145" s="2"/>
    </row>
    <row r="146" spans="3:18" x14ac:dyDescent="0.25">
      <c r="C146" s="4">
        <v>45069</v>
      </c>
      <c r="D146" s="7"/>
      <c r="E146" s="7"/>
      <c r="F146" s="7"/>
      <c r="G146" s="7"/>
      <c r="J146"/>
      <c r="N146" s="2"/>
      <c r="Q146" s="2"/>
      <c r="R146" s="2"/>
    </row>
    <row r="147" spans="3:18" x14ac:dyDescent="0.25">
      <c r="C147" s="4">
        <v>45070</v>
      </c>
      <c r="D147" s="7"/>
      <c r="E147" s="7"/>
      <c r="F147" s="7"/>
      <c r="G147" s="7"/>
      <c r="J147"/>
      <c r="N147" s="2"/>
      <c r="Q147" s="2"/>
      <c r="R147" s="2"/>
    </row>
    <row r="148" spans="3:18" x14ac:dyDescent="0.25">
      <c r="C148" s="4">
        <v>45071</v>
      </c>
      <c r="D148" s="7"/>
      <c r="E148" s="7"/>
      <c r="F148" s="7"/>
      <c r="G148" s="7"/>
      <c r="J148"/>
      <c r="L148"/>
      <c r="M148"/>
      <c r="Q148" s="2"/>
      <c r="R148" s="2"/>
    </row>
    <row r="149" spans="3:18" x14ac:dyDescent="0.25">
      <c r="C149" s="4">
        <v>45072</v>
      </c>
      <c r="D149" s="7"/>
      <c r="E149" s="7"/>
      <c r="F149" s="7"/>
      <c r="G149" s="7"/>
      <c r="J149"/>
      <c r="L149"/>
      <c r="M149"/>
      <c r="Q149" s="2"/>
      <c r="R149" s="2"/>
    </row>
    <row r="150" spans="3:18" x14ac:dyDescent="0.25">
      <c r="C150" s="4">
        <v>45073</v>
      </c>
      <c r="D150" s="7" t="s">
        <v>2</v>
      </c>
      <c r="E150" s="7"/>
      <c r="F150" s="7"/>
      <c r="G150" s="7"/>
      <c r="J150"/>
      <c r="L150"/>
      <c r="M150"/>
      <c r="Q150" s="2"/>
      <c r="R150" s="2"/>
    </row>
    <row r="151" spans="3:18" x14ac:dyDescent="0.25">
      <c r="C151" s="4">
        <v>45074</v>
      </c>
      <c r="D151" s="7" t="s">
        <v>2</v>
      </c>
      <c r="E151" s="7"/>
      <c r="F151" s="7"/>
      <c r="G151" s="7"/>
      <c r="J151"/>
      <c r="L151"/>
      <c r="M151"/>
      <c r="Q151" s="2"/>
      <c r="R151" s="2"/>
    </row>
    <row r="152" spans="3:18" x14ac:dyDescent="0.25">
      <c r="C152" s="4">
        <v>45075</v>
      </c>
      <c r="D152" s="7" t="s">
        <v>20</v>
      </c>
      <c r="E152" s="7"/>
      <c r="F152" s="7"/>
      <c r="G152" s="7"/>
      <c r="J152"/>
      <c r="N152" s="2"/>
      <c r="Q152" s="2"/>
      <c r="R152" s="2"/>
    </row>
    <row r="153" spans="3:18" x14ac:dyDescent="0.25">
      <c r="C153" s="4">
        <v>45076</v>
      </c>
      <c r="D153" s="7"/>
      <c r="E153" s="7"/>
      <c r="F153" s="7"/>
      <c r="G153" s="7"/>
      <c r="J153"/>
      <c r="N153" s="2"/>
      <c r="Q153" s="2"/>
      <c r="R153" s="2"/>
    </row>
    <row r="154" spans="3:18" x14ac:dyDescent="0.25">
      <c r="C154" s="4">
        <v>45077</v>
      </c>
      <c r="D154" s="7"/>
      <c r="E154" s="7"/>
      <c r="F154" s="7"/>
      <c r="G154" s="7"/>
      <c r="J154"/>
      <c r="L154"/>
      <c r="M154"/>
      <c r="Q154" s="2"/>
      <c r="R154" s="2"/>
    </row>
    <row r="155" spans="3:18" x14ac:dyDescent="0.25">
      <c r="C155" s="4">
        <v>45078</v>
      </c>
      <c r="D155" s="7"/>
      <c r="E155" s="7"/>
      <c r="F155" s="7"/>
      <c r="G155" s="7"/>
      <c r="J155"/>
      <c r="L155"/>
      <c r="M155"/>
      <c r="Q155" s="2"/>
      <c r="R155" s="2"/>
    </row>
    <row r="156" spans="3:18" x14ac:dyDescent="0.25">
      <c r="C156" s="4">
        <v>45079</v>
      </c>
      <c r="D156" s="7"/>
      <c r="E156" s="7"/>
      <c r="F156" s="7"/>
      <c r="G156" s="7"/>
      <c r="J156"/>
      <c r="L156"/>
      <c r="M156"/>
      <c r="Q156" s="2"/>
      <c r="R156" s="2"/>
    </row>
    <row r="157" spans="3:18" x14ac:dyDescent="0.25">
      <c r="C157" s="4">
        <v>45080</v>
      </c>
      <c r="D157" s="7" t="s">
        <v>2</v>
      </c>
      <c r="E157" s="7"/>
      <c r="F157" s="7"/>
      <c r="G157" s="7"/>
      <c r="J157"/>
      <c r="L157"/>
      <c r="M157"/>
      <c r="Q157" s="2"/>
      <c r="R157" s="2"/>
    </row>
    <row r="158" spans="3:18" x14ac:dyDescent="0.25">
      <c r="C158" s="4">
        <v>45081</v>
      </c>
      <c r="D158" s="7" t="s">
        <v>2</v>
      </c>
      <c r="E158" s="7"/>
      <c r="F158" s="7"/>
      <c r="G158" s="7"/>
      <c r="J158"/>
      <c r="L158"/>
      <c r="M158"/>
      <c r="Q158" s="2"/>
      <c r="R158" s="2"/>
    </row>
    <row r="159" spans="3:18" x14ac:dyDescent="0.25">
      <c r="C159" s="4">
        <v>45082</v>
      </c>
      <c r="D159" s="7"/>
      <c r="E159" s="7"/>
      <c r="F159" s="7"/>
      <c r="G159" s="7"/>
      <c r="J159"/>
      <c r="N159" s="2"/>
      <c r="Q159" s="2"/>
      <c r="R159" s="2"/>
    </row>
    <row r="160" spans="3:18" x14ac:dyDescent="0.25">
      <c r="C160" s="4">
        <v>45083</v>
      </c>
      <c r="D160" s="7"/>
      <c r="E160" s="7"/>
      <c r="F160" s="7"/>
      <c r="G160" s="7"/>
      <c r="J160"/>
      <c r="N160" s="2"/>
      <c r="Q160" s="2"/>
      <c r="R160" s="2"/>
    </row>
    <row r="161" spans="3:18" x14ac:dyDescent="0.25">
      <c r="C161" s="4">
        <v>45084</v>
      </c>
      <c r="D161" s="7"/>
      <c r="E161" s="7"/>
      <c r="F161" s="7"/>
      <c r="G161" s="7"/>
      <c r="J161"/>
      <c r="L161"/>
      <c r="M161"/>
      <c r="Q161" s="2"/>
      <c r="R161" s="2"/>
    </row>
    <row r="162" spans="3:18" x14ac:dyDescent="0.25">
      <c r="C162" s="4">
        <v>45085</v>
      </c>
      <c r="D162" s="7"/>
      <c r="E162" s="7"/>
      <c r="F162" s="7"/>
      <c r="G162" s="7"/>
      <c r="J162"/>
      <c r="L162"/>
      <c r="M162"/>
      <c r="Q162" s="2"/>
      <c r="R162" s="2"/>
    </row>
    <row r="163" spans="3:18" x14ac:dyDescent="0.25">
      <c r="C163" s="4">
        <v>45086</v>
      </c>
      <c r="D163" s="7"/>
      <c r="E163" s="7"/>
      <c r="F163" s="7"/>
      <c r="G163" s="7"/>
      <c r="J163"/>
      <c r="L163"/>
      <c r="M163"/>
      <c r="Q163" s="2"/>
      <c r="R163" s="2"/>
    </row>
    <row r="164" spans="3:18" x14ac:dyDescent="0.25">
      <c r="C164" s="4">
        <v>45087</v>
      </c>
      <c r="D164" s="7" t="s">
        <v>2</v>
      </c>
      <c r="E164" s="7"/>
      <c r="F164" s="7"/>
      <c r="G164" s="7"/>
      <c r="J164"/>
      <c r="L164"/>
      <c r="M164"/>
      <c r="Q164" s="2"/>
      <c r="R164" s="2"/>
    </row>
    <row r="165" spans="3:18" x14ac:dyDescent="0.25">
      <c r="C165" s="4">
        <v>45088</v>
      </c>
      <c r="D165" s="7" t="s">
        <v>2</v>
      </c>
      <c r="E165" s="7"/>
      <c r="F165" s="7"/>
      <c r="G165" s="7"/>
      <c r="J165"/>
      <c r="L165"/>
      <c r="M165"/>
      <c r="Q165" s="2"/>
      <c r="R165" s="2"/>
    </row>
    <row r="166" spans="3:18" x14ac:dyDescent="0.25">
      <c r="C166" s="4">
        <v>45089</v>
      </c>
      <c r="D166" s="7"/>
      <c r="E166" s="7"/>
      <c r="F166" s="7"/>
      <c r="G166" s="7"/>
      <c r="J166"/>
      <c r="N166" s="2"/>
      <c r="Q166" s="2"/>
      <c r="R166" s="2"/>
    </row>
    <row r="167" spans="3:18" x14ac:dyDescent="0.25">
      <c r="C167" s="4">
        <v>45090</v>
      </c>
      <c r="D167" s="7"/>
      <c r="E167" s="7"/>
      <c r="F167" s="7"/>
      <c r="G167" s="7"/>
      <c r="J167"/>
      <c r="N167" s="2"/>
      <c r="Q167" s="2"/>
      <c r="R167" s="2"/>
    </row>
    <row r="168" spans="3:18" x14ac:dyDescent="0.25">
      <c r="C168" s="4">
        <v>45091</v>
      </c>
      <c r="D168" s="7"/>
      <c r="E168" s="7"/>
      <c r="F168" s="7"/>
      <c r="G168" s="7"/>
      <c r="J168"/>
      <c r="L168"/>
      <c r="M168"/>
      <c r="Q168" s="2"/>
      <c r="R168" s="2"/>
    </row>
    <row r="169" spans="3:18" x14ac:dyDescent="0.25">
      <c r="C169" s="4">
        <v>45092</v>
      </c>
      <c r="D169" s="7"/>
      <c r="E169" s="7"/>
      <c r="F169" s="7"/>
      <c r="G169" s="7"/>
      <c r="J169"/>
      <c r="L169"/>
      <c r="M169"/>
      <c r="Q169" s="2"/>
      <c r="R169" s="2"/>
    </row>
    <row r="170" spans="3:18" x14ac:dyDescent="0.25">
      <c r="C170" s="4">
        <v>45093</v>
      </c>
      <c r="D170" s="7"/>
      <c r="E170" s="7"/>
      <c r="F170" s="7"/>
      <c r="G170" s="7"/>
      <c r="J170"/>
      <c r="L170"/>
      <c r="M170"/>
      <c r="Q170" s="2"/>
      <c r="R170" s="2"/>
    </row>
    <row r="171" spans="3:18" x14ac:dyDescent="0.25">
      <c r="C171" s="4">
        <v>45094</v>
      </c>
      <c r="D171" s="7" t="s">
        <v>2</v>
      </c>
      <c r="E171" s="7"/>
      <c r="F171" s="7"/>
      <c r="G171" s="7"/>
      <c r="J171"/>
      <c r="L171"/>
      <c r="M171"/>
      <c r="Q171" s="2"/>
      <c r="R171" s="2"/>
    </row>
    <row r="172" spans="3:18" x14ac:dyDescent="0.25">
      <c r="C172" s="4">
        <v>45095</v>
      </c>
      <c r="D172" s="7" t="s">
        <v>2</v>
      </c>
      <c r="E172" s="7"/>
      <c r="F172" s="7"/>
      <c r="G172" s="7"/>
      <c r="J172"/>
      <c r="L172"/>
      <c r="M172"/>
      <c r="Q172" s="2"/>
      <c r="R172" s="2"/>
    </row>
    <row r="173" spans="3:18" x14ac:dyDescent="0.25">
      <c r="C173" s="4">
        <v>45096</v>
      </c>
      <c r="D173" s="7"/>
      <c r="E173" s="7"/>
      <c r="F173" s="7"/>
      <c r="G173" s="7"/>
      <c r="J173"/>
      <c r="N173" s="2"/>
      <c r="Q173" s="2"/>
      <c r="R173" s="2"/>
    </row>
    <row r="174" spans="3:18" x14ac:dyDescent="0.25">
      <c r="C174" s="4">
        <v>45097</v>
      </c>
      <c r="D174" s="7"/>
      <c r="E174" s="7"/>
      <c r="F174" s="7"/>
      <c r="G174" s="7"/>
      <c r="J174"/>
      <c r="N174" s="2"/>
      <c r="Q174" s="2"/>
      <c r="R174" s="2"/>
    </row>
    <row r="175" spans="3:18" x14ac:dyDescent="0.25">
      <c r="C175" s="4">
        <v>45098</v>
      </c>
      <c r="D175" s="7"/>
      <c r="E175" s="7"/>
      <c r="F175" s="7"/>
      <c r="G175" s="7"/>
      <c r="J175"/>
      <c r="L175"/>
      <c r="M175"/>
      <c r="Q175" s="2"/>
      <c r="R175" s="2"/>
    </row>
    <row r="176" spans="3:18" x14ac:dyDescent="0.25">
      <c r="C176" s="4">
        <v>45099</v>
      </c>
      <c r="D176" s="7"/>
      <c r="E176" s="7"/>
      <c r="F176" s="7"/>
      <c r="G176" s="7"/>
      <c r="J176"/>
      <c r="L176"/>
      <c r="M176"/>
      <c r="Q176" s="2"/>
      <c r="R176" s="2"/>
    </row>
    <row r="177" spans="3:18" x14ac:dyDescent="0.25">
      <c r="C177" s="4">
        <v>45100</v>
      </c>
      <c r="D177" s="7"/>
      <c r="E177" s="7"/>
      <c r="F177" s="7"/>
      <c r="G177" s="7"/>
      <c r="J177"/>
      <c r="L177"/>
      <c r="M177"/>
      <c r="Q177" s="2"/>
      <c r="R177" s="2"/>
    </row>
    <row r="178" spans="3:18" x14ac:dyDescent="0.25">
      <c r="C178" s="4">
        <v>45101</v>
      </c>
      <c r="D178" s="7" t="s">
        <v>2</v>
      </c>
      <c r="E178" s="7"/>
      <c r="F178" s="7"/>
      <c r="G178" s="7"/>
      <c r="J178"/>
      <c r="L178"/>
      <c r="M178"/>
      <c r="Q178" s="2"/>
      <c r="R178" s="2"/>
    </row>
    <row r="179" spans="3:18" x14ac:dyDescent="0.25">
      <c r="C179" s="4">
        <v>45102</v>
      </c>
      <c r="D179" s="7" t="s">
        <v>2</v>
      </c>
      <c r="E179" s="7"/>
      <c r="F179" s="7"/>
      <c r="G179" s="7"/>
      <c r="J179"/>
      <c r="L179"/>
      <c r="M179"/>
      <c r="Q179" s="2"/>
      <c r="R179" s="2"/>
    </row>
    <row r="180" spans="3:18" x14ac:dyDescent="0.25">
      <c r="C180" s="4">
        <v>45103</v>
      </c>
      <c r="D180" s="7"/>
      <c r="E180" s="7"/>
      <c r="F180" s="7"/>
      <c r="G180" s="7"/>
      <c r="J180"/>
      <c r="N180" s="2"/>
      <c r="Q180" s="2"/>
      <c r="R180" s="2"/>
    </row>
    <row r="181" spans="3:18" x14ac:dyDescent="0.25">
      <c r="C181" s="4">
        <v>45104</v>
      </c>
      <c r="D181" s="7"/>
      <c r="E181" s="7"/>
      <c r="F181" s="7"/>
      <c r="G181" s="7"/>
      <c r="J181"/>
      <c r="N181" s="2"/>
      <c r="Q181" s="2"/>
      <c r="R181" s="2"/>
    </row>
    <row r="182" spans="3:18" x14ac:dyDescent="0.25">
      <c r="C182" s="4">
        <v>45105</v>
      </c>
      <c r="D182" s="7"/>
      <c r="E182" s="7"/>
      <c r="F182" s="7"/>
      <c r="G182" s="7"/>
      <c r="J182"/>
      <c r="L182"/>
      <c r="M182"/>
      <c r="Q182" s="2"/>
      <c r="R182" s="2"/>
    </row>
    <row r="183" spans="3:18" x14ac:dyDescent="0.25">
      <c r="C183" s="4">
        <v>45106</v>
      </c>
      <c r="D183" s="7"/>
      <c r="E183" s="7"/>
      <c r="F183" s="7"/>
      <c r="G183" s="7"/>
      <c r="J183"/>
      <c r="L183"/>
      <c r="M183"/>
      <c r="Q183" s="2"/>
      <c r="R183" s="2"/>
    </row>
    <row r="184" spans="3:18" x14ac:dyDescent="0.25">
      <c r="C184" s="4">
        <v>45107</v>
      </c>
      <c r="D184" s="7"/>
      <c r="E184" s="7"/>
      <c r="F184" s="7"/>
      <c r="G184" s="7"/>
      <c r="J184"/>
      <c r="L184"/>
      <c r="M184"/>
      <c r="Q184" s="2"/>
      <c r="R184" s="2"/>
    </row>
    <row r="185" spans="3:18" x14ac:dyDescent="0.25">
      <c r="C185" s="4">
        <v>45108</v>
      </c>
      <c r="D185" s="7" t="s">
        <v>2</v>
      </c>
      <c r="E185" s="7"/>
      <c r="F185" s="7"/>
      <c r="G185" s="7"/>
      <c r="J185"/>
      <c r="L185"/>
      <c r="M185"/>
      <c r="Q185" s="2"/>
      <c r="R185" s="2"/>
    </row>
    <row r="186" spans="3:18" x14ac:dyDescent="0.25">
      <c r="C186" s="4">
        <v>45109</v>
      </c>
      <c r="D186" s="7" t="s">
        <v>2</v>
      </c>
      <c r="E186" s="7"/>
      <c r="F186" s="7"/>
      <c r="G186" s="7"/>
      <c r="J186"/>
      <c r="L186"/>
      <c r="M186"/>
      <c r="Q186" s="2"/>
      <c r="R186" s="2"/>
    </row>
    <row r="187" spans="3:18" x14ac:dyDescent="0.25">
      <c r="C187" s="4">
        <v>45110</v>
      </c>
      <c r="D187" s="7"/>
      <c r="E187" s="7"/>
      <c r="F187" s="7"/>
      <c r="G187" s="7"/>
      <c r="J187"/>
      <c r="N187" s="2"/>
      <c r="Q187" s="2"/>
      <c r="R187" s="2"/>
    </row>
    <row r="188" spans="3:18" x14ac:dyDescent="0.25">
      <c r="C188" s="4">
        <v>45111</v>
      </c>
      <c r="D188" s="7"/>
      <c r="E188" s="7"/>
      <c r="F188" s="7"/>
      <c r="G188" s="7"/>
      <c r="J188"/>
      <c r="N188" s="2"/>
      <c r="Q188" s="2"/>
      <c r="R188" s="2"/>
    </row>
    <row r="189" spans="3:18" x14ac:dyDescent="0.25">
      <c r="C189" s="4">
        <v>45112</v>
      </c>
      <c r="D189" s="7"/>
      <c r="E189" s="7"/>
      <c r="F189" s="7"/>
      <c r="G189" s="7"/>
      <c r="J189"/>
      <c r="L189"/>
      <c r="M189"/>
      <c r="Q189" s="2"/>
      <c r="R189" s="2"/>
    </row>
    <row r="190" spans="3:18" x14ac:dyDescent="0.25">
      <c r="C190" s="4">
        <v>45113</v>
      </c>
      <c r="D190" s="7"/>
      <c r="E190" s="7"/>
      <c r="F190" s="7"/>
      <c r="G190" s="7"/>
      <c r="J190"/>
      <c r="L190"/>
      <c r="M190"/>
      <c r="Q190" s="2"/>
      <c r="R190" s="2"/>
    </row>
    <row r="191" spans="3:18" x14ac:dyDescent="0.25">
      <c r="C191" s="4">
        <v>45114</v>
      </c>
      <c r="D191" s="7"/>
      <c r="E191" s="7"/>
      <c r="F191" s="7"/>
      <c r="G191" s="7"/>
      <c r="J191"/>
      <c r="L191"/>
      <c r="M191"/>
      <c r="Q191" s="2"/>
      <c r="R191" s="2"/>
    </row>
    <row r="192" spans="3:18" x14ac:dyDescent="0.25">
      <c r="C192" s="4">
        <v>45115</v>
      </c>
      <c r="D192" s="7" t="s">
        <v>2</v>
      </c>
      <c r="E192" s="7"/>
      <c r="F192" s="7"/>
      <c r="G192" s="7"/>
      <c r="J192"/>
      <c r="L192"/>
      <c r="M192"/>
      <c r="Q192" s="2"/>
      <c r="R192" s="2"/>
    </row>
    <row r="193" spans="3:18" x14ac:dyDescent="0.25">
      <c r="C193" s="4">
        <v>45116</v>
      </c>
      <c r="D193" s="7" t="s">
        <v>2</v>
      </c>
      <c r="E193" s="7"/>
      <c r="F193" s="7"/>
      <c r="G193" s="7"/>
      <c r="J193"/>
      <c r="L193"/>
      <c r="M193"/>
      <c r="Q193" s="2"/>
      <c r="R193" s="2"/>
    </row>
    <row r="194" spans="3:18" x14ac:dyDescent="0.25">
      <c r="C194" s="4">
        <v>45117</v>
      </c>
      <c r="D194" s="7"/>
      <c r="E194" s="7"/>
      <c r="F194" s="7"/>
      <c r="G194" s="7"/>
      <c r="J194"/>
      <c r="N194" s="2"/>
      <c r="Q194" s="2"/>
      <c r="R194" s="2"/>
    </row>
    <row r="195" spans="3:18" x14ac:dyDescent="0.25">
      <c r="C195" s="4">
        <v>45118</v>
      </c>
      <c r="D195" s="7"/>
      <c r="E195" s="7"/>
      <c r="F195" s="7"/>
      <c r="G195" s="7"/>
      <c r="J195"/>
      <c r="N195" s="2"/>
      <c r="Q195" s="2"/>
      <c r="R195" s="2"/>
    </row>
    <row r="196" spans="3:18" x14ac:dyDescent="0.25">
      <c r="C196" s="4">
        <v>45119</v>
      </c>
      <c r="D196" s="7"/>
      <c r="E196" s="7"/>
      <c r="F196" s="7"/>
      <c r="G196" s="7"/>
      <c r="J196"/>
      <c r="L196"/>
      <c r="M196"/>
      <c r="Q196" s="2"/>
      <c r="R196" s="2"/>
    </row>
    <row r="197" spans="3:18" x14ac:dyDescent="0.25">
      <c r="C197" s="4">
        <v>45120</v>
      </c>
      <c r="D197" s="7"/>
      <c r="E197" s="7"/>
      <c r="F197" s="7"/>
      <c r="G197" s="7"/>
      <c r="J197"/>
      <c r="L197"/>
      <c r="M197"/>
      <c r="Q197" s="2"/>
      <c r="R197" s="2"/>
    </row>
    <row r="198" spans="3:18" x14ac:dyDescent="0.25">
      <c r="C198" s="4">
        <v>45121</v>
      </c>
      <c r="D198" s="7" t="s">
        <v>20</v>
      </c>
      <c r="E198" s="7"/>
      <c r="F198" s="7"/>
      <c r="G198" s="7"/>
      <c r="J198"/>
      <c r="N198" s="2"/>
      <c r="Q198" s="2"/>
      <c r="R198" s="2"/>
    </row>
    <row r="199" spans="3:18" x14ac:dyDescent="0.25">
      <c r="C199" s="4">
        <v>45122</v>
      </c>
      <c r="D199" s="7" t="s">
        <v>2</v>
      </c>
      <c r="E199" s="7"/>
      <c r="F199" s="7"/>
      <c r="G199" s="7"/>
      <c r="J199"/>
      <c r="L199"/>
      <c r="M199"/>
      <c r="Q199" s="2"/>
      <c r="R199" s="2"/>
    </row>
    <row r="200" spans="3:18" x14ac:dyDescent="0.25">
      <c r="C200" s="4">
        <v>45123</v>
      </c>
      <c r="D200" s="7" t="s">
        <v>2</v>
      </c>
      <c r="E200" s="7"/>
      <c r="F200" s="7"/>
      <c r="G200" s="7"/>
      <c r="J200"/>
      <c r="L200"/>
      <c r="M200"/>
      <c r="Q200" s="2"/>
      <c r="R200" s="2"/>
    </row>
    <row r="201" spans="3:18" x14ac:dyDescent="0.25">
      <c r="C201" s="4">
        <v>45124</v>
      </c>
      <c r="D201" s="7"/>
      <c r="E201" s="7"/>
      <c r="F201" s="7"/>
      <c r="G201" s="7"/>
      <c r="J201"/>
      <c r="N201" s="2"/>
      <c r="Q201" s="2"/>
      <c r="R201" s="2"/>
    </row>
    <row r="202" spans="3:18" x14ac:dyDescent="0.25">
      <c r="C202" s="4">
        <v>45125</v>
      </c>
      <c r="D202" s="7"/>
      <c r="E202" s="7"/>
      <c r="F202" s="7"/>
      <c r="G202" s="7"/>
      <c r="J202"/>
      <c r="N202" s="2"/>
      <c r="Q202" s="2"/>
      <c r="R202" s="2"/>
    </row>
    <row r="203" spans="3:18" x14ac:dyDescent="0.25">
      <c r="C203" s="4">
        <v>45126</v>
      </c>
      <c r="D203" s="7"/>
      <c r="E203" s="7"/>
      <c r="F203" s="7"/>
      <c r="G203" s="7"/>
      <c r="J203"/>
      <c r="L203"/>
      <c r="M203"/>
      <c r="Q203" s="2"/>
      <c r="R203" s="2"/>
    </row>
    <row r="204" spans="3:18" x14ac:dyDescent="0.25">
      <c r="C204" s="4">
        <v>45127</v>
      </c>
      <c r="D204" s="7"/>
      <c r="E204" s="7"/>
      <c r="F204" s="7"/>
      <c r="G204" s="7"/>
      <c r="J204"/>
      <c r="L204"/>
      <c r="M204"/>
      <c r="Q204" s="2"/>
      <c r="R204" s="2"/>
    </row>
    <row r="205" spans="3:18" x14ac:dyDescent="0.25">
      <c r="C205" s="4">
        <v>45128</v>
      </c>
      <c r="D205" s="7"/>
      <c r="E205" s="7"/>
      <c r="F205" s="7"/>
      <c r="G205" s="7"/>
      <c r="J205"/>
      <c r="L205"/>
      <c r="M205"/>
      <c r="Q205" s="2"/>
      <c r="R205" s="2"/>
    </row>
    <row r="206" spans="3:18" x14ac:dyDescent="0.25">
      <c r="C206" s="4">
        <v>45129</v>
      </c>
      <c r="D206" s="7" t="s">
        <v>2</v>
      </c>
      <c r="E206" s="7"/>
      <c r="F206" s="7"/>
      <c r="G206" s="7"/>
      <c r="J206"/>
      <c r="L206"/>
      <c r="M206"/>
      <c r="Q206" s="2"/>
      <c r="R206" s="2"/>
    </row>
    <row r="207" spans="3:18" x14ac:dyDescent="0.25">
      <c r="C207" s="4">
        <v>45130</v>
      </c>
      <c r="D207" s="7" t="s">
        <v>2</v>
      </c>
      <c r="E207" s="7"/>
      <c r="F207" s="7"/>
      <c r="G207" s="7"/>
      <c r="J207"/>
      <c r="L207"/>
      <c r="M207"/>
      <c r="Q207" s="2"/>
      <c r="R207" s="2"/>
    </row>
    <row r="208" spans="3:18" x14ac:dyDescent="0.25">
      <c r="C208" s="4">
        <v>45131</v>
      </c>
      <c r="D208" s="7"/>
      <c r="E208" s="7"/>
      <c r="F208" s="7"/>
      <c r="G208" s="7"/>
      <c r="J208"/>
      <c r="N208" s="2"/>
      <c r="Q208" s="2"/>
      <c r="R208" s="2"/>
    </row>
    <row r="209" spans="3:18" x14ac:dyDescent="0.25">
      <c r="C209" s="4">
        <v>45132</v>
      </c>
      <c r="D209" s="7"/>
      <c r="E209" s="7"/>
      <c r="F209" s="7"/>
      <c r="G209" s="7"/>
      <c r="J209"/>
      <c r="N209" s="2"/>
      <c r="Q209" s="2"/>
      <c r="R209" s="2"/>
    </row>
    <row r="210" spans="3:18" x14ac:dyDescent="0.25">
      <c r="C210" s="4">
        <v>45133</v>
      </c>
      <c r="D210" s="7"/>
      <c r="E210" s="7"/>
      <c r="F210" s="7"/>
      <c r="G210" s="7"/>
      <c r="J210"/>
      <c r="L210"/>
      <c r="M210"/>
      <c r="Q210" s="2"/>
      <c r="R210" s="2"/>
    </row>
    <row r="211" spans="3:18" x14ac:dyDescent="0.25">
      <c r="C211" s="4">
        <v>45134</v>
      </c>
      <c r="D211" s="7"/>
      <c r="E211" s="7"/>
      <c r="F211" s="7"/>
      <c r="G211" s="7"/>
      <c r="J211"/>
      <c r="L211"/>
      <c r="M211"/>
      <c r="Q211" s="2"/>
      <c r="R211" s="2"/>
    </row>
    <row r="212" spans="3:18" x14ac:dyDescent="0.25">
      <c r="C212" s="4">
        <v>45135</v>
      </c>
      <c r="D212" s="7"/>
      <c r="E212" s="7"/>
      <c r="F212" s="7"/>
      <c r="G212" s="7"/>
      <c r="J212"/>
      <c r="L212"/>
      <c r="M212"/>
      <c r="Q212" s="2"/>
      <c r="R212" s="2"/>
    </row>
    <row r="213" spans="3:18" x14ac:dyDescent="0.25">
      <c r="C213" s="4">
        <v>45136</v>
      </c>
      <c r="D213" s="7" t="s">
        <v>2</v>
      </c>
      <c r="E213" s="7"/>
      <c r="F213" s="7"/>
      <c r="G213" s="7"/>
      <c r="J213"/>
      <c r="L213"/>
      <c r="M213"/>
      <c r="Q213" s="2"/>
      <c r="R213" s="2"/>
    </row>
    <row r="214" spans="3:18" x14ac:dyDescent="0.25">
      <c r="C214" s="4">
        <v>45137</v>
      </c>
      <c r="D214" s="7" t="s">
        <v>2</v>
      </c>
      <c r="E214" s="7"/>
      <c r="F214" s="7"/>
      <c r="G214" s="7"/>
      <c r="J214"/>
      <c r="L214"/>
      <c r="M214"/>
      <c r="Q214" s="2"/>
      <c r="R214" s="2"/>
    </row>
    <row r="215" spans="3:18" x14ac:dyDescent="0.25">
      <c r="C215" s="4">
        <v>45138</v>
      </c>
      <c r="D215" s="7"/>
      <c r="E215" s="7"/>
      <c r="F215" s="7"/>
      <c r="G215" s="7"/>
      <c r="J215"/>
      <c r="N215" s="2"/>
      <c r="Q215" s="2"/>
      <c r="R215" s="2"/>
    </row>
    <row r="216" spans="3:18" x14ac:dyDescent="0.25">
      <c r="C216" s="4">
        <v>45139</v>
      </c>
      <c r="D216" s="7"/>
      <c r="E216" s="7"/>
      <c r="F216" s="7"/>
      <c r="G216" s="7"/>
      <c r="J216"/>
      <c r="N216" s="2"/>
      <c r="Q216" s="2"/>
      <c r="R216" s="2"/>
    </row>
    <row r="217" spans="3:18" x14ac:dyDescent="0.25">
      <c r="C217" s="4">
        <v>45140</v>
      </c>
      <c r="D217" s="7"/>
      <c r="E217" s="7"/>
      <c r="F217" s="7"/>
      <c r="G217" s="7"/>
      <c r="J217"/>
      <c r="L217"/>
      <c r="M217"/>
      <c r="Q217" s="2"/>
      <c r="R217" s="2"/>
    </row>
    <row r="218" spans="3:18" x14ac:dyDescent="0.25">
      <c r="C218" s="4">
        <v>45141</v>
      </c>
      <c r="D218" s="7"/>
      <c r="E218" s="7"/>
      <c r="F218" s="7"/>
      <c r="G218" s="7"/>
      <c r="J218"/>
      <c r="L218"/>
      <c r="M218"/>
      <c r="Q218" s="2"/>
      <c r="R218" s="2"/>
    </row>
    <row r="219" spans="3:18" x14ac:dyDescent="0.25">
      <c r="C219" s="4">
        <v>45142</v>
      </c>
      <c r="D219" s="7"/>
      <c r="E219" s="7"/>
      <c r="F219" s="7"/>
      <c r="G219" s="7"/>
      <c r="J219"/>
      <c r="L219"/>
      <c r="M219"/>
      <c r="Q219" s="2"/>
      <c r="R219" s="2"/>
    </row>
    <row r="220" spans="3:18" x14ac:dyDescent="0.25">
      <c r="C220" s="4">
        <v>45143</v>
      </c>
      <c r="D220" s="7" t="s">
        <v>2</v>
      </c>
      <c r="E220" s="7"/>
      <c r="F220" s="7"/>
      <c r="G220" s="7"/>
      <c r="J220"/>
      <c r="L220"/>
      <c r="M220"/>
      <c r="Q220" s="2"/>
      <c r="R220" s="2"/>
    </row>
    <row r="221" spans="3:18" x14ac:dyDescent="0.25">
      <c r="C221" s="4">
        <v>45144</v>
      </c>
      <c r="D221" s="7" t="s">
        <v>2</v>
      </c>
      <c r="E221" s="7"/>
      <c r="F221" s="7"/>
      <c r="G221" s="7"/>
      <c r="J221"/>
      <c r="L221"/>
      <c r="M221"/>
      <c r="Q221" s="2"/>
      <c r="R221" s="2"/>
    </row>
    <row r="222" spans="3:18" x14ac:dyDescent="0.25">
      <c r="C222" s="4">
        <v>45145</v>
      </c>
      <c r="D222" s="7"/>
      <c r="E222" s="7"/>
      <c r="F222" s="7"/>
      <c r="G222" s="7"/>
      <c r="J222"/>
      <c r="N222" s="2"/>
      <c r="Q222" s="2"/>
      <c r="R222" s="2"/>
    </row>
    <row r="223" spans="3:18" x14ac:dyDescent="0.25">
      <c r="C223" s="4">
        <v>45146</v>
      </c>
      <c r="D223" s="7"/>
      <c r="E223" s="7"/>
      <c r="F223" s="7"/>
      <c r="G223" s="7"/>
      <c r="J223"/>
      <c r="N223" s="2"/>
      <c r="Q223" s="2"/>
      <c r="R223" s="2"/>
    </row>
    <row r="224" spans="3:18" x14ac:dyDescent="0.25">
      <c r="C224" s="4">
        <v>45147</v>
      </c>
      <c r="D224" s="7"/>
      <c r="E224" s="7"/>
      <c r="F224" s="7"/>
      <c r="G224" s="7"/>
      <c r="J224"/>
      <c r="N224" s="2"/>
      <c r="Q224" s="2"/>
      <c r="R224" s="2"/>
    </row>
    <row r="225" spans="3:18" x14ac:dyDescent="0.25">
      <c r="C225" s="4">
        <v>45148</v>
      </c>
      <c r="D225" s="7"/>
      <c r="E225" s="7"/>
      <c r="F225" s="7"/>
      <c r="G225" s="7"/>
      <c r="J225"/>
      <c r="N225" s="2"/>
      <c r="Q225" s="2"/>
      <c r="R225" s="2"/>
    </row>
    <row r="226" spans="3:18" x14ac:dyDescent="0.25">
      <c r="C226" s="4">
        <v>45149</v>
      </c>
      <c r="D226" s="7"/>
      <c r="E226" s="7"/>
      <c r="F226" s="7"/>
      <c r="G226" s="7"/>
      <c r="J226"/>
      <c r="N226" s="2"/>
      <c r="Q226" s="2"/>
      <c r="R226" s="2"/>
    </row>
    <row r="227" spans="3:18" x14ac:dyDescent="0.25">
      <c r="C227" s="4">
        <v>45150</v>
      </c>
      <c r="D227" s="7" t="s">
        <v>2</v>
      </c>
      <c r="E227" s="7"/>
      <c r="F227" s="7"/>
      <c r="G227" s="7"/>
      <c r="J227"/>
      <c r="N227" s="2"/>
      <c r="Q227" s="2"/>
      <c r="R227" s="2"/>
    </row>
    <row r="228" spans="3:18" x14ac:dyDescent="0.25">
      <c r="C228" s="4">
        <v>45151</v>
      </c>
      <c r="D228" s="7" t="s">
        <v>2</v>
      </c>
      <c r="E228" s="7"/>
      <c r="F228" s="7"/>
      <c r="G228" s="7"/>
      <c r="J228"/>
      <c r="N228" s="2"/>
      <c r="Q228" s="2"/>
      <c r="R228" s="2"/>
    </row>
    <row r="229" spans="3:18" x14ac:dyDescent="0.25">
      <c r="C229" s="4">
        <v>45152</v>
      </c>
      <c r="D229" s="7"/>
      <c r="E229" s="7"/>
      <c r="F229" s="7"/>
      <c r="G229" s="7"/>
      <c r="J229"/>
      <c r="N229" s="2"/>
      <c r="Q229" s="2"/>
      <c r="R229" s="2"/>
    </row>
    <row r="230" spans="3:18" x14ac:dyDescent="0.25">
      <c r="C230" s="4">
        <v>45153</v>
      </c>
      <c r="D230" s="7" t="s">
        <v>20</v>
      </c>
      <c r="E230" s="7"/>
      <c r="F230" s="7"/>
      <c r="G230" s="7"/>
      <c r="J230"/>
      <c r="N230" s="2"/>
      <c r="Q230" s="2"/>
      <c r="R230" s="2"/>
    </row>
    <row r="231" spans="3:18" x14ac:dyDescent="0.25">
      <c r="C231" s="4">
        <v>45154</v>
      </c>
      <c r="D231" s="7"/>
      <c r="E231" s="7"/>
      <c r="F231" s="7"/>
      <c r="G231" s="7"/>
      <c r="J231"/>
      <c r="N231" s="2"/>
      <c r="Q231" s="2"/>
      <c r="R231" s="2"/>
    </row>
    <row r="232" spans="3:18" x14ac:dyDescent="0.25">
      <c r="C232" s="4">
        <v>45155</v>
      </c>
      <c r="D232" s="7"/>
      <c r="E232" s="7"/>
      <c r="F232" s="7"/>
      <c r="G232" s="7"/>
      <c r="J232"/>
      <c r="N232" s="2"/>
      <c r="Q232" s="2"/>
      <c r="R232" s="2"/>
    </row>
    <row r="233" spans="3:18" x14ac:dyDescent="0.25">
      <c r="C233" s="4">
        <v>45156</v>
      </c>
      <c r="D233" s="7"/>
      <c r="E233" s="7"/>
      <c r="F233" s="7"/>
      <c r="G233" s="7"/>
      <c r="J233"/>
      <c r="N233" s="2"/>
      <c r="Q233" s="2"/>
      <c r="R233" s="2"/>
    </row>
    <row r="234" spans="3:18" x14ac:dyDescent="0.25">
      <c r="C234" s="4">
        <v>45157</v>
      </c>
      <c r="D234" s="7" t="s">
        <v>2</v>
      </c>
      <c r="E234" s="7"/>
      <c r="F234" s="7"/>
      <c r="G234" s="7"/>
      <c r="J234"/>
      <c r="N234" s="2"/>
      <c r="Q234" s="2"/>
      <c r="R234" s="2"/>
    </row>
    <row r="235" spans="3:18" x14ac:dyDescent="0.25">
      <c r="C235" s="4">
        <v>45158</v>
      </c>
      <c r="D235" s="7" t="s">
        <v>2</v>
      </c>
      <c r="E235" s="7"/>
      <c r="F235" s="7"/>
      <c r="G235" s="7"/>
      <c r="J235"/>
      <c r="N235" s="2"/>
      <c r="Q235" s="2"/>
      <c r="R235" s="2"/>
    </row>
    <row r="236" spans="3:18" x14ac:dyDescent="0.25">
      <c r="C236" s="4">
        <v>45159</v>
      </c>
      <c r="D236" s="7"/>
      <c r="E236" s="7"/>
      <c r="F236" s="7"/>
      <c r="G236" s="7"/>
      <c r="J236"/>
      <c r="N236" s="2"/>
      <c r="Q236" s="2"/>
      <c r="R236" s="2"/>
    </row>
    <row r="237" spans="3:18" x14ac:dyDescent="0.25">
      <c r="C237" s="4">
        <v>45160</v>
      </c>
      <c r="D237" s="7"/>
      <c r="E237" s="7"/>
      <c r="F237" s="7"/>
      <c r="G237" s="7"/>
      <c r="J237"/>
      <c r="N237" s="2"/>
      <c r="Q237" s="2"/>
      <c r="R237" s="2"/>
    </row>
    <row r="238" spans="3:18" x14ac:dyDescent="0.25">
      <c r="C238" s="4">
        <v>45161</v>
      </c>
      <c r="D238" s="7"/>
      <c r="E238" s="7"/>
      <c r="F238" s="7"/>
      <c r="G238" s="7"/>
      <c r="J238"/>
      <c r="N238" s="2"/>
      <c r="Q238" s="2"/>
      <c r="R238" s="2"/>
    </row>
    <row r="239" spans="3:18" x14ac:dyDescent="0.25">
      <c r="C239" s="4">
        <v>45162</v>
      </c>
      <c r="D239" s="7"/>
      <c r="E239" s="7"/>
      <c r="F239" s="7"/>
      <c r="G239" s="7"/>
      <c r="J239"/>
      <c r="N239" s="2"/>
      <c r="Q239" s="2"/>
      <c r="R239" s="2"/>
    </row>
    <row r="240" spans="3:18" x14ac:dyDescent="0.25">
      <c r="C240" s="4">
        <v>45163</v>
      </c>
      <c r="D240" s="7"/>
      <c r="E240" s="7"/>
      <c r="F240" s="7"/>
      <c r="G240" s="7"/>
      <c r="J240"/>
      <c r="N240" s="2"/>
      <c r="Q240" s="2"/>
      <c r="R240" s="2"/>
    </row>
    <row r="241" spans="3:18" x14ac:dyDescent="0.25">
      <c r="C241" s="4">
        <v>45164</v>
      </c>
      <c r="D241" s="7" t="s">
        <v>2</v>
      </c>
      <c r="E241" s="7"/>
      <c r="F241" s="7"/>
      <c r="G241" s="7"/>
      <c r="J241"/>
      <c r="N241" s="2"/>
      <c r="Q241" s="2"/>
      <c r="R241" s="2"/>
    </row>
    <row r="242" spans="3:18" x14ac:dyDescent="0.25">
      <c r="C242" s="4">
        <v>45165</v>
      </c>
      <c r="D242" s="7" t="s">
        <v>2</v>
      </c>
      <c r="E242" s="7"/>
      <c r="F242" s="7"/>
      <c r="G242" s="7"/>
      <c r="J242"/>
      <c r="N242" s="2"/>
      <c r="Q242" s="2"/>
      <c r="R242" s="2"/>
    </row>
    <row r="243" spans="3:18" x14ac:dyDescent="0.25">
      <c r="C243" s="4">
        <v>45166</v>
      </c>
      <c r="D243" s="7"/>
      <c r="E243" s="7"/>
      <c r="F243" s="7"/>
      <c r="G243" s="7"/>
      <c r="J243"/>
      <c r="N243" s="2"/>
      <c r="Q243" s="2"/>
      <c r="R243" s="2"/>
    </row>
    <row r="244" spans="3:18" x14ac:dyDescent="0.25">
      <c r="C244" s="4">
        <v>45167</v>
      </c>
      <c r="D244" s="7"/>
      <c r="E244" s="7"/>
      <c r="F244" s="7"/>
      <c r="G244" s="7"/>
      <c r="J244"/>
      <c r="N244" s="2"/>
      <c r="Q244" s="2"/>
      <c r="R244" s="2"/>
    </row>
    <row r="245" spans="3:18" x14ac:dyDescent="0.25">
      <c r="C245" s="4">
        <v>45168</v>
      </c>
      <c r="D245" s="7"/>
      <c r="E245" s="7"/>
      <c r="F245" s="7"/>
      <c r="G245" s="7"/>
      <c r="J245"/>
      <c r="N245" s="2"/>
      <c r="Q245" s="2"/>
      <c r="R245" s="2"/>
    </row>
    <row r="246" spans="3:18" x14ac:dyDescent="0.25">
      <c r="C246" s="4">
        <v>45169</v>
      </c>
      <c r="D246" s="7"/>
      <c r="E246" s="7"/>
      <c r="F246" s="7"/>
      <c r="G246" s="7"/>
      <c r="J246"/>
      <c r="N246" s="2"/>
      <c r="Q246" s="2"/>
      <c r="R246" s="2"/>
    </row>
    <row r="247" spans="3:18" x14ac:dyDescent="0.25">
      <c r="C247" s="4">
        <v>45170</v>
      </c>
      <c r="D247" s="7"/>
      <c r="E247" s="7"/>
      <c r="F247" s="7"/>
      <c r="G247" s="7"/>
      <c r="J247"/>
      <c r="N247" s="2"/>
      <c r="Q247" s="2"/>
      <c r="R247" s="2"/>
    </row>
    <row r="248" spans="3:18" x14ac:dyDescent="0.25">
      <c r="C248" s="4">
        <v>45171</v>
      </c>
      <c r="D248" s="7" t="s">
        <v>2</v>
      </c>
      <c r="E248" s="7"/>
      <c r="F248" s="7"/>
      <c r="G248" s="7"/>
      <c r="J248"/>
      <c r="N248" s="2"/>
      <c r="Q248" s="2"/>
      <c r="R248" s="2"/>
    </row>
    <row r="249" spans="3:18" x14ac:dyDescent="0.25">
      <c r="C249" s="4">
        <v>45172</v>
      </c>
      <c r="D249" s="7" t="s">
        <v>2</v>
      </c>
      <c r="E249" s="7"/>
      <c r="F249" s="7"/>
      <c r="G249" s="7"/>
      <c r="J249"/>
      <c r="N249" s="2"/>
      <c r="Q249" s="2"/>
      <c r="R249" s="2"/>
    </row>
    <row r="250" spans="3:18" x14ac:dyDescent="0.25">
      <c r="C250" s="4">
        <v>45173</v>
      </c>
      <c r="D250" s="7"/>
      <c r="E250" s="7"/>
      <c r="F250" s="7"/>
      <c r="G250" s="7"/>
      <c r="J250"/>
      <c r="N250" s="2"/>
      <c r="Q250" s="2"/>
      <c r="R250" s="2"/>
    </row>
    <row r="251" spans="3:18" x14ac:dyDescent="0.25">
      <c r="C251" s="4">
        <v>45174</v>
      </c>
      <c r="D251" s="7"/>
      <c r="E251" s="7"/>
      <c r="F251" s="7"/>
      <c r="G251" s="7"/>
      <c r="J251"/>
      <c r="N251" s="2"/>
      <c r="Q251" s="2"/>
      <c r="R251" s="2"/>
    </row>
    <row r="252" spans="3:18" x14ac:dyDescent="0.25">
      <c r="C252" s="4">
        <v>45175</v>
      </c>
      <c r="D252" s="7"/>
      <c r="E252" s="7"/>
      <c r="F252" s="7"/>
      <c r="G252" s="7"/>
      <c r="J252"/>
      <c r="N252" s="2"/>
      <c r="Q252" s="2"/>
      <c r="R252" s="2"/>
    </row>
    <row r="253" spans="3:18" x14ac:dyDescent="0.25">
      <c r="C253" s="4">
        <v>45176</v>
      </c>
      <c r="D253" s="7"/>
      <c r="E253" s="7"/>
      <c r="F253" s="7"/>
      <c r="G253" s="7"/>
      <c r="J253"/>
      <c r="N253" s="2"/>
      <c r="Q253" s="2"/>
      <c r="R253" s="2"/>
    </row>
    <row r="254" spans="3:18" x14ac:dyDescent="0.25">
      <c r="C254" s="4">
        <v>45177</v>
      </c>
      <c r="D254" s="7"/>
      <c r="E254" s="7"/>
      <c r="F254" s="7"/>
      <c r="G254" s="7"/>
      <c r="J254"/>
      <c r="N254" s="2"/>
      <c r="Q254" s="2"/>
      <c r="R254" s="2"/>
    </row>
    <row r="255" spans="3:18" x14ac:dyDescent="0.25">
      <c r="C255" s="4">
        <v>45178</v>
      </c>
      <c r="D255" s="7" t="s">
        <v>2</v>
      </c>
      <c r="E255" s="7"/>
      <c r="F255" s="7"/>
      <c r="G255" s="7"/>
      <c r="J255"/>
      <c r="N255" s="2"/>
      <c r="Q255" s="2"/>
      <c r="R255" s="2"/>
    </row>
    <row r="256" spans="3:18" x14ac:dyDescent="0.25">
      <c r="C256" s="4">
        <v>45179</v>
      </c>
      <c r="D256" s="7" t="s">
        <v>2</v>
      </c>
      <c r="E256" s="7"/>
      <c r="F256" s="7"/>
      <c r="G256" s="7"/>
      <c r="J256"/>
      <c r="N256" s="2"/>
      <c r="Q256" s="2"/>
      <c r="R256" s="2"/>
    </row>
    <row r="257" spans="3:18" x14ac:dyDescent="0.25">
      <c r="C257" s="4">
        <v>45180</v>
      </c>
      <c r="D257" s="7"/>
      <c r="E257" s="7"/>
      <c r="F257" s="7"/>
      <c r="G257" s="7"/>
      <c r="J257"/>
      <c r="N257" s="2"/>
      <c r="Q257" s="2"/>
      <c r="R257" s="2"/>
    </row>
    <row r="258" spans="3:18" x14ac:dyDescent="0.25">
      <c r="C258" s="4">
        <v>45181</v>
      </c>
      <c r="D258" s="7"/>
      <c r="E258" s="7"/>
      <c r="F258" s="7"/>
      <c r="G258" s="7"/>
      <c r="J258"/>
      <c r="N258" s="2"/>
      <c r="Q258" s="2"/>
      <c r="R258" s="2"/>
    </row>
    <row r="259" spans="3:18" x14ac:dyDescent="0.25">
      <c r="C259" s="4">
        <v>45182</v>
      </c>
      <c r="D259" s="7"/>
      <c r="E259" s="7"/>
      <c r="F259" s="7"/>
      <c r="G259" s="7"/>
      <c r="J259"/>
      <c r="N259" s="2"/>
      <c r="Q259" s="2"/>
      <c r="R259" s="2"/>
    </row>
    <row r="260" spans="3:18" x14ac:dyDescent="0.25">
      <c r="C260" s="4">
        <v>45183</v>
      </c>
      <c r="D260" s="7"/>
      <c r="E260" s="7"/>
      <c r="F260" s="7"/>
      <c r="G260" s="7"/>
      <c r="J260"/>
      <c r="N260" s="2"/>
      <c r="Q260" s="2"/>
      <c r="R260" s="2"/>
    </row>
    <row r="261" spans="3:18" x14ac:dyDescent="0.25">
      <c r="C261" s="4">
        <v>45184</v>
      </c>
      <c r="D261" s="7"/>
      <c r="E261" s="7"/>
      <c r="F261" s="7"/>
      <c r="G261" s="7"/>
      <c r="J261"/>
      <c r="N261" s="2"/>
      <c r="Q261" s="2"/>
      <c r="R261" s="2"/>
    </row>
    <row r="262" spans="3:18" x14ac:dyDescent="0.25">
      <c r="C262" s="4">
        <v>45185</v>
      </c>
      <c r="D262" s="7" t="s">
        <v>2</v>
      </c>
      <c r="E262" s="7"/>
      <c r="F262" s="7"/>
      <c r="G262" s="7"/>
      <c r="J262"/>
      <c r="N262" s="2"/>
      <c r="Q262" s="2"/>
      <c r="R262" s="2"/>
    </row>
    <row r="263" spans="3:18" x14ac:dyDescent="0.25">
      <c r="C263" s="4">
        <v>45186</v>
      </c>
      <c r="D263" s="7" t="s">
        <v>2</v>
      </c>
      <c r="E263" s="7"/>
      <c r="F263" s="7"/>
      <c r="G263" s="7"/>
      <c r="J263"/>
      <c r="N263" s="2"/>
      <c r="Q263" s="2"/>
      <c r="R263" s="2"/>
    </row>
    <row r="264" spans="3:18" x14ac:dyDescent="0.25">
      <c r="C264" s="4">
        <v>45187</v>
      </c>
      <c r="D264" s="7"/>
      <c r="E264" s="7"/>
      <c r="F264" s="7"/>
      <c r="G264" s="7"/>
      <c r="J264"/>
      <c r="N264" s="2"/>
      <c r="Q264" s="2"/>
      <c r="R264" s="2"/>
    </row>
    <row r="265" spans="3:18" x14ac:dyDescent="0.25">
      <c r="C265" s="4">
        <v>45188</v>
      </c>
      <c r="D265" s="7"/>
      <c r="E265" s="7"/>
      <c r="F265" s="7"/>
      <c r="G265" s="7"/>
      <c r="J265"/>
      <c r="N265" s="2"/>
      <c r="Q265" s="2"/>
      <c r="R265" s="2"/>
    </row>
    <row r="266" spans="3:18" x14ac:dyDescent="0.25">
      <c r="C266" s="4">
        <v>45189</v>
      </c>
      <c r="D266" s="7"/>
      <c r="E266" s="7"/>
      <c r="F266" s="7"/>
      <c r="G266" s="7"/>
      <c r="J266"/>
      <c r="N266" s="2"/>
      <c r="Q266" s="2"/>
      <c r="R266" s="2"/>
    </row>
    <row r="267" spans="3:18" x14ac:dyDescent="0.25">
      <c r="C267" s="4">
        <v>45190</v>
      </c>
      <c r="D267" s="7"/>
      <c r="E267" s="7"/>
      <c r="F267" s="7"/>
      <c r="G267" s="7"/>
      <c r="J267"/>
      <c r="N267" s="2"/>
      <c r="Q267" s="2"/>
      <c r="R267" s="2"/>
    </row>
    <row r="268" spans="3:18" x14ac:dyDescent="0.25">
      <c r="C268" s="4">
        <v>45191</v>
      </c>
      <c r="D268" s="7"/>
      <c r="E268" s="7"/>
      <c r="F268" s="7"/>
      <c r="G268" s="7"/>
      <c r="J268"/>
      <c r="N268" s="2"/>
      <c r="Q268" s="2"/>
      <c r="R268" s="2"/>
    </row>
    <row r="269" spans="3:18" x14ac:dyDescent="0.25">
      <c r="C269" s="4">
        <v>45192</v>
      </c>
      <c r="D269" s="7" t="s">
        <v>2</v>
      </c>
      <c r="E269" s="7"/>
      <c r="F269" s="7"/>
      <c r="G269" s="7"/>
      <c r="J269"/>
      <c r="N269" s="2"/>
      <c r="Q269" s="2"/>
      <c r="R269" s="2"/>
    </row>
    <row r="270" spans="3:18" x14ac:dyDescent="0.25">
      <c r="C270" s="4">
        <v>45193</v>
      </c>
      <c r="D270" s="7" t="s">
        <v>2</v>
      </c>
      <c r="E270" s="7"/>
      <c r="F270" s="7"/>
      <c r="G270" s="7"/>
      <c r="J270"/>
      <c r="N270" s="2"/>
      <c r="Q270" s="2"/>
      <c r="R270" s="2"/>
    </row>
    <row r="271" spans="3:18" x14ac:dyDescent="0.25">
      <c r="C271" s="4">
        <v>45194</v>
      </c>
      <c r="D271" s="7"/>
      <c r="E271" s="7"/>
      <c r="F271" s="7"/>
      <c r="G271" s="7"/>
      <c r="J271"/>
      <c r="N271" s="2"/>
      <c r="Q271" s="2"/>
      <c r="R271" s="2"/>
    </row>
    <row r="272" spans="3:18" x14ac:dyDescent="0.25">
      <c r="C272" s="4">
        <v>45195</v>
      </c>
      <c r="D272" s="7"/>
      <c r="E272" s="7"/>
      <c r="F272" s="7"/>
      <c r="G272" s="7"/>
      <c r="J272"/>
      <c r="N272" s="2"/>
      <c r="Q272" s="2"/>
      <c r="R272" s="2"/>
    </row>
    <row r="273" spans="3:18" x14ac:dyDescent="0.25">
      <c r="C273" s="4">
        <v>45196</v>
      </c>
      <c r="D273" s="7"/>
      <c r="E273" s="7"/>
      <c r="F273" s="7"/>
      <c r="G273" s="7"/>
      <c r="J273"/>
      <c r="N273" s="2"/>
      <c r="Q273" s="2"/>
      <c r="R273" s="2"/>
    </row>
    <row r="274" spans="3:18" x14ac:dyDescent="0.25">
      <c r="C274" s="4">
        <v>45197</v>
      </c>
      <c r="D274" s="7"/>
      <c r="E274" s="7"/>
      <c r="F274" s="7"/>
      <c r="G274" s="7"/>
      <c r="J274"/>
      <c r="N274" s="2"/>
      <c r="Q274" s="2"/>
      <c r="R274" s="2"/>
    </row>
    <row r="275" spans="3:18" x14ac:dyDescent="0.25">
      <c r="C275" s="4">
        <v>45198</v>
      </c>
      <c r="D275" s="7"/>
      <c r="E275" s="7"/>
      <c r="F275" s="7"/>
      <c r="G275" s="7"/>
      <c r="J275"/>
      <c r="N275" s="2"/>
      <c r="Q275" s="2"/>
      <c r="R275" s="2"/>
    </row>
    <row r="276" spans="3:18" x14ac:dyDescent="0.25">
      <c r="C276" s="4">
        <v>45199</v>
      </c>
      <c r="D276" s="7" t="s">
        <v>2</v>
      </c>
      <c r="E276" s="7"/>
      <c r="F276" s="7"/>
      <c r="G276" s="7"/>
      <c r="J276"/>
      <c r="N276" s="2"/>
      <c r="Q276" s="2"/>
      <c r="R276" s="2"/>
    </row>
    <row r="277" spans="3:18" x14ac:dyDescent="0.25">
      <c r="C277" s="4">
        <v>45200</v>
      </c>
      <c r="D277" s="7" t="s">
        <v>2</v>
      </c>
      <c r="E277" s="7"/>
      <c r="F277" s="7"/>
      <c r="G277" s="7"/>
      <c r="J277"/>
      <c r="N277" s="2"/>
      <c r="Q277" s="2"/>
      <c r="R277" s="2"/>
    </row>
    <row r="278" spans="3:18" x14ac:dyDescent="0.25">
      <c r="C278" s="4">
        <v>45201</v>
      </c>
      <c r="D278" s="7"/>
      <c r="E278" s="7"/>
      <c r="F278" s="7"/>
      <c r="G278" s="7"/>
      <c r="J278"/>
      <c r="N278" s="2"/>
      <c r="Q278" s="2"/>
      <c r="R278" s="2"/>
    </row>
    <row r="279" spans="3:18" x14ac:dyDescent="0.25">
      <c r="C279" s="4">
        <v>45202</v>
      </c>
      <c r="D279" s="7"/>
      <c r="E279" s="7"/>
      <c r="F279" s="7"/>
      <c r="G279" s="7"/>
      <c r="J279"/>
      <c r="N279" s="2"/>
      <c r="Q279" s="2"/>
      <c r="R279" s="2"/>
    </row>
    <row r="280" spans="3:18" x14ac:dyDescent="0.25">
      <c r="C280" s="4">
        <v>45203</v>
      </c>
      <c r="D280" s="7"/>
      <c r="E280" s="7"/>
      <c r="F280" s="7"/>
      <c r="G280" s="7"/>
      <c r="J280"/>
      <c r="N280" s="2"/>
      <c r="Q280" s="2"/>
      <c r="R280" s="2"/>
    </row>
    <row r="281" spans="3:18" x14ac:dyDescent="0.25">
      <c r="C281" s="4">
        <v>45204</v>
      </c>
      <c r="D281" s="7"/>
      <c r="E281" s="7"/>
      <c r="F281" s="7"/>
      <c r="G281" s="7"/>
      <c r="J281"/>
      <c r="N281" s="2"/>
      <c r="Q281" s="2"/>
      <c r="R281" s="2"/>
    </row>
    <row r="282" spans="3:18" x14ac:dyDescent="0.25">
      <c r="C282" s="4">
        <v>45205</v>
      </c>
      <c r="D282" s="7"/>
      <c r="E282" s="7"/>
      <c r="F282" s="7"/>
      <c r="G282" s="7"/>
      <c r="J282"/>
      <c r="N282" s="2"/>
      <c r="Q282" s="2"/>
      <c r="R282" s="2"/>
    </row>
    <row r="283" spans="3:18" x14ac:dyDescent="0.25">
      <c r="C283" s="4">
        <v>45206</v>
      </c>
      <c r="D283" s="7" t="s">
        <v>2</v>
      </c>
      <c r="E283" s="7"/>
      <c r="F283" s="7"/>
      <c r="G283" s="7"/>
      <c r="J283"/>
      <c r="N283" s="2"/>
      <c r="Q283" s="2"/>
      <c r="R283" s="2"/>
    </row>
    <row r="284" spans="3:18" x14ac:dyDescent="0.25">
      <c r="C284" s="4">
        <v>45207</v>
      </c>
      <c r="D284" s="7" t="s">
        <v>2</v>
      </c>
      <c r="E284" s="7"/>
      <c r="F284" s="7"/>
      <c r="G284" s="7"/>
      <c r="J284"/>
      <c r="N284" s="2"/>
      <c r="Q284" s="2"/>
      <c r="R284" s="2"/>
    </row>
    <row r="285" spans="3:18" x14ac:dyDescent="0.25">
      <c r="C285" s="4">
        <v>45208</v>
      </c>
      <c r="D285" s="7"/>
      <c r="E285" s="7"/>
      <c r="F285" s="7"/>
      <c r="G285" s="7"/>
      <c r="J285"/>
      <c r="N285" s="2"/>
      <c r="Q285" s="2"/>
      <c r="R285" s="2"/>
    </row>
    <row r="286" spans="3:18" x14ac:dyDescent="0.25">
      <c r="C286" s="4">
        <v>45209</v>
      </c>
      <c r="D286" s="7"/>
      <c r="E286" s="7"/>
      <c r="F286" s="7"/>
      <c r="G286" s="7"/>
      <c r="J286"/>
      <c r="N286" s="2"/>
      <c r="Q286" s="2"/>
      <c r="R286" s="2"/>
    </row>
    <row r="287" spans="3:18" x14ac:dyDescent="0.25">
      <c r="C287" s="4">
        <v>45210</v>
      </c>
      <c r="D287" s="7"/>
      <c r="E287" s="7"/>
      <c r="F287" s="7"/>
      <c r="G287" s="7"/>
      <c r="J287"/>
      <c r="N287" s="2"/>
      <c r="Q287" s="2"/>
      <c r="R287" s="2"/>
    </row>
    <row r="288" spans="3:18" x14ac:dyDescent="0.25">
      <c r="C288" s="4">
        <v>45211</v>
      </c>
      <c r="D288" s="7"/>
      <c r="E288" s="7"/>
      <c r="F288" s="7"/>
      <c r="G288" s="7"/>
      <c r="J288"/>
      <c r="N288" s="2"/>
      <c r="Q288" s="2"/>
      <c r="R288" s="2"/>
    </row>
    <row r="289" spans="3:18" x14ac:dyDescent="0.25">
      <c r="C289" s="4">
        <v>45212</v>
      </c>
      <c r="D289" s="7"/>
      <c r="E289" s="7"/>
      <c r="F289" s="7"/>
      <c r="G289" s="7"/>
      <c r="J289"/>
      <c r="N289" s="2"/>
      <c r="Q289" s="2"/>
      <c r="R289" s="2"/>
    </row>
    <row r="290" spans="3:18" x14ac:dyDescent="0.25">
      <c r="C290" s="4">
        <v>45213</v>
      </c>
      <c r="D290" s="7" t="s">
        <v>2</v>
      </c>
      <c r="E290" s="7"/>
      <c r="F290" s="7"/>
      <c r="G290" s="7"/>
      <c r="J290"/>
      <c r="N290" s="2"/>
      <c r="Q290" s="2"/>
      <c r="R290" s="2"/>
    </row>
    <row r="291" spans="3:18" x14ac:dyDescent="0.25">
      <c r="C291" s="4">
        <v>45214</v>
      </c>
      <c r="D291" s="7" t="s">
        <v>2</v>
      </c>
      <c r="E291" s="7"/>
      <c r="F291" s="7"/>
      <c r="G291" s="7"/>
      <c r="J291"/>
      <c r="N291" s="2"/>
      <c r="Q291" s="2"/>
      <c r="R291" s="2"/>
    </row>
    <row r="292" spans="3:18" x14ac:dyDescent="0.25">
      <c r="C292" s="4">
        <v>45215</v>
      </c>
      <c r="D292" s="7"/>
      <c r="E292" s="7"/>
      <c r="F292" s="7"/>
      <c r="G292" s="7"/>
      <c r="J292"/>
      <c r="N292" s="2"/>
      <c r="Q292" s="2"/>
      <c r="R292" s="2"/>
    </row>
    <row r="293" spans="3:18" x14ac:dyDescent="0.25">
      <c r="C293" s="4">
        <v>45216</v>
      </c>
      <c r="D293" s="7"/>
      <c r="E293" s="7"/>
      <c r="F293" s="7"/>
      <c r="G293" s="7"/>
      <c r="J293"/>
      <c r="N293" s="2"/>
      <c r="Q293" s="2"/>
      <c r="R293" s="2"/>
    </row>
    <row r="294" spans="3:18" x14ac:dyDescent="0.25">
      <c r="C294" s="4">
        <v>45217</v>
      </c>
      <c r="D294" s="7"/>
      <c r="E294" s="7"/>
      <c r="F294" s="7"/>
      <c r="G294" s="7"/>
      <c r="J294"/>
      <c r="N294" s="2"/>
      <c r="Q294" s="2"/>
      <c r="R294" s="2"/>
    </row>
    <row r="295" spans="3:18" x14ac:dyDescent="0.25">
      <c r="C295" s="4">
        <v>45218</v>
      </c>
      <c r="D295" s="7"/>
      <c r="E295" s="7"/>
      <c r="F295" s="7"/>
      <c r="G295" s="7"/>
      <c r="J295"/>
      <c r="N295" s="2"/>
      <c r="Q295" s="2"/>
      <c r="R295" s="2"/>
    </row>
    <row r="296" spans="3:18" x14ac:dyDescent="0.25">
      <c r="C296" s="4">
        <v>45219</v>
      </c>
      <c r="D296" s="7"/>
      <c r="E296" s="7"/>
      <c r="F296" s="7"/>
      <c r="G296" s="7"/>
      <c r="J296"/>
      <c r="N296" s="2"/>
      <c r="Q296" s="2"/>
      <c r="R296" s="2"/>
    </row>
    <row r="297" spans="3:18" x14ac:dyDescent="0.25">
      <c r="C297" s="4">
        <v>45220</v>
      </c>
      <c r="D297" s="7" t="s">
        <v>2</v>
      </c>
      <c r="E297" s="7"/>
      <c r="F297" s="7"/>
      <c r="G297" s="7"/>
      <c r="J297"/>
      <c r="N297" s="2"/>
      <c r="Q297" s="2"/>
      <c r="R297" s="2"/>
    </row>
    <row r="298" spans="3:18" x14ac:dyDescent="0.25">
      <c r="C298" s="4">
        <v>45221</v>
      </c>
      <c r="D298" s="7" t="s">
        <v>2</v>
      </c>
      <c r="E298" s="7"/>
      <c r="F298" s="7"/>
      <c r="G298" s="7"/>
      <c r="J298"/>
      <c r="N298" s="2"/>
      <c r="Q298" s="2"/>
      <c r="R298" s="2"/>
    </row>
    <row r="299" spans="3:18" x14ac:dyDescent="0.25">
      <c r="C299" s="4">
        <v>45222</v>
      </c>
      <c r="D299" s="7"/>
      <c r="E299" s="7"/>
      <c r="F299" s="7"/>
      <c r="G299" s="7"/>
      <c r="J299"/>
      <c r="N299" s="2"/>
      <c r="Q299" s="2"/>
      <c r="R299" s="2"/>
    </row>
    <row r="300" spans="3:18" x14ac:dyDescent="0.25">
      <c r="C300" s="4">
        <v>45223</v>
      </c>
      <c r="D300" s="7"/>
      <c r="E300" s="7"/>
      <c r="F300" s="7"/>
      <c r="G300" s="7"/>
      <c r="J300"/>
      <c r="N300" s="2"/>
      <c r="Q300" s="2"/>
      <c r="R300" s="2"/>
    </row>
    <row r="301" spans="3:18" x14ac:dyDescent="0.25">
      <c r="C301" s="4">
        <v>45224</v>
      </c>
      <c r="D301" s="7"/>
      <c r="E301" s="7"/>
      <c r="F301" s="7"/>
      <c r="G301" s="7"/>
      <c r="J301"/>
      <c r="N301" s="2"/>
      <c r="Q301" s="2"/>
      <c r="R301" s="2"/>
    </row>
    <row r="302" spans="3:18" x14ac:dyDescent="0.25">
      <c r="C302" s="4">
        <v>45225</v>
      </c>
      <c r="D302" s="7"/>
      <c r="E302" s="7"/>
      <c r="F302" s="7"/>
      <c r="G302" s="7"/>
      <c r="J302"/>
      <c r="N302" s="2"/>
      <c r="Q302" s="2"/>
      <c r="R302" s="2"/>
    </row>
    <row r="303" spans="3:18" x14ac:dyDescent="0.25">
      <c r="C303" s="4">
        <v>45226</v>
      </c>
      <c r="D303" s="7"/>
      <c r="E303" s="7"/>
      <c r="F303" s="7"/>
      <c r="G303" s="7"/>
      <c r="J303"/>
      <c r="N303" s="2"/>
      <c r="Q303" s="2"/>
      <c r="R303" s="2"/>
    </row>
    <row r="304" spans="3:18" x14ac:dyDescent="0.25">
      <c r="C304" s="4">
        <v>45227</v>
      </c>
      <c r="D304" s="7" t="s">
        <v>2</v>
      </c>
      <c r="E304" s="7"/>
      <c r="F304" s="7"/>
      <c r="G304" s="7"/>
      <c r="J304"/>
      <c r="N304" s="2"/>
      <c r="Q304" s="2"/>
      <c r="R304" s="2"/>
    </row>
    <row r="305" spans="3:18" x14ac:dyDescent="0.25">
      <c r="C305" s="4">
        <v>45228</v>
      </c>
      <c r="D305" s="7" t="s">
        <v>2</v>
      </c>
      <c r="E305" s="7"/>
      <c r="F305" s="7"/>
      <c r="G305" s="7"/>
      <c r="J305"/>
      <c r="N305" s="2"/>
      <c r="Q305" s="2"/>
      <c r="R305" s="2"/>
    </row>
    <row r="306" spans="3:18" x14ac:dyDescent="0.25">
      <c r="C306" s="4">
        <v>45229</v>
      </c>
      <c r="D306" s="7"/>
      <c r="E306" s="7"/>
      <c r="F306" s="7"/>
      <c r="G306" s="7"/>
      <c r="J306"/>
      <c r="N306" s="2"/>
      <c r="Q306" s="2"/>
      <c r="R306" s="2"/>
    </row>
    <row r="307" spans="3:18" x14ac:dyDescent="0.25">
      <c r="C307" s="4">
        <v>45230</v>
      </c>
      <c r="D307" s="7"/>
      <c r="E307" s="7"/>
      <c r="F307" s="7"/>
      <c r="G307" s="7"/>
      <c r="J307"/>
      <c r="N307" s="2"/>
      <c r="Q307" s="2"/>
      <c r="R307" s="2"/>
    </row>
    <row r="308" spans="3:18" x14ac:dyDescent="0.25">
      <c r="C308" s="4">
        <v>45231</v>
      </c>
      <c r="D308" s="7" t="s">
        <v>20</v>
      </c>
      <c r="E308" s="7"/>
      <c r="F308" s="7"/>
      <c r="G308" s="7"/>
      <c r="J308"/>
      <c r="N308" s="2"/>
      <c r="Q308" s="2"/>
      <c r="R308" s="2"/>
    </row>
    <row r="309" spans="3:18" x14ac:dyDescent="0.25">
      <c r="C309" s="4">
        <v>45232</v>
      </c>
      <c r="D309" s="7"/>
      <c r="E309" s="7"/>
      <c r="F309" s="7"/>
      <c r="G309" s="7"/>
      <c r="J309"/>
      <c r="N309" s="2"/>
      <c r="Q309" s="2"/>
      <c r="R309" s="2"/>
    </row>
    <row r="310" spans="3:18" x14ac:dyDescent="0.25">
      <c r="C310" s="4">
        <v>45233</v>
      </c>
      <c r="D310" s="7"/>
      <c r="E310" s="7"/>
      <c r="F310" s="7"/>
      <c r="G310" s="7"/>
      <c r="J310"/>
      <c r="N310" s="2"/>
      <c r="Q310" s="2"/>
      <c r="R310" s="2"/>
    </row>
    <row r="311" spans="3:18" x14ac:dyDescent="0.25">
      <c r="C311" s="4">
        <v>45234</v>
      </c>
      <c r="D311" s="7" t="s">
        <v>2</v>
      </c>
      <c r="E311" s="7"/>
      <c r="F311" s="7"/>
      <c r="G311" s="7"/>
      <c r="J311"/>
      <c r="N311" s="2"/>
      <c r="Q311" s="2"/>
      <c r="R311" s="2"/>
    </row>
    <row r="312" spans="3:18" x14ac:dyDescent="0.25">
      <c r="C312" s="4">
        <v>45235</v>
      </c>
      <c r="D312" s="7" t="s">
        <v>2</v>
      </c>
      <c r="E312" s="7"/>
      <c r="F312" s="7"/>
      <c r="G312" s="7"/>
      <c r="J312"/>
      <c r="N312" s="2"/>
      <c r="Q312" s="2"/>
      <c r="R312" s="2"/>
    </row>
    <row r="313" spans="3:18" x14ac:dyDescent="0.25">
      <c r="C313" s="4">
        <v>45236</v>
      </c>
      <c r="D313" s="7"/>
      <c r="E313" s="7"/>
      <c r="F313" s="7"/>
      <c r="G313" s="7"/>
      <c r="J313"/>
      <c r="N313" s="2"/>
      <c r="Q313" s="2"/>
      <c r="R313" s="2"/>
    </row>
    <row r="314" spans="3:18" x14ac:dyDescent="0.25">
      <c r="C314" s="4">
        <v>45237</v>
      </c>
      <c r="D314" s="7"/>
      <c r="E314" s="7"/>
      <c r="F314" s="7"/>
      <c r="G314" s="7"/>
      <c r="J314"/>
      <c r="N314" s="2"/>
      <c r="Q314" s="2"/>
      <c r="R314" s="2"/>
    </row>
    <row r="315" spans="3:18" x14ac:dyDescent="0.25">
      <c r="C315" s="4">
        <v>45238</v>
      </c>
      <c r="D315" s="7"/>
      <c r="E315" s="7"/>
      <c r="F315" s="7"/>
      <c r="G315" s="7"/>
      <c r="J315"/>
      <c r="N315" s="2"/>
      <c r="Q315" s="2"/>
      <c r="R315" s="2"/>
    </row>
    <row r="316" spans="3:18" x14ac:dyDescent="0.25">
      <c r="C316" s="4">
        <v>45239</v>
      </c>
      <c r="D316" s="7"/>
      <c r="E316" s="7"/>
      <c r="F316" s="7"/>
      <c r="G316" s="7"/>
      <c r="J316"/>
      <c r="N316" s="2"/>
      <c r="Q316" s="2"/>
      <c r="R316" s="2"/>
    </row>
    <row r="317" spans="3:18" x14ac:dyDescent="0.25">
      <c r="C317" s="4">
        <v>45240</v>
      </c>
      <c r="D317" s="7"/>
      <c r="E317" s="7"/>
      <c r="F317" s="7"/>
      <c r="G317" s="7"/>
      <c r="J317"/>
      <c r="N317" s="2"/>
      <c r="Q317" s="2"/>
      <c r="R317" s="2"/>
    </row>
    <row r="318" spans="3:18" x14ac:dyDescent="0.25">
      <c r="C318" s="4">
        <v>45241</v>
      </c>
      <c r="D318" s="7" t="s">
        <v>2</v>
      </c>
      <c r="E318" s="7"/>
      <c r="F318" s="7"/>
      <c r="G318" s="7"/>
      <c r="J318"/>
      <c r="N318" s="2"/>
      <c r="Q318" s="2"/>
      <c r="R318" s="2"/>
    </row>
    <row r="319" spans="3:18" x14ac:dyDescent="0.25">
      <c r="C319" s="4">
        <v>45242</v>
      </c>
      <c r="D319" s="7" t="s">
        <v>2</v>
      </c>
      <c r="E319" s="7"/>
      <c r="F319" s="7"/>
      <c r="G319" s="7"/>
      <c r="J319"/>
      <c r="N319" s="2"/>
      <c r="Q319" s="2"/>
      <c r="R319" s="2"/>
    </row>
    <row r="320" spans="3:18" x14ac:dyDescent="0.25">
      <c r="C320" s="4">
        <v>45243</v>
      </c>
      <c r="D320" s="7"/>
      <c r="E320" s="7"/>
      <c r="F320" s="7"/>
      <c r="G320" s="7"/>
      <c r="J320"/>
      <c r="N320" s="2"/>
      <c r="Q320" s="2"/>
      <c r="R320" s="2"/>
    </row>
    <row r="321" spans="3:18" x14ac:dyDescent="0.25">
      <c r="C321" s="4">
        <v>45244</v>
      </c>
      <c r="D321" s="7"/>
      <c r="E321" s="7"/>
      <c r="F321" s="7"/>
      <c r="G321" s="7"/>
      <c r="J321"/>
      <c r="N321" s="2"/>
      <c r="Q321" s="2"/>
      <c r="R321" s="2"/>
    </row>
    <row r="322" spans="3:18" x14ac:dyDescent="0.25">
      <c r="C322" s="4">
        <v>45245</v>
      </c>
      <c r="D322" s="7"/>
      <c r="E322" s="7"/>
      <c r="F322" s="7"/>
      <c r="G322" s="7"/>
      <c r="J322"/>
      <c r="N322" s="2"/>
      <c r="Q322" s="2"/>
      <c r="R322" s="2"/>
    </row>
    <row r="323" spans="3:18" x14ac:dyDescent="0.25">
      <c r="C323" s="4">
        <v>45246</v>
      </c>
      <c r="D323" s="7"/>
      <c r="E323" s="7"/>
      <c r="F323" s="7"/>
      <c r="G323" s="7"/>
      <c r="J323"/>
      <c r="N323" s="2"/>
      <c r="Q323" s="2"/>
      <c r="R323" s="2"/>
    </row>
    <row r="324" spans="3:18" x14ac:dyDescent="0.25">
      <c r="C324" s="4">
        <v>45247</v>
      </c>
      <c r="D324" s="7"/>
      <c r="E324" s="7"/>
      <c r="F324" s="7"/>
      <c r="G324" s="7"/>
      <c r="J324"/>
      <c r="N324" s="2"/>
      <c r="Q324" s="2"/>
      <c r="R324" s="2"/>
    </row>
    <row r="325" spans="3:18" x14ac:dyDescent="0.25">
      <c r="C325" s="4">
        <v>45248</v>
      </c>
      <c r="D325" s="7" t="s">
        <v>2</v>
      </c>
      <c r="E325" s="7"/>
      <c r="F325" s="7"/>
      <c r="G325" s="7"/>
      <c r="J325"/>
      <c r="N325" s="2"/>
      <c r="Q325" s="2"/>
      <c r="R325" s="2"/>
    </row>
    <row r="326" spans="3:18" x14ac:dyDescent="0.25">
      <c r="C326" s="4">
        <v>45249</v>
      </c>
      <c r="D326" s="7" t="s">
        <v>2</v>
      </c>
      <c r="E326" s="7"/>
      <c r="F326" s="7"/>
      <c r="G326" s="7"/>
      <c r="J326"/>
      <c r="N326" s="2"/>
      <c r="Q326" s="2"/>
      <c r="R326" s="2"/>
    </row>
    <row r="327" spans="3:18" x14ac:dyDescent="0.25">
      <c r="C327" s="4">
        <v>45250</v>
      </c>
      <c r="D327" s="7"/>
      <c r="E327" s="7"/>
      <c r="F327" s="7"/>
      <c r="G327" s="7"/>
      <c r="J327"/>
      <c r="N327" s="2"/>
      <c r="Q327" s="2"/>
      <c r="R327" s="2"/>
    </row>
    <row r="328" spans="3:18" x14ac:dyDescent="0.25">
      <c r="C328" s="4">
        <v>45251</v>
      </c>
      <c r="D328" s="7"/>
      <c r="E328" s="7"/>
      <c r="F328" s="7"/>
      <c r="G328" s="7"/>
      <c r="J328"/>
      <c r="N328" s="2"/>
      <c r="Q328" s="2"/>
      <c r="R328" s="2"/>
    </row>
    <row r="329" spans="3:18" x14ac:dyDescent="0.25">
      <c r="C329" s="4">
        <v>45252</v>
      </c>
      <c r="D329" s="7"/>
      <c r="E329" s="7"/>
      <c r="F329" s="7"/>
      <c r="G329" s="7"/>
      <c r="J329"/>
      <c r="N329" s="2"/>
      <c r="Q329" s="2"/>
      <c r="R329" s="2"/>
    </row>
    <row r="330" spans="3:18" x14ac:dyDescent="0.25">
      <c r="C330" s="4">
        <v>45253</v>
      </c>
      <c r="D330" s="7"/>
      <c r="E330" s="7"/>
      <c r="F330" s="7"/>
      <c r="G330" s="7"/>
      <c r="J330"/>
      <c r="N330" s="2"/>
      <c r="Q330" s="2"/>
      <c r="R330" s="2"/>
    </row>
    <row r="331" spans="3:18" x14ac:dyDescent="0.25">
      <c r="C331" s="4">
        <v>45254</v>
      </c>
      <c r="D331" s="7"/>
      <c r="E331" s="7"/>
      <c r="F331" s="7"/>
      <c r="G331" s="7"/>
      <c r="J331"/>
      <c r="N331" s="2"/>
      <c r="Q331" s="2"/>
      <c r="R331" s="2"/>
    </row>
    <row r="332" spans="3:18" x14ac:dyDescent="0.25">
      <c r="C332" s="4">
        <v>45255</v>
      </c>
      <c r="D332" s="7" t="s">
        <v>2</v>
      </c>
      <c r="E332" s="7"/>
      <c r="F332" s="7"/>
      <c r="G332" s="7"/>
      <c r="J332"/>
      <c r="N332" s="2"/>
      <c r="Q332" s="2"/>
      <c r="R332" s="2"/>
    </row>
    <row r="333" spans="3:18" x14ac:dyDescent="0.25">
      <c r="C333" s="4">
        <v>45256</v>
      </c>
      <c r="D333" s="7" t="s">
        <v>2</v>
      </c>
      <c r="E333" s="7"/>
      <c r="F333" s="7"/>
      <c r="G333" s="7"/>
      <c r="J333"/>
      <c r="N333" s="2"/>
      <c r="Q333" s="2"/>
      <c r="R333" s="2"/>
    </row>
    <row r="334" spans="3:18" x14ac:dyDescent="0.25">
      <c r="C334" s="4">
        <v>45257</v>
      </c>
      <c r="D334" s="7"/>
      <c r="E334" s="7"/>
      <c r="F334" s="7"/>
      <c r="G334" s="7"/>
      <c r="J334"/>
      <c r="N334" s="2"/>
      <c r="Q334" s="2"/>
      <c r="R334" s="2"/>
    </row>
    <row r="335" spans="3:18" x14ac:dyDescent="0.25">
      <c r="C335" s="4">
        <v>45258</v>
      </c>
      <c r="D335" s="7"/>
      <c r="E335" s="7"/>
      <c r="F335" s="7"/>
      <c r="G335" s="7"/>
      <c r="J335"/>
      <c r="N335" s="2"/>
      <c r="Q335" s="2"/>
      <c r="R335" s="2"/>
    </row>
    <row r="336" spans="3:18" x14ac:dyDescent="0.25">
      <c r="C336" s="4">
        <v>45259</v>
      </c>
      <c r="D336" s="7"/>
      <c r="E336" s="7"/>
      <c r="F336" s="7"/>
      <c r="G336" s="7"/>
      <c r="J336"/>
      <c r="N336" s="2"/>
      <c r="Q336" s="2"/>
      <c r="R336" s="2"/>
    </row>
    <row r="337" spans="3:18" x14ac:dyDescent="0.25">
      <c r="C337" s="4">
        <v>45260</v>
      </c>
      <c r="D337" s="7"/>
      <c r="E337" s="7"/>
      <c r="F337" s="7"/>
      <c r="G337" s="7"/>
      <c r="J337"/>
      <c r="N337" s="2"/>
      <c r="Q337" s="2"/>
      <c r="R337" s="2"/>
    </row>
    <row r="338" spans="3:18" x14ac:dyDescent="0.25">
      <c r="C338" s="4">
        <v>45261</v>
      </c>
      <c r="D338" s="7"/>
      <c r="E338" s="7"/>
      <c r="F338" s="7"/>
      <c r="G338" s="7"/>
      <c r="J338"/>
      <c r="N338" s="2"/>
      <c r="Q338" s="2"/>
      <c r="R338" s="2"/>
    </row>
    <row r="339" spans="3:18" x14ac:dyDescent="0.25">
      <c r="C339" s="4">
        <v>45262</v>
      </c>
      <c r="D339" s="7" t="s">
        <v>2</v>
      </c>
      <c r="E339" s="7"/>
      <c r="F339" s="7"/>
      <c r="G339" s="7"/>
      <c r="J339"/>
      <c r="N339" s="2"/>
      <c r="Q339" s="2"/>
      <c r="R339" s="2"/>
    </row>
    <row r="340" spans="3:18" x14ac:dyDescent="0.25">
      <c r="C340" s="4">
        <v>45263</v>
      </c>
      <c r="D340" s="7" t="s">
        <v>2</v>
      </c>
      <c r="E340" s="7"/>
      <c r="F340" s="7"/>
      <c r="G340" s="7"/>
      <c r="J340"/>
      <c r="N340" s="2"/>
      <c r="Q340" s="2"/>
      <c r="R340" s="2"/>
    </row>
    <row r="341" spans="3:18" x14ac:dyDescent="0.25">
      <c r="C341" s="4">
        <v>45264</v>
      </c>
      <c r="D341" s="7"/>
      <c r="E341" s="7"/>
      <c r="F341" s="7"/>
      <c r="G341" s="7"/>
      <c r="J341"/>
      <c r="N341" s="2"/>
      <c r="Q341" s="2"/>
      <c r="R341" s="2"/>
    </row>
    <row r="342" spans="3:18" x14ac:dyDescent="0.25">
      <c r="C342" s="4">
        <v>45265</v>
      </c>
      <c r="D342" s="7"/>
      <c r="E342" s="7"/>
      <c r="F342" s="7"/>
      <c r="G342" s="7"/>
      <c r="J342"/>
      <c r="N342" s="2"/>
      <c r="Q342" s="2"/>
      <c r="R342" s="2"/>
    </row>
    <row r="343" spans="3:18" x14ac:dyDescent="0.25">
      <c r="C343" s="4">
        <v>45266</v>
      </c>
      <c r="D343" s="7"/>
      <c r="E343" s="7"/>
      <c r="F343" s="7"/>
      <c r="G343" s="7"/>
      <c r="J343"/>
      <c r="N343" s="2"/>
      <c r="Q343" s="2"/>
      <c r="R343" s="2"/>
    </row>
    <row r="344" spans="3:18" x14ac:dyDescent="0.25">
      <c r="C344" s="4">
        <v>45267</v>
      </c>
      <c r="D344" s="7"/>
      <c r="E344" s="7"/>
      <c r="F344" s="7"/>
      <c r="G344" s="7"/>
      <c r="J344"/>
      <c r="N344" s="2"/>
      <c r="Q344" s="2"/>
      <c r="R344" s="2"/>
    </row>
    <row r="345" spans="3:18" x14ac:dyDescent="0.25">
      <c r="C345" s="4">
        <v>45268</v>
      </c>
      <c r="D345" s="7"/>
      <c r="E345" s="7"/>
      <c r="F345" s="7"/>
      <c r="G345" s="7"/>
      <c r="J345"/>
      <c r="N345" s="2"/>
      <c r="Q345" s="2"/>
      <c r="R345" s="2"/>
    </row>
    <row r="346" spans="3:18" x14ac:dyDescent="0.25">
      <c r="C346" s="4">
        <v>45269</v>
      </c>
      <c r="D346" s="7" t="s">
        <v>2</v>
      </c>
      <c r="E346" s="7"/>
      <c r="F346" s="7"/>
      <c r="G346" s="7"/>
      <c r="J346"/>
      <c r="N346" s="2"/>
      <c r="Q346" s="2"/>
      <c r="R346" s="2"/>
    </row>
    <row r="347" spans="3:18" x14ac:dyDescent="0.25">
      <c r="C347" s="4">
        <v>45270</v>
      </c>
      <c r="D347" s="7" t="s">
        <v>2</v>
      </c>
      <c r="E347" s="7"/>
      <c r="F347" s="7"/>
      <c r="G347" s="7"/>
      <c r="J347"/>
      <c r="N347" s="2"/>
      <c r="Q347" s="2"/>
      <c r="R347" s="2"/>
    </row>
    <row r="348" spans="3:18" x14ac:dyDescent="0.25">
      <c r="C348" s="4">
        <v>45271</v>
      </c>
      <c r="D348" s="7"/>
      <c r="E348" s="7"/>
      <c r="F348" s="7"/>
      <c r="G348" s="7"/>
      <c r="J348"/>
      <c r="N348" s="2"/>
      <c r="Q348" s="2"/>
      <c r="R348" s="2"/>
    </row>
    <row r="349" spans="3:18" x14ac:dyDescent="0.25">
      <c r="C349" s="4">
        <v>45272</v>
      </c>
      <c r="D349" s="7"/>
      <c r="E349" s="7"/>
      <c r="F349" s="7"/>
      <c r="G349" s="7"/>
      <c r="J349"/>
      <c r="N349" s="2"/>
      <c r="Q349" s="2"/>
      <c r="R349" s="2"/>
    </row>
    <row r="350" spans="3:18" x14ac:dyDescent="0.25">
      <c r="C350" s="4">
        <v>45273</v>
      </c>
      <c r="D350" s="7"/>
      <c r="E350" s="7"/>
      <c r="F350" s="7"/>
      <c r="G350" s="7"/>
      <c r="J350"/>
      <c r="N350" s="2"/>
      <c r="Q350" s="2"/>
      <c r="R350" s="2"/>
    </row>
    <row r="351" spans="3:18" x14ac:dyDescent="0.25">
      <c r="C351" s="4">
        <v>45274</v>
      </c>
      <c r="D351" s="7"/>
      <c r="E351" s="7"/>
      <c r="F351" s="7"/>
      <c r="G351" s="7"/>
      <c r="J351"/>
      <c r="N351" s="2"/>
      <c r="Q351" s="2"/>
      <c r="R351" s="2"/>
    </row>
    <row r="352" spans="3:18" x14ac:dyDescent="0.25">
      <c r="C352" s="4">
        <v>45275</v>
      </c>
      <c r="D352" s="7"/>
      <c r="E352" s="7"/>
      <c r="F352" s="7"/>
      <c r="G352" s="7"/>
      <c r="J352"/>
      <c r="N352" s="2"/>
      <c r="Q352" s="2"/>
      <c r="R352" s="2"/>
    </row>
    <row r="353" spans="3:18" x14ac:dyDescent="0.25">
      <c r="C353" s="4">
        <v>45276</v>
      </c>
      <c r="D353" s="7" t="s">
        <v>2</v>
      </c>
      <c r="E353" s="7"/>
      <c r="F353" s="7"/>
      <c r="G353" s="7"/>
      <c r="J353"/>
      <c r="N353" s="2"/>
      <c r="Q353" s="2"/>
      <c r="R353" s="2"/>
    </row>
    <row r="354" spans="3:18" x14ac:dyDescent="0.25">
      <c r="C354" s="4">
        <v>45277</v>
      </c>
      <c r="D354" s="7" t="s">
        <v>2</v>
      </c>
      <c r="E354" s="7"/>
      <c r="F354" s="7"/>
      <c r="G354" s="7"/>
      <c r="J354"/>
      <c r="N354" s="2"/>
      <c r="Q354" s="2"/>
      <c r="R354" s="2"/>
    </row>
    <row r="355" spans="3:18" x14ac:dyDescent="0.25">
      <c r="C355" s="4">
        <v>45278</v>
      </c>
      <c r="D355" s="7"/>
      <c r="E355" s="7"/>
      <c r="F355" s="7"/>
      <c r="G355" s="7"/>
      <c r="J355"/>
      <c r="N355" s="2"/>
      <c r="Q355" s="2"/>
      <c r="R355" s="2"/>
    </row>
    <row r="356" spans="3:18" x14ac:dyDescent="0.25">
      <c r="C356" s="4">
        <v>45279</v>
      </c>
      <c r="D356" s="7"/>
      <c r="E356" s="7"/>
      <c r="F356" s="7"/>
      <c r="G356" s="7"/>
      <c r="J356"/>
      <c r="N356" s="2"/>
      <c r="Q356" s="2"/>
      <c r="R356" s="2"/>
    </row>
    <row r="357" spans="3:18" x14ac:dyDescent="0.25">
      <c r="C357" s="4">
        <v>45280</v>
      </c>
      <c r="D357" s="7"/>
      <c r="E357" s="7"/>
      <c r="F357" s="7"/>
      <c r="G357" s="7"/>
      <c r="J357"/>
      <c r="N357" s="2"/>
      <c r="Q357" s="2"/>
      <c r="R357" s="2"/>
    </row>
    <row r="358" spans="3:18" x14ac:dyDescent="0.25">
      <c r="C358" s="4">
        <v>45281</v>
      </c>
      <c r="D358" s="7"/>
      <c r="E358" s="7"/>
      <c r="F358" s="7"/>
      <c r="G358" s="7"/>
      <c r="J358"/>
      <c r="N358" s="2"/>
      <c r="Q358" s="2"/>
      <c r="R358" s="2"/>
    </row>
    <row r="359" spans="3:18" x14ac:dyDescent="0.25">
      <c r="C359" s="4">
        <v>45282</v>
      </c>
      <c r="D359" s="7"/>
      <c r="E359" s="7"/>
      <c r="F359" s="7"/>
      <c r="G359" s="7"/>
      <c r="J359"/>
      <c r="N359" s="2"/>
      <c r="Q359" s="2"/>
      <c r="R359" s="2"/>
    </row>
    <row r="360" spans="3:18" x14ac:dyDescent="0.25">
      <c r="C360" s="4">
        <v>45283</v>
      </c>
      <c r="D360" s="7" t="s">
        <v>2</v>
      </c>
      <c r="E360" s="7"/>
      <c r="F360" s="7"/>
      <c r="G360" s="7"/>
      <c r="J360"/>
      <c r="N360" s="2"/>
      <c r="Q360" s="2"/>
      <c r="R360" s="2"/>
    </row>
    <row r="361" spans="3:18" x14ac:dyDescent="0.25">
      <c r="C361" s="4">
        <v>45284</v>
      </c>
      <c r="D361" s="7" t="s">
        <v>2</v>
      </c>
      <c r="E361" s="7"/>
      <c r="F361" s="7"/>
      <c r="G361" s="7"/>
      <c r="J361"/>
      <c r="N361" s="2"/>
      <c r="Q361" s="2"/>
      <c r="R361" s="2"/>
    </row>
    <row r="362" spans="3:18" x14ac:dyDescent="0.25">
      <c r="C362" s="4">
        <v>45285</v>
      </c>
      <c r="D362" s="7" t="s">
        <v>20</v>
      </c>
      <c r="E362" s="7"/>
      <c r="F362" s="7"/>
      <c r="G362" s="7"/>
      <c r="J362"/>
      <c r="N362" s="2"/>
      <c r="Q362" s="2"/>
      <c r="R362" s="2"/>
    </row>
    <row r="363" spans="3:18" x14ac:dyDescent="0.25">
      <c r="C363" s="4">
        <v>45286</v>
      </c>
      <c r="D363" s="7"/>
      <c r="E363" s="7"/>
      <c r="F363" s="7"/>
      <c r="G363" s="7"/>
      <c r="J363"/>
      <c r="N363" s="2"/>
      <c r="Q363" s="2"/>
      <c r="R363" s="2"/>
    </row>
    <row r="364" spans="3:18" x14ac:dyDescent="0.25">
      <c r="C364" s="4">
        <v>45287</v>
      </c>
      <c r="D364" s="7"/>
      <c r="E364" s="7"/>
      <c r="F364" s="7"/>
      <c r="G364" s="7"/>
      <c r="J364"/>
      <c r="L364"/>
      <c r="M364"/>
      <c r="N364" s="2"/>
      <c r="Q364" s="2"/>
      <c r="R364" s="2"/>
    </row>
    <row r="365" spans="3:18" x14ac:dyDescent="0.25">
      <c r="C365" s="4">
        <v>45288</v>
      </c>
      <c r="D365" s="7"/>
      <c r="E365" s="7"/>
      <c r="F365" s="7"/>
      <c r="G365" s="7"/>
      <c r="J365"/>
      <c r="L365"/>
      <c r="M365"/>
      <c r="N365" s="2"/>
      <c r="Q365" s="2"/>
      <c r="R365" s="2"/>
    </row>
    <row r="366" spans="3:18" x14ac:dyDescent="0.25">
      <c r="C366" s="4">
        <v>45289</v>
      </c>
      <c r="D366" s="7"/>
      <c r="E366" s="7"/>
      <c r="F366" s="7"/>
      <c r="G366" s="7"/>
      <c r="J366"/>
      <c r="L366"/>
      <c r="M366"/>
      <c r="N366" s="2"/>
      <c r="Q366" s="2"/>
      <c r="R366" s="2"/>
    </row>
    <row r="367" spans="3:18" x14ac:dyDescent="0.25">
      <c r="C367" s="4">
        <v>45290</v>
      </c>
      <c r="D367" s="7" t="s">
        <v>2</v>
      </c>
      <c r="E367" s="7"/>
      <c r="F367" s="7"/>
      <c r="G367" s="7"/>
      <c r="J367"/>
      <c r="L367"/>
      <c r="M367"/>
      <c r="N367" s="2"/>
      <c r="Q367" s="2"/>
      <c r="R367" s="2"/>
    </row>
    <row r="368" spans="3:18" x14ac:dyDescent="0.25">
      <c r="C368" s="4">
        <v>45291</v>
      </c>
      <c r="D368" s="7" t="s">
        <v>2</v>
      </c>
      <c r="E368" s="7"/>
      <c r="F368" s="7"/>
      <c r="G368" s="7"/>
      <c r="J368"/>
      <c r="L368"/>
      <c r="M368"/>
      <c r="N368" s="2"/>
      <c r="Q368" s="2"/>
      <c r="R368" s="2"/>
    </row>
    <row r="371" spans="3:13" x14ac:dyDescent="0.25">
      <c r="C371"/>
      <c r="D371"/>
      <c r="L371"/>
      <c r="M371"/>
    </row>
    <row r="372" spans="3:13" x14ac:dyDescent="0.25">
      <c r="C372" s="6"/>
      <c r="D372" s="7"/>
      <c r="E372" s="7"/>
      <c r="F372" s="7"/>
      <c r="G372" s="7"/>
      <c r="L372"/>
      <c r="M372"/>
    </row>
    <row r="373" spans="3:13" x14ac:dyDescent="0.25">
      <c r="C373" s="6"/>
      <c r="D373" s="7"/>
      <c r="E373" s="7"/>
      <c r="F373" s="7"/>
      <c r="G373" s="7"/>
      <c r="L373"/>
      <c r="M373"/>
    </row>
    <row r="374" spans="3:13" x14ac:dyDescent="0.25">
      <c r="C374" s="6"/>
      <c r="D374" s="7"/>
      <c r="E374" s="7"/>
      <c r="F374" s="7"/>
      <c r="G374" s="7"/>
      <c r="L374"/>
      <c r="M374"/>
    </row>
    <row r="375" spans="3:13" x14ac:dyDescent="0.25">
      <c r="C375" s="6"/>
      <c r="D375" s="7"/>
      <c r="E375" s="7"/>
      <c r="F375" s="7"/>
      <c r="G375" s="7"/>
      <c r="L375"/>
      <c r="M375"/>
    </row>
    <row r="376" spans="3:13" x14ac:dyDescent="0.25">
      <c r="C376" s="6"/>
      <c r="D376" s="7"/>
      <c r="E376" s="7"/>
      <c r="F376" s="7"/>
      <c r="G376" s="7"/>
      <c r="L376"/>
      <c r="M376"/>
    </row>
  </sheetData>
  <dataValidations count="6">
    <dataValidation type="custom" allowBlank="1" showInputMessage="1" showErrorMessage="1" sqref="J369:J1047918" xr:uid="{FDD2EA9F-411E-4CC7-A1AB-3B9B81AA505C}">
      <formula1>LEN(J369:J1358)&lt;=8</formula1>
    </dataValidation>
    <dataValidation type="custom" allowBlank="1" showInputMessage="1" showErrorMessage="1" sqref="J4:J368" xr:uid="{60A1BFAF-3374-4033-B76F-7B053BD25ECC}">
      <formula1>LEN(J4:J1333)&lt;=8</formula1>
    </dataValidation>
    <dataValidation type="custom" allowBlank="1" showInputMessage="1" showErrorMessage="1" sqref="J1:J2" xr:uid="{F255BD11-A526-4AD2-A79B-317C5C79131C}">
      <formula1>LEN(J1:J1321)&lt;=8</formula1>
    </dataValidation>
    <dataValidation type="custom" allowBlank="1" showInputMessage="1" showErrorMessage="1" sqref="J3" xr:uid="{4820F1A4-DDD0-4752-9B92-D935F5BF9D26}">
      <formula1>LEN(J3:J1322)&lt;=8</formula1>
    </dataValidation>
    <dataValidation type="custom" allowBlank="1" showInputMessage="1" showErrorMessage="1" sqref="J1048558:J1048576" xr:uid="{6BDF865D-69CB-418B-9808-0BBB33281AC6}">
      <formula1>LEN(J632:J1048558)&lt;=8</formula1>
    </dataValidation>
    <dataValidation type="custom" allowBlank="1" showInputMessage="1" showErrorMessage="1" sqref="J1047919:J1048557" xr:uid="{84CD3D1D-D83D-4A48-BFA9-8B3D771E5324}">
      <formula1>LEN(J1:J1047919)&lt;=8</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F7726-8412-4959-B060-E3896F586817}">
  <sheetPr codeName="Feuil3"/>
  <dimension ref="A1:BT498"/>
  <sheetViews>
    <sheetView tabSelected="1" showWhiteSpace="0" view="pageLayout" topLeftCell="A35" zoomScaleNormal="100" zoomScaleSheetLayoutView="100" workbookViewId="0">
      <selection activeCell="N48" sqref="N48"/>
    </sheetView>
  </sheetViews>
  <sheetFormatPr baseColWidth="10" defaultColWidth="11.42578125" defaultRowHeight="12.75" x14ac:dyDescent="0.2"/>
  <cols>
    <col min="1" max="1" width="11.28515625" style="90" customWidth="1"/>
    <col min="2" max="2" width="5.140625" style="91" customWidth="1"/>
    <col min="3" max="3" width="7.42578125" style="39" customWidth="1"/>
    <col min="4" max="4" width="8" style="39" customWidth="1"/>
    <col min="5" max="13" width="7.42578125" style="39" customWidth="1"/>
    <col min="14" max="14" width="7.42578125" style="89" customWidth="1"/>
    <col min="15" max="15" width="7.42578125" style="27" customWidth="1"/>
    <col min="16" max="18" width="7.42578125" style="26" customWidth="1"/>
    <col min="19" max="19" width="7.85546875" style="39" hidden="1" customWidth="1"/>
    <col min="20" max="20" width="7.28515625" style="39" customWidth="1"/>
    <col min="21" max="21" width="1.140625" style="39" customWidth="1"/>
    <col min="22" max="22" width="7.42578125" style="92" customWidth="1"/>
    <col min="23" max="23" width="8.42578125" style="92" hidden="1" customWidth="1"/>
    <col min="24" max="24" width="1.85546875" style="92" hidden="1" customWidth="1"/>
    <col min="25" max="25" width="8.5703125" style="92" hidden="1" customWidth="1"/>
    <col min="26" max="26" width="11.42578125" style="92" hidden="1" customWidth="1"/>
    <col min="27" max="27" width="7.5703125" style="92" hidden="1" customWidth="1"/>
    <col min="28" max="28" width="8.42578125" style="92" hidden="1" customWidth="1"/>
    <col min="29" max="29" width="7.5703125" style="92" hidden="1" customWidth="1"/>
    <col min="30" max="30" width="7" style="39" hidden="1" customWidth="1"/>
    <col min="31" max="31" width="18.7109375" style="93" hidden="1" customWidth="1"/>
    <col min="32" max="32" width="11.42578125" style="94" hidden="1" customWidth="1"/>
    <col min="33" max="33" width="11.42578125" style="91" hidden="1" customWidth="1"/>
    <col min="34" max="35" width="11.42578125" style="39" hidden="1" customWidth="1"/>
    <col min="36" max="36" width="3" style="39" customWidth="1"/>
    <col min="37" max="38" width="9.7109375" style="39" customWidth="1"/>
    <col min="39" max="39" width="9.7109375" style="39" hidden="1" customWidth="1"/>
    <col min="40" max="42" width="9.7109375" style="39" customWidth="1"/>
    <col min="43" max="43" width="4.42578125" style="39" customWidth="1"/>
    <col min="44" max="45" width="9.7109375" style="39" customWidth="1"/>
    <col min="46" max="46" width="9.7109375" style="39" hidden="1" customWidth="1"/>
    <col min="47" max="49" width="9.7109375" style="39" customWidth="1"/>
    <col min="50" max="50" width="3.7109375" style="39" customWidth="1"/>
    <col min="51" max="53" width="10.7109375" style="39" customWidth="1"/>
    <col min="54" max="54" width="11.7109375" style="39" customWidth="1"/>
    <col min="55" max="66" width="8.7109375" style="39" customWidth="1"/>
    <col min="67" max="16384" width="11.42578125" style="39"/>
  </cols>
  <sheetData>
    <row r="1" spans="1:72" ht="15.75" customHeight="1" x14ac:dyDescent="0.2">
      <c r="A1" s="267" t="s">
        <v>208</v>
      </c>
      <c r="B1" s="268"/>
      <c r="C1" s="268"/>
      <c r="D1" s="268"/>
      <c r="E1" s="268"/>
      <c r="F1" s="268"/>
      <c r="G1" s="268"/>
      <c r="H1" s="268"/>
      <c r="I1" s="268"/>
      <c r="J1" s="268"/>
      <c r="K1" s="268"/>
      <c r="L1" s="268"/>
      <c r="M1" s="268"/>
      <c r="N1" s="268"/>
      <c r="O1" s="268"/>
      <c r="P1" s="268"/>
      <c r="Q1" s="268"/>
      <c r="R1" s="268"/>
      <c r="S1" s="268"/>
      <c r="T1" s="268"/>
      <c r="U1" s="268"/>
      <c r="V1" s="268"/>
      <c r="W1" s="39"/>
      <c r="X1" s="39"/>
      <c r="Y1" s="39"/>
      <c r="Z1" s="39"/>
      <c r="AA1" s="39"/>
      <c r="AB1" s="39"/>
      <c r="AC1" s="39"/>
      <c r="AE1" s="39"/>
      <c r="AF1" s="39"/>
      <c r="AG1" s="39"/>
      <c r="AK1" s="186" t="str">
        <f>MID(A1,17,50)</f>
        <v xml:space="preserve"> M NOM Prénom</v>
      </c>
      <c r="AL1" s="186"/>
      <c r="AM1" s="186"/>
      <c r="AN1" s="186"/>
      <c r="AO1" s="186"/>
      <c r="AP1" s="186"/>
      <c r="AQ1" s="186"/>
      <c r="AR1" s="186"/>
      <c r="AS1" s="186"/>
      <c r="AT1" s="186"/>
      <c r="AU1" s="186"/>
      <c r="AV1" s="186"/>
      <c r="AW1" s="186"/>
      <c r="AX1" s="113"/>
    </row>
    <row r="2" spans="1:72" x14ac:dyDescent="0.2">
      <c r="A2" s="213" t="s">
        <v>191</v>
      </c>
      <c r="B2" s="213"/>
      <c r="C2" s="213"/>
      <c r="D2" s="213"/>
      <c r="E2" s="213"/>
      <c r="F2" s="228">
        <v>43920</v>
      </c>
      <c r="G2" s="228"/>
      <c r="H2" s="92"/>
      <c r="I2" s="213" t="s">
        <v>212</v>
      </c>
      <c r="J2" s="213"/>
      <c r="K2" s="213"/>
      <c r="L2" s="213"/>
      <c r="M2" s="227">
        <f ca="1">DATE(YEAR(TODAY()),1,1)</f>
        <v>44927</v>
      </c>
      <c r="N2" s="227"/>
      <c r="O2" s="92">
        <f ca="1">DATEDIF(F2,M2,"m")</f>
        <v>33</v>
      </c>
      <c r="P2" s="92"/>
      <c r="Q2" s="138">
        <v>1</v>
      </c>
      <c r="R2" s="139" t="s">
        <v>184</v>
      </c>
      <c r="S2" s="92"/>
      <c r="T2" s="92"/>
      <c r="U2" s="188"/>
      <c r="V2" s="188"/>
      <c r="AD2" s="92"/>
      <c r="AE2" s="92"/>
      <c r="AF2" s="92"/>
      <c r="AG2" s="92"/>
      <c r="AK2" s="187"/>
      <c r="AL2" s="187"/>
      <c r="AM2" s="187"/>
      <c r="AN2" s="187"/>
      <c r="AO2" s="187"/>
      <c r="AP2" s="187"/>
      <c r="AQ2" s="187"/>
      <c r="AR2" s="187"/>
      <c r="AS2" s="187"/>
      <c r="AT2" s="187"/>
      <c r="AU2" s="187"/>
      <c r="AV2" s="187"/>
      <c r="AW2" s="187"/>
      <c r="AX2" s="113"/>
    </row>
    <row r="3" spans="1:72" ht="12.75" customHeight="1" x14ac:dyDescent="0.2">
      <c r="A3" s="229" t="s">
        <v>213</v>
      </c>
      <c r="B3" s="229"/>
      <c r="C3" s="229"/>
      <c r="D3" s="229"/>
      <c r="E3" s="229"/>
      <c r="F3" s="171">
        <v>1600</v>
      </c>
      <c r="G3" s="45">
        <v>35</v>
      </c>
      <c r="H3" s="92"/>
      <c r="I3" s="213" t="s">
        <v>211</v>
      </c>
      <c r="J3" s="213"/>
      <c r="K3" s="213"/>
      <c r="L3" s="213"/>
      <c r="M3" s="227">
        <f ca="1">(DATE(YEAR(TODAY()),1,1))</f>
        <v>44927</v>
      </c>
      <c r="N3" s="227"/>
      <c r="O3" s="92"/>
      <c r="P3" s="92"/>
      <c r="Q3" s="138"/>
      <c r="R3" s="139" t="s">
        <v>185</v>
      </c>
      <c r="S3" s="92"/>
      <c r="T3" s="92"/>
      <c r="U3" s="188"/>
      <c r="AD3" s="92"/>
      <c r="AE3" s="92"/>
      <c r="AF3" s="92"/>
      <c r="AG3" s="92"/>
      <c r="AK3" s="218" t="s">
        <v>219</v>
      </c>
      <c r="AL3" s="219"/>
      <c r="AM3" s="219"/>
      <c r="AN3" s="219"/>
      <c r="AO3" s="219"/>
      <c r="AP3" s="219"/>
      <c r="AQ3" s="219"/>
      <c r="AR3" s="219"/>
      <c r="AS3" s="219"/>
      <c r="AT3" s="219"/>
      <c r="AU3" s="219"/>
      <c r="AV3" s="219"/>
      <c r="AW3" s="220"/>
      <c r="AX3" s="113"/>
    </row>
    <row r="4" spans="1:72" ht="12.75" customHeight="1" x14ac:dyDescent="0.2">
      <c r="A4" s="229" t="s">
        <v>214</v>
      </c>
      <c r="B4" s="229"/>
      <c r="C4" s="229"/>
      <c r="D4" s="229"/>
      <c r="E4" s="185">
        <v>1</v>
      </c>
      <c r="F4" s="112">
        <v>0.29166666666666669</v>
      </c>
      <c r="G4" s="46">
        <v>7</v>
      </c>
      <c r="H4" s="92"/>
      <c r="I4" s="33"/>
      <c r="J4" s="33"/>
      <c r="K4" s="33"/>
      <c r="L4" s="33"/>
      <c r="M4" s="119"/>
      <c r="N4" s="119"/>
      <c r="O4" s="92"/>
      <c r="P4" s="92"/>
      <c r="Q4" s="140"/>
      <c r="R4" s="141" t="s">
        <v>186</v>
      </c>
      <c r="S4" s="92"/>
      <c r="T4" s="92"/>
      <c r="U4" s="188"/>
      <c r="AD4" s="92"/>
      <c r="AE4" s="92"/>
      <c r="AF4" s="92"/>
      <c r="AG4" s="92"/>
      <c r="AK4" s="154" t="s">
        <v>202</v>
      </c>
      <c r="AL4" s="154" t="s">
        <v>150</v>
      </c>
      <c r="AM4" s="179" t="s">
        <v>222</v>
      </c>
      <c r="AN4" s="167" t="s">
        <v>220</v>
      </c>
      <c r="AO4" s="155" t="s">
        <v>151</v>
      </c>
      <c r="AP4" s="156" t="s">
        <v>221</v>
      </c>
      <c r="AQ4" s="149"/>
      <c r="AR4" s="154" t="s">
        <v>202</v>
      </c>
      <c r="AS4" s="154" t="s">
        <v>150</v>
      </c>
      <c r="AT4" s="179" t="s">
        <v>222</v>
      </c>
      <c r="AU4" s="167" t="s">
        <v>220</v>
      </c>
      <c r="AV4" s="155" t="s">
        <v>151</v>
      </c>
      <c r="AW4" s="156" t="s">
        <v>221</v>
      </c>
      <c r="AX4" s="113"/>
    </row>
    <row r="5" spans="1:72" x14ac:dyDescent="0.2">
      <c r="A5" s="135"/>
      <c r="B5" s="135"/>
      <c r="C5" s="135"/>
      <c r="D5" s="135"/>
      <c r="E5" s="135"/>
      <c r="F5" s="112"/>
      <c r="G5" s="46"/>
      <c r="H5" s="92"/>
      <c r="I5" s="43"/>
      <c r="J5" s="43"/>
      <c r="K5" s="43"/>
      <c r="L5" s="43"/>
      <c r="M5" s="90"/>
      <c r="N5" s="90"/>
      <c r="O5" s="92"/>
      <c r="P5" s="92"/>
      <c r="Q5" s="136"/>
      <c r="R5" s="137"/>
      <c r="S5" s="92"/>
      <c r="T5" s="92"/>
      <c r="U5" s="92"/>
      <c r="AD5" s="92"/>
      <c r="AE5" s="92"/>
      <c r="AF5" s="92"/>
      <c r="AG5" s="92"/>
      <c r="AK5" s="165" t="s">
        <v>44</v>
      </c>
      <c r="AL5" s="166">
        <f>P50</f>
        <v>35</v>
      </c>
      <c r="AM5" s="150">
        <v>35</v>
      </c>
      <c r="AN5" s="151">
        <f ca="1">O50</f>
        <v>35.25</v>
      </c>
      <c r="AO5" s="151">
        <f ca="1">Q50</f>
        <v>0.25</v>
      </c>
      <c r="AP5" s="152">
        <v>0</v>
      </c>
      <c r="AQ5" s="146"/>
      <c r="AR5" s="153" t="s">
        <v>70</v>
      </c>
      <c r="AS5" s="150">
        <f>P232</f>
        <v>35</v>
      </c>
      <c r="AT5" s="150">
        <v>35</v>
      </c>
      <c r="AU5" s="151">
        <f ca="1">O232</f>
        <v>0</v>
      </c>
      <c r="AV5" s="151">
        <f ca="1">Q232</f>
        <v>-35</v>
      </c>
      <c r="AW5" s="152">
        <v>0</v>
      </c>
      <c r="AX5" s="113"/>
    </row>
    <row r="6" spans="1:72" s="33" customFormat="1" ht="14.85" customHeight="1" x14ac:dyDescent="0.2">
      <c r="A6" s="135"/>
      <c r="B6" s="135"/>
      <c r="C6" s="120">
        <v>1</v>
      </c>
      <c r="D6" s="121"/>
      <c r="E6" s="209" t="s">
        <v>193</v>
      </c>
      <c r="F6" s="209"/>
      <c r="G6" s="209"/>
      <c r="H6" s="209"/>
      <c r="I6" s="209"/>
      <c r="J6" s="209"/>
      <c r="K6" s="209"/>
      <c r="L6" s="209"/>
      <c r="M6" s="209"/>
      <c r="N6" s="209"/>
      <c r="O6" s="209"/>
      <c r="P6" s="209"/>
      <c r="Q6" s="210"/>
      <c r="R6" s="223" t="s">
        <v>192</v>
      </c>
      <c r="S6" s="223"/>
      <c r="T6" s="223"/>
      <c r="U6" s="92"/>
      <c r="V6" s="92"/>
      <c r="AG6" s="43"/>
      <c r="AJ6" s="44"/>
      <c r="AK6" s="144" t="s">
        <v>45</v>
      </c>
      <c r="AL6" s="145">
        <f>P57</f>
        <v>32</v>
      </c>
      <c r="AM6" s="150">
        <v>32</v>
      </c>
      <c r="AN6" s="151">
        <f ca="1">O57</f>
        <v>0</v>
      </c>
      <c r="AO6" s="151">
        <f ca="1">Q57</f>
        <v>-32</v>
      </c>
      <c r="AP6" s="152">
        <v>0</v>
      </c>
      <c r="AQ6" s="146"/>
      <c r="AR6" s="153" t="s">
        <v>71</v>
      </c>
      <c r="AS6" s="150">
        <f>P239</f>
        <v>35</v>
      </c>
      <c r="AT6" s="150">
        <v>35</v>
      </c>
      <c r="AU6" s="151">
        <f ca="1">O239</f>
        <v>7</v>
      </c>
      <c r="AV6" s="151">
        <f ca="1">Q239</f>
        <v>-28</v>
      </c>
      <c r="AW6" s="152">
        <v>0</v>
      </c>
      <c r="AX6" s="113"/>
      <c r="BC6" s="218" t="s">
        <v>138</v>
      </c>
      <c r="BD6" s="219"/>
      <c r="BE6" s="219"/>
      <c r="BF6" s="219"/>
      <c r="BG6" s="219"/>
      <c r="BH6" s="219"/>
      <c r="BI6" s="219"/>
      <c r="BJ6" s="219"/>
      <c r="BK6" s="219"/>
      <c r="BL6" s="220"/>
      <c r="BM6" s="224" t="s">
        <v>183</v>
      </c>
      <c r="BN6" s="226"/>
      <c r="BT6" s="33">
        <v>2021</v>
      </c>
    </row>
    <row r="7" spans="1:72" s="33" customFormat="1" ht="14.85" customHeight="1" x14ac:dyDescent="0.2">
      <c r="A7" s="135"/>
      <c r="B7" s="135"/>
      <c r="C7" s="120"/>
      <c r="D7" s="121"/>
      <c r="E7" s="209"/>
      <c r="F7" s="209"/>
      <c r="G7" s="209"/>
      <c r="H7" s="209"/>
      <c r="I7" s="209"/>
      <c r="J7" s="209"/>
      <c r="K7" s="209"/>
      <c r="L7" s="209"/>
      <c r="M7" s="209"/>
      <c r="N7" s="209"/>
      <c r="O7" s="209"/>
      <c r="P7" s="209"/>
      <c r="Q7" s="210"/>
      <c r="R7" s="224" cm="1">
        <f t="array" ref="R7">SUMPRODUCT(('Relevé 2023'!$V$43:$V$408="OUI")*(MONTH($A$43:$A$408)=$C$6))</f>
        <v>0</v>
      </c>
      <c r="S7" s="225"/>
      <c r="T7" s="226"/>
      <c r="U7" s="92"/>
      <c r="V7" s="92"/>
      <c r="AG7" s="43"/>
      <c r="AI7" s="44"/>
      <c r="AJ7" s="44"/>
      <c r="AK7" s="144" t="s">
        <v>46</v>
      </c>
      <c r="AL7" s="145">
        <f>P64</f>
        <v>32</v>
      </c>
      <c r="AM7" s="150">
        <v>32</v>
      </c>
      <c r="AN7" s="151">
        <f ca="1">O64</f>
        <v>0</v>
      </c>
      <c r="AO7" s="151">
        <f ca="1">Q64</f>
        <v>-32</v>
      </c>
      <c r="AP7" s="152">
        <v>0</v>
      </c>
      <c r="AQ7" s="146"/>
      <c r="AR7" s="153" t="s">
        <v>72</v>
      </c>
      <c r="AS7" s="150">
        <f>P246</f>
        <v>32</v>
      </c>
      <c r="AT7" s="150">
        <v>32</v>
      </c>
      <c r="AU7" s="151">
        <f ca="1">O246</f>
        <v>0</v>
      </c>
      <c r="AV7" s="151">
        <f ca="1">Q246</f>
        <v>-32</v>
      </c>
      <c r="AW7" s="152">
        <v>0</v>
      </c>
      <c r="AX7" s="199"/>
      <c r="AY7" s="200"/>
      <c r="AZ7" s="200"/>
      <c r="BA7" s="201"/>
      <c r="BC7" s="248" t="s">
        <v>179</v>
      </c>
      <c r="BD7" s="249"/>
      <c r="BE7" s="248" t="s">
        <v>178</v>
      </c>
      <c r="BF7" s="250"/>
      <c r="BG7" s="250"/>
      <c r="BH7" s="250"/>
      <c r="BI7" s="163" t="s">
        <v>203</v>
      </c>
      <c r="BJ7" s="163" t="s">
        <v>204</v>
      </c>
      <c r="BK7" s="163" t="s">
        <v>210</v>
      </c>
      <c r="BL7" s="164" t="s">
        <v>205</v>
      </c>
      <c r="BM7" s="163" t="s">
        <v>207</v>
      </c>
      <c r="BN7" s="163" t="s">
        <v>206</v>
      </c>
      <c r="BT7" s="33">
        <v>2022</v>
      </c>
    </row>
    <row r="8" spans="1:72" s="33" customFormat="1" ht="14.85" customHeight="1" x14ac:dyDescent="0.2">
      <c r="A8" s="135"/>
      <c r="B8" s="135"/>
      <c r="C8" s="211" t="s">
        <v>96</v>
      </c>
      <c r="D8" s="211"/>
      <c r="E8" s="211"/>
      <c r="F8" s="211" t="s">
        <v>1</v>
      </c>
      <c r="G8" s="211"/>
      <c r="H8" s="211" t="s">
        <v>3</v>
      </c>
      <c r="I8" s="211"/>
      <c r="J8" s="211" t="s">
        <v>4</v>
      </c>
      <c r="K8" s="211"/>
      <c r="L8" s="211" t="s">
        <v>5</v>
      </c>
      <c r="M8" s="211"/>
      <c r="N8" s="211" t="s">
        <v>6</v>
      </c>
      <c r="O8" s="211"/>
      <c r="P8" s="211" t="s">
        <v>132</v>
      </c>
      <c r="Q8" s="211"/>
      <c r="R8" s="223" t="s">
        <v>133</v>
      </c>
      <c r="S8" s="223"/>
      <c r="T8" s="223"/>
      <c r="U8" s="92"/>
      <c r="V8" s="92"/>
      <c r="AG8" s="43"/>
      <c r="AH8" s="55"/>
      <c r="AK8" s="144" t="s">
        <v>47</v>
      </c>
      <c r="AL8" s="145">
        <f>P71</f>
        <v>32</v>
      </c>
      <c r="AM8" s="150">
        <v>32</v>
      </c>
      <c r="AN8" s="151">
        <f ca="1">O71</f>
        <v>0</v>
      </c>
      <c r="AO8" s="151">
        <f ca="1">Q71</f>
        <v>-32</v>
      </c>
      <c r="AP8" s="152">
        <v>0</v>
      </c>
      <c r="AQ8" s="146"/>
      <c r="AR8" s="153" t="s">
        <v>73</v>
      </c>
      <c r="AS8" s="150">
        <f>P253</f>
        <v>32</v>
      </c>
      <c r="AT8" s="150">
        <v>32</v>
      </c>
      <c r="AU8" s="151">
        <f ca="1">O253</f>
        <v>0</v>
      </c>
      <c r="AV8" s="151">
        <f ca="1">Q253</f>
        <v>-32</v>
      </c>
      <c r="AW8" s="152">
        <v>0</v>
      </c>
      <c r="AX8" s="56"/>
      <c r="AY8" s="202"/>
      <c r="AZ8" s="203"/>
      <c r="BA8" s="201"/>
      <c r="BB8" s="55"/>
      <c r="BC8" s="251" t="s">
        <v>7</v>
      </c>
      <c r="BD8" s="251"/>
      <c r="BE8" s="252">
        <v>44928</v>
      </c>
      <c r="BF8" s="253"/>
      <c r="BG8" s="252">
        <v>44933</v>
      </c>
      <c r="BH8" s="253"/>
      <c r="BI8" s="158"/>
      <c r="BJ8" s="162">
        <v>6</v>
      </c>
      <c r="BK8" s="162">
        <v>1</v>
      </c>
      <c r="BL8" s="162"/>
      <c r="BM8" s="158"/>
      <c r="BN8" s="158"/>
      <c r="BT8" s="33">
        <v>2025</v>
      </c>
    </row>
    <row r="9" spans="1:72" s="33" customFormat="1" ht="14.85" customHeight="1" x14ac:dyDescent="0.2">
      <c r="A9" s="135"/>
      <c r="B9" s="135"/>
      <c r="C9" s="224" cm="1">
        <f t="array" ref="C9">SUMPRODUCT(('Relevé 2023'!$T$43:$T$408="2,5MG")*(MONTH($A$43:$A$408)=$C$6))</f>
        <v>0</v>
      </c>
      <c r="D9" s="225"/>
      <c r="E9" s="226"/>
      <c r="F9" s="224" cm="1">
        <f t="array" ref="F9">SUMPRODUCT(('Relevé 2023'!$T$43:$T$408="3MG")*(MONTH($A$43:$A$408)=$C$6))</f>
        <v>0</v>
      </c>
      <c r="G9" s="226"/>
      <c r="H9" s="224" cm="1">
        <f t="array" ref="H9">SUMPRODUCT(('Relevé 2023'!$T$43:$T$408="4,5MG")*(MONTH($A$43:$A$408)=$C$6))</f>
        <v>0</v>
      </c>
      <c r="I9" s="226"/>
      <c r="J9" s="224" cm="1">
        <f t="array" ref="J9">SUMPRODUCT(('Relevé 2023'!$T$43:$T$408="5,5MG")*(MONTH($A$43:$A$408)=$C$6))</f>
        <v>0</v>
      </c>
      <c r="K9" s="226"/>
      <c r="L9" s="224" cm="1">
        <f t="array" ref="L9">SUMPRODUCT(('Relevé 2023'!$T$43:$T$408="6,5MG")*(MONTH($A$43:$A$408)=$C$6))</f>
        <v>0</v>
      </c>
      <c r="M9" s="226"/>
      <c r="N9" s="224" cm="1">
        <f t="array" ref="N9">SUMPRODUCT(('Relevé 2023'!$T$43:$T$408="7MG")*(MONTH($A$43:$A$408)=$C$6))</f>
        <v>0</v>
      </c>
      <c r="O9" s="226"/>
      <c r="P9" s="224" cm="1">
        <f t="array" ref="P9">SUMPRODUCT(('Relevé 2023'!$T$43:$T$408="GD&lt;100")*(MONTH($A$43:$A$408)=$C$6))</f>
        <v>0</v>
      </c>
      <c r="Q9" s="226"/>
      <c r="R9" s="224" cm="1">
        <f t="array" ref="R9">SUMPRODUCT(('Relevé 2023'!$T$43:$T$408="GD&gt;100")*(MONTH($A$43:$A$408)=$C$6))</f>
        <v>0</v>
      </c>
      <c r="S9" s="225"/>
      <c r="T9" s="226"/>
      <c r="U9" s="92"/>
      <c r="V9" s="92"/>
      <c r="AG9" s="43"/>
      <c r="AH9" s="11"/>
      <c r="AK9" s="144" t="s">
        <v>48</v>
      </c>
      <c r="AL9" s="145">
        <f>P78</f>
        <v>32</v>
      </c>
      <c r="AM9" s="150">
        <v>32</v>
      </c>
      <c r="AN9" s="151">
        <f ca="1">O78</f>
        <v>0</v>
      </c>
      <c r="AO9" s="151">
        <f ca="1">Q78</f>
        <v>-32</v>
      </c>
      <c r="AP9" s="152">
        <v>0</v>
      </c>
      <c r="AQ9" s="146"/>
      <c r="AR9" s="153" t="s">
        <v>74</v>
      </c>
      <c r="AS9" s="150">
        <f>P260</f>
        <v>32</v>
      </c>
      <c r="AT9" s="150">
        <v>32</v>
      </c>
      <c r="AU9" s="151">
        <f ca="1">O260</f>
        <v>0</v>
      </c>
      <c r="AV9" s="151">
        <f ca="1">Q260</f>
        <v>-32</v>
      </c>
      <c r="AW9" s="152">
        <v>0</v>
      </c>
      <c r="AY9" s="203"/>
      <c r="AZ9" s="203"/>
      <c r="BA9" s="201"/>
      <c r="BC9" s="247"/>
      <c r="BD9" s="247"/>
      <c r="BE9" s="254"/>
      <c r="BF9" s="255"/>
      <c r="BG9" s="254"/>
      <c r="BH9" s="255"/>
      <c r="BI9" s="9"/>
      <c r="BJ9" s="25"/>
      <c r="BK9" s="25"/>
      <c r="BL9" s="25"/>
      <c r="BM9" s="9"/>
      <c r="BN9" s="9"/>
      <c r="BT9" s="33">
        <v>2026</v>
      </c>
    </row>
    <row r="10" spans="1:72" s="33" customFormat="1" ht="14.85" customHeight="1" x14ac:dyDescent="0.2">
      <c r="A10" s="135"/>
      <c r="B10" s="135"/>
      <c r="C10" s="39"/>
      <c r="D10" s="39"/>
      <c r="E10" s="39"/>
      <c r="F10" s="39"/>
      <c r="G10" s="39"/>
      <c r="H10" s="39"/>
      <c r="I10" s="39"/>
      <c r="J10" s="39"/>
      <c r="K10" s="39"/>
      <c r="L10" s="39"/>
      <c r="M10" s="119"/>
      <c r="N10" s="119"/>
      <c r="O10" s="119"/>
      <c r="P10" s="119"/>
      <c r="Q10" s="119"/>
      <c r="R10" s="119"/>
      <c r="S10" s="119"/>
      <c r="T10" s="119"/>
      <c r="U10" s="92"/>
      <c r="V10" s="92"/>
      <c r="AG10" s="43"/>
      <c r="AK10" s="144" t="s">
        <v>49</v>
      </c>
      <c r="AL10" s="145">
        <f>P85</f>
        <v>32</v>
      </c>
      <c r="AM10" s="150">
        <v>32</v>
      </c>
      <c r="AN10" s="151">
        <f ca="1">O85</f>
        <v>0</v>
      </c>
      <c r="AO10" s="151">
        <f ca="1">Q85</f>
        <v>-32</v>
      </c>
      <c r="AP10" s="152">
        <v>0</v>
      </c>
      <c r="AQ10" s="146"/>
      <c r="AR10" s="153" t="s">
        <v>75</v>
      </c>
      <c r="AS10" s="150">
        <f>P267</f>
        <v>32</v>
      </c>
      <c r="AT10" s="150">
        <v>32</v>
      </c>
      <c r="AU10" s="151">
        <f ca="1">O267</f>
        <v>0</v>
      </c>
      <c r="AV10" s="151">
        <f ca="1">Q267</f>
        <v>-32</v>
      </c>
      <c r="AW10" s="152">
        <v>0</v>
      </c>
      <c r="AX10" s="56"/>
      <c r="AY10" s="200"/>
      <c r="AZ10" s="200"/>
      <c r="BA10" s="201"/>
      <c r="BC10" s="247"/>
      <c r="BD10" s="247"/>
      <c r="BE10" s="254"/>
      <c r="BF10" s="255"/>
      <c r="BG10" s="254"/>
      <c r="BH10" s="255"/>
      <c r="BI10" s="9"/>
      <c r="BJ10" s="25"/>
      <c r="BK10" s="25"/>
      <c r="BL10" s="25"/>
      <c r="BM10" s="159"/>
      <c r="BN10" s="159"/>
      <c r="BT10" s="33">
        <v>2027</v>
      </c>
    </row>
    <row r="11" spans="1:72" s="33" customFormat="1" ht="14.85" customHeight="1" x14ac:dyDescent="0.2">
      <c r="A11" s="135"/>
      <c r="B11" s="135"/>
      <c r="C11" s="237" t="s">
        <v>194</v>
      </c>
      <c r="D11" s="237"/>
      <c r="E11" s="237"/>
      <c r="F11" s="237"/>
      <c r="G11" s="237"/>
      <c r="H11" s="237"/>
      <c r="I11" s="237"/>
      <c r="J11" s="237"/>
      <c r="K11" s="237"/>
      <c r="L11" s="237"/>
      <c r="M11" s="237"/>
      <c r="N11" s="237"/>
      <c r="O11" s="237"/>
      <c r="P11" s="237"/>
      <c r="Q11" s="237"/>
      <c r="R11" s="237"/>
      <c r="S11" s="237"/>
      <c r="T11" s="237"/>
      <c r="U11" s="92"/>
      <c r="V11" s="92"/>
      <c r="AG11" s="43"/>
      <c r="AK11" s="144" t="s">
        <v>50</v>
      </c>
      <c r="AL11" s="145">
        <f>P92</f>
        <v>32</v>
      </c>
      <c r="AM11" s="150">
        <v>32</v>
      </c>
      <c r="AN11" s="151">
        <f ca="1">O92</f>
        <v>0</v>
      </c>
      <c r="AO11" s="151">
        <f ca="1">Q92</f>
        <v>-32</v>
      </c>
      <c r="AP11" s="152">
        <v>0</v>
      </c>
      <c r="AQ11" s="146"/>
      <c r="AR11" s="153" t="s">
        <v>76</v>
      </c>
      <c r="AS11" s="150">
        <f>P274</f>
        <v>32</v>
      </c>
      <c r="AT11" s="150">
        <v>32</v>
      </c>
      <c r="AU11" s="151">
        <f ca="1">O274</f>
        <v>6.4</v>
      </c>
      <c r="AV11" s="151">
        <f ca="1">Q274</f>
        <v>-25.6</v>
      </c>
      <c r="AW11" s="152">
        <v>0</v>
      </c>
      <c r="AX11" s="26"/>
      <c r="AY11" s="204"/>
      <c r="AZ11" s="204"/>
      <c r="BA11" s="201"/>
      <c r="BB11" s="56"/>
      <c r="BC11" s="247"/>
      <c r="BD11" s="247"/>
      <c r="BE11" s="254"/>
      <c r="BF11" s="255"/>
      <c r="BG11" s="254"/>
      <c r="BH11" s="255"/>
      <c r="BI11" s="9"/>
      <c r="BJ11" s="25"/>
      <c r="BK11" s="25"/>
      <c r="BL11" s="25"/>
      <c r="BM11" s="160"/>
      <c r="BN11" s="160"/>
      <c r="BT11" s="33">
        <v>2028</v>
      </c>
    </row>
    <row r="12" spans="1:72" s="33" customFormat="1" ht="14.85" customHeight="1" x14ac:dyDescent="0.2">
      <c r="A12" s="135"/>
      <c r="B12" s="135"/>
      <c r="C12" s="237"/>
      <c r="D12" s="237"/>
      <c r="E12" s="237"/>
      <c r="F12" s="237"/>
      <c r="G12" s="237"/>
      <c r="H12" s="237"/>
      <c r="I12" s="237"/>
      <c r="J12" s="237"/>
      <c r="K12" s="237"/>
      <c r="L12" s="237"/>
      <c r="M12" s="237"/>
      <c r="N12" s="237"/>
      <c r="O12" s="237"/>
      <c r="P12" s="237"/>
      <c r="Q12" s="237"/>
      <c r="R12" s="237"/>
      <c r="S12" s="237"/>
      <c r="T12" s="237"/>
      <c r="U12" s="92"/>
      <c r="V12" s="92"/>
      <c r="AG12" s="43"/>
      <c r="AK12" s="144" t="s">
        <v>51</v>
      </c>
      <c r="AL12" s="145">
        <f>P99</f>
        <v>32</v>
      </c>
      <c r="AM12" s="150">
        <v>32</v>
      </c>
      <c r="AN12" s="151">
        <f ca="1">O99</f>
        <v>0</v>
      </c>
      <c r="AO12" s="151">
        <f ca="1">Q99</f>
        <v>-32</v>
      </c>
      <c r="AP12" s="152">
        <v>0</v>
      </c>
      <c r="AQ12" s="146"/>
      <c r="AR12" s="153" t="s">
        <v>77</v>
      </c>
      <c r="AS12" s="150">
        <f>P281</f>
        <v>32</v>
      </c>
      <c r="AT12" s="150">
        <v>32</v>
      </c>
      <c r="AU12" s="151">
        <f ca="1">O281</f>
        <v>0</v>
      </c>
      <c r="AV12" s="151">
        <f ca="1">Q281</f>
        <v>-32</v>
      </c>
      <c r="AW12" s="152">
        <v>0</v>
      </c>
      <c r="AX12" s="26"/>
      <c r="BB12" s="12"/>
      <c r="BC12" s="247"/>
      <c r="BD12" s="247"/>
      <c r="BE12" s="254"/>
      <c r="BF12" s="255"/>
      <c r="BG12" s="254"/>
      <c r="BH12" s="255"/>
      <c r="BI12" s="9"/>
      <c r="BJ12" s="25"/>
      <c r="BK12" s="25"/>
      <c r="BL12" s="25"/>
      <c r="BM12" s="9"/>
      <c r="BN12" s="9"/>
      <c r="BT12" s="33">
        <v>2029</v>
      </c>
    </row>
    <row r="13" spans="1:72" s="33" customFormat="1" ht="14.85" customHeight="1" x14ac:dyDescent="0.2">
      <c r="A13" s="135"/>
      <c r="B13" s="135"/>
      <c r="C13" s="216" t="s">
        <v>195</v>
      </c>
      <c r="D13" s="216"/>
      <c r="E13" s="216"/>
      <c r="F13" s="217" t="s">
        <v>196</v>
      </c>
      <c r="G13" s="217"/>
      <c r="H13" s="216" t="s">
        <v>197</v>
      </c>
      <c r="I13" s="216"/>
      <c r="J13" s="216" t="s">
        <v>200</v>
      </c>
      <c r="K13" s="216"/>
      <c r="L13" s="216"/>
      <c r="M13" s="216"/>
      <c r="N13" s="216"/>
      <c r="O13" s="216"/>
      <c r="P13" s="216" t="s">
        <v>199</v>
      </c>
      <c r="Q13" s="216"/>
      <c r="R13" s="216" t="s">
        <v>198</v>
      </c>
      <c r="S13" s="216"/>
      <c r="T13" s="216"/>
      <c r="U13" s="92"/>
      <c r="V13" s="92"/>
      <c r="AK13" s="144" t="s">
        <v>52</v>
      </c>
      <c r="AL13" s="145">
        <f>P106</f>
        <v>32</v>
      </c>
      <c r="AM13" s="150">
        <v>32</v>
      </c>
      <c r="AN13" s="151">
        <f ca="1">O106</f>
        <v>0</v>
      </c>
      <c r="AO13" s="151">
        <f ca="1">Q106</f>
        <v>-32</v>
      </c>
      <c r="AP13" s="152">
        <v>0</v>
      </c>
      <c r="AQ13" s="146"/>
      <c r="AR13" s="153" t="s">
        <v>78</v>
      </c>
      <c r="AS13" s="150">
        <f>P288</f>
        <v>32</v>
      </c>
      <c r="AT13" s="150">
        <v>32</v>
      </c>
      <c r="AU13" s="151">
        <f ca="1">O288</f>
        <v>0</v>
      </c>
      <c r="AV13" s="151">
        <f ca="1">Q288</f>
        <v>-32</v>
      </c>
      <c r="AW13" s="152">
        <v>0</v>
      </c>
      <c r="BC13" s="247"/>
      <c r="BD13" s="247"/>
      <c r="BE13" s="254"/>
      <c r="BF13" s="255"/>
      <c r="BG13" s="254"/>
      <c r="BH13" s="255"/>
      <c r="BI13" s="9"/>
      <c r="BJ13" s="25"/>
      <c r="BK13" s="25"/>
      <c r="BL13" s="25"/>
      <c r="BM13" s="9"/>
      <c r="BN13" s="9"/>
      <c r="BT13" s="33">
        <v>2030</v>
      </c>
    </row>
    <row r="14" spans="1:72" s="33" customFormat="1" ht="14.85" customHeight="1" x14ac:dyDescent="0.2">
      <c r="A14" s="135"/>
      <c r="B14" s="135"/>
      <c r="C14" s="216"/>
      <c r="D14" s="216"/>
      <c r="E14" s="216"/>
      <c r="F14" s="216"/>
      <c r="G14" s="216"/>
      <c r="H14" s="216"/>
      <c r="I14" s="216"/>
      <c r="J14" s="216"/>
      <c r="K14" s="216"/>
      <c r="L14" s="216"/>
      <c r="M14" s="216"/>
      <c r="N14" s="216"/>
      <c r="O14" s="216"/>
      <c r="P14" s="216"/>
      <c r="Q14" s="216"/>
      <c r="R14" s="216"/>
      <c r="S14" s="216"/>
      <c r="T14" s="216"/>
      <c r="U14" s="92"/>
      <c r="V14" s="92"/>
      <c r="AG14" s="61"/>
      <c r="AK14" s="144" t="s">
        <v>53</v>
      </c>
      <c r="AL14" s="145">
        <f>P113</f>
        <v>32</v>
      </c>
      <c r="AM14" s="150">
        <v>32</v>
      </c>
      <c r="AN14" s="151">
        <f ca="1">O113</f>
        <v>0</v>
      </c>
      <c r="AO14" s="151">
        <f ca="1">Q113</f>
        <v>-32</v>
      </c>
      <c r="AP14" s="152">
        <v>0</v>
      </c>
      <c r="AQ14" s="146"/>
      <c r="AR14" s="153" t="s">
        <v>79</v>
      </c>
      <c r="AS14" s="150">
        <f>P295</f>
        <v>35</v>
      </c>
      <c r="AT14" s="150">
        <v>35</v>
      </c>
      <c r="AU14" s="151">
        <f ca="1">O295</f>
        <v>0</v>
      </c>
      <c r="AV14" s="151">
        <f ca="1">Q295</f>
        <v>-35</v>
      </c>
      <c r="AW14" s="152">
        <v>0</v>
      </c>
      <c r="AX14" s="56"/>
      <c r="AY14" s="56"/>
      <c r="AZ14" s="56"/>
      <c r="BC14" s="247"/>
      <c r="BD14" s="247"/>
      <c r="BE14" s="254"/>
      <c r="BF14" s="255"/>
      <c r="BG14" s="254"/>
      <c r="BH14" s="255"/>
      <c r="BI14" s="9"/>
      <c r="BJ14" s="25"/>
      <c r="BK14" s="25"/>
      <c r="BL14" s="25"/>
      <c r="BM14" s="9"/>
      <c r="BN14" s="9"/>
      <c r="BT14" s="33">
        <v>2031</v>
      </c>
    </row>
    <row r="15" spans="1:72" s="33" customFormat="1" ht="14.85" customHeight="1" x14ac:dyDescent="0.2">
      <c r="A15" s="135"/>
      <c r="B15" s="135"/>
      <c r="C15" s="216"/>
      <c r="D15" s="216"/>
      <c r="E15" s="216"/>
      <c r="F15" s="216"/>
      <c r="G15" s="216"/>
      <c r="H15" s="216"/>
      <c r="I15" s="216"/>
      <c r="J15" s="216"/>
      <c r="K15" s="216"/>
      <c r="L15" s="216"/>
      <c r="M15" s="216"/>
      <c r="N15" s="216"/>
      <c r="O15" s="216"/>
      <c r="P15" s="216"/>
      <c r="Q15" s="216"/>
      <c r="R15" s="216"/>
      <c r="S15" s="216"/>
      <c r="T15" s="216"/>
      <c r="U15" s="92"/>
      <c r="V15" s="92"/>
      <c r="AK15" s="144" t="s">
        <v>54</v>
      </c>
      <c r="AL15" s="145">
        <f>P120</f>
        <v>32</v>
      </c>
      <c r="AM15" s="150">
        <v>32</v>
      </c>
      <c r="AN15" s="151">
        <f ca="1">O120</f>
        <v>0</v>
      </c>
      <c r="AO15" s="151">
        <f ca="1">Q120</f>
        <v>-32</v>
      </c>
      <c r="AP15" s="152">
        <v>0</v>
      </c>
      <c r="AQ15" s="146"/>
      <c r="AR15" s="153" t="s">
        <v>80</v>
      </c>
      <c r="AS15" s="150">
        <f>P302</f>
        <v>35</v>
      </c>
      <c r="AT15" s="150">
        <v>35</v>
      </c>
      <c r="AU15" s="151">
        <f ca="1">O302</f>
        <v>0</v>
      </c>
      <c r="AV15" s="151">
        <f ca="1">Q302</f>
        <v>-35</v>
      </c>
      <c r="AW15" s="152">
        <v>0</v>
      </c>
      <c r="AX15" s="80"/>
      <c r="AY15" s="15"/>
      <c r="AZ15" s="15"/>
      <c r="BC15" s="247"/>
      <c r="BD15" s="247"/>
      <c r="BE15" s="254"/>
      <c r="BF15" s="255"/>
      <c r="BG15" s="254"/>
      <c r="BH15" s="255"/>
      <c r="BI15" s="9"/>
      <c r="BJ15" s="25"/>
      <c r="BK15" s="25"/>
      <c r="BL15" s="25"/>
      <c r="BM15" s="9"/>
      <c r="BN15" s="9"/>
      <c r="BT15" s="33">
        <v>2032</v>
      </c>
    </row>
    <row r="16" spans="1:72" s="33" customFormat="1" ht="14.85" customHeight="1" x14ac:dyDescent="0.2">
      <c r="A16" s="135"/>
      <c r="B16" s="135"/>
      <c r="C16" s="216"/>
      <c r="D16" s="216"/>
      <c r="E16" s="216"/>
      <c r="F16" s="216"/>
      <c r="G16" s="216"/>
      <c r="H16" s="216"/>
      <c r="I16" s="216"/>
      <c r="J16" s="216"/>
      <c r="K16" s="216"/>
      <c r="L16" s="216"/>
      <c r="M16" s="216"/>
      <c r="N16" s="216"/>
      <c r="O16" s="216"/>
      <c r="P16" s="216"/>
      <c r="Q16" s="216"/>
      <c r="R16" s="216"/>
      <c r="S16" s="216"/>
      <c r="T16" s="216"/>
      <c r="U16" s="92"/>
      <c r="V16" s="92"/>
      <c r="AG16" s="43"/>
      <c r="AK16" s="144" t="s">
        <v>55</v>
      </c>
      <c r="AL16" s="145">
        <f>P127</f>
        <v>32</v>
      </c>
      <c r="AM16" s="150">
        <v>32</v>
      </c>
      <c r="AN16" s="151">
        <f ca="1">O127</f>
        <v>0</v>
      </c>
      <c r="AO16" s="151">
        <f ca="1">Q127</f>
        <v>-32</v>
      </c>
      <c r="AP16" s="152">
        <v>0</v>
      </c>
      <c r="AQ16" s="146"/>
      <c r="AR16" s="153" t="s">
        <v>81</v>
      </c>
      <c r="AS16" s="150">
        <f>P309</f>
        <v>35</v>
      </c>
      <c r="AT16" s="150">
        <v>35</v>
      </c>
      <c r="AU16" s="151">
        <f ca="1">O309</f>
        <v>0</v>
      </c>
      <c r="AV16" s="151">
        <f ca="1">Q309</f>
        <v>-35</v>
      </c>
      <c r="AW16" s="152">
        <v>0</v>
      </c>
      <c r="AX16" s="116"/>
      <c r="AY16" s="62"/>
      <c r="AZ16" s="63"/>
      <c r="BC16" s="247"/>
      <c r="BD16" s="247"/>
      <c r="BE16" s="254"/>
      <c r="BF16" s="255"/>
      <c r="BG16" s="254"/>
      <c r="BH16" s="255"/>
      <c r="BI16" s="9"/>
      <c r="BJ16" s="25"/>
      <c r="BK16" s="25"/>
      <c r="BL16" s="25"/>
      <c r="BM16" s="9"/>
      <c r="BN16" s="9"/>
      <c r="BT16" s="33">
        <v>2033</v>
      </c>
    </row>
    <row r="17" spans="1:72" s="33" customFormat="1" ht="14.85" customHeight="1" x14ac:dyDescent="0.2">
      <c r="A17" s="135"/>
      <c r="B17" s="135"/>
      <c r="C17" s="216"/>
      <c r="D17" s="216"/>
      <c r="E17" s="216"/>
      <c r="F17" s="216"/>
      <c r="G17" s="216"/>
      <c r="H17" s="216"/>
      <c r="I17" s="216"/>
      <c r="J17" s="216"/>
      <c r="K17" s="216"/>
      <c r="L17" s="216"/>
      <c r="M17" s="216"/>
      <c r="N17" s="216"/>
      <c r="O17" s="216"/>
      <c r="P17" s="216"/>
      <c r="Q17" s="216"/>
      <c r="R17" s="216"/>
      <c r="S17" s="216"/>
      <c r="T17" s="216"/>
      <c r="U17" s="92"/>
      <c r="V17" s="92"/>
      <c r="AG17" s="43"/>
      <c r="AK17" s="144" t="s">
        <v>56</v>
      </c>
      <c r="AL17" s="145">
        <f>P134</f>
        <v>32</v>
      </c>
      <c r="AM17" s="150">
        <v>32</v>
      </c>
      <c r="AN17" s="151">
        <f ca="1">O134</f>
        <v>0</v>
      </c>
      <c r="AO17" s="151">
        <f ca="1">Q134</f>
        <v>-32</v>
      </c>
      <c r="AP17" s="152">
        <v>0</v>
      </c>
      <c r="AQ17" s="146"/>
      <c r="AR17" s="153" t="s">
        <v>82</v>
      </c>
      <c r="AS17" s="150">
        <f>P316</f>
        <v>35</v>
      </c>
      <c r="AT17" s="150">
        <v>35</v>
      </c>
      <c r="AU17" s="151">
        <f ca="1">O316</f>
        <v>0</v>
      </c>
      <c r="AV17" s="151">
        <f ca="1">Q316</f>
        <v>-35</v>
      </c>
      <c r="AW17" s="152">
        <v>0</v>
      </c>
      <c r="AX17" s="116"/>
      <c r="AY17" s="27"/>
      <c r="AZ17" s="26"/>
      <c r="BC17" s="247"/>
      <c r="BD17" s="247"/>
      <c r="BE17" s="254"/>
      <c r="BF17" s="255"/>
      <c r="BG17" s="254"/>
      <c r="BH17" s="255"/>
      <c r="BI17" s="9"/>
      <c r="BJ17" s="25"/>
      <c r="BK17" s="25"/>
      <c r="BL17" s="25"/>
      <c r="BM17" s="9"/>
      <c r="BN17" s="9"/>
      <c r="BT17" s="33">
        <v>2034</v>
      </c>
    </row>
    <row r="18" spans="1:72" s="33" customFormat="1" ht="14.85" customHeight="1" x14ac:dyDescent="0.2">
      <c r="A18" s="135"/>
      <c r="B18" s="135"/>
      <c r="C18" s="216"/>
      <c r="D18" s="216"/>
      <c r="E18" s="216"/>
      <c r="F18" s="216"/>
      <c r="G18" s="216"/>
      <c r="H18" s="216"/>
      <c r="I18" s="216"/>
      <c r="J18" s="216"/>
      <c r="K18" s="216"/>
      <c r="L18" s="216"/>
      <c r="M18" s="216"/>
      <c r="N18" s="216"/>
      <c r="O18" s="216"/>
      <c r="P18" s="216"/>
      <c r="Q18" s="216"/>
      <c r="R18" s="216"/>
      <c r="S18" s="216"/>
      <c r="T18" s="216"/>
      <c r="U18" s="92"/>
      <c r="V18" s="92"/>
      <c r="AG18" s="43"/>
      <c r="AK18" s="144" t="s">
        <v>57</v>
      </c>
      <c r="AL18" s="145">
        <f>P141</f>
        <v>32</v>
      </c>
      <c r="AM18" s="150">
        <v>32</v>
      </c>
      <c r="AN18" s="151">
        <f ca="1">O141</f>
        <v>0</v>
      </c>
      <c r="AO18" s="151">
        <f ca="1">Q141</f>
        <v>-32</v>
      </c>
      <c r="AP18" s="152">
        <v>0</v>
      </c>
      <c r="AQ18" s="146"/>
      <c r="AR18" s="153" t="s">
        <v>83</v>
      </c>
      <c r="AS18" s="150">
        <f>P323</f>
        <v>39</v>
      </c>
      <c r="AT18" s="150">
        <v>39</v>
      </c>
      <c r="AU18" s="151">
        <f ca="1">O323</f>
        <v>0</v>
      </c>
      <c r="AV18" s="151">
        <f ca="1">Q323</f>
        <v>-39</v>
      </c>
      <c r="AW18" s="152">
        <v>0</v>
      </c>
      <c r="AX18" s="116"/>
      <c r="AY18" s="27"/>
      <c r="AZ18" s="26"/>
      <c r="BC18" s="247"/>
      <c r="BD18" s="247"/>
      <c r="BE18" s="254"/>
      <c r="BF18" s="255"/>
      <c r="BG18" s="254"/>
      <c r="BH18" s="255"/>
      <c r="BI18" s="9"/>
      <c r="BJ18" s="25"/>
      <c r="BK18" s="25"/>
      <c r="BL18" s="25"/>
      <c r="BM18" s="9"/>
      <c r="BN18" s="9"/>
      <c r="BT18" s="33">
        <v>2035</v>
      </c>
    </row>
    <row r="19" spans="1:72" s="33" customFormat="1" ht="14.85" customHeight="1" x14ac:dyDescent="0.2">
      <c r="A19" s="135"/>
      <c r="B19" s="135"/>
      <c r="C19" s="242" t="s">
        <v>139</v>
      </c>
      <c r="D19" s="243"/>
      <c r="E19" s="243"/>
      <c r="F19" s="244"/>
      <c r="G19" s="244"/>
      <c r="H19" s="244"/>
      <c r="I19" s="244"/>
      <c r="J19" s="244"/>
      <c r="K19" s="244"/>
      <c r="L19" s="244"/>
      <c r="M19" s="244"/>
      <c r="N19" s="244"/>
      <c r="O19" s="244"/>
      <c r="P19" s="244"/>
      <c r="Q19" s="244"/>
      <c r="R19" s="244"/>
      <c r="S19" s="244"/>
      <c r="T19" s="245"/>
      <c r="U19" s="92"/>
      <c r="V19" s="92"/>
      <c r="AG19" s="43"/>
      <c r="AK19" s="144" t="s">
        <v>58</v>
      </c>
      <c r="AL19" s="145">
        <f>P148</f>
        <v>32</v>
      </c>
      <c r="AM19" s="150">
        <v>32</v>
      </c>
      <c r="AN19" s="151">
        <f ca="1">O148</f>
        <v>6.4</v>
      </c>
      <c r="AO19" s="151">
        <f ca="1">Q148</f>
        <v>-25.6</v>
      </c>
      <c r="AP19" s="152">
        <v>0</v>
      </c>
      <c r="AQ19" s="146"/>
      <c r="AR19" s="153" t="s">
        <v>84</v>
      </c>
      <c r="AS19" s="150">
        <f>P330</f>
        <v>39</v>
      </c>
      <c r="AT19" s="150">
        <v>39</v>
      </c>
      <c r="AU19" s="151">
        <f ca="1">O330</f>
        <v>0</v>
      </c>
      <c r="AV19" s="151">
        <f ca="1">Q330</f>
        <v>-39</v>
      </c>
      <c r="AW19" s="152">
        <v>0</v>
      </c>
      <c r="AX19" s="116"/>
      <c r="AY19" s="27"/>
      <c r="AZ19" s="26"/>
      <c r="BC19" s="247"/>
      <c r="BD19" s="247"/>
      <c r="BE19" s="254"/>
      <c r="BF19" s="255"/>
      <c r="BG19" s="254"/>
      <c r="BH19" s="255"/>
      <c r="BI19" s="9"/>
      <c r="BJ19" s="25"/>
      <c r="BK19" s="25"/>
      <c r="BL19" s="25"/>
      <c r="BM19" s="9"/>
      <c r="BN19" s="9"/>
    </row>
    <row r="20" spans="1:72" s="33" customFormat="1" ht="14.85" customHeight="1" x14ac:dyDescent="0.2">
      <c r="A20" s="135"/>
      <c r="B20" s="135"/>
      <c r="C20" s="240"/>
      <c r="D20" s="227"/>
      <c r="E20" s="227"/>
      <c r="F20" s="227"/>
      <c r="G20" s="227"/>
      <c r="H20" s="227"/>
      <c r="I20" s="227"/>
      <c r="J20" s="227"/>
      <c r="K20" s="227"/>
      <c r="L20" s="227"/>
      <c r="M20" s="227"/>
      <c r="N20" s="227"/>
      <c r="O20" s="227"/>
      <c r="P20" s="227"/>
      <c r="Q20" s="227"/>
      <c r="R20" s="227"/>
      <c r="S20" s="227"/>
      <c r="T20" s="241"/>
      <c r="U20" s="92"/>
      <c r="V20" s="92"/>
      <c r="AG20" s="43"/>
      <c r="AK20" s="144" t="s">
        <v>59</v>
      </c>
      <c r="AL20" s="145">
        <f>P155</f>
        <v>32</v>
      </c>
      <c r="AM20" s="150">
        <v>32</v>
      </c>
      <c r="AN20" s="151">
        <f ca="1">O155</f>
        <v>0</v>
      </c>
      <c r="AO20" s="151">
        <f ca="1">Q155</f>
        <v>-32</v>
      </c>
      <c r="AP20" s="152">
        <v>0</v>
      </c>
      <c r="AQ20" s="146"/>
      <c r="AR20" s="153" t="s">
        <v>85</v>
      </c>
      <c r="AS20" s="150">
        <f>P337</f>
        <v>39</v>
      </c>
      <c r="AT20" s="150">
        <v>39</v>
      </c>
      <c r="AU20" s="151">
        <f ca="1">O337</f>
        <v>0</v>
      </c>
      <c r="AV20" s="151">
        <f ca="1">Q337</f>
        <v>-39</v>
      </c>
      <c r="AW20" s="152">
        <v>0</v>
      </c>
      <c r="AX20" s="116"/>
      <c r="AY20" s="27"/>
      <c r="AZ20" s="26"/>
      <c r="BC20" s="247"/>
      <c r="BD20" s="247"/>
      <c r="BE20" s="254"/>
      <c r="BF20" s="255"/>
      <c r="BG20" s="254"/>
      <c r="BH20" s="255"/>
      <c r="BI20" s="9"/>
      <c r="BJ20" s="25"/>
      <c r="BK20" s="25"/>
      <c r="BL20" s="25"/>
      <c r="BM20" s="9"/>
      <c r="BN20" s="9"/>
    </row>
    <row r="21" spans="1:72" s="33" customFormat="1" ht="14.85" customHeight="1" x14ac:dyDescent="0.2">
      <c r="A21" s="135"/>
      <c r="B21" s="135"/>
      <c r="C21" s="238"/>
      <c r="D21" s="239"/>
      <c r="E21" s="239"/>
      <c r="F21" s="239"/>
      <c r="G21" s="239"/>
      <c r="H21" s="239"/>
      <c r="I21" s="239"/>
      <c r="J21" s="239"/>
      <c r="K21" s="239"/>
      <c r="L21" s="239"/>
      <c r="M21" s="239"/>
      <c r="N21" s="239"/>
      <c r="O21" s="239"/>
      <c r="P21" s="239"/>
      <c r="Q21" s="239"/>
      <c r="R21" s="239"/>
      <c r="S21" s="239"/>
      <c r="T21" s="246"/>
      <c r="U21" s="92"/>
      <c r="V21" s="92"/>
      <c r="AG21" s="64"/>
      <c r="AK21" s="144" t="s">
        <v>60</v>
      </c>
      <c r="AL21" s="145">
        <f>P162</f>
        <v>32</v>
      </c>
      <c r="AM21" s="150">
        <v>32</v>
      </c>
      <c r="AN21" s="151">
        <f ca="1">O162</f>
        <v>0</v>
      </c>
      <c r="AO21" s="151">
        <f ca="1">Q162</f>
        <v>-32</v>
      </c>
      <c r="AP21" s="152">
        <v>0</v>
      </c>
      <c r="AQ21" s="146"/>
      <c r="AR21" s="153" t="s">
        <v>86</v>
      </c>
      <c r="AS21" s="150">
        <f>P344</f>
        <v>39</v>
      </c>
      <c r="AT21" s="150">
        <v>39</v>
      </c>
      <c r="AU21" s="151">
        <f ca="1">O344</f>
        <v>0</v>
      </c>
      <c r="AV21" s="151">
        <f ca="1">Q344</f>
        <v>-39</v>
      </c>
      <c r="AW21" s="152">
        <v>0</v>
      </c>
      <c r="AX21" s="116"/>
      <c r="AY21" s="27"/>
      <c r="AZ21" s="26"/>
      <c r="BC21" s="247"/>
      <c r="BD21" s="247"/>
      <c r="BE21" s="254"/>
      <c r="BF21" s="255"/>
      <c r="BG21" s="254"/>
      <c r="BH21" s="255"/>
      <c r="BI21" s="9"/>
      <c r="BJ21" s="25"/>
      <c r="BK21" s="25"/>
      <c r="BL21" s="25"/>
      <c r="BM21" s="9"/>
      <c r="BN21" s="9"/>
    </row>
    <row r="22" spans="1:72" s="33" customFormat="1" ht="14.85" customHeight="1" x14ac:dyDescent="0.2">
      <c r="A22" s="135"/>
      <c r="B22" s="135"/>
      <c r="C22" s="119"/>
      <c r="D22" s="119"/>
      <c r="E22" s="119"/>
      <c r="F22" s="119"/>
      <c r="G22" s="119"/>
      <c r="H22" s="119"/>
      <c r="I22" s="119"/>
      <c r="J22" s="119"/>
      <c r="K22" s="119"/>
      <c r="L22" s="119"/>
      <c r="M22" s="119"/>
      <c r="N22" s="119"/>
      <c r="O22" s="119"/>
      <c r="P22" s="119"/>
      <c r="Q22" s="119"/>
      <c r="R22" s="119"/>
      <c r="S22" s="119"/>
      <c r="T22" s="119"/>
      <c r="U22" s="92"/>
      <c r="V22" s="92"/>
      <c r="AG22" s="43"/>
      <c r="AK22" s="143" t="s">
        <v>61</v>
      </c>
      <c r="AL22" s="150">
        <f>P169</f>
        <v>32</v>
      </c>
      <c r="AM22" s="150">
        <v>32</v>
      </c>
      <c r="AN22" s="151">
        <f ca="1">O169</f>
        <v>6.4</v>
      </c>
      <c r="AO22" s="151">
        <f ca="1">Q169</f>
        <v>-25.6</v>
      </c>
      <c r="AP22" s="152">
        <v>0</v>
      </c>
      <c r="AQ22" s="146"/>
      <c r="AR22" s="153" t="s">
        <v>87</v>
      </c>
      <c r="AS22" s="150">
        <f>P351</f>
        <v>39</v>
      </c>
      <c r="AT22" s="150">
        <v>39</v>
      </c>
      <c r="AU22" s="151">
        <f ca="1">O351</f>
        <v>7.8</v>
      </c>
      <c r="AV22" s="151">
        <f ca="1">Q351</f>
        <v>-31.2</v>
      </c>
      <c r="AW22" s="152">
        <v>0</v>
      </c>
      <c r="AX22" s="116"/>
      <c r="AY22" s="27"/>
      <c r="AZ22" s="26"/>
      <c r="BC22" s="247"/>
      <c r="BD22" s="247"/>
      <c r="BE22" s="254"/>
      <c r="BF22" s="255"/>
      <c r="BG22" s="254"/>
      <c r="BH22" s="255"/>
      <c r="BI22" s="9"/>
      <c r="BJ22" s="25"/>
      <c r="BK22" s="25"/>
      <c r="BL22" s="25"/>
      <c r="BM22" s="9"/>
      <c r="BN22" s="9"/>
    </row>
    <row r="23" spans="1:72" s="33" customFormat="1" ht="14.85" customHeight="1" x14ac:dyDescent="0.2">
      <c r="A23" s="135"/>
      <c r="B23" s="135"/>
      <c r="C23" s="129" t="s">
        <v>224</v>
      </c>
      <c r="D23" s="122"/>
      <c r="E23" s="122"/>
      <c r="F23" s="122"/>
      <c r="G23" s="122"/>
      <c r="H23" s="122"/>
      <c r="I23" s="122"/>
      <c r="J23" s="122"/>
      <c r="K23" s="122"/>
      <c r="L23" s="122"/>
      <c r="M23" s="122"/>
      <c r="N23" s="122"/>
      <c r="O23" s="122"/>
      <c r="P23" s="122"/>
      <c r="Q23" s="122"/>
      <c r="R23" s="122"/>
      <c r="S23" s="122"/>
      <c r="T23" s="123"/>
      <c r="U23" s="92"/>
      <c r="V23" s="92"/>
      <c r="AG23" s="43"/>
      <c r="AK23" s="144" t="s">
        <v>62</v>
      </c>
      <c r="AL23" s="145">
        <f>P176</f>
        <v>32</v>
      </c>
      <c r="AM23" s="150">
        <v>32</v>
      </c>
      <c r="AN23" s="151">
        <f ca="1">O176</f>
        <v>6.4</v>
      </c>
      <c r="AO23" s="151">
        <f ca="1">Q176</f>
        <v>-25.6</v>
      </c>
      <c r="AP23" s="152">
        <v>0</v>
      </c>
      <c r="AQ23" s="146"/>
      <c r="AR23" s="153" t="s">
        <v>88</v>
      </c>
      <c r="AS23" s="150">
        <f>P358</f>
        <v>39</v>
      </c>
      <c r="AT23" s="150">
        <v>39</v>
      </c>
      <c r="AU23" s="151">
        <f ca="1">O358</f>
        <v>0</v>
      </c>
      <c r="AV23" s="151">
        <f ca="1">Q358</f>
        <v>-39</v>
      </c>
      <c r="AW23" s="152">
        <v>0</v>
      </c>
      <c r="AX23" s="116"/>
      <c r="AY23" s="27"/>
      <c r="AZ23" s="26"/>
      <c r="BC23" s="247"/>
      <c r="BD23" s="247"/>
      <c r="BE23" s="254"/>
      <c r="BF23" s="255"/>
      <c r="BG23" s="254"/>
      <c r="BH23" s="255"/>
      <c r="BI23" s="9"/>
      <c r="BJ23" s="25"/>
      <c r="BK23" s="25"/>
      <c r="BL23" s="25"/>
      <c r="BM23" s="9"/>
      <c r="BN23" s="9"/>
    </row>
    <row r="24" spans="1:72" s="33" customFormat="1" ht="14.85" customHeight="1" x14ac:dyDescent="0.2">
      <c r="A24" s="135"/>
      <c r="B24" s="135"/>
      <c r="C24" s="124" t="s">
        <v>225</v>
      </c>
      <c r="D24" s="119"/>
      <c r="E24" s="119"/>
      <c r="F24" s="119"/>
      <c r="G24" s="119"/>
      <c r="H24" s="180" t="s">
        <v>240</v>
      </c>
      <c r="I24" s="180" t="s">
        <v>229</v>
      </c>
      <c r="J24" s="119"/>
      <c r="K24" s="119"/>
      <c r="L24" s="180" t="s">
        <v>228</v>
      </c>
      <c r="M24" s="119" t="s">
        <v>230</v>
      </c>
      <c r="Q24" s="119"/>
      <c r="R24" s="119"/>
      <c r="S24" s="119"/>
      <c r="T24" s="125"/>
      <c r="U24" s="92"/>
      <c r="V24" s="92"/>
      <c r="AG24" s="43"/>
      <c r="AK24" s="144" t="s">
        <v>63</v>
      </c>
      <c r="AL24" s="145">
        <f>P183</f>
        <v>39</v>
      </c>
      <c r="AM24" s="150">
        <v>39</v>
      </c>
      <c r="AN24" s="151">
        <f ca="1">O183</f>
        <v>7.8</v>
      </c>
      <c r="AO24" s="151">
        <f ca="1">Q183</f>
        <v>-31.2</v>
      </c>
      <c r="AP24" s="152">
        <v>0</v>
      </c>
      <c r="AQ24" s="146"/>
      <c r="AR24" s="153" t="s">
        <v>89</v>
      </c>
      <c r="AS24" s="150">
        <f>P365</f>
        <v>39</v>
      </c>
      <c r="AT24" s="150">
        <v>39</v>
      </c>
      <c r="AU24" s="151">
        <f ca="1">O365</f>
        <v>0</v>
      </c>
      <c r="AV24" s="151">
        <f ca="1">Q365</f>
        <v>-39</v>
      </c>
      <c r="AW24" s="152">
        <v>0</v>
      </c>
      <c r="AX24" s="116"/>
      <c r="AY24" s="27"/>
      <c r="AZ24" s="26"/>
      <c r="BC24" s="247"/>
      <c r="BD24" s="247"/>
      <c r="BE24" s="254"/>
      <c r="BF24" s="255"/>
      <c r="BG24" s="254"/>
      <c r="BH24" s="255"/>
      <c r="BI24" s="9"/>
      <c r="BJ24" s="25"/>
      <c r="BK24" s="25"/>
      <c r="BL24" s="25"/>
      <c r="BM24" s="9"/>
      <c r="BN24" s="9"/>
    </row>
    <row r="25" spans="1:72" s="33" customFormat="1" ht="14.85" customHeight="1" x14ac:dyDescent="0.2">
      <c r="A25" s="135"/>
      <c r="B25" s="135"/>
      <c r="C25" s="124" t="s">
        <v>226</v>
      </c>
      <c r="D25" s="119"/>
      <c r="E25" s="119"/>
      <c r="F25" s="119"/>
      <c r="G25" s="119"/>
      <c r="H25" s="180" t="s">
        <v>241</v>
      </c>
      <c r="I25" s="180" t="s">
        <v>231</v>
      </c>
      <c r="J25" s="119"/>
      <c r="K25" s="119"/>
      <c r="L25" s="180" t="s">
        <v>228</v>
      </c>
      <c r="M25" s="119" t="s">
        <v>234</v>
      </c>
      <c r="Q25" s="119"/>
      <c r="R25" s="119"/>
      <c r="S25" s="119"/>
      <c r="T25" s="125"/>
      <c r="U25" s="92"/>
      <c r="V25" s="92"/>
      <c r="AG25" s="43"/>
      <c r="AK25" s="144" t="s">
        <v>64</v>
      </c>
      <c r="AL25" s="145">
        <f>P190</f>
        <v>39</v>
      </c>
      <c r="AM25" s="150">
        <v>39</v>
      </c>
      <c r="AN25" s="151">
        <f ca="1">O190</f>
        <v>0</v>
      </c>
      <c r="AO25" s="151">
        <f ca="1">Q190</f>
        <v>-39</v>
      </c>
      <c r="AP25" s="152">
        <v>0</v>
      </c>
      <c r="AQ25" s="146"/>
      <c r="AR25" s="153" t="s">
        <v>90</v>
      </c>
      <c r="AS25" s="150">
        <f>P372</f>
        <v>39</v>
      </c>
      <c r="AT25" s="150">
        <v>39</v>
      </c>
      <c r="AU25" s="151">
        <f ca="1">O372</f>
        <v>0</v>
      </c>
      <c r="AV25" s="151">
        <f ca="1">Q372</f>
        <v>-39</v>
      </c>
      <c r="AW25" s="152">
        <v>0</v>
      </c>
      <c r="BC25" s="247"/>
      <c r="BD25" s="247"/>
      <c r="BE25" s="254"/>
      <c r="BF25" s="255"/>
      <c r="BG25" s="254"/>
      <c r="BH25" s="255"/>
      <c r="BI25" s="9"/>
      <c r="BJ25" s="25"/>
      <c r="BK25" s="25"/>
      <c r="BL25" s="25"/>
      <c r="BM25" s="9"/>
      <c r="BN25" s="9"/>
    </row>
    <row r="26" spans="1:72" s="33" customFormat="1" ht="14.85" customHeight="1" x14ac:dyDescent="0.2">
      <c r="A26" s="135"/>
      <c r="B26" s="135"/>
      <c r="C26" s="124" t="s">
        <v>227</v>
      </c>
      <c r="D26" s="119"/>
      <c r="E26" s="119"/>
      <c r="F26" s="119"/>
      <c r="G26" s="119"/>
      <c r="H26" s="180" t="s">
        <v>242</v>
      </c>
      <c r="I26" s="180" t="s">
        <v>232</v>
      </c>
      <c r="J26" s="119"/>
      <c r="K26" s="119"/>
      <c r="L26" s="119" t="s">
        <v>228</v>
      </c>
      <c r="M26" s="119" t="s">
        <v>233</v>
      </c>
      <c r="Q26" s="119"/>
      <c r="R26" s="119"/>
      <c r="S26" s="119"/>
      <c r="T26" s="125"/>
      <c r="U26" s="92"/>
      <c r="V26" s="92"/>
      <c r="AG26" s="43"/>
      <c r="AK26" s="144" t="s">
        <v>65</v>
      </c>
      <c r="AL26" s="145">
        <f>P197</f>
        <v>39</v>
      </c>
      <c r="AM26" s="150">
        <v>39</v>
      </c>
      <c r="AN26" s="151">
        <f ca="1">O197</f>
        <v>7.8</v>
      </c>
      <c r="AO26" s="151">
        <f ca="1">Q197</f>
        <v>-31.2</v>
      </c>
      <c r="AP26" s="152">
        <v>0</v>
      </c>
      <c r="AQ26" s="146"/>
      <c r="AR26" s="153" t="s">
        <v>91</v>
      </c>
      <c r="AS26" s="150">
        <f>P379</f>
        <v>39</v>
      </c>
      <c r="AT26" s="150">
        <v>39</v>
      </c>
      <c r="AU26" s="151">
        <f ca="1">O379</f>
        <v>0</v>
      </c>
      <c r="AV26" s="151">
        <f ca="1">Q379</f>
        <v>-39</v>
      </c>
      <c r="AW26" s="152">
        <v>0</v>
      </c>
      <c r="AX26" s="84"/>
      <c r="BC26" s="247"/>
      <c r="BD26" s="247"/>
      <c r="BE26" s="254"/>
      <c r="BF26" s="255"/>
      <c r="BG26" s="254"/>
      <c r="BH26" s="255"/>
      <c r="BI26" s="9"/>
      <c r="BJ26" s="25"/>
      <c r="BK26" s="25"/>
      <c r="BL26" s="25"/>
      <c r="BM26" s="9"/>
      <c r="BN26" s="9"/>
    </row>
    <row r="27" spans="1:72" s="33" customFormat="1" ht="14.85" customHeight="1" x14ac:dyDescent="0.2">
      <c r="A27" s="135"/>
      <c r="B27" s="135"/>
      <c r="C27" s="124"/>
      <c r="D27" s="119"/>
      <c r="E27" s="119"/>
      <c r="F27" s="119"/>
      <c r="G27" s="119"/>
      <c r="H27" s="119"/>
      <c r="I27" s="180" t="s">
        <v>235</v>
      </c>
      <c r="J27" s="119"/>
      <c r="K27" s="119"/>
      <c r="L27" s="180" t="s">
        <v>228</v>
      </c>
      <c r="M27" s="180" t="s">
        <v>238</v>
      </c>
      <c r="Q27" s="119"/>
      <c r="R27" s="119"/>
      <c r="S27" s="119"/>
      <c r="T27" s="125"/>
      <c r="U27" s="92"/>
      <c r="V27" s="92"/>
      <c r="AG27" s="64"/>
      <c r="AK27" s="144" t="s">
        <v>66</v>
      </c>
      <c r="AL27" s="145">
        <f>P204</f>
        <v>39</v>
      </c>
      <c r="AM27" s="150">
        <v>39</v>
      </c>
      <c r="AN27" s="151">
        <f ca="1">O204</f>
        <v>0</v>
      </c>
      <c r="AO27" s="151">
        <f ca="1">Q204</f>
        <v>-39</v>
      </c>
      <c r="AP27" s="152">
        <v>0</v>
      </c>
      <c r="AQ27" s="146"/>
      <c r="AR27" s="153" t="s">
        <v>92</v>
      </c>
      <c r="AS27" s="150">
        <f>P386</f>
        <v>39</v>
      </c>
      <c r="AT27" s="150">
        <v>39</v>
      </c>
      <c r="AU27" s="151">
        <f ca="1">O386</f>
        <v>0</v>
      </c>
      <c r="AV27" s="151">
        <f ca="1">Q386</f>
        <v>-39</v>
      </c>
      <c r="AW27" s="152">
        <v>0</v>
      </c>
      <c r="AX27" s="84"/>
      <c r="BC27" s="247"/>
      <c r="BD27" s="247"/>
      <c r="BE27" s="254"/>
      <c r="BF27" s="255"/>
      <c r="BG27" s="254"/>
      <c r="BH27" s="255"/>
      <c r="BI27" s="9"/>
      <c r="BJ27" s="25"/>
      <c r="BK27" s="25"/>
      <c r="BL27" s="25"/>
      <c r="BM27" s="9"/>
      <c r="BN27" s="9"/>
    </row>
    <row r="28" spans="1:72" s="33" customFormat="1" ht="14.85" customHeight="1" x14ac:dyDescent="0.2">
      <c r="A28" s="135"/>
      <c r="B28" s="135"/>
      <c r="C28" s="124"/>
      <c r="D28" s="119"/>
      <c r="E28" s="119"/>
      <c r="F28" s="119"/>
      <c r="G28" s="119"/>
      <c r="H28" s="119"/>
      <c r="I28" s="180" t="s">
        <v>236</v>
      </c>
      <c r="J28" s="119"/>
      <c r="K28" s="119"/>
      <c r="L28" s="180" t="s">
        <v>228</v>
      </c>
      <c r="M28" s="181" t="s">
        <v>237</v>
      </c>
      <c r="Q28" s="119"/>
      <c r="R28" s="119"/>
      <c r="S28" s="119"/>
      <c r="T28" s="125"/>
      <c r="U28" s="92"/>
      <c r="V28" s="92"/>
      <c r="AG28" s="61"/>
      <c r="AK28" s="144" t="s">
        <v>67</v>
      </c>
      <c r="AL28" s="145">
        <f>P211</f>
        <v>39</v>
      </c>
      <c r="AM28" s="150">
        <v>39</v>
      </c>
      <c r="AN28" s="151">
        <f ca="1">O211</f>
        <v>0</v>
      </c>
      <c r="AO28" s="151">
        <f ca="1">Q211</f>
        <v>-39</v>
      </c>
      <c r="AP28" s="152">
        <v>0</v>
      </c>
      <c r="AQ28" s="146"/>
      <c r="AR28" s="153" t="s">
        <v>93</v>
      </c>
      <c r="AS28" s="150">
        <f>P393</f>
        <v>32</v>
      </c>
      <c r="AT28" s="150">
        <v>32</v>
      </c>
      <c r="AU28" s="151">
        <f ca="1">O393</f>
        <v>0</v>
      </c>
      <c r="AV28" s="151">
        <f ca="1">Q393</f>
        <v>-32</v>
      </c>
      <c r="AW28" s="152">
        <v>0</v>
      </c>
      <c r="AX28" s="84"/>
      <c r="BC28" s="247"/>
      <c r="BD28" s="247"/>
      <c r="BE28" s="254"/>
      <c r="BF28" s="255"/>
      <c r="BG28" s="254"/>
      <c r="BH28" s="255"/>
      <c r="BI28" s="9"/>
      <c r="BJ28" s="25"/>
      <c r="BK28" s="25"/>
      <c r="BL28" s="25"/>
      <c r="BM28" s="9"/>
      <c r="BN28" s="9"/>
    </row>
    <row r="29" spans="1:72" s="33" customFormat="1" ht="14.85" customHeight="1" x14ac:dyDescent="0.2">
      <c r="A29" s="135"/>
      <c r="B29" s="135"/>
      <c r="C29" s="126"/>
      <c r="D29" s="127"/>
      <c r="E29" s="127"/>
      <c r="F29" s="127"/>
      <c r="G29" s="127"/>
      <c r="H29" s="127"/>
      <c r="I29" s="127"/>
      <c r="J29" s="127"/>
      <c r="K29" s="127"/>
      <c r="L29" s="127"/>
      <c r="M29" s="127" t="s">
        <v>239</v>
      </c>
      <c r="N29" s="66"/>
      <c r="O29" s="66"/>
      <c r="P29" s="66"/>
      <c r="Q29" s="127"/>
      <c r="R29" s="127"/>
      <c r="S29" s="127"/>
      <c r="T29" s="128"/>
      <c r="U29" s="92"/>
      <c r="V29" s="92"/>
      <c r="AG29" s="43"/>
      <c r="AK29" s="144" t="s">
        <v>68</v>
      </c>
      <c r="AL29" s="145">
        <f>P218</f>
        <v>39</v>
      </c>
      <c r="AM29" s="150">
        <v>39</v>
      </c>
      <c r="AN29" s="151">
        <f ca="1">O218</f>
        <v>0</v>
      </c>
      <c r="AO29" s="151">
        <f ca="1">Q218</f>
        <v>-39</v>
      </c>
      <c r="AP29" s="152">
        <v>0</v>
      </c>
      <c r="AQ29" s="146"/>
      <c r="AR29" s="153" t="s">
        <v>94</v>
      </c>
      <c r="AS29" s="150">
        <f>P400</f>
        <v>35</v>
      </c>
      <c r="AT29" s="150">
        <v>35</v>
      </c>
      <c r="AU29" s="151">
        <f ca="1">O400</f>
        <v>0</v>
      </c>
      <c r="AV29" s="151">
        <f ca="1">Q400</f>
        <v>-35</v>
      </c>
      <c r="AW29" s="152">
        <v>0</v>
      </c>
      <c r="BC29" s="247"/>
      <c r="BD29" s="247"/>
      <c r="BE29" s="254"/>
      <c r="BF29" s="255"/>
      <c r="BG29" s="254"/>
      <c r="BH29" s="255"/>
      <c r="BI29" s="9"/>
      <c r="BJ29" s="25"/>
      <c r="BK29" s="25"/>
      <c r="BL29" s="25"/>
      <c r="BM29" s="161"/>
      <c r="BN29" s="161"/>
    </row>
    <row r="30" spans="1:72" s="33" customFormat="1" ht="14.85" customHeight="1" x14ac:dyDescent="0.2">
      <c r="A30" s="135"/>
      <c r="B30" s="135"/>
      <c r="U30" s="92"/>
      <c r="V30" s="92"/>
      <c r="AG30" s="43"/>
      <c r="AK30" s="147" t="s">
        <v>69</v>
      </c>
      <c r="AL30" s="148">
        <f>P225</f>
        <v>39</v>
      </c>
      <c r="AM30" s="148">
        <v>39</v>
      </c>
      <c r="AN30" s="182">
        <f ca="1">O225</f>
        <v>0</v>
      </c>
      <c r="AO30" s="182">
        <f ca="1">Q225</f>
        <v>-39</v>
      </c>
      <c r="AP30" s="183">
        <v>0</v>
      </c>
      <c r="AQ30" s="146"/>
      <c r="AR30" s="153" t="s">
        <v>95</v>
      </c>
      <c r="AS30" s="150">
        <f>P407</f>
        <v>35</v>
      </c>
      <c r="AT30" s="150">
        <v>35</v>
      </c>
      <c r="AU30" s="151">
        <f ca="1">O407</f>
        <v>7</v>
      </c>
      <c r="AV30" s="151">
        <f ca="1">Q407</f>
        <v>-28</v>
      </c>
      <c r="AW30" s="152">
        <v>0</v>
      </c>
      <c r="BC30" s="247"/>
      <c r="BD30" s="247"/>
      <c r="BE30" s="254"/>
      <c r="BF30" s="255"/>
      <c r="BG30" s="254"/>
      <c r="BH30" s="255"/>
      <c r="BI30" s="9"/>
      <c r="BJ30" s="25"/>
      <c r="BK30" s="25"/>
      <c r="BL30" s="25"/>
      <c r="BM30" s="161"/>
      <c r="BN30" s="161"/>
    </row>
    <row r="31" spans="1:72" s="33" customFormat="1" ht="14.85" customHeight="1" x14ac:dyDescent="0.2">
      <c r="A31" s="135"/>
      <c r="B31" s="135"/>
      <c r="C31" s="269" t="s">
        <v>223</v>
      </c>
      <c r="D31" s="270"/>
      <c r="E31" s="270"/>
      <c r="F31" s="270"/>
      <c r="G31" s="270"/>
      <c r="H31" s="270"/>
      <c r="I31" s="270"/>
      <c r="J31" s="270"/>
      <c r="K31" s="270"/>
      <c r="L31" s="270"/>
      <c r="M31" s="270"/>
      <c r="N31" s="270"/>
      <c r="O31" s="270"/>
      <c r="P31" s="270"/>
      <c r="Q31" s="270"/>
      <c r="R31" s="270"/>
      <c r="S31" s="270"/>
      <c r="T31" s="271"/>
      <c r="U31" s="92"/>
      <c r="V31" s="92"/>
      <c r="AG31" s="43"/>
      <c r="AK31" s="110"/>
      <c r="AL31" s="110"/>
      <c r="AM31" s="110"/>
      <c r="AN31" s="110"/>
      <c r="AO31" s="111"/>
      <c r="AP31" s="109"/>
      <c r="AQ31" s="114"/>
      <c r="AR31" s="278"/>
      <c r="AS31" s="278"/>
      <c r="AT31" s="197"/>
      <c r="AU31" s="198"/>
      <c r="AV31" s="198"/>
      <c r="AW31" s="198"/>
      <c r="BC31" s="247"/>
      <c r="BD31" s="247"/>
      <c r="BE31" s="254"/>
      <c r="BF31" s="255"/>
      <c r="BG31" s="254"/>
      <c r="BH31" s="255"/>
      <c r="BI31" s="9"/>
      <c r="BJ31" s="25"/>
      <c r="BK31" s="25"/>
      <c r="BL31" s="25"/>
      <c r="BM31" s="161"/>
      <c r="BN31" s="161"/>
    </row>
    <row r="32" spans="1:72" s="33" customFormat="1" ht="14.85" customHeight="1" x14ac:dyDescent="0.25">
      <c r="A32" s="135"/>
      <c r="B32" s="135"/>
      <c r="C32" s="272"/>
      <c r="D32" s="273"/>
      <c r="E32" s="273"/>
      <c r="F32" s="273"/>
      <c r="G32" s="273"/>
      <c r="H32" s="273"/>
      <c r="I32" s="273"/>
      <c r="J32" s="273"/>
      <c r="K32" s="273"/>
      <c r="L32" s="273"/>
      <c r="M32" s="273"/>
      <c r="N32" s="273"/>
      <c r="O32" s="273"/>
      <c r="P32" s="273"/>
      <c r="Q32" s="273"/>
      <c r="R32" s="273"/>
      <c r="S32" s="273"/>
      <c r="T32" s="274"/>
      <c r="U32" s="92"/>
      <c r="V32" s="92"/>
      <c r="AG32" s="43"/>
      <c r="AK32" s="189"/>
      <c r="AL32"/>
      <c r="AM32"/>
      <c r="BC32" s="247"/>
      <c r="BD32" s="247"/>
      <c r="BE32" s="254"/>
      <c r="BF32" s="255"/>
      <c r="BG32" s="254"/>
      <c r="BH32" s="255"/>
      <c r="BI32" s="9"/>
      <c r="BJ32" s="25"/>
      <c r="BK32" s="25"/>
      <c r="BL32" s="25"/>
      <c r="BM32" s="9"/>
      <c r="BN32" s="9"/>
    </row>
    <row r="33" spans="1:66" s="33" customFormat="1" ht="14.85" customHeight="1" x14ac:dyDescent="0.2">
      <c r="A33" s="135"/>
      <c r="B33" s="135"/>
      <c r="C33" s="272"/>
      <c r="D33" s="273"/>
      <c r="E33" s="273"/>
      <c r="F33" s="273"/>
      <c r="G33" s="273"/>
      <c r="H33" s="273"/>
      <c r="I33" s="273"/>
      <c r="J33" s="273"/>
      <c r="K33" s="273"/>
      <c r="L33" s="273"/>
      <c r="M33" s="273"/>
      <c r="N33" s="273"/>
      <c r="O33" s="273"/>
      <c r="P33" s="273"/>
      <c r="Q33" s="273"/>
      <c r="R33" s="273"/>
      <c r="S33" s="273"/>
      <c r="T33" s="274"/>
      <c r="U33" s="92"/>
      <c r="V33" s="92"/>
      <c r="AG33" s="43"/>
      <c r="AK33" s="192"/>
      <c r="AM33" s="194"/>
      <c r="AO33" s="193"/>
      <c r="BC33" s="259"/>
      <c r="BD33" s="259"/>
      <c r="BE33" s="265"/>
      <c r="BF33" s="266"/>
      <c r="BG33" s="265"/>
      <c r="BH33" s="266"/>
      <c r="BI33" s="157"/>
      <c r="BJ33" s="77"/>
      <c r="BK33" s="77"/>
      <c r="BL33" s="77"/>
      <c r="BM33" s="157"/>
      <c r="BN33" s="157"/>
    </row>
    <row r="34" spans="1:66" s="33" customFormat="1" ht="14.85" customHeight="1" x14ac:dyDescent="0.2">
      <c r="A34" s="135"/>
      <c r="B34" s="135"/>
      <c r="C34" s="275"/>
      <c r="D34" s="276"/>
      <c r="E34" s="276"/>
      <c r="F34" s="276"/>
      <c r="G34" s="276"/>
      <c r="H34" s="276"/>
      <c r="I34" s="276"/>
      <c r="J34" s="276"/>
      <c r="K34" s="276"/>
      <c r="L34" s="276"/>
      <c r="M34" s="276"/>
      <c r="N34" s="276"/>
      <c r="O34" s="276"/>
      <c r="P34" s="276"/>
      <c r="Q34" s="276"/>
      <c r="R34" s="276"/>
      <c r="S34" s="276"/>
      <c r="T34" s="277"/>
      <c r="U34" s="92"/>
      <c r="V34" s="92"/>
      <c r="AG34" s="64"/>
      <c r="AK34" s="193"/>
      <c r="AM34" s="195"/>
      <c r="AO34" s="192"/>
      <c r="BC34" s="65"/>
      <c r="BD34" s="65"/>
      <c r="BE34" s="65"/>
      <c r="BF34" s="65"/>
      <c r="BG34" s="65"/>
      <c r="BH34" s="65"/>
      <c r="BI34" s="65"/>
      <c r="BJ34" s="101"/>
      <c r="BK34" s="101"/>
      <c r="BL34" s="102"/>
      <c r="BM34" s="65"/>
      <c r="BN34" s="65"/>
    </row>
    <row r="35" spans="1:66" s="33" customFormat="1" ht="14.85" customHeight="1" x14ac:dyDescent="0.2">
      <c r="A35" s="135"/>
      <c r="B35" s="135"/>
      <c r="C35" s="221" t="s">
        <v>136</v>
      </c>
      <c r="D35" s="222"/>
      <c r="E35" s="222"/>
      <c r="F35" s="222"/>
      <c r="G35" s="222"/>
      <c r="H35" s="122"/>
      <c r="I35" s="122"/>
      <c r="J35" s="122"/>
      <c r="K35" s="122"/>
      <c r="L35" s="122"/>
      <c r="M35" s="122"/>
      <c r="N35" s="130"/>
      <c r="O35" s="122"/>
      <c r="P35" s="122"/>
      <c r="Q35" s="122"/>
      <c r="R35" s="122"/>
      <c r="S35" s="122"/>
      <c r="T35" s="123"/>
      <c r="U35" s="92"/>
      <c r="V35" s="92"/>
      <c r="AG35" s="61"/>
      <c r="AK35" s="193"/>
      <c r="AM35" s="195"/>
      <c r="AO35" s="193"/>
      <c r="BC35" s="263" t="s">
        <v>180</v>
      </c>
      <c r="BD35" s="264"/>
      <c r="BE35" s="264"/>
      <c r="BF35" s="264"/>
      <c r="BG35" s="264"/>
      <c r="BH35" s="264"/>
      <c r="BI35" s="264"/>
      <c r="BJ35" s="264"/>
      <c r="BK35" s="264"/>
      <c r="BL35" s="264"/>
    </row>
    <row r="36" spans="1:66" s="33" customFormat="1" ht="14.85" customHeight="1" x14ac:dyDescent="0.2">
      <c r="A36" s="135"/>
      <c r="B36" s="135"/>
      <c r="C36" s="68" t="s">
        <v>7</v>
      </c>
      <c r="D36" s="212" t="s">
        <v>42</v>
      </c>
      <c r="E36" s="213"/>
      <c r="F36" s="213"/>
      <c r="G36" s="213"/>
      <c r="H36" s="119"/>
      <c r="I36" s="142"/>
      <c r="J36" s="119" t="s">
        <v>201</v>
      </c>
      <c r="K36" s="119"/>
      <c r="L36" s="119"/>
      <c r="M36" s="119"/>
      <c r="N36" s="69" t="s">
        <v>134</v>
      </c>
      <c r="O36" s="33" t="s">
        <v>161</v>
      </c>
      <c r="P36" s="119"/>
      <c r="Q36" s="119"/>
      <c r="R36" s="119"/>
      <c r="S36" s="119"/>
      <c r="T36" s="125"/>
      <c r="U36" s="92"/>
      <c r="V36" s="92"/>
      <c r="AG36" s="43"/>
      <c r="AK36" s="193"/>
      <c r="AM36" s="195"/>
      <c r="BC36" s="256" t="s">
        <v>190</v>
      </c>
      <c r="BD36" s="257"/>
      <c r="BE36" s="257"/>
      <c r="BF36" s="257"/>
      <c r="BG36" s="257"/>
      <c r="BH36" s="257"/>
      <c r="BI36" s="258"/>
      <c r="BJ36" s="260">
        <f>SUM(BL8:BL33)</f>
        <v>0</v>
      </c>
      <c r="BK36" s="261"/>
      <c r="BL36" s="262"/>
    </row>
    <row r="37" spans="1:66" s="33" customFormat="1" ht="14.85" customHeight="1" x14ac:dyDescent="0.2">
      <c r="A37" s="135"/>
      <c r="B37" s="135"/>
      <c r="C37" s="70" t="s">
        <v>19</v>
      </c>
      <c r="D37" s="212" t="s">
        <v>137</v>
      </c>
      <c r="E37" s="213"/>
      <c r="F37" s="213"/>
      <c r="G37" s="213"/>
      <c r="H37" s="119"/>
      <c r="I37" s="71" t="s">
        <v>154</v>
      </c>
      <c r="J37" s="33" t="s">
        <v>162</v>
      </c>
      <c r="K37" s="119"/>
      <c r="L37" s="119"/>
      <c r="M37" s="119"/>
      <c r="N37" s="72" t="s">
        <v>135</v>
      </c>
      <c r="O37" s="33" t="s">
        <v>160</v>
      </c>
      <c r="P37" s="119"/>
      <c r="Q37" s="119"/>
      <c r="R37" s="119"/>
      <c r="S37" s="119"/>
      <c r="T37" s="125"/>
      <c r="U37" s="92"/>
      <c r="V37" s="92"/>
      <c r="AG37" s="43"/>
      <c r="AK37" s="193"/>
      <c r="AM37" s="195"/>
      <c r="BC37" s="256" t="s">
        <v>181</v>
      </c>
      <c r="BD37" s="257"/>
      <c r="BE37" s="257"/>
      <c r="BF37" s="257"/>
      <c r="BG37" s="257"/>
      <c r="BH37" s="257"/>
      <c r="BI37" s="258"/>
      <c r="BJ37" s="260">
        <f>SUMIF(BI8:BI33,"o",BL8:BL33)</f>
        <v>0</v>
      </c>
      <c r="BK37" s="261"/>
      <c r="BL37" s="262"/>
    </row>
    <row r="38" spans="1:66" s="33" customFormat="1" ht="14.85" customHeight="1" x14ac:dyDescent="0.2">
      <c r="A38" s="135"/>
      <c r="B38" s="135"/>
      <c r="C38" s="68" t="s">
        <v>140</v>
      </c>
      <c r="D38" s="212" t="s">
        <v>177</v>
      </c>
      <c r="E38" s="213"/>
      <c r="F38" s="213"/>
      <c r="G38" s="213"/>
      <c r="H38" s="119"/>
      <c r="I38" s="73" t="s">
        <v>156</v>
      </c>
      <c r="J38" s="33" t="s">
        <v>163</v>
      </c>
      <c r="K38" s="119"/>
      <c r="L38" s="119"/>
      <c r="M38" s="119"/>
      <c r="N38" s="47" t="s">
        <v>20</v>
      </c>
      <c r="O38" s="33" t="s">
        <v>159</v>
      </c>
      <c r="P38" s="119"/>
      <c r="Q38" s="119"/>
      <c r="R38" s="119"/>
      <c r="S38" s="119"/>
      <c r="T38" s="125"/>
      <c r="U38" s="92"/>
      <c r="V38" s="92"/>
      <c r="AG38" s="43"/>
      <c r="AK38" s="193"/>
      <c r="AM38" s="195"/>
      <c r="AW38" s="117"/>
      <c r="BC38" s="256" t="s">
        <v>182</v>
      </c>
      <c r="BD38" s="257"/>
      <c r="BE38" s="257"/>
      <c r="BF38" s="257"/>
      <c r="BG38" s="257"/>
      <c r="BH38" s="257"/>
      <c r="BI38" s="258"/>
      <c r="BJ38" s="260">
        <f>SUMIF(BI8:BI33,"n",BL8:BL33)</f>
        <v>0</v>
      </c>
      <c r="BK38" s="261"/>
      <c r="BL38" s="262"/>
    </row>
    <row r="39" spans="1:66" s="33" customFormat="1" ht="14.85" customHeight="1" x14ac:dyDescent="0.2">
      <c r="A39" s="135"/>
      <c r="B39" s="135"/>
      <c r="C39" s="68" t="s">
        <v>141</v>
      </c>
      <c r="D39" s="214" t="s">
        <v>142</v>
      </c>
      <c r="E39" s="215"/>
      <c r="F39" s="215"/>
      <c r="G39" s="215"/>
      <c r="H39" s="127"/>
      <c r="I39" s="74"/>
      <c r="J39" s="66"/>
      <c r="K39" s="127"/>
      <c r="L39" s="127"/>
      <c r="M39" s="127"/>
      <c r="N39" s="47" t="s">
        <v>2</v>
      </c>
      <c r="O39" s="66" t="s">
        <v>158</v>
      </c>
      <c r="P39" s="127"/>
      <c r="Q39" s="127"/>
      <c r="R39" s="127"/>
      <c r="S39" s="127"/>
      <c r="T39" s="128"/>
      <c r="U39" s="92"/>
      <c r="V39" s="92"/>
      <c r="AG39" s="43"/>
      <c r="AK39" s="193"/>
      <c r="AM39" s="195"/>
      <c r="AQ39" s="117"/>
      <c r="AW39" s="117"/>
      <c r="BC39" s="256" t="s">
        <v>189</v>
      </c>
      <c r="BD39" s="257"/>
      <c r="BE39" s="257"/>
      <c r="BF39" s="257"/>
      <c r="BG39" s="257"/>
      <c r="BH39" s="257"/>
      <c r="BI39" s="258"/>
      <c r="BJ39" s="260">
        <f ca="1">$O$3-(SUMIF($BC$8:$BD$33,"CP",$BJ$8:$BJ$33))</f>
        <v>-6</v>
      </c>
      <c r="BK39" s="261"/>
      <c r="BL39" s="262"/>
    </row>
    <row r="40" spans="1:66" s="33" customFormat="1" ht="15.75" customHeight="1" thickBot="1" x14ac:dyDescent="0.25">
      <c r="A40" s="103"/>
      <c r="B40" s="92"/>
      <c r="C40" s="92"/>
      <c r="D40" s="92"/>
      <c r="E40" s="92"/>
      <c r="F40" s="92"/>
      <c r="G40" s="92"/>
      <c r="H40" s="92"/>
      <c r="I40" s="92"/>
      <c r="J40" s="92"/>
      <c r="K40" s="92"/>
      <c r="L40" s="92"/>
      <c r="M40" s="92"/>
      <c r="N40" s="92"/>
      <c r="O40" s="92"/>
      <c r="P40" s="92"/>
      <c r="Q40" s="92"/>
      <c r="R40" s="92"/>
      <c r="S40" s="92"/>
      <c r="T40" s="92"/>
      <c r="U40" s="92"/>
      <c r="V40" s="92"/>
      <c r="AG40" s="64"/>
      <c r="AK40" s="193"/>
      <c r="AM40" s="195"/>
    </row>
    <row r="41" spans="1:66" s="33" customFormat="1" ht="15.75" customHeight="1" thickBot="1" x14ac:dyDescent="0.3">
      <c r="A41" s="236" t="s">
        <v>0</v>
      </c>
      <c r="B41" s="95"/>
      <c r="C41" s="232" t="s">
        <v>10</v>
      </c>
      <c r="D41" s="234"/>
      <c r="E41" s="234" t="s">
        <v>187</v>
      </c>
      <c r="F41" s="232" t="s">
        <v>16</v>
      </c>
      <c r="G41" s="233" t="s">
        <v>8</v>
      </c>
      <c r="H41" s="232" t="s">
        <v>14</v>
      </c>
      <c r="I41" s="232" t="s">
        <v>15</v>
      </c>
      <c r="J41" s="232" t="s">
        <v>11</v>
      </c>
      <c r="K41" s="234" t="s">
        <v>188</v>
      </c>
      <c r="L41" s="232" t="s">
        <v>17</v>
      </c>
      <c r="M41" s="233" t="s">
        <v>9</v>
      </c>
      <c r="N41" s="232" t="s">
        <v>12</v>
      </c>
      <c r="O41" s="96" t="s">
        <v>149</v>
      </c>
      <c r="P41" s="97" t="s">
        <v>150</v>
      </c>
      <c r="Q41" s="97" t="s">
        <v>151</v>
      </c>
      <c r="R41" s="97" t="s">
        <v>152</v>
      </c>
      <c r="S41" s="232" t="s">
        <v>43</v>
      </c>
      <c r="T41" s="233" t="s">
        <v>13</v>
      </c>
      <c r="U41" s="97"/>
      <c r="V41" s="234" t="s">
        <v>23</v>
      </c>
      <c r="W41" s="104"/>
      <c r="X41" s="104"/>
      <c r="Y41" s="104" t="s">
        <v>21</v>
      </c>
      <c r="Z41" s="40"/>
      <c r="AA41" s="106" t="s">
        <v>22</v>
      </c>
      <c r="AB41" s="40"/>
      <c r="AC41" s="104" t="s">
        <v>24</v>
      </c>
      <c r="AD41" s="41"/>
      <c r="AE41" s="42"/>
      <c r="AF41" s="108" t="s">
        <v>40</v>
      </c>
      <c r="AG41" s="61"/>
      <c r="AL41" s="3"/>
      <c r="AM41"/>
      <c r="AN41" s="44"/>
      <c r="AO41" s="44"/>
      <c r="AP41" s="44"/>
      <c r="AQ41" s="44"/>
      <c r="AR41" s="44"/>
      <c r="AS41" s="44"/>
      <c r="AT41" s="44"/>
      <c r="AU41" s="44"/>
      <c r="AV41" s="44"/>
      <c r="AW41" s="44"/>
      <c r="AX41" s="44"/>
      <c r="AY41" s="44"/>
      <c r="AZ41" s="44"/>
      <c r="BA41" s="44"/>
      <c r="BB41" s="44"/>
    </row>
    <row r="42" spans="1:66" s="33" customFormat="1" ht="15.75" customHeight="1" thickBot="1" x14ac:dyDescent="0.3">
      <c r="A42" s="236"/>
      <c r="B42" s="98"/>
      <c r="C42" s="232"/>
      <c r="D42" s="235"/>
      <c r="E42" s="235"/>
      <c r="F42" s="232"/>
      <c r="G42" s="233"/>
      <c r="H42" s="232"/>
      <c r="I42" s="232"/>
      <c r="J42" s="232"/>
      <c r="K42" s="235"/>
      <c r="L42" s="232"/>
      <c r="M42" s="233"/>
      <c r="N42" s="232"/>
      <c r="O42" s="99" t="s">
        <v>148</v>
      </c>
      <c r="P42" s="100" t="s">
        <v>148</v>
      </c>
      <c r="Q42" s="100" t="s">
        <v>148</v>
      </c>
      <c r="R42" s="100" t="s">
        <v>153</v>
      </c>
      <c r="S42" s="232"/>
      <c r="T42" s="233"/>
      <c r="U42" s="100"/>
      <c r="V42" s="235"/>
      <c r="W42" s="105"/>
      <c r="X42" s="105"/>
      <c r="Y42" s="105"/>
      <c r="Z42" s="40" t="s">
        <v>21</v>
      </c>
      <c r="AA42" s="107"/>
      <c r="AB42" s="40" t="s">
        <v>22</v>
      </c>
      <c r="AC42" s="105"/>
      <c r="AD42" s="41" t="s">
        <v>24</v>
      </c>
      <c r="AE42" s="42"/>
      <c r="AF42" s="108"/>
      <c r="AG42" s="43"/>
      <c r="AH42" s="55"/>
      <c r="AL42" s="190"/>
      <c r="AM42" s="191"/>
      <c r="AN42" s="44"/>
      <c r="AO42" s="44"/>
      <c r="AP42" s="44"/>
      <c r="AQ42" s="44"/>
      <c r="AR42" s="44"/>
      <c r="AS42" s="44"/>
      <c r="AT42" s="44"/>
      <c r="AU42" s="44"/>
      <c r="AV42" s="44"/>
      <c r="AW42" s="44"/>
      <c r="AX42" s="44"/>
      <c r="AY42" s="44"/>
      <c r="AZ42" s="44"/>
      <c r="BA42" s="44"/>
      <c r="BB42" s="44"/>
    </row>
    <row r="43" spans="1:66" s="33" customFormat="1" ht="15.75" customHeight="1" x14ac:dyDescent="0.25">
      <c r="A43" s="168">
        <v>44927</v>
      </c>
      <c r="B43" s="196"/>
      <c r="C43" s="36" t="str">
        <f>IF(A43='Relevé Kizeo'!C4,VLOOKUP(A43,'Relevé Kizeo'!$C$4:$R$1001,2,TRUE),"")</f>
        <v>REPOS</v>
      </c>
      <c r="D43" s="35">
        <f>_xlfn.IFS(C43=0,0,C43="CP",1,C43="CEF",2,C43="CSS",3,C43="CEM",4,C43="MAL",5,C43="AT",6,C43="ABST J",7,C43="ABST I",8,C43="FERIE",9,C43="REPOS",10,C43&lt;"1:00",11)</f>
        <v>10</v>
      </c>
      <c r="E43" s="36">
        <f>IF(C43="CP",0,IF(C43="CEF",0,IF(C43="CSS",0,IF(C43="CEM",0,IF(C43="MAL",0,IF(C43="AT",0,IF(C43="ABST J",0,IF(C43="ABST I",0,IF(C43="FERIE",0,IF(C43="REPOS",0,C43))))))))))</f>
        <v>0</v>
      </c>
      <c r="F43" s="169">
        <v>0</v>
      </c>
      <c r="G43" s="36" cm="1">
        <f t="array" ref="G43">_xlfn.IFS(C43="",0,C43=0,0,C43="CP",0,C43="CEF",0,C43="CSS",0,C43="CEM",0,C43="CEM",0,C43="MAL",0,C43="AT",0,C43="ABST J",0,C43="ABST I",0,C43="FERIE",0,C43="REPOS",0,C43&lt;"1:00",$F$420)</f>
        <v>0</v>
      </c>
      <c r="H43" s="36">
        <f>IF(A43='Relevé Kizeo'!C4,VLOOKUP(A43,'Relevé Kizeo'!$C$4:$R$1001,3,TRUE),"")</f>
        <v>0</v>
      </c>
      <c r="I43" s="36">
        <f>IF(A43='Relevé Kizeo'!C4,VLOOKUP(A43,'Relevé Kizeo'!$C$4:$R$1001,4,TRUE),"")</f>
        <v>0</v>
      </c>
      <c r="J43" s="36">
        <f>IF(A43='Relevé Kizeo'!C4,VLOOKUP(A43,'Relevé Kizeo'!$C$4:$R$1001,5,TRUE),"")</f>
        <v>0</v>
      </c>
      <c r="K43" s="36">
        <f>J43</f>
        <v>0</v>
      </c>
      <c r="L43" s="35">
        <v>0</v>
      </c>
      <c r="M43" s="36" cm="1">
        <f t="array" ref="M43">_xlfn.IFS(I43="",0,I43=0,0,I43="CP",0,I43="CEF",0,I43="CSS",0,I43="CEM",0,I43="MAL",0,I43="AT",0,I43="ABST J",0,I43="ABST I",0,I43="FERIE",0,I43="REPOS",0,I43&lt;"1:00",$F$421)</f>
        <v>0</v>
      </c>
      <c r="N43" s="58" cm="1">
        <f t="array" aca="1" ref="N43" ca="1">_xlfn.IFS(D43=0,0,AND(D43&gt;=1,D43&lt;=9),OFFSET($AL$5,MOD(WEEKNUM(A43,21)-1,26),IF(WEEKNUM(A43,21)&gt;26,8,0))/5,D43=10,0,D43=11,(H43-E43+G43)*24+(K43-I43+M43)*24)</f>
        <v>0</v>
      </c>
      <c r="O43" s="25">
        <v>35</v>
      </c>
      <c r="P43" s="25">
        <v>35</v>
      </c>
      <c r="Q43" s="115" cm="1">
        <f t="array" aca="1" ref="Q43" ca="1">IF(LEFT(R$2,1)="-",-1,1)*INDIRECT(CONCATENATE(RIGHT(R$2,LEN(R$2)-1),ROW()))+IF(LEFT(R$3,1)="-",-1,1)*INDIRECT(CONCATENATE(RIGHT(R$3,LEN(R$3)-1),ROW()))</f>
        <v>0</v>
      </c>
      <c r="R43" s="25">
        <f t="shared" ref="R43:R106" ca="1" si="0">IF(ISNUMBER(R42),R42,0)+INDIRECT(CONCATENATE(R$4,ROW()))</f>
        <v>0</v>
      </c>
      <c r="S43" s="35">
        <f t="shared" ref="S43:S106" si="1">MAX(F43,L43)</f>
        <v>0</v>
      </c>
      <c r="T43" s="35" t="str">
        <f t="shared" ref="T43" si="2">IF(S43=0,"",IF(S43&lt;=5,"3MG",IF(S43&lt;=20,"4,5MG",IF(S43&lt;=30,"5,5MG",IF(S43&lt;=50,"6,5MG",IF(S43&lt;=70,"7MG",IF(S43&lt;=100,"GD&lt;100",IF(S43&gt;100,"GD&gt;100"))))))))</f>
        <v/>
      </c>
      <c r="U43" s="48"/>
      <c r="V43" s="49">
        <f>IF(A43='Relevé Kizeo'!C4,VLOOKUP(A43,'Relevé Kizeo'!$C$4:$R$1001,6,TRUE))</f>
        <v>0</v>
      </c>
      <c r="W43" s="50">
        <f t="shared" ref="W43:W54" si="3">IF(D43="","",IF(D43=1,1,IF(D43=2,0,IF(D43=3,0,IF(D43=4,0,IF(D43=5,0,IF(D43=6,1,IF(D43=7,0,IF(D43=8,0,IF(D43=9,0,IF(D43=10,0,IF(D43=11,1))))))))))))</f>
        <v>0</v>
      </c>
      <c r="X43" s="50"/>
      <c r="Y43" s="51" t="str">
        <f t="shared" ref="Y43" si="4">MID(Z43,1,8)</f>
        <v>0</v>
      </c>
      <c r="Z43" s="52">
        <f>IF(A43='Relevé Kizeo'!C4,VLOOKUP(A43,'Relevé Kizeo'!$C$4:$R$1001,8,TRUE),"")</f>
        <v>0</v>
      </c>
      <c r="AA43" s="52" t="str">
        <f>MID(AB43,1,6)</f>
        <v>0</v>
      </c>
      <c r="AB43" s="52">
        <f>IF(A43='Relevé Kizeo'!C4,VLOOKUP(A43,'Relevé Kizeo'!$C$4:$R$1001,9,TRUE),"")</f>
        <v>0</v>
      </c>
      <c r="AC43" s="52" t="str">
        <f>MID(AD43,2,6)</f>
        <v/>
      </c>
      <c r="AD43" s="53">
        <f>IF(A43='Relevé Kizeo'!C4,VLOOKUP(A43,'Relevé Kizeo'!$C$4:$R$1001,10,TRUE),"")</f>
        <v>0</v>
      </c>
      <c r="AE43" s="11" t="str">
        <f t="shared" ref="AE43:AE54" ca="1" si="5">IF(N43=0,"",IF(N43&gt;$F$418,N43-$F$418,$F$418-N43))</f>
        <v/>
      </c>
      <c r="AF43" s="54" t="str">
        <f t="shared" ref="AF43:AF54" ca="1" si="6">IF(ISERROR(IF(N43&gt;$F$418,(HOUR(AE43)*60+MINUTE(AE43))/60,-(HOUR(AE43)*60+MINUTE(AE43))/60)),"",IF(N43&gt;$F$418,(HOUR(AE43)*60+MINUTE(AE43))/60,-(HOUR(AE43)*60+MINUTE(AE43))/60))</f>
        <v/>
      </c>
      <c r="AG43" s="43"/>
      <c r="AH43" s="11"/>
      <c r="AL43" s="3"/>
      <c r="AM43"/>
      <c r="AN43" s="44"/>
      <c r="AO43" s="44"/>
      <c r="AP43" s="44"/>
      <c r="AQ43" s="44"/>
      <c r="AR43" s="44"/>
      <c r="AS43" s="44"/>
      <c r="AT43" s="44"/>
      <c r="AU43" s="44"/>
      <c r="AV43" s="44"/>
      <c r="AW43" s="44"/>
      <c r="AX43" s="44"/>
      <c r="AY43" s="44"/>
      <c r="AZ43" s="44"/>
      <c r="BA43" s="44"/>
      <c r="BB43" s="44"/>
    </row>
    <row r="44" spans="1:66" s="33" customFormat="1" ht="15.75" customHeight="1" x14ac:dyDescent="0.25">
      <c r="A44" s="57">
        <v>44928</v>
      </c>
      <c r="B44" s="207" t="s">
        <v>44</v>
      </c>
      <c r="C44" s="10">
        <f>IF(A44='Relevé Kizeo'!C5,VLOOKUP(A44,'Relevé Kizeo'!$C$4:$R$1001,2,TRUE),"")</f>
        <v>0.33333333333333331</v>
      </c>
      <c r="D44" s="9">
        <f t="shared" ref="D44:D107" si="7">_xlfn.IFS(C44=0,0,C44="CP",1,C44="CEF",2,C44="CSS",3,C44="CEM",4,C44="MAL",5,C44="AT",6,C44="ABST J",7,C44="ABST I",8,C44="FERIE",9,C44="REPOS",10,C44&lt;"1:00",11)</f>
        <v>11</v>
      </c>
      <c r="E44" s="10">
        <f>IF(C44="CP",0,IF(C44="CEF",0,IF(C44="CSS",0,IF(C44="CEM",0,IF(C44="MAL",0,IF(C44="AT",0,IF(C44="ABST J",0,IF(C44="ABST I",0,IF(C44="FERIE",0,IF(C44="REPOS",0,C44))))))))))</f>
        <v>0.33333333333333331</v>
      </c>
      <c r="F44" s="170">
        <v>0</v>
      </c>
      <c r="G44" s="10" cm="1">
        <f t="array" ref="G44">_xlfn.IFS(C44="",0,C44=0,0,C44="CP",0,C44="CEF",0,C44="CSS",0,C44="CEM",0,C44="CEM",0,C44="MAL",0,C44="AT",0,C44="ABST J",0,C44="ABST I",0,C44="FERIE",0,C44="REPOS",0,C44&lt;"1:00",$F$420)</f>
        <v>1.0416666666666666E-2</v>
      </c>
      <c r="H44" s="10">
        <f>IF(A44='Relevé Kizeo'!C5,VLOOKUP(A44,'Relevé Kizeo'!$C$4:$R$1001,3,TRUE),"")</f>
        <v>0.5</v>
      </c>
      <c r="I44" s="10">
        <f>IF(A44='Relevé Kizeo'!C5,VLOOKUP(A44,'Relevé Kizeo'!$C$4:$R$1001,4,TRUE),"")</f>
        <v>0.53125</v>
      </c>
      <c r="J44" s="10">
        <f>IF(A44='Relevé Kizeo'!C5,VLOOKUP(A44,'Relevé Kizeo'!$C$4:$R$1001,5,TRUE),"")</f>
        <v>0.64583333333333337</v>
      </c>
      <c r="K44" s="10">
        <f t="shared" ref="K44:K107" si="8">J44</f>
        <v>0.64583333333333337</v>
      </c>
      <c r="L44" s="9">
        <v>0</v>
      </c>
      <c r="M44" s="10" cm="1">
        <f t="array" ref="M44">_xlfn.IFS(I44="",0,I44=0,0,I44="CP",0,I44="CEF",0,I44="CSS",0,I44="CEM",0,I44="MAL",0,I44="AT",0,I44="ABST J",0,I44="ABST I",0,I44="FERIE",0,I44="REPOS",0,I44&lt;"1:00",$F$421)</f>
        <v>1.0416666666666666E-2</v>
      </c>
      <c r="N44" s="58" cm="1">
        <f t="array" aca="1" ref="N44" ca="1">_xlfn.IFS(D44=0,0,AND(D44&gt;=1,D44&lt;=9),OFFSET($AL$5,MOD(WEEKNUM(A44,21)-1,26),IF(WEEKNUM(A44,21)&gt;26,8,0))/5,D44=10,0,D44=11,(H44-E44+G44)*24+(K44-I44+M44)*24)</f>
        <v>7.2500000000000009</v>
      </c>
      <c r="O44" s="25"/>
      <c r="P44" s="25"/>
      <c r="Q44" s="28"/>
      <c r="R44" s="25">
        <f t="shared" ca="1" si="0"/>
        <v>0</v>
      </c>
      <c r="S44" s="9">
        <f t="shared" si="1"/>
        <v>0</v>
      </c>
      <c r="T44" s="9" t="str">
        <f>IF(D44=0,"",IF(S44=0,"",IF(S44&lt;=5,"3MG",IF(S44&lt;=20,"4,5MG",IF(S44&lt;=30,"5,5MG",IF(S44&lt;=50,"6,5MG",IF(S44&lt;=70,"7MG",IF(S44&lt;=100,"GD&lt;100",IF(S44&gt;100,"GD&gt;100")))))))))</f>
        <v/>
      </c>
      <c r="U44" s="59"/>
      <c r="V44" s="60" t="str">
        <f>IF(A44='Relevé Kizeo'!C5,VLOOKUP(A44,'Relevé Kizeo'!$C$4:$R$1001,6,TRUE),"")</f>
        <v>NON</v>
      </c>
      <c r="W44" s="50">
        <f t="shared" si="3"/>
        <v>1</v>
      </c>
      <c r="X44" s="50"/>
      <c r="Y44" s="51" t="str">
        <f t="shared" ref="Y44:Y72" si="9">MID(Z44,1,8)</f>
        <v>BEN 01</v>
      </c>
      <c r="Z44" s="52" t="str">
        <f>IF(A44='Relevé Kizeo'!C5,VLOOKUP(A44,'Relevé Kizeo'!$C$4:$R$1001,8,TRUE),"")</f>
        <v>BEN 01</v>
      </c>
      <c r="AA44" s="52" t="str">
        <f t="shared" ref="AA44:AA72" si="10">MID(AB44,1,6)</f>
        <v>REM 01</v>
      </c>
      <c r="AB44" s="52" t="str">
        <f>IF(A44='Relevé Kizeo'!C5,VLOOKUP(A44,'Relevé Kizeo'!$C$4:$R$1001,9,TRUE),"")</f>
        <v>REM 01</v>
      </c>
      <c r="AC44" s="52" t="str">
        <f>MID(AD44,2,6)</f>
        <v>RA 01</v>
      </c>
      <c r="AD44" s="53" t="str">
        <f>IF(A44='Relevé Kizeo'!C5,VLOOKUP(A44,'Relevé Kizeo'!$C$4:$R$1001,10,TRUE),"")</f>
        <v>TRA 01</v>
      </c>
      <c r="AE44" s="11">
        <f t="shared" ca="1" si="5"/>
        <v>6.9583333333333339</v>
      </c>
      <c r="AF44" s="54">
        <f t="shared" ca="1" si="6"/>
        <v>23</v>
      </c>
      <c r="AG44" s="43"/>
      <c r="AR44" s="76"/>
      <c r="AZ44" s="44"/>
      <c r="BA44" s="44"/>
      <c r="BB44" s="44"/>
    </row>
    <row r="45" spans="1:66" s="33" customFormat="1" ht="15.75" customHeight="1" x14ac:dyDescent="0.25">
      <c r="A45" s="57">
        <v>44929</v>
      </c>
      <c r="B45" s="208"/>
      <c r="C45" s="10" t="str">
        <f>IF(A45='Relevé Kizeo'!C6,VLOOKUP(A45,'Relevé Kizeo'!$C$4:$R$1001,2,TRUE),"")</f>
        <v>CP</v>
      </c>
      <c r="D45" s="9">
        <f t="shared" si="7"/>
        <v>1</v>
      </c>
      <c r="E45" s="10">
        <f t="shared" ref="E45:E108" si="11">IF(C45="CP",0,IF(C45="CEF",0,IF(C45="CSS",0,IF(C45="CEM",0,IF(C45="MAL",0,IF(C45="AT",0,IF(C45="ABST J",0,IF(C45="ABST I",0,IF(C45="FERIE",0,IF(C45="REPOS",0,C45))))))))))</f>
        <v>0</v>
      </c>
      <c r="F45" s="170">
        <v>0</v>
      </c>
      <c r="G45" s="10" cm="1">
        <f t="array" ref="G45">_xlfn.IFS(C45="",0,C45=0,0,C45="CP",0,C45="CEF",0,C45="CSS",0,C45="CEM",0,C45="CEM",0,C45="MAL",0,C45="AT",0,C45="ABST J",0,C45="ABST I",0,C45="FERIE",0,C45="REPOS",0,C45&lt;"1:00",$F$420)</f>
        <v>0</v>
      </c>
      <c r="H45" s="10">
        <f>IF(A45='Relevé Kizeo'!C6,VLOOKUP(A45,'Relevé Kizeo'!$C$4:$R$1001,3,TRUE),"")</f>
        <v>0</v>
      </c>
      <c r="I45" s="10">
        <f>IF(A45='Relevé Kizeo'!C6,VLOOKUP(A45,'Relevé Kizeo'!$C$4:$R$1001,4,TRUE),"")</f>
        <v>0</v>
      </c>
      <c r="J45" s="10">
        <f>IF(A45='Relevé Kizeo'!C6,VLOOKUP(A45,'Relevé Kizeo'!$C$4:$R$1001,5,TRUE),"")</f>
        <v>0</v>
      </c>
      <c r="K45" s="10">
        <f t="shared" si="8"/>
        <v>0</v>
      </c>
      <c r="L45" s="9">
        <v>0</v>
      </c>
      <c r="M45" s="10" cm="1">
        <f t="array" ref="M45">_xlfn.IFS(I45="",0,I45=0,0,I45="CP",0,I45="CEF",0,I45="CSS",0,I45="CEM",0,I45="MAL",0,I45="AT",0,I45="ABST J",0,I45="ABST I",0,I45="FERIE",0,I45="REPOS",0,I45&lt;"1:00",$F$421)</f>
        <v>0</v>
      </c>
      <c r="N45" s="58" cm="1">
        <f t="array" aca="1" ref="N45" ca="1">_xlfn.IFS(D45=0,0,AND(D45&gt;=1,D45&lt;=9),OFFSET($AL$5,MOD(WEEKNUM(A45,21)-1,26),IF(WEEKNUM(A45,21)&gt;26,8,0))/5,D45=10,0,D45=11,(H45-E45+G45)*24+(K45-I45+M45)*24)</f>
        <v>7</v>
      </c>
      <c r="O45" s="25"/>
      <c r="P45" s="25">
        <f t="shared" ref="P45:P105" ca="1" si="12">IF(ROW()&gt;12,IF(WEEKDAY($A45)=$Q$2,INDIRECT(ADDRESS(ROW()-7,COLUMN())),0),IF(WEEKDAY($A45)=Q$2,G$3,0))</f>
        <v>0</v>
      </c>
      <c r="Q45" s="28" cm="1">
        <f t="array" aca="1" ref="Q45" ca="1">IF(LEFT(R$2,1)="-",-1,1)*INDIRECT(CONCATENATE(RIGHT(R$2,LEN(R$2)-1),ROW()))+IF(LEFT(R$3,1)="-",-1,1)*INDIRECT(CONCATENATE(RIGHT(R$3,LEN(R$3)-1),ROW()))</f>
        <v>0</v>
      </c>
      <c r="R45" s="25">
        <f t="shared" ca="1" si="0"/>
        <v>0</v>
      </c>
      <c r="S45" s="9">
        <f t="shared" si="1"/>
        <v>0</v>
      </c>
      <c r="T45" s="9" t="str">
        <f t="shared" ref="T45:T108" si="13">IF(D45=0,"",IF(S45=0,"",IF(S45&lt;=5,"3MG",IF(S45&lt;=20,"4,5MG",IF(S45&lt;=30,"5,5MG",IF(S45&lt;=50,"6,5MG",IF(S45&lt;=70,"7MG",IF(S45&lt;=100,"GD&lt;100",IF(S45&gt;100,"GD&gt;100")))))))))</f>
        <v/>
      </c>
      <c r="U45" s="59"/>
      <c r="V45" s="60">
        <f>IF(A45='Relevé Kizeo'!C6,VLOOKUP(A45,'Relevé Kizeo'!$C$4:$R$1001,6,TRUE),"")</f>
        <v>0</v>
      </c>
      <c r="W45" s="50">
        <f t="shared" si="3"/>
        <v>1</v>
      </c>
      <c r="X45" s="50"/>
      <c r="Y45" s="51" t="str">
        <f t="shared" si="9"/>
        <v>0</v>
      </c>
      <c r="Z45" s="52">
        <f>IF(A45='Relevé Kizeo'!C6,VLOOKUP(A45,'Relevé Kizeo'!$C$4:$R$1001,8,TRUE),"")</f>
        <v>0</v>
      </c>
      <c r="AA45" s="52" t="str">
        <f t="shared" si="10"/>
        <v>0</v>
      </c>
      <c r="AB45" s="52">
        <f>IF(A45='Relevé Kizeo'!C6,VLOOKUP(A45,'Relevé Kizeo'!$C$4:$R$1001,9,TRUE),"")</f>
        <v>0</v>
      </c>
      <c r="AC45" s="52" t="str">
        <f>MID(AD45,2,6)</f>
        <v/>
      </c>
      <c r="AD45" s="53">
        <f>IF(A45='Relevé Kizeo'!C6,VLOOKUP(A45,'Relevé Kizeo'!$C$4:$R$1001,10,TRUE),"")</f>
        <v>0</v>
      </c>
      <c r="AE45" s="11">
        <f t="shared" ca="1" si="5"/>
        <v>6.708333333333333</v>
      </c>
      <c r="AF45" s="54">
        <f t="shared" ca="1" si="6"/>
        <v>17</v>
      </c>
      <c r="AG45" s="43"/>
      <c r="AK45" s="133"/>
      <c r="AL45" s="133"/>
      <c r="AM45" s="133"/>
      <c r="AN45" s="133"/>
      <c r="AO45" s="133"/>
      <c r="AP45" s="133"/>
      <c r="AQ45" s="133"/>
      <c r="AR45" s="131"/>
      <c r="AS45" s="133"/>
      <c r="AT45" s="133"/>
      <c r="AU45" s="133"/>
      <c r="AV45" s="133"/>
      <c r="AW45" s="133"/>
      <c r="AX45" s="133"/>
      <c r="AY45" s="133"/>
      <c r="AZ45" s="44"/>
      <c r="BA45" s="44"/>
      <c r="BB45" s="44"/>
    </row>
    <row r="46" spans="1:66" s="33" customFormat="1" ht="15.75" customHeight="1" x14ac:dyDescent="0.2">
      <c r="A46" s="57">
        <v>44930</v>
      </c>
      <c r="B46" s="208"/>
      <c r="C46" s="10" t="str">
        <f>IF(A46='Relevé Kizeo'!C7,VLOOKUP(A46,'Relevé Kizeo'!$C$4:$R$1001,2,TRUE),"")</f>
        <v>MAL</v>
      </c>
      <c r="D46" s="9">
        <f t="shared" si="7"/>
        <v>5</v>
      </c>
      <c r="E46" s="10">
        <f t="shared" si="11"/>
        <v>0</v>
      </c>
      <c r="F46" s="170">
        <v>0</v>
      </c>
      <c r="G46" s="10" cm="1">
        <f t="array" ref="G46">_xlfn.IFS(C46="",0,C46=0,0,C46="CP",0,C46="CEF",0,C46="CSS",0,C46="CEM",0,C46="CEM",0,C46="MAL",0,C46="AT",0,C46="ABST J",0,C46="ABST I",0,C46="FERIE",0,C46="REPOS",0,C46&lt;"1:00",$F$420)</f>
        <v>0</v>
      </c>
      <c r="H46" s="10">
        <f>IF(A46='Relevé Kizeo'!C7,VLOOKUP(A46,'Relevé Kizeo'!$C$4:$R$1001,3,TRUE),"")</f>
        <v>0</v>
      </c>
      <c r="I46" s="10">
        <f>IF(A46='Relevé Kizeo'!C7,VLOOKUP(A46,'Relevé Kizeo'!$C$4:$R$1001,4,TRUE),"")</f>
        <v>0</v>
      </c>
      <c r="J46" s="10">
        <f>IF(A46='Relevé Kizeo'!C7,VLOOKUP(A46,'Relevé Kizeo'!$C$4:$R$1001,5,TRUE),"")</f>
        <v>0</v>
      </c>
      <c r="K46" s="10">
        <f t="shared" si="8"/>
        <v>0</v>
      </c>
      <c r="L46" s="9">
        <v>0</v>
      </c>
      <c r="M46" s="10" cm="1">
        <f t="array" ref="M46">_xlfn.IFS(I46="",0,I46=0,0,I46="CP",0,I46="CEF",0,I46="CSS",0,I46="CEM",0,I46="MAL",0,I46="AT",0,I46="ABST J",0,I46="ABST I",0,I46="FERIE",0,I46="REPOS",0,I46&lt;"1:00",$F$421)</f>
        <v>0</v>
      </c>
      <c r="N46" s="58" cm="1">
        <f t="array" aca="1" ref="N46" ca="1">_xlfn.IFS(D46=0,0,AND(D46&gt;=1,D46&lt;=9),OFFSET($AL$5,MOD(WEEKNUM(A46,21)-1,26),IF(WEEKNUM(A46,21)&gt;26,8,0))/5,D46=10,0,D46=11,(H46-E46+G46)*24+(K46-I46+M46)*24)</f>
        <v>7</v>
      </c>
      <c r="O46" s="25"/>
      <c r="P46" s="25">
        <f t="shared" ca="1" si="12"/>
        <v>0</v>
      </c>
      <c r="Q46" s="28" cm="1">
        <f t="array" aca="1" ref="Q46" ca="1">IF(LEFT(R$2,1)="-",-1,1)*INDIRECT(CONCATENATE(RIGHT(R$2,LEN(R$2)-1),ROW()))+IF(LEFT(R$3,1)="-",-1,1)*INDIRECT(CONCATENATE(RIGHT(R$3,LEN(R$3)-1),ROW()))</f>
        <v>0</v>
      </c>
      <c r="R46" s="25">
        <f t="shared" ca="1" si="0"/>
        <v>0</v>
      </c>
      <c r="S46" s="9">
        <f t="shared" si="1"/>
        <v>0</v>
      </c>
      <c r="T46" s="9" t="str">
        <f t="shared" si="13"/>
        <v/>
      </c>
      <c r="U46" s="59"/>
      <c r="V46" s="60">
        <f>IF(A46='Relevé Kizeo'!C7,VLOOKUP(A46,'Relevé Kizeo'!$C$4:$R$1001,6,TRUE),"")</f>
        <v>0</v>
      </c>
      <c r="W46" s="50">
        <f t="shared" si="3"/>
        <v>0</v>
      </c>
      <c r="X46" s="50"/>
      <c r="Y46" s="51" t="str">
        <f t="shared" si="9"/>
        <v>0</v>
      </c>
      <c r="Z46" s="52">
        <f>IF(A46='Relevé Kizeo'!C7,VLOOKUP(A46,'Relevé Kizeo'!$C$4:$R$1001,8,TRUE),"")</f>
        <v>0</v>
      </c>
      <c r="AA46" s="52" t="str">
        <f t="shared" si="10"/>
        <v>0</v>
      </c>
      <c r="AB46" s="52">
        <f>IF(A46='Relevé Kizeo'!C7,VLOOKUP(A46,'Relevé Kizeo'!$C$4:$R$1001,9,TRUE),"")</f>
        <v>0</v>
      </c>
      <c r="AC46" s="52" t="str">
        <f t="shared" ref="AC46:AC108" si="14">MID(AD46,1,6)</f>
        <v>0</v>
      </c>
      <c r="AD46" s="53">
        <f>IF(A46='Relevé Kizeo'!C7,VLOOKUP(A46,'Relevé Kizeo'!$C$4:$R$1001,10,TRUE),"")</f>
        <v>0</v>
      </c>
      <c r="AE46" s="11">
        <f t="shared" ca="1" si="5"/>
        <v>6.708333333333333</v>
      </c>
      <c r="AF46" s="54">
        <f t="shared" ca="1" si="6"/>
        <v>17</v>
      </c>
      <c r="AG46" s="43"/>
      <c r="AK46" s="63"/>
      <c r="AL46" s="63"/>
      <c r="AM46" s="63"/>
      <c r="AN46" s="63"/>
      <c r="AO46" s="116"/>
      <c r="AP46" s="116"/>
      <c r="AQ46" s="15"/>
      <c r="AS46" s="63"/>
      <c r="AT46" s="63"/>
      <c r="AU46" s="63"/>
      <c r="AV46" s="63"/>
      <c r="AW46" s="116"/>
      <c r="AX46" s="116"/>
      <c r="AY46" s="15"/>
      <c r="AZ46" s="44"/>
      <c r="BA46" s="44"/>
      <c r="BB46" s="44"/>
    </row>
    <row r="47" spans="1:66" s="33" customFormat="1" ht="15.75" customHeight="1" x14ac:dyDescent="0.2">
      <c r="A47" s="57">
        <v>44931</v>
      </c>
      <c r="B47" s="208"/>
      <c r="C47" s="10" t="str">
        <f>IF(A47='Relevé Kizeo'!C8,VLOOKUP(A47,'Relevé Kizeo'!$C$4:$R$1001,2,TRUE),"")</f>
        <v>AT</v>
      </c>
      <c r="D47" s="9">
        <f t="shared" si="7"/>
        <v>6</v>
      </c>
      <c r="E47" s="10">
        <f t="shared" si="11"/>
        <v>0</v>
      </c>
      <c r="F47" s="170">
        <v>0</v>
      </c>
      <c r="G47" s="10" cm="1">
        <f t="array" ref="G47">_xlfn.IFS(C47="",0,C47=0,0,C47="CP",0,C47="CEF",0,C47="CSS",0,C47="CEM",0,C47="CEM",0,C47="MAL",0,C47="AT",0,C47="ABST J",0,C47="ABST I",0,C47="FERIE",0,C47="REPOS",0,C47&lt;"1:00",$F$420)</f>
        <v>0</v>
      </c>
      <c r="H47" s="10">
        <f>IF(A47='Relevé Kizeo'!C8,VLOOKUP(A47,'Relevé Kizeo'!$C$4:$R$1001,3,TRUE),"")</f>
        <v>0</v>
      </c>
      <c r="I47" s="10">
        <f>IF(A47='Relevé Kizeo'!C8,VLOOKUP(A47,'Relevé Kizeo'!$C$4:$R$1001,4,TRUE),"")</f>
        <v>0</v>
      </c>
      <c r="J47" s="10">
        <f>IF(A47='Relevé Kizeo'!C8,VLOOKUP(A47,'Relevé Kizeo'!$C$4:$R$1001,5,TRUE),"")</f>
        <v>0</v>
      </c>
      <c r="K47" s="10">
        <f t="shared" si="8"/>
        <v>0</v>
      </c>
      <c r="L47" s="9">
        <v>0</v>
      </c>
      <c r="M47" s="10" cm="1">
        <f t="array" ref="M47">_xlfn.IFS(I47="",0,I47=0,0,I47="CP",0,I47="CEF",0,I47="CSS",0,I47="CEM",0,I47="MAL",0,I47="AT",0,I47="ABST J",0,I47="ABST I",0,I47="FERIE",0,I47="REPOS",0,I47&lt;"1:00",$F$421)</f>
        <v>0</v>
      </c>
      <c r="N47" s="58" cm="1">
        <f t="array" aca="1" ref="N47" ca="1">_xlfn.IFS(D47=0,0,AND(D47&gt;=1,D47&lt;=9),OFFSET($AL$5,MOD(WEEKNUM(A47,21)-1,26),IF(WEEKNUM(A47,21)&gt;26,8,0))/5,D47=10,0,D47=11,(H47-E47+G47)*24+(K47-I47+M47)*24)</f>
        <v>7</v>
      </c>
      <c r="O47" s="25"/>
      <c r="P47" s="25">
        <f t="shared" ca="1" si="12"/>
        <v>0</v>
      </c>
      <c r="Q47" s="28" cm="1">
        <f t="array" aca="1" ref="Q47" ca="1">IF(LEFT(R$2,1)="-",-1,1)*INDIRECT(CONCATENATE(RIGHT(R$2,LEN(R$2)-1),ROW()))+IF(LEFT(R$3,1)="-",-1,1)*INDIRECT(CONCATENATE(RIGHT(R$3,LEN(R$3)-1),ROW()))</f>
        <v>0</v>
      </c>
      <c r="R47" s="25">
        <f t="shared" ca="1" si="0"/>
        <v>0</v>
      </c>
      <c r="S47" s="9">
        <f t="shared" si="1"/>
        <v>0</v>
      </c>
      <c r="T47" s="9" t="str">
        <f t="shared" si="13"/>
        <v/>
      </c>
      <c r="U47" s="59"/>
      <c r="V47" s="60">
        <f>IF(A47='Relevé Kizeo'!C8,VLOOKUP(A47,'Relevé Kizeo'!$C$4:$R$1001,6,TRUE),"")</f>
        <v>0</v>
      </c>
      <c r="W47" s="50">
        <f t="shared" si="3"/>
        <v>1</v>
      </c>
      <c r="X47" s="50"/>
      <c r="Y47" s="51" t="str">
        <f t="shared" si="9"/>
        <v>0</v>
      </c>
      <c r="Z47" s="52">
        <f>IF(A47='Relevé Kizeo'!C8,VLOOKUP(A47,'Relevé Kizeo'!$C$4:$R$1001,8,TRUE),"")</f>
        <v>0</v>
      </c>
      <c r="AA47" s="52" t="str">
        <f t="shared" si="10"/>
        <v>0</v>
      </c>
      <c r="AB47" s="52">
        <f>IF(A47='Relevé Kizeo'!C8,VLOOKUP(A47,'Relevé Kizeo'!$C$4:$R$1001,9,TRUE),"")</f>
        <v>0</v>
      </c>
      <c r="AC47" s="52" t="str">
        <f t="shared" si="14"/>
        <v>0</v>
      </c>
      <c r="AD47" s="53">
        <f>IF(A47='Relevé Kizeo'!C8,VLOOKUP(A47,'Relevé Kizeo'!$C$4:$R$1001,10,TRUE),"")</f>
        <v>0</v>
      </c>
      <c r="AE47" s="11">
        <f t="shared" ca="1" si="5"/>
        <v>6.708333333333333</v>
      </c>
      <c r="AF47" s="54">
        <f t="shared" ca="1" si="6"/>
        <v>17</v>
      </c>
      <c r="AG47" s="64"/>
      <c r="AK47" s="132"/>
      <c r="AL47" s="15"/>
      <c r="AM47" s="15"/>
      <c r="AN47" s="15"/>
      <c r="AO47" s="116"/>
      <c r="AP47" s="116"/>
      <c r="AQ47" s="62"/>
      <c r="AS47" s="132"/>
      <c r="AT47" s="132"/>
      <c r="AU47" s="132"/>
      <c r="AV47" s="15"/>
      <c r="AW47" s="116"/>
      <c r="AX47" s="116"/>
      <c r="AY47" s="62"/>
      <c r="AZ47" s="44"/>
      <c r="BA47" s="44"/>
      <c r="BB47" s="44"/>
    </row>
    <row r="48" spans="1:66" s="33" customFormat="1" ht="15.75" customHeight="1" x14ac:dyDescent="0.25">
      <c r="A48" s="57">
        <v>44932</v>
      </c>
      <c r="B48" s="208"/>
      <c r="C48" s="10" t="str">
        <f>IF(A48='Relevé Kizeo'!C9,VLOOKUP(A48,'Relevé Kizeo'!$C$4:$R$1001,2,TRUE),"")</f>
        <v>ABST J</v>
      </c>
      <c r="D48" s="9">
        <f t="shared" si="7"/>
        <v>7</v>
      </c>
      <c r="E48" s="10">
        <f t="shared" si="11"/>
        <v>0</v>
      </c>
      <c r="F48" s="170">
        <v>0</v>
      </c>
      <c r="G48" s="10" cm="1">
        <f t="array" ref="G48">_xlfn.IFS(C48="",0,C48=0,0,C48="CP",0,C48="CEF",0,C48="CSS",0,C48="CEM",0,C48="CEM",0,C48="MAL",0,C48="AT",0,C48="ABST J",0,C48="ABST I",0,C48="FERIE",0,C48="REPOS",0,C48&lt;"1:00",$F$420)</f>
        <v>0</v>
      </c>
      <c r="H48" s="10">
        <f>IF(A48='Relevé Kizeo'!C9,VLOOKUP(A48,'Relevé Kizeo'!$C$4:$R$1001,3,TRUE),"")</f>
        <v>0</v>
      </c>
      <c r="I48" s="10">
        <f>IF(A48='Relevé Kizeo'!C9,VLOOKUP(A48,'Relevé Kizeo'!$C$4:$R$1001,4,TRUE),"")</f>
        <v>0</v>
      </c>
      <c r="J48" s="10">
        <f>IF(A48='Relevé Kizeo'!C9,VLOOKUP(A48,'Relevé Kizeo'!$C$4:$R$1001,5,TRUE),"")</f>
        <v>0</v>
      </c>
      <c r="K48" s="10">
        <f t="shared" si="8"/>
        <v>0</v>
      </c>
      <c r="L48" s="9">
        <v>0</v>
      </c>
      <c r="M48" s="10" cm="1">
        <f t="array" ref="M48">_xlfn.IFS(I48="",0,I48=0,0,I48="CP",0,I48="CEF",0,I48="CSS",0,I48="CEM",0,I48="MAL",0,I48="AT",0,I48="ABST J",0,I48="ABST I",0,I48="FERIE",0,I48="REPOS",0,I48&lt;"1:00",$F$421)</f>
        <v>0</v>
      </c>
      <c r="N48" s="58" cm="1">
        <f t="array" aca="1" ref="N48" ca="1">_xlfn.IFS(D48=0,0,AND(D48&gt;=1,D48&lt;=9),OFFSET($AL$5,MOD(WEEKNUM(A48,21)-1,26),IF(WEEKNUM(A48,21)&gt;26,8,0))/5,D48=10,0,D48=11,(H48-E48+G48)*24+(K48-I48+M48)*24)</f>
        <v>7</v>
      </c>
      <c r="O48" s="25"/>
      <c r="P48" s="25">
        <f t="shared" ca="1" si="12"/>
        <v>0</v>
      </c>
      <c r="Q48" s="28" cm="1">
        <f t="array" aca="1" ref="Q48" ca="1">IF(LEFT(R$2,1)="-",-1,1)*INDIRECT(CONCATENATE(RIGHT(R$2,LEN(R$2)-1),ROW()))+IF(LEFT(R$3,1)="-",-1,1)*INDIRECT(CONCATENATE(RIGHT(R$3,LEN(R$3)-1),ROW()))</f>
        <v>0</v>
      </c>
      <c r="R48" s="25">
        <f t="shared" ca="1" si="0"/>
        <v>0</v>
      </c>
      <c r="S48" s="9">
        <f t="shared" si="1"/>
        <v>0</v>
      </c>
      <c r="T48" s="9" t="str">
        <f t="shared" si="13"/>
        <v/>
      </c>
      <c r="U48" s="59"/>
      <c r="V48" s="60">
        <f>IF(A48='Relevé Kizeo'!C9,VLOOKUP(A48,'Relevé Kizeo'!$C$4:$R$1001,6,TRUE),"")</f>
        <v>0</v>
      </c>
      <c r="W48" s="50">
        <f t="shared" si="3"/>
        <v>0</v>
      </c>
      <c r="X48" s="50"/>
      <c r="Y48" s="51" t="str">
        <f t="shared" si="9"/>
        <v>0</v>
      </c>
      <c r="Z48" s="52">
        <f>IF(A48='Relevé Kizeo'!C9,VLOOKUP(A48,'Relevé Kizeo'!$C$4:$R$1001,8,TRUE),"")</f>
        <v>0</v>
      </c>
      <c r="AA48" s="52" t="str">
        <f t="shared" si="10"/>
        <v>0</v>
      </c>
      <c r="AB48" s="52">
        <f>IF(A48='Relevé Kizeo'!C9,VLOOKUP(A48,'Relevé Kizeo'!$C$4:$R$1001,9,TRUE),"")</f>
        <v>0</v>
      </c>
      <c r="AC48" s="52" t="str">
        <f t="shared" si="14"/>
        <v>0</v>
      </c>
      <c r="AD48" s="53">
        <f>IF(A48='Relevé Kizeo'!C9,VLOOKUP(A48,'Relevé Kizeo'!$C$4:$R$1001,10,TRUE),"")</f>
        <v>0</v>
      </c>
      <c r="AE48" s="11">
        <f t="shared" ca="1" si="5"/>
        <v>6.708333333333333</v>
      </c>
      <c r="AF48" s="54">
        <f t="shared" ca="1" si="6"/>
        <v>17</v>
      </c>
      <c r="AG48" s="61"/>
      <c r="AK48" s="26"/>
      <c r="AL48" s="27"/>
      <c r="AM48" s="27"/>
      <c r="AN48" s="27"/>
      <c r="AO48" s="84"/>
      <c r="AP48" s="84"/>
      <c r="AQ48" s="27"/>
      <c r="AS48" s="26"/>
      <c r="AT48" s="26"/>
      <c r="AU48" s="26"/>
      <c r="AV48" s="27"/>
      <c r="AW48" s="84"/>
      <c r="AX48" s="84"/>
      <c r="AY48" s="27"/>
      <c r="AZ48" s="44"/>
      <c r="BA48" s="44"/>
      <c r="BB48" s="44"/>
    </row>
    <row r="49" spans="1:54" s="33" customFormat="1" ht="15.75" customHeight="1" x14ac:dyDescent="0.25">
      <c r="A49" s="57">
        <v>44933</v>
      </c>
      <c r="B49" s="208"/>
      <c r="C49" s="10" t="str">
        <f>IF(A49='Relevé Kizeo'!C10,VLOOKUP(A49,'Relevé Kizeo'!$C$4:$R$1001,2,TRUE),"")</f>
        <v>ABST I</v>
      </c>
      <c r="D49" s="9">
        <f t="shared" si="7"/>
        <v>8</v>
      </c>
      <c r="E49" s="10">
        <f t="shared" si="11"/>
        <v>0</v>
      </c>
      <c r="F49" s="170">
        <v>0</v>
      </c>
      <c r="G49" s="10" cm="1">
        <f t="array" ref="G49">_xlfn.IFS(C49="",0,C49=0,0,C49="CP",0,C49="CEF",0,C49="CSS",0,C49="CEM",0,C49="CEM",0,C49="MAL",0,C49="AT",0,C49="ABST J",0,C49="ABST I",0,C49="FERIE",0,C49="REPOS",0,C49&lt;"1:00",$F$420)</f>
        <v>0</v>
      </c>
      <c r="H49" s="10">
        <f>IF(A49='Relevé Kizeo'!C10,VLOOKUP(A49,'Relevé Kizeo'!$C$4:$R$1001,3,TRUE),"")</f>
        <v>0</v>
      </c>
      <c r="I49" s="10">
        <f>IF(A49='Relevé Kizeo'!C10,VLOOKUP(A49,'Relevé Kizeo'!$C$4:$R$1001,4,TRUE),"")</f>
        <v>0</v>
      </c>
      <c r="J49" s="10">
        <f>IF(A49='Relevé Kizeo'!C10,VLOOKUP(A49,'Relevé Kizeo'!$C$4:$R$1001,5,TRUE),"")</f>
        <v>0</v>
      </c>
      <c r="K49" s="10">
        <f t="shared" si="8"/>
        <v>0</v>
      </c>
      <c r="L49" s="9">
        <v>0</v>
      </c>
      <c r="M49" s="10" cm="1">
        <f t="array" ref="M49">_xlfn.IFS(I49="",0,I49=0,0,I49="CP",0,I49="CEF",0,I49="CSS",0,I49="CEM",0,I49="MAL",0,I49="AT",0,I49="ABST J",0,I49="ABST I",0,I49="FERIE",0,I49="REPOS",0,I49&lt;"1:00",$F$421)</f>
        <v>0</v>
      </c>
      <c r="N49" s="58" cm="1">
        <f t="array" aca="1" ref="N49" ca="1">_xlfn.IFS(D49=0,0,AND(D49&gt;=1,D49&lt;=9),OFFSET($AL$5,MOD(WEEKNUM(A49,21)-1,26),IF(WEEKNUM(A49,21)&gt;26,8,0))/5,D49=10,0,D49=11,(H49-E49+G49)*24+(K49-I49+M49)*24)</f>
        <v>7</v>
      </c>
      <c r="O49" s="25"/>
      <c r="P49" s="25">
        <f t="shared" ca="1" si="12"/>
        <v>0</v>
      </c>
      <c r="Q49" s="28" cm="1">
        <f t="array" aca="1" ref="Q49" ca="1">IF(LEFT(R$2,1)="-",-1,1)*INDIRECT(CONCATENATE(RIGHT(R$2,LEN(R$2)-1),ROW()))+IF(LEFT(R$3,1)="-",-1,1)*INDIRECT(CONCATENATE(RIGHT(R$3,LEN(R$3)-1),ROW()))</f>
        <v>0</v>
      </c>
      <c r="R49" s="25">
        <f t="shared" ca="1" si="0"/>
        <v>0</v>
      </c>
      <c r="S49" s="9">
        <f t="shared" si="1"/>
        <v>0</v>
      </c>
      <c r="T49" s="9" t="str">
        <f t="shared" si="13"/>
        <v/>
      </c>
      <c r="U49" s="59"/>
      <c r="V49" s="60">
        <f>IF(A49='Relevé Kizeo'!C10,VLOOKUP(A49,'Relevé Kizeo'!$C$4:$R$1001,6,TRUE),"")</f>
        <v>0</v>
      </c>
      <c r="W49" s="50">
        <f t="shared" si="3"/>
        <v>0</v>
      </c>
      <c r="X49" s="50"/>
      <c r="Y49" s="51" t="str">
        <f t="shared" si="9"/>
        <v>0</v>
      </c>
      <c r="Z49" s="52">
        <f>IF(A49='Relevé Kizeo'!C10,VLOOKUP(A49,'Relevé Kizeo'!$C$4:$R$1001,8,TRUE),"")</f>
        <v>0</v>
      </c>
      <c r="AA49" s="52" t="str">
        <f t="shared" si="10"/>
        <v>0</v>
      </c>
      <c r="AB49" s="52">
        <f>IF(A49='Relevé Kizeo'!C10,VLOOKUP(A49,'Relevé Kizeo'!$C$4:$R$1001,9,TRUE),"")</f>
        <v>0</v>
      </c>
      <c r="AC49" s="52" t="str">
        <f t="shared" si="14"/>
        <v>0</v>
      </c>
      <c r="AD49" s="53">
        <f>IF(A49='Relevé Kizeo'!C10,VLOOKUP(A49,'Relevé Kizeo'!$C$4:$R$1001,10,TRUE),"")</f>
        <v>0</v>
      </c>
      <c r="AE49" s="11">
        <f t="shared" ca="1" si="5"/>
        <v>6.708333333333333</v>
      </c>
      <c r="AF49" s="54">
        <f t="shared" ca="1" si="6"/>
        <v>17</v>
      </c>
      <c r="AG49" s="43"/>
      <c r="AK49" s="56"/>
      <c r="AL49" s="27"/>
      <c r="AM49" s="27"/>
      <c r="AN49" s="27"/>
      <c r="AO49" s="84"/>
      <c r="AP49" s="84"/>
      <c r="AQ49" s="27"/>
      <c r="AS49" s="56"/>
      <c r="AT49" s="56"/>
      <c r="AU49" s="56"/>
      <c r="AV49" s="27"/>
      <c r="AW49" s="84"/>
      <c r="AX49" s="84"/>
      <c r="AY49" s="27"/>
      <c r="AZ49" s="44"/>
      <c r="BA49" s="44"/>
      <c r="BB49" s="44"/>
    </row>
    <row r="50" spans="1:54" s="33" customFormat="1" ht="15.75" customHeight="1" x14ac:dyDescent="0.25">
      <c r="A50" s="57">
        <v>44934</v>
      </c>
      <c r="B50" s="208"/>
      <c r="C50" s="10" t="str">
        <f>IF(A50='Relevé Kizeo'!C11,VLOOKUP(A50,'Relevé Kizeo'!$C$4:$R$1001,2,TRUE),"")</f>
        <v>REPOS</v>
      </c>
      <c r="D50" s="9">
        <f t="shared" si="7"/>
        <v>10</v>
      </c>
      <c r="E50" s="10">
        <f t="shared" si="11"/>
        <v>0</v>
      </c>
      <c r="F50" s="170">
        <v>0</v>
      </c>
      <c r="G50" s="10" cm="1">
        <f t="array" ref="G50">_xlfn.IFS(C50="",0,C50=0,0,C50="CP",0,C50="CEF",0,C50="CSS",0,C50="CEM",0,C50="CEM",0,C50="MAL",0,C50="AT",0,C50="ABST J",0,C50="ABST I",0,C50="FERIE",0,C50="REPOS",0,C50&lt;"1:00",$F$420)</f>
        <v>0</v>
      </c>
      <c r="H50" s="10">
        <f>IF(A50='Relevé Kizeo'!C11,VLOOKUP(A50,'Relevé Kizeo'!$C$4:$R$1001,3,TRUE),"")</f>
        <v>0</v>
      </c>
      <c r="I50" s="10">
        <f>IF(A50='Relevé Kizeo'!C11,VLOOKUP(A50,'Relevé Kizeo'!$C$4:$R$1001,4,TRUE),"")</f>
        <v>0</v>
      </c>
      <c r="J50" s="10">
        <f>IF(A50='Relevé Kizeo'!C11,VLOOKUP(A50,'Relevé Kizeo'!$C$4:$R$1001,5,TRUE),"")</f>
        <v>0</v>
      </c>
      <c r="K50" s="10">
        <f t="shared" si="8"/>
        <v>0</v>
      </c>
      <c r="L50" s="9">
        <v>0</v>
      </c>
      <c r="M50" s="10" cm="1">
        <f t="array" ref="M50">_xlfn.IFS(I50="",0,I50=0,0,I50="CP",0,I50="CEF",0,I50="CSS",0,I50="CEM",0,I50="MAL",0,I50="AT",0,I50="ABST J",0,I50="ABST I",0,I50="FERIE",0,I50="REPOS",0,I50&lt;"1:00",$F$421)</f>
        <v>0</v>
      </c>
      <c r="N50" s="58" cm="1">
        <f t="array" aca="1" ref="N50" ca="1">_xlfn.IFS(D50=0,0,AND(D50&gt;=1,D50&lt;=9),OFFSET($AL$5,MOD(WEEKNUM(A50,21)-1,26),IF(WEEKNUM(A50,21)&gt;26,8,0))/5,D50=10,0,D50=11,(H50-E50+G50)*24+(K50-I50+M50)*24)</f>
        <v>0</v>
      </c>
      <c r="O50" s="37">
        <f ca="1">SUM(N44:N48)</f>
        <v>35.25</v>
      </c>
      <c r="P50" s="25">
        <v>35</v>
      </c>
      <c r="Q50" s="28" cm="1">
        <f t="array" aca="1" ref="Q50" ca="1">IF(LEFT(R$2,1)="-",-1,1)*INDIRECT(CONCATENATE(RIGHT(R$2,LEN(R$2)-1),ROW()))+IF(LEFT(R$3,1)="-",-1,1)*INDIRECT(CONCATENATE(RIGHT(R$3,LEN(R$3)-1),ROW()))</f>
        <v>0.25</v>
      </c>
      <c r="R50" s="25">
        <f t="shared" ca="1" si="0"/>
        <v>0.25</v>
      </c>
      <c r="S50" s="9">
        <f t="shared" si="1"/>
        <v>0</v>
      </c>
      <c r="T50" s="9" t="str">
        <f t="shared" si="13"/>
        <v/>
      </c>
      <c r="U50" s="59"/>
      <c r="V50" s="60">
        <f>IF(A50='Relevé Kizeo'!C11,VLOOKUP(A50,'Relevé Kizeo'!$C$4:$R$1001,6,TRUE),"")</f>
        <v>0</v>
      </c>
      <c r="W50" s="50">
        <f t="shared" si="3"/>
        <v>0</v>
      </c>
      <c r="X50" s="50"/>
      <c r="Y50" s="51" t="str">
        <f t="shared" si="9"/>
        <v>0</v>
      </c>
      <c r="Z50" s="52">
        <f>IF(A50='Relevé Kizeo'!C11,VLOOKUP(A50,'Relevé Kizeo'!$C$4:$R$1001,8,TRUE),"")</f>
        <v>0</v>
      </c>
      <c r="AA50" s="52" t="str">
        <f t="shared" si="10"/>
        <v>0</v>
      </c>
      <c r="AB50" s="52">
        <f>IF(A50='Relevé Kizeo'!C11,VLOOKUP(A50,'Relevé Kizeo'!$C$4:$R$1001,9,TRUE),"")</f>
        <v>0</v>
      </c>
      <c r="AC50" s="52" t="str">
        <f t="shared" si="14"/>
        <v>0</v>
      </c>
      <c r="AD50" s="53">
        <f>IF(A50='Relevé Kizeo'!C11,VLOOKUP(A50,'Relevé Kizeo'!$C$4:$R$1001,10,TRUE),"")</f>
        <v>0</v>
      </c>
      <c r="AE50" s="11" t="str">
        <f t="shared" ca="1" si="5"/>
        <v/>
      </c>
      <c r="AF50" s="54" t="str">
        <f t="shared" ca="1" si="6"/>
        <v/>
      </c>
      <c r="AG50" s="43"/>
      <c r="AK50" s="84"/>
      <c r="AL50" s="27"/>
      <c r="AM50" s="27"/>
      <c r="AN50" s="27"/>
      <c r="AO50" s="84"/>
      <c r="AP50" s="84"/>
      <c r="AQ50" s="27"/>
      <c r="AR50" s="44"/>
      <c r="AS50" s="84"/>
      <c r="AT50" s="84"/>
      <c r="AU50" s="84"/>
      <c r="AV50" s="27"/>
      <c r="AW50" s="84"/>
      <c r="AX50" s="84"/>
      <c r="AY50" s="27"/>
      <c r="AZ50" s="44"/>
      <c r="BA50" s="44"/>
      <c r="BB50" s="44"/>
    </row>
    <row r="51" spans="1:54" s="33" customFormat="1" ht="15.75" customHeight="1" x14ac:dyDescent="0.25">
      <c r="A51" s="57">
        <v>44935</v>
      </c>
      <c r="B51" s="207" t="s">
        <v>45</v>
      </c>
      <c r="C51" s="10">
        <f>IF(A51='Relevé Kizeo'!C12,VLOOKUP(A51,'Relevé Kizeo'!$C$4:$R$1001,2,TRUE),"")</f>
        <v>0</v>
      </c>
      <c r="D51" s="9">
        <f t="shared" si="7"/>
        <v>0</v>
      </c>
      <c r="E51" s="10">
        <f t="shared" si="11"/>
        <v>0</v>
      </c>
      <c r="F51" s="170">
        <v>0</v>
      </c>
      <c r="G51" s="10" cm="1">
        <f t="array" ref="G51">_xlfn.IFS(C51="",0,C51=0,0,C51="CP",0,C51="CEF",0,C51="CSS",0,C51="CEM",0,C51="CEM",0,C51="MAL",0,C51="AT",0,C51="ABST J",0,C51="ABST I",0,C51="FERIE",0,C51="REPOS",0,C51&lt;"1:00",$F$420)</f>
        <v>0</v>
      </c>
      <c r="H51" s="10">
        <f>IF(A51='Relevé Kizeo'!C12,VLOOKUP(A51,'Relevé Kizeo'!$C$4:$R$1001,3,TRUE),"")</f>
        <v>0</v>
      </c>
      <c r="I51" s="10">
        <f>IF(A51='Relevé Kizeo'!C12,VLOOKUP(A51,'Relevé Kizeo'!$C$4:$R$1001,4,TRUE),"")</f>
        <v>0</v>
      </c>
      <c r="J51" s="10">
        <f>IF(A51='Relevé Kizeo'!C12,VLOOKUP(A51,'Relevé Kizeo'!$C$4:$R$1001,5,TRUE),"")</f>
        <v>0</v>
      </c>
      <c r="K51" s="10">
        <f t="shared" si="8"/>
        <v>0</v>
      </c>
      <c r="L51" s="9">
        <v>0</v>
      </c>
      <c r="M51" s="10" cm="1">
        <f t="array" ref="M51">_xlfn.IFS(I51="",0,I51=0,0,I51="CP",0,I51="CEF",0,I51="CSS",0,I51="CEM",0,I51="MAL",0,I51="AT",0,I51="ABST J",0,I51="ABST I",0,I51="FERIE",0,I51="REPOS",0,I51&lt;"1:00",$F$421)</f>
        <v>0</v>
      </c>
      <c r="N51" s="58" cm="1">
        <f t="array" aca="1" ref="N51" ca="1">_xlfn.IFS(D51=0,0,AND(D51&gt;=1,D51&lt;=9),OFFSET($AL$5,MOD(WEEKNUM(A51,21)-1,26),IF(WEEKNUM(A51,21)&gt;26,8,0))/5,D51=10,0,D51=11,(H51-E51+G51)*24+(K51-I51+M51)*24)</f>
        <v>0</v>
      </c>
      <c r="P51" s="25">
        <f t="shared" ca="1" si="12"/>
        <v>0</v>
      </c>
      <c r="Q51" s="28" cm="1">
        <f t="array" aca="1" ref="Q51" ca="1">IF(LEFT(R$2,1)="-",-1,1)*INDIRECT(CONCATENATE(RIGHT(R$2,LEN(R$2)-1),ROW()))+IF(LEFT(R$3,1)="-",-1,1)*INDIRECT(CONCATENATE(RIGHT(R$3,LEN(R$3)-1),ROW()))</f>
        <v>0</v>
      </c>
      <c r="R51" s="25">
        <f ca="1">IF(ISNUMBER(R50),R50,0)+INDIRECT(CONCATENATE(R$4,ROW()))</f>
        <v>0.25</v>
      </c>
      <c r="S51" s="9">
        <f t="shared" si="1"/>
        <v>0</v>
      </c>
      <c r="T51" s="9" t="str">
        <f t="shared" si="13"/>
        <v/>
      </c>
      <c r="U51" s="59"/>
      <c r="V51" s="60">
        <f>IF(A51='Relevé Kizeo'!C12,VLOOKUP(A51,'Relevé Kizeo'!$C$4:$R$1001,6,TRUE),"")</f>
        <v>0</v>
      </c>
      <c r="W51" s="50" t="b">
        <f t="shared" si="3"/>
        <v>0</v>
      </c>
      <c r="X51" s="50"/>
      <c r="Y51" s="51" t="str">
        <f t="shared" si="9"/>
        <v>0</v>
      </c>
      <c r="Z51" s="52">
        <f>IF(A51='Relevé Kizeo'!C12,VLOOKUP(A51,'Relevé Kizeo'!$C$4:$R$1001,8,TRUE),"")</f>
        <v>0</v>
      </c>
      <c r="AA51" s="52" t="str">
        <f t="shared" si="10"/>
        <v>0</v>
      </c>
      <c r="AB51" s="52">
        <f>IF(A51='Relevé Kizeo'!C12,VLOOKUP(A51,'Relevé Kizeo'!$C$4:$R$1001,9,TRUE),"")</f>
        <v>0</v>
      </c>
      <c r="AC51" s="52" t="str">
        <f t="shared" si="14"/>
        <v>0</v>
      </c>
      <c r="AD51" s="53">
        <f>IF(A51='Relevé Kizeo'!C12,VLOOKUP(A51,'Relevé Kizeo'!$C$4:$R$1001,10,TRUE),"")</f>
        <v>0</v>
      </c>
      <c r="AE51" s="11" t="str">
        <f t="shared" ca="1" si="5"/>
        <v/>
      </c>
      <c r="AF51" s="54" t="str">
        <f t="shared" ca="1" si="6"/>
        <v/>
      </c>
      <c r="AG51" s="43"/>
      <c r="AK51" s="84"/>
      <c r="AL51" s="27"/>
      <c r="AM51" s="27"/>
      <c r="AN51" s="27"/>
      <c r="AO51" s="84"/>
      <c r="AP51" s="84"/>
      <c r="AQ51" s="27"/>
      <c r="AR51" s="44"/>
      <c r="AS51" s="84"/>
      <c r="AT51" s="84"/>
      <c r="AU51" s="84"/>
      <c r="AV51" s="27"/>
      <c r="AW51" s="84"/>
      <c r="AX51" s="84"/>
      <c r="AY51" s="27"/>
      <c r="AZ51" s="44"/>
      <c r="BA51" s="44"/>
      <c r="BB51" s="44"/>
    </row>
    <row r="52" spans="1:54" s="33" customFormat="1" ht="15.75" customHeight="1" x14ac:dyDescent="0.25">
      <c r="A52" s="57">
        <v>44936</v>
      </c>
      <c r="B52" s="208"/>
      <c r="C52" s="10">
        <f>IF(A52='Relevé Kizeo'!C13,VLOOKUP(A52,'Relevé Kizeo'!$C$4:$R$1001,2,TRUE),"")</f>
        <v>0</v>
      </c>
      <c r="D52" s="9">
        <f t="shared" si="7"/>
        <v>0</v>
      </c>
      <c r="E52" s="10">
        <f t="shared" si="11"/>
        <v>0</v>
      </c>
      <c r="F52" s="170">
        <v>0</v>
      </c>
      <c r="G52" s="10" cm="1">
        <f t="array" ref="G52">_xlfn.IFS(C52="",0,C52=0,0,C52="CP",0,C52="CEF",0,C52="CSS",0,C52="CEM",0,C52="CEM",0,C52="MAL",0,C52="AT",0,C52="ABST J",0,C52="ABST I",0,C52="FERIE",0,C52="REPOS",0,C52&lt;"1:00",$F$420)</f>
        <v>0</v>
      </c>
      <c r="H52" s="10">
        <f>IF(A52='Relevé Kizeo'!C13,VLOOKUP(A52,'Relevé Kizeo'!$C$4:$R$1001,3,TRUE),"")</f>
        <v>0</v>
      </c>
      <c r="I52" s="10">
        <f>IF(A52='Relevé Kizeo'!C13,VLOOKUP(A52,'Relevé Kizeo'!$C$4:$R$1001,4,TRUE),"")</f>
        <v>0</v>
      </c>
      <c r="J52" s="10">
        <f>IF(A52='Relevé Kizeo'!C13,VLOOKUP(A52,'Relevé Kizeo'!$C$4:$R$1001,5,TRUE),"")</f>
        <v>0</v>
      </c>
      <c r="K52" s="10">
        <f t="shared" si="8"/>
        <v>0</v>
      </c>
      <c r="L52" s="9">
        <v>0</v>
      </c>
      <c r="M52" s="10" cm="1">
        <f t="array" ref="M52">_xlfn.IFS(I52="",0,I52=0,0,I52="CP",0,I52="CEF",0,I52="CSS",0,I52="CEM",0,I52="MAL",0,I52="AT",0,I52="ABST J",0,I52="ABST I",0,I52="FERIE",0,I52="REPOS",0,I52&lt;"1:00",$F$421)</f>
        <v>0</v>
      </c>
      <c r="N52" s="58" cm="1">
        <f t="array" aca="1" ref="N52" ca="1">_xlfn.IFS(D52=0,0,AND(D52&gt;=1,D52&lt;=9),OFFSET($AL$5,MOD(WEEKNUM(A52,21)-1,26),IF(WEEKNUM(A52,21)&gt;26,8,0))/5,D52=10,0,D52=11,(H52-E52+G52)*24+(K52-I52+M52)*24)</f>
        <v>0</v>
      </c>
      <c r="O52" s="25"/>
      <c r="P52" s="25">
        <f t="shared" ca="1" si="12"/>
        <v>0</v>
      </c>
      <c r="Q52" s="28" cm="1">
        <f t="array" aca="1" ref="Q52" ca="1">IF(LEFT(R$2,1)="-",-1,1)*INDIRECT(CONCATENATE(RIGHT(R$2,LEN(R$2)-1),ROW()))+IF(LEFT(R$3,1)="-",-1,1)*INDIRECT(CONCATENATE(RIGHT(R$3,LEN(R$3)-1),ROW()))</f>
        <v>0</v>
      </c>
      <c r="R52" s="25">
        <f t="shared" ca="1" si="0"/>
        <v>0.25</v>
      </c>
      <c r="S52" s="9">
        <f t="shared" si="1"/>
        <v>0</v>
      </c>
      <c r="T52" s="9" t="str">
        <f t="shared" si="13"/>
        <v/>
      </c>
      <c r="U52" s="59"/>
      <c r="V52" s="60">
        <f>IF(A52='Relevé Kizeo'!C13,VLOOKUP(A52,'Relevé Kizeo'!$C$4:$R$1001,6,TRUE),"")</f>
        <v>0</v>
      </c>
      <c r="W52" s="50" t="b">
        <f t="shared" si="3"/>
        <v>0</v>
      </c>
      <c r="X52" s="50"/>
      <c r="Y52" s="51" t="str">
        <f t="shared" si="9"/>
        <v>0</v>
      </c>
      <c r="Z52" s="52">
        <f>IF(A52='Relevé Kizeo'!C13,VLOOKUP(A52,'Relevé Kizeo'!$C$4:$R$1001,8,TRUE),"")</f>
        <v>0</v>
      </c>
      <c r="AA52" s="52" t="str">
        <f t="shared" si="10"/>
        <v>0</v>
      </c>
      <c r="AB52" s="52">
        <f>IF(A52='Relevé Kizeo'!C13,VLOOKUP(A52,'Relevé Kizeo'!$C$4:$R$1001,9,TRUE),"")</f>
        <v>0</v>
      </c>
      <c r="AC52" s="52" t="str">
        <f t="shared" si="14"/>
        <v>0</v>
      </c>
      <c r="AD52" s="53">
        <f>IF(A52='Relevé Kizeo'!C13,VLOOKUP(A52,'Relevé Kizeo'!$C$4:$R$1001,10,TRUE),"")</f>
        <v>0</v>
      </c>
      <c r="AE52" s="11" t="str">
        <f t="shared" ca="1" si="5"/>
        <v/>
      </c>
      <c r="AF52" s="54" t="str">
        <f t="shared" ca="1" si="6"/>
        <v/>
      </c>
      <c r="AG52" s="43"/>
      <c r="AK52" s="44"/>
      <c r="AL52" s="44"/>
      <c r="AM52" s="44"/>
      <c r="AN52" s="44"/>
      <c r="AO52" s="44"/>
      <c r="AP52" s="44"/>
      <c r="AQ52" s="44"/>
      <c r="AR52" s="44"/>
      <c r="AS52" s="44"/>
      <c r="AT52" s="44"/>
      <c r="AU52" s="44"/>
      <c r="AV52" s="44"/>
      <c r="AW52" s="44"/>
      <c r="AX52" s="44"/>
      <c r="AY52" s="44"/>
      <c r="AZ52" s="44"/>
      <c r="BA52" s="44"/>
      <c r="BB52" s="44"/>
    </row>
    <row r="53" spans="1:54" s="33" customFormat="1" ht="15.75" customHeight="1" x14ac:dyDescent="0.25">
      <c r="A53" s="57">
        <v>44937</v>
      </c>
      <c r="B53" s="208"/>
      <c r="C53" s="10">
        <f>IF(A53='Relevé Kizeo'!C14,VLOOKUP(A53,'Relevé Kizeo'!$C$4:$R$1001,2,TRUE),"")</f>
        <v>0</v>
      </c>
      <c r="D53" s="9">
        <f t="shared" si="7"/>
        <v>0</v>
      </c>
      <c r="E53" s="10">
        <f t="shared" si="11"/>
        <v>0</v>
      </c>
      <c r="F53" s="170">
        <v>0</v>
      </c>
      <c r="G53" s="10" cm="1">
        <f t="array" ref="G53">_xlfn.IFS(C53="",0,C53=0,0,C53="CP",0,C53="CEF",0,C53="CSS",0,C53="CEM",0,C53="CEM",0,C53="MAL",0,C53="AT",0,C53="ABST J",0,C53="ABST I",0,C53="FERIE",0,C53="REPOS",0,C53&lt;"1:00",$F$420)</f>
        <v>0</v>
      </c>
      <c r="H53" s="10">
        <f>IF(A53='Relevé Kizeo'!C14,VLOOKUP(A53,'Relevé Kizeo'!$C$4:$R$1001,3,TRUE),"")</f>
        <v>0</v>
      </c>
      <c r="I53" s="10">
        <f>IF(A53='Relevé Kizeo'!C14,VLOOKUP(A53,'Relevé Kizeo'!$C$4:$R$1001,4,TRUE),"")</f>
        <v>0</v>
      </c>
      <c r="J53" s="10">
        <f>IF(A53='Relevé Kizeo'!C14,VLOOKUP(A53,'Relevé Kizeo'!$C$4:$R$1001,5,TRUE),"")</f>
        <v>0</v>
      </c>
      <c r="K53" s="10">
        <f t="shared" si="8"/>
        <v>0</v>
      </c>
      <c r="L53" s="9">
        <v>0</v>
      </c>
      <c r="M53" s="10" cm="1">
        <f t="array" ref="M53">_xlfn.IFS(I53="",0,I53=0,0,I53="CP",0,I53="CEF",0,I53="CSS",0,I53="CEM",0,I53="MAL",0,I53="AT",0,I53="ABST J",0,I53="ABST I",0,I53="FERIE",0,I53="REPOS",0,I53&lt;"1:00",$F$421)</f>
        <v>0</v>
      </c>
      <c r="N53" s="58" cm="1">
        <f t="array" aca="1" ref="N53" ca="1">_xlfn.IFS(D53=0,0,AND(D53&gt;=1,D53&lt;=9),OFFSET($AL$5,MOD(WEEKNUM(A53,21)-1,26),IF(WEEKNUM(A53,21)&gt;26,8,0))/5,D53=10,0,D53=11,(H53-E53+G53)*24+(K53-I53+M53)*24)</f>
        <v>0</v>
      </c>
      <c r="O53" s="25"/>
      <c r="P53" s="25">
        <f t="shared" ca="1" si="12"/>
        <v>0</v>
      </c>
      <c r="Q53" s="28" cm="1">
        <f t="array" aca="1" ref="Q53" ca="1">IF(LEFT(R$2,1)="-",-1,1)*INDIRECT(CONCATENATE(RIGHT(R$2,LEN(R$2)-1),ROW()))+IF(LEFT(R$3,1)="-",-1,1)*INDIRECT(CONCATENATE(RIGHT(R$3,LEN(R$3)-1),ROW()))</f>
        <v>0</v>
      </c>
      <c r="R53" s="25">
        <f t="shared" ca="1" si="0"/>
        <v>0.25</v>
      </c>
      <c r="S53" s="9">
        <f t="shared" si="1"/>
        <v>0</v>
      </c>
      <c r="T53" s="9" t="str">
        <f t="shared" si="13"/>
        <v/>
      </c>
      <c r="U53" s="59"/>
      <c r="V53" s="60">
        <f>IF(A53='Relevé Kizeo'!C14,VLOOKUP(A53,'Relevé Kizeo'!$C$4:$R$1001,6,TRUE),"")</f>
        <v>0</v>
      </c>
      <c r="W53" s="50" t="b">
        <f t="shared" si="3"/>
        <v>0</v>
      </c>
      <c r="X53" s="50"/>
      <c r="Y53" s="51" t="str">
        <f t="shared" si="9"/>
        <v>0</v>
      </c>
      <c r="Z53" s="52">
        <f>IF(A53='Relevé Kizeo'!C14,VLOOKUP(A53,'Relevé Kizeo'!$C$4:$R$1001,8,TRUE),"")</f>
        <v>0</v>
      </c>
      <c r="AA53" s="52" t="str">
        <f t="shared" si="10"/>
        <v>0</v>
      </c>
      <c r="AB53" s="52">
        <f>IF(A53='Relevé Kizeo'!C14,VLOOKUP(A53,'Relevé Kizeo'!$C$4:$R$1001,9,TRUE),"")</f>
        <v>0</v>
      </c>
      <c r="AC53" s="52" t="str">
        <f t="shared" si="14"/>
        <v>0</v>
      </c>
      <c r="AD53" s="53">
        <f>IF(A53='Relevé Kizeo'!C14,VLOOKUP(A53,'Relevé Kizeo'!$C$4:$R$1001,10,TRUE),"")</f>
        <v>0</v>
      </c>
      <c r="AE53" s="11" t="str">
        <f t="shared" ca="1" si="5"/>
        <v/>
      </c>
      <c r="AF53" s="54" t="str">
        <f t="shared" ca="1" si="6"/>
        <v/>
      </c>
      <c r="AG53" s="43"/>
      <c r="AK53" s="44"/>
      <c r="AL53" s="44"/>
      <c r="AM53" s="44"/>
      <c r="AN53" s="44"/>
      <c r="AO53" s="44"/>
      <c r="AP53" s="44"/>
      <c r="AQ53" s="44"/>
      <c r="AR53" s="44"/>
      <c r="AS53" s="44"/>
      <c r="AT53" s="44"/>
      <c r="AU53" s="44"/>
      <c r="AV53" s="44"/>
      <c r="AW53" s="44"/>
      <c r="AX53" s="44"/>
      <c r="AY53" s="44"/>
      <c r="AZ53" s="44"/>
      <c r="BA53" s="44"/>
      <c r="BB53" s="44"/>
    </row>
    <row r="54" spans="1:54" s="33" customFormat="1" ht="15.75" customHeight="1" x14ac:dyDescent="0.25">
      <c r="A54" s="57">
        <v>44938</v>
      </c>
      <c r="B54" s="208"/>
      <c r="C54" s="10">
        <f>IF(A54='Relevé Kizeo'!C15,VLOOKUP(A54,'Relevé Kizeo'!$C$4:$R$1001,2,TRUE),"")</f>
        <v>0</v>
      </c>
      <c r="D54" s="9">
        <f t="shared" si="7"/>
        <v>0</v>
      </c>
      <c r="E54" s="10">
        <f t="shared" si="11"/>
        <v>0</v>
      </c>
      <c r="F54" s="170">
        <v>0</v>
      </c>
      <c r="G54" s="10" cm="1">
        <f t="array" ref="G54">_xlfn.IFS(C54="",0,C54=0,0,C54="CP",0,C54="CEF",0,C54="CSS",0,C54="CEM",0,C54="CEM",0,C54="MAL",0,C54="AT",0,C54="ABST J",0,C54="ABST I",0,C54="FERIE",0,C54="REPOS",0,C54&lt;"1:00",$F$420)</f>
        <v>0</v>
      </c>
      <c r="H54" s="10">
        <f>IF(A54='Relevé Kizeo'!C15,VLOOKUP(A54,'Relevé Kizeo'!$C$4:$R$1001,3,TRUE),"")</f>
        <v>0</v>
      </c>
      <c r="I54" s="10">
        <f>IF(A54='Relevé Kizeo'!C15,VLOOKUP(A54,'Relevé Kizeo'!$C$4:$R$1001,4,TRUE),"")</f>
        <v>0</v>
      </c>
      <c r="J54" s="10">
        <f>IF(A54='Relevé Kizeo'!C15,VLOOKUP(A54,'Relevé Kizeo'!$C$4:$R$1001,5,TRUE),"")</f>
        <v>0</v>
      </c>
      <c r="K54" s="10">
        <f t="shared" si="8"/>
        <v>0</v>
      </c>
      <c r="L54" s="9">
        <v>0</v>
      </c>
      <c r="M54" s="10" cm="1">
        <f t="array" ref="M54">_xlfn.IFS(I54="",0,I54=0,0,I54="CP",0,I54="CEF",0,I54="CSS",0,I54="CEM",0,I54="MAL",0,I54="AT",0,I54="ABST J",0,I54="ABST I",0,I54="FERIE",0,I54="REPOS",0,I54&lt;"1:00",$F$421)</f>
        <v>0</v>
      </c>
      <c r="N54" s="58" cm="1">
        <f t="array" aca="1" ref="N54" ca="1">_xlfn.IFS(D54=0,0,AND(D54&gt;=1,D54&lt;=9),OFFSET($AL$5,MOD(WEEKNUM(A54,21)-1,26),IF(WEEKNUM(A54,21)&gt;26,8,0))/5,D54=10,0,D54=11,(H54-E54+G54)*24+(K54-I54+M54)*24)</f>
        <v>0</v>
      </c>
      <c r="O54" s="25"/>
      <c r="P54" s="25">
        <f t="shared" ca="1" si="12"/>
        <v>0</v>
      </c>
      <c r="Q54" s="28" cm="1">
        <f t="array" aca="1" ref="Q54" ca="1">IF(LEFT(R$2,1)="-",-1,1)*INDIRECT(CONCATENATE(RIGHT(R$2,LEN(R$2)-1),ROW()))+IF(LEFT(R$3,1)="-",-1,1)*INDIRECT(CONCATENATE(RIGHT(R$3,LEN(R$3)-1),ROW()))</f>
        <v>0</v>
      </c>
      <c r="R54" s="25">
        <f t="shared" ca="1" si="0"/>
        <v>0.25</v>
      </c>
      <c r="S54" s="9">
        <f t="shared" si="1"/>
        <v>0</v>
      </c>
      <c r="T54" s="9" t="str">
        <f t="shared" si="13"/>
        <v/>
      </c>
      <c r="U54" s="59"/>
      <c r="V54" s="60">
        <f>IF(A54='Relevé Kizeo'!C15,VLOOKUP(A54,'Relevé Kizeo'!$C$4:$R$1001,6,TRUE),"")</f>
        <v>0</v>
      </c>
      <c r="W54" s="50" t="b">
        <f t="shared" si="3"/>
        <v>0</v>
      </c>
      <c r="X54" s="50"/>
      <c r="Y54" s="51" t="str">
        <f t="shared" si="9"/>
        <v>0</v>
      </c>
      <c r="Z54" s="52">
        <f>IF(A54='Relevé Kizeo'!C15,VLOOKUP(A54,'Relevé Kizeo'!$C$4:$R$1001,8,TRUE),"")</f>
        <v>0</v>
      </c>
      <c r="AA54" s="52" t="str">
        <f t="shared" si="10"/>
        <v>0</v>
      </c>
      <c r="AB54" s="52">
        <f>IF(A54='Relevé Kizeo'!C15,VLOOKUP(A54,'Relevé Kizeo'!$C$4:$R$1001,9,TRUE),"")</f>
        <v>0</v>
      </c>
      <c r="AC54" s="52" t="str">
        <f t="shared" si="14"/>
        <v>0</v>
      </c>
      <c r="AD54" s="53">
        <f>IF(A54='Relevé Kizeo'!C15,VLOOKUP(A54,'Relevé Kizeo'!$C$4:$R$1001,10,TRUE),"")</f>
        <v>0</v>
      </c>
      <c r="AE54" s="11" t="str">
        <f t="shared" ca="1" si="5"/>
        <v/>
      </c>
      <c r="AF54" s="54" t="str">
        <f t="shared" ca="1" si="6"/>
        <v/>
      </c>
      <c r="AG54" s="64"/>
      <c r="AK54" s="44"/>
      <c r="AL54" s="44"/>
      <c r="AM54" s="44"/>
      <c r="AN54" s="44"/>
      <c r="AO54" s="44"/>
      <c r="AP54" s="44"/>
      <c r="AQ54" s="44"/>
      <c r="AR54" s="44"/>
      <c r="AS54" s="44"/>
      <c r="AT54" s="44"/>
      <c r="AU54" s="44"/>
      <c r="AV54" s="44"/>
      <c r="AW54" s="44"/>
      <c r="AX54" s="44"/>
      <c r="AY54" s="44"/>
      <c r="AZ54" s="44"/>
      <c r="BA54" s="44"/>
      <c r="BB54" s="44"/>
    </row>
    <row r="55" spans="1:54" s="33" customFormat="1" ht="15.75" customHeight="1" x14ac:dyDescent="0.25">
      <c r="A55" s="57">
        <v>44939</v>
      </c>
      <c r="B55" s="208"/>
      <c r="C55" s="10">
        <f>IF(A55='Relevé Kizeo'!C16,VLOOKUP(A55,'Relevé Kizeo'!$C$4:$R$1001,2,TRUE),"")</f>
        <v>0</v>
      </c>
      <c r="D55" s="9">
        <f t="shared" si="7"/>
        <v>0</v>
      </c>
      <c r="E55" s="10">
        <f t="shared" si="11"/>
        <v>0</v>
      </c>
      <c r="F55" s="170">
        <v>0</v>
      </c>
      <c r="G55" s="10" cm="1">
        <f t="array" ref="G55">_xlfn.IFS(C55="",0,C55=0,0,C55="CP",0,C55="CEF",0,C55="CSS",0,C55="CEM",0,C55="CEM",0,C55="MAL",0,C55="AT",0,C55="ABST J",0,C55="ABST I",0,C55="FERIE",0,C55="REPOS",0,C55&lt;"1:00",$F$420)</f>
        <v>0</v>
      </c>
      <c r="H55" s="10">
        <f>IF(A55='Relevé Kizeo'!C16,VLOOKUP(A55,'Relevé Kizeo'!$C$4:$R$1001,3,TRUE),"")</f>
        <v>0</v>
      </c>
      <c r="I55" s="10">
        <f>IF(A55='Relevé Kizeo'!C16,VLOOKUP(A55,'Relevé Kizeo'!$C$4:$R$1001,4,TRUE),"")</f>
        <v>0</v>
      </c>
      <c r="J55" s="10">
        <f>IF(A55='Relevé Kizeo'!C16,VLOOKUP(A55,'Relevé Kizeo'!$C$4:$R$1001,5,TRUE),"")</f>
        <v>0</v>
      </c>
      <c r="K55" s="10">
        <f t="shared" si="8"/>
        <v>0</v>
      </c>
      <c r="L55" s="9">
        <v>0</v>
      </c>
      <c r="M55" s="10" cm="1">
        <f t="array" ref="M55">_xlfn.IFS(I55="",0,I55=0,0,I55="CP",0,I55="CEF",0,I55="CSS",0,I55="CEM",0,I55="MAL",0,I55="AT",0,I55="ABST J",0,I55="ABST I",0,I55="FERIE",0,I55="REPOS",0,I55&lt;"1:00",$F$421)</f>
        <v>0</v>
      </c>
      <c r="N55" s="58" cm="1">
        <f t="array" aca="1" ref="N55" ca="1">_xlfn.IFS(D55=0,0,AND(D55&gt;=1,D55&lt;=9),OFFSET($AL$5,MOD(WEEKNUM(A55,21)-1,26),IF(WEEKNUM(A55,21)&gt;26,8,0))/5,D55=10,0,D55=11,(H55-E55+G55)*24+(K55-I55+M55)*24)</f>
        <v>0</v>
      </c>
      <c r="O55" s="25"/>
      <c r="P55" s="25">
        <f t="shared" ca="1" si="12"/>
        <v>0</v>
      </c>
      <c r="Q55" s="28" cm="1">
        <f t="array" aca="1" ref="Q55" ca="1">IF(LEFT(R$2,1)="-",-1,1)*INDIRECT(CONCATENATE(RIGHT(R$2,LEN(R$2)-1),ROW()))+IF(LEFT(R$3,1)="-",-1,1)*INDIRECT(CONCATENATE(RIGHT(R$3,LEN(R$3)-1),ROW()))</f>
        <v>0</v>
      </c>
      <c r="R55" s="25">
        <f t="shared" ca="1" si="0"/>
        <v>0.25</v>
      </c>
      <c r="S55" s="9">
        <f t="shared" si="1"/>
        <v>0</v>
      </c>
      <c r="T55" s="9" t="str">
        <f t="shared" si="13"/>
        <v/>
      </c>
      <c r="U55" s="59"/>
      <c r="V55" s="60">
        <f>IF(A55='Relevé Kizeo'!C16,VLOOKUP(A55,'Relevé Kizeo'!$C$4:$R$1001,6,TRUE),"")</f>
        <v>0</v>
      </c>
      <c r="W55" s="50"/>
      <c r="X55" s="50"/>
      <c r="Y55" s="51"/>
      <c r="Z55" s="52"/>
      <c r="AA55" s="52"/>
      <c r="AB55" s="52"/>
      <c r="AC55" s="52"/>
      <c r="AD55" s="53"/>
      <c r="AE55" s="11"/>
      <c r="AF55" s="54"/>
      <c r="AG55" s="61"/>
      <c r="AK55" s="44"/>
      <c r="AL55" s="44"/>
      <c r="AM55" s="44"/>
      <c r="AN55" s="44"/>
      <c r="AO55" s="44"/>
      <c r="AP55" s="44"/>
      <c r="AQ55" s="44"/>
      <c r="AR55" s="44"/>
      <c r="AS55" s="44"/>
      <c r="AT55" s="44"/>
      <c r="AU55" s="44"/>
      <c r="AV55" s="44"/>
      <c r="AW55" s="44"/>
      <c r="AX55" s="44"/>
      <c r="AY55" s="44"/>
      <c r="AZ55" s="44"/>
      <c r="BA55" s="44"/>
      <c r="BB55" s="44"/>
    </row>
    <row r="56" spans="1:54" s="33" customFormat="1" ht="15.75" customHeight="1" x14ac:dyDescent="0.25">
      <c r="A56" s="57">
        <v>44940</v>
      </c>
      <c r="B56" s="208"/>
      <c r="C56" s="10" t="str">
        <f>IF(A56='Relevé Kizeo'!C17,VLOOKUP(A56,'Relevé Kizeo'!$C$4:$R$1001,2,TRUE),"")</f>
        <v>REPOS</v>
      </c>
      <c r="D56" s="9">
        <f t="shared" si="7"/>
        <v>10</v>
      </c>
      <c r="E56" s="10">
        <f t="shared" si="11"/>
        <v>0</v>
      </c>
      <c r="F56" s="170">
        <v>0</v>
      </c>
      <c r="G56" s="10" cm="1">
        <f t="array" ref="G56">_xlfn.IFS(C56="",0,C56=0,0,C56="CP",0,C56="CEF",0,C56="CSS",0,C56="CEM",0,C56="CEM",0,C56="MAL",0,C56="AT",0,C56="ABST J",0,C56="ABST I",0,C56="FERIE",0,C56="REPOS",0,C56&lt;"1:00",$F$420)</f>
        <v>0</v>
      </c>
      <c r="H56" s="10">
        <f>IF(A56='Relevé Kizeo'!C17,VLOOKUP(A56,'Relevé Kizeo'!$C$4:$R$1001,3,TRUE),"")</f>
        <v>0</v>
      </c>
      <c r="I56" s="10">
        <f>IF(A56='Relevé Kizeo'!C17,VLOOKUP(A56,'Relevé Kizeo'!$C$4:$R$1001,4,TRUE),"")</f>
        <v>0</v>
      </c>
      <c r="J56" s="10">
        <f>IF(A56='Relevé Kizeo'!C17,VLOOKUP(A56,'Relevé Kizeo'!$C$4:$R$1001,5,TRUE),"")</f>
        <v>0</v>
      </c>
      <c r="K56" s="10">
        <f t="shared" si="8"/>
        <v>0</v>
      </c>
      <c r="L56" s="9">
        <v>0</v>
      </c>
      <c r="M56" s="10" cm="1">
        <f t="array" ref="M56">_xlfn.IFS(I56="",0,I56=0,0,I56="CP",0,I56="CEF",0,I56="CSS",0,I56="CEM",0,I56="MAL",0,I56="AT",0,I56="ABST J",0,I56="ABST I",0,I56="FERIE",0,I56="REPOS",0,I56&lt;"1:00",$F$421)</f>
        <v>0</v>
      </c>
      <c r="N56" s="58" cm="1">
        <f t="array" aca="1" ref="N56" ca="1">_xlfn.IFS(D56=0,0,AND(D56&gt;=1,D56&lt;=9),OFFSET($AL$5,MOD(WEEKNUM(A56,21)-1,26),IF(WEEKNUM(A56,21)&gt;26,8,0))/5,D56=10,0,D56=11,(H56-E56+G56)*24+(K56-I56+M56)*24)</f>
        <v>0</v>
      </c>
      <c r="O56" s="25"/>
      <c r="P56" s="25">
        <f t="shared" ca="1" si="12"/>
        <v>0</v>
      </c>
      <c r="Q56" s="28" cm="1">
        <f t="array" aca="1" ref="Q56" ca="1">IF(LEFT(R$2,1)="-",-1,1)*INDIRECT(CONCATENATE(RIGHT(R$2,LEN(R$2)-1),ROW()))+IF(LEFT(R$3,1)="-",-1,1)*INDIRECT(CONCATENATE(RIGHT(R$3,LEN(R$3)-1),ROW()))</f>
        <v>0</v>
      </c>
      <c r="R56" s="25">
        <f t="shared" ca="1" si="0"/>
        <v>0.25</v>
      </c>
      <c r="S56" s="9">
        <f t="shared" si="1"/>
        <v>0</v>
      </c>
      <c r="T56" s="9" t="str">
        <f t="shared" si="13"/>
        <v/>
      </c>
      <c r="U56" s="59"/>
      <c r="V56" s="60">
        <f>IF(A56='Relevé Kizeo'!C17,VLOOKUP(A56,'Relevé Kizeo'!$C$4:$R$1001,6,TRUE),"")</f>
        <v>0</v>
      </c>
      <c r="W56" s="50" t="b">
        <f>IF(D55="","",IF(D55=1,1,IF(D55=2,0,IF(D55=3,0,IF(D55=4,0,IF(D55=5,0,IF(D55=6,1,IF(D55=7,0,IF(D55=8,0,IF(D55=9,0,IF(D55=10,0,IF(D55=11,1))))))))))))</f>
        <v>0</v>
      </c>
      <c r="X56" s="50"/>
      <c r="Y56" s="51" t="str">
        <f t="shared" si="9"/>
        <v>0</v>
      </c>
      <c r="Z56" s="52">
        <f>IF(A55='Relevé Kizeo'!C16,VLOOKUP(A55,'Relevé Kizeo'!$C$4:$R$1001,8,TRUE),"")</f>
        <v>0</v>
      </c>
      <c r="AA56" s="52" t="str">
        <f t="shared" si="10"/>
        <v>0</v>
      </c>
      <c r="AB56" s="52">
        <f>IF(A55='Relevé Kizeo'!C16,VLOOKUP(A55,'Relevé Kizeo'!$C$4:$R$1001,9,TRUE),"")</f>
        <v>0</v>
      </c>
      <c r="AC56" s="52" t="str">
        <f t="shared" si="14"/>
        <v>0</v>
      </c>
      <c r="AD56" s="53">
        <f>IF(A55='Relevé Kizeo'!C16,VLOOKUP(A55,'Relevé Kizeo'!$C$4:$R$1001,10,TRUE),"")</f>
        <v>0</v>
      </c>
      <c r="AE56" s="11" t="str">
        <f ca="1">IF(N55=0,"",IF(N55&gt;$F$418,N55-$F$418,$F$418-N55))</f>
        <v/>
      </c>
      <c r="AF56" s="54" t="str">
        <f ca="1">IF(ISERROR(IF(N55&gt;$F$418,(HOUR(AE56)*60+MINUTE(AE56))/60,-(HOUR(AE56)*60+MINUTE(AE56))/60)),"",IF(N55&gt;$F$418,(HOUR(AE56)*60+MINUTE(AE56))/60,-(HOUR(AE56)*60+MINUTE(AE56))/60))</f>
        <v/>
      </c>
      <c r="AG56" s="43"/>
      <c r="AK56" s="44"/>
      <c r="AL56" s="44"/>
      <c r="AM56" s="44"/>
      <c r="AN56" s="44"/>
      <c r="AO56" s="44"/>
      <c r="AP56" s="44"/>
      <c r="AQ56" s="44"/>
      <c r="AR56" s="44"/>
      <c r="AS56" s="44"/>
      <c r="AT56" s="44"/>
      <c r="AU56" s="44"/>
      <c r="AV56" s="44"/>
      <c r="AW56" s="44"/>
      <c r="AX56" s="44"/>
      <c r="AY56" s="44"/>
      <c r="AZ56" s="44"/>
      <c r="BA56" s="44"/>
      <c r="BB56" s="44"/>
    </row>
    <row r="57" spans="1:54" s="33" customFormat="1" ht="15.75" customHeight="1" x14ac:dyDescent="0.25">
      <c r="A57" s="57">
        <v>44941</v>
      </c>
      <c r="B57" s="208"/>
      <c r="C57" s="10" t="str">
        <f>IF(A57='Relevé Kizeo'!C18,VLOOKUP(A57,'Relevé Kizeo'!$C$4:$R$1001,2,TRUE),"")</f>
        <v>REPOS</v>
      </c>
      <c r="D57" s="9">
        <f t="shared" si="7"/>
        <v>10</v>
      </c>
      <c r="E57" s="10">
        <f t="shared" si="11"/>
        <v>0</v>
      </c>
      <c r="F57" s="170">
        <v>0</v>
      </c>
      <c r="G57" s="10" cm="1">
        <f t="array" ref="G57">_xlfn.IFS(C57="",0,C57=0,0,C57="CP",0,C57="CEF",0,C57="CSS",0,C57="CEM",0,C57="CEM",0,C57="MAL",0,C57="AT",0,C57="ABST J",0,C57="ABST I",0,C57="FERIE",0,C57="REPOS",0,C57&lt;"1:00",$F$420)</f>
        <v>0</v>
      </c>
      <c r="H57" s="10">
        <f>IF(A57='Relevé Kizeo'!C18,VLOOKUP(A57,'Relevé Kizeo'!$C$4:$R$1001,3,TRUE),"")</f>
        <v>0</v>
      </c>
      <c r="I57" s="10">
        <f>IF(A57='Relevé Kizeo'!C18,VLOOKUP(A57,'Relevé Kizeo'!$C$4:$R$1001,4,TRUE),"")</f>
        <v>0</v>
      </c>
      <c r="J57" s="10">
        <f>IF(A57='Relevé Kizeo'!C18,VLOOKUP(A57,'Relevé Kizeo'!$C$4:$R$1001,5,TRUE),"")</f>
        <v>0</v>
      </c>
      <c r="K57" s="10">
        <f t="shared" si="8"/>
        <v>0</v>
      </c>
      <c r="L57" s="9">
        <v>0</v>
      </c>
      <c r="M57" s="10" cm="1">
        <f t="array" ref="M57">_xlfn.IFS(I57="",0,I57=0,0,I57="CP",0,I57="CEF",0,I57="CSS",0,I57="CEM",0,I57="MAL",0,I57="AT",0,I57="ABST J",0,I57="ABST I",0,I57="FERIE",0,I57="REPOS",0,I57&lt;"1:00",$F$421)</f>
        <v>0</v>
      </c>
      <c r="N57" s="58" cm="1">
        <f t="array" aca="1" ref="N57" ca="1">_xlfn.IFS(D57=0,0,AND(D57&gt;=1,D57&lt;=9),OFFSET($AL$5,MOD(WEEKNUM(A57,21)-1,26),IF(WEEKNUM(A57,21)&gt;26,8,0))/5,D57=10,0,D57=11,(H57-E57+G57)*24+(K57-I57+M57)*24)</f>
        <v>0</v>
      </c>
      <c r="O57" s="37">
        <f t="shared" ref="O57" ca="1" si="15">SUM(N51:N55)</f>
        <v>0</v>
      </c>
      <c r="P57" s="25">
        <v>32</v>
      </c>
      <c r="Q57" s="28" cm="1">
        <f t="array" aca="1" ref="Q57" ca="1">IF(LEFT(R$2,1)="-",-1,1)*INDIRECT(CONCATENATE(RIGHT(R$2,LEN(R$2)-1),ROW()))+IF(LEFT(R$3,1)="-",-1,1)*INDIRECT(CONCATENATE(RIGHT(R$3,LEN(R$3)-1),ROW()))</f>
        <v>-32</v>
      </c>
      <c r="R57" s="25">
        <f t="shared" ca="1" si="0"/>
        <v>-31.75</v>
      </c>
      <c r="S57" s="9">
        <f t="shared" si="1"/>
        <v>0</v>
      </c>
      <c r="T57" s="9" t="str">
        <f t="shared" si="13"/>
        <v/>
      </c>
      <c r="U57" s="59"/>
      <c r="V57" s="60">
        <f>IF(A57='Relevé Kizeo'!C18,VLOOKUP(A57,'Relevé Kizeo'!$C$4:$R$1001,6,TRUE),"")</f>
        <v>0</v>
      </c>
      <c r="W57" s="50">
        <f t="shared" ref="W57:W74" si="16">IF(D57="","",IF(D57=1,1,IF(D57=2,0,IF(D57=3,0,IF(D57=4,0,IF(D57=5,0,IF(D57=6,1,IF(D57=7,0,IF(D57=8,0,IF(D57=9,0,IF(D57=10,0,IF(D57=11,1))))))))))))</f>
        <v>0</v>
      </c>
      <c r="X57" s="50"/>
      <c r="Y57" s="51" t="str">
        <f t="shared" si="9"/>
        <v>0</v>
      </c>
      <c r="Z57" s="52">
        <f>IF(A57='Relevé Kizeo'!C18,VLOOKUP(A57,'Relevé Kizeo'!$C$4:$R$1001,8,TRUE),"")</f>
        <v>0</v>
      </c>
      <c r="AA57" s="52" t="str">
        <f t="shared" si="10"/>
        <v>0</v>
      </c>
      <c r="AB57" s="52">
        <f>IF(A57='Relevé Kizeo'!C18,VLOOKUP(A57,'Relevé Kizeo'!$C$4:$R$1001,9,TRUE),"")</f>
        <v>0</v>
      </c>
      <c r="AC57" s="52" t="str">
        <f t="shared" si="14"/>
        <v>0</v>
      </c>
      <c r="AD57" s="53">
        <f>IF(A57='Relevé Kizeo'!C18,VLOOKUP(A57,'Relevé Kizeo'!$C$4:$R$1001,10,TRUE),"")</f>
        <v>0</v>
      </c>
      <c r="AE57" s="11" t="str">
        <f t="shared" ref="AE57:AE74" ca="1" si="17">IF(N57=0,"",IF(N57&gt;$F$418,N57-$F$418,$F$418-N57))</f>
        <v/>
      </c>
      <c r="AF57" s="54" t="str">
        <f t="shared" ref="AF57:AF74" ca="1" si="18">IF(ISERROR(IF(N57&gt;$F$418,(HOUR(AE57)*60+MINUTE(AE57))/60,-(HOUR(AE57)*60+MINUTE(AE57))/60)),"",IF(N57&gt;$F$418,(HOUR(AE57)*60+MINUTE(AE57))/60,-(HOUR(AE57)*60+MINUTE(AE57))/60))</f>
        <v/>
      </c>
      <c r="AG57" s="43"/>
      <c r="AK57" s="44"/>
      <c r="AL57" s="44"/>
      <c r="AM57" s="44"/>
      <c r="AN57" s="44"/>
      <c r="AO57" s="44"/>
      <c r="AP57" s="44"/>
      <c r="AQ57" s="44"/>
      <c r="AR57" s="44"/>
      <c r="AS57" s="44"/>
      <c r="AT57" s="44"/>
      <c r="AU57" s="44"/>
      <c r="AV57" s="44"/>
      <c r="AW57" s="44"/>
      <c r="AX57" s="44"/>
      <c r="AY57" s="44"/>
      <c r="AZ57" s="44"/>
      <c r="BA57" s="44"/>
      <c r="BB57" s="44"/>
    </row>
    <row r="58" spans="1:54" s="33" customFormat="1" ht="15.75" customHeight="1" x14ac:dyDescent="0.25">
      <c r="A58" s="57">
        <v>44942</v>
      </c>
      <c r="B58" s="207" t="s">
        <v>46</v>
      </c>
      <c r="C58" s="10">
        <f>IF(A58='Relevé Kizeo'!C19,VLOOKUP(A58,'Relevé Kizeo'!$C$4:$R$1001,2,TRUE),"")</f>
        <v>0</v>
      </c>
      <c r="D58" s="9">
        <f t="shared" si="7"/>
        <v>0</v>
      </c>
      <c r="E58" s="10">
        <f t="shared" si="11"/>
        <v>0</v>
      </c>
      <c r="F58" s="170">
        <v>0</v>
      </c>
      <c r="G58" s="10" cm="1">
        <f t="array" ref="G58">_xlfn.IFS(C58="",0,C58=0,0,C58="CP",0,C58="CEF",0,C58="CSS",0,C58="CEM",0,C58="CEM",0,C58="MAL",0,C58="AT",0,C58="ABST J",0,C58="ABST I",0,C58="FERIE",0,C58="REPOS",0,C58&lt;"1:00",$F$420)</f>
        <v>0</v>
      </c>
      <c r="H58" s="10">
        <f>IF(A58='Relevé Kizeo'!C19,VLOOKUP(A58,'Relevé Kizeo'!$C$4:$R$1001,3,TRUE),"")</f>
        <v>0</v>
      </c>
      <c r="I58" s="10">
        <f>IF(A58='Relevé Kizeo'!C19,VLOOKUP(A58,'Relevé Kizeo'!$C$4:$R$1001,4,TRUE),"")</f>
        <v>0</v>
      </c>
      <c r="J58" s="10">
        <f>IF(A58='Relevé Kizeo'!C19,VLOOKUP(A58,'Relevé Kizeo'!$C$4:$R$1001,5,TRUE),"")</f>
        <v>0</v>
      </c>
      <c r="K58" s="10">
        <f t="shared" si="8"/>
        <v>0</v>
      </c>
      <c r="L58" s="9">
        <v>0</v>
      </c>
      <c r="M58" s="10" cm="1">
        <f t="array" ref="M58">_xlfn.IFS(I58="",0,I58=0,0,I58="CP",0,I58="CEF",0,I58="CSS",0,I58="CEM",0,I58="MAL",0,I58="AT",0,I58="ABST J",0,I58="ABST I",0,I58="FERIE",0,I58="REPOS",0,I58&lt;"1:00",$F$421)</f>
        <v>0</v>
      </c>
      <c r="N58" s="58" cm="1">
        <f t="array" aca="1" ref="N58" ca="1">_xlfn.IFS(D58=0,0,AND(D58&gt;=1,D58&lt;=9),OFFSET($AL$5,MOD(WEEKNUM(A58,21)-1,26),IF(WEEKNUM(A58,21)&gt;26,8,0))/5,D58=10,0,D58=11,(H58-E58+G58)*24+(K58-I58+M58)*24)</f>
        <v>0</v>
      </c>
      <c r="P58" s="25">
        <f t="shared" ca="1" si="12"/>
        <v>0</v>
      </c>
      <c r="Q58" s="28" cm="1">
        <f t="array" aca="1" ref="Q58" ca="1">IF(LEFT(R$2,1)="-",-1,1)*INDIRECT(CONCATENATE(RIGHT(R$2,LEN(R$2)-1),ROW()))+IF(LEFT(R$3,1)="-",-1,1)*INDIRECT(CONCATENATE(RIGHT(R$3,LEN(R$3)-1),ROW()))</f>
        <v>0</v>
      </c>
      <c r="R58" s="25">
        <f t="shared" ca="1" si="0"/>
        <v>-31.75</v>
      </c>
      <c r="S58" s="9">
        <f t="shared" si="1"/>
        <v>0</v>
      </c>
      <c r="T58" s="9" t="str">
        <f t="shared" si="13"/>
        <v/>
      </c>
      <c r="U58" s="59"/>
      <c r="V58" s="60">
        <f>IF(A58='Relevé Kizeo'!C19,VLOOKUP(A58,'Relevé Kizeo'!$C$4:$R$1001,6,TRUE),"")</f>
        <v>0</v>
      </c>
      <c r="W58" s="50" t="b">
        <f t="shared" si="16"/>
        <v>0</v>
      </c>
      <c r="X58" s="50"/>
      <c r="Y58" s="51" t="str">
        <f t="shared" si="9"/>
        <v>0</v>
      </c>
      <c r="Z58" s="52">
        <f>IF(A58='Relevé Kizeo'!C19,VLOOKUP(A58,'Relevé Kizeo'!$C$4:$R$1001,8,TRUE),"")</f>
        <v>0</v>
      </c>
      <c r="AA58" s="52" t="str">
        <f t="shared" si="10"/>
        <v>0</v>
      </c>
      <c r="AB58" s="52">
        <f>IF(A58='Relevé Kizeo'!C19,VLOOKUP(A58,'Relevé Kizeo'!$C$4:$R$1001,9,TRUE),"")</f>
        <v>0</v>
      </c>
      <c r="AC58" s="52" t="str">
        <f t="shared" si="14"/>
        <v>0</v>
      </c>
      <c r="AD58" s="53">
        <f>IF(A58='Relevé Kizeo'!C19,VLOOKUP(A58,'Relevé Kizeo'!$C$4:$R$1001,10,TRUE),"")</f>
        <v>0</v>
      </c>
      <c r="AE58" s="11" t="str">
        <f t="shared" ca="1" si="17"/>
        <v/>
      </c>
      <c r="AF58" s="54" t="str">
        <f t="shared" ca="1" si="18"/>
        <v/>
      </c>
      <c r="AG58" s="43"/>
      <c r="AK58" s="44"/>
      <c r="AL58" s="44"/>
      <c r="AM58" s="44"/>
      <c r="AN58" s="44"/>
      <c r="AO58" s="44"/>
      <c r="AP58" s="44"/>
      <c r="AQ58" s="44"/>
      <c r="AR58" s="44"/>
      <c r="AS58" s="44"/>
      <c r="AT58" s="44"/>
      <c r="AU58" s="44"/>
      <c r="AV58" s="44"/>
      <c r="AW58" s="44"/>
      <c r="AX58" s="44"/>
      <c r="AY58" s="44"/>
      <c r="AZ58" s="44"/>
      <c r="BA58" s="44"/>
      <c r="BB58" s="44"/>
    </row>
    <row r="59" spans="1:54" s="33" customFormat="1" ht="15.75" customHeight="1" x14ac:dyDescent="0.25">
      <c r="A59" s="57">
        <v>44943</v>
      </c>
      <c r="B59" s="208"/>
      <c r="C59" s="10">
        <f>IF(A59='Relevé Kizeo'!C20,VLOOKUP(A59,'Relevé Kizeo'!$C$4:$R$1001,2,TRUE),"")</f>
        <v>0</v>
      </c>
      <c r="D59" s="9">
        <f t="shared" si="7"/>
        <v>0</v>
      </c>
      <c r="E59" s="10">
        <f t="shared" si="11"/>
        <v>0</v>
      </c>
      <c r="F59" s="170">
        <v>0</v>
      </c>
      <c r="G59" s="10" cm="1">
        <f t="array" ref="G59">_xlfn.IFS(C59="",0,C59=0,0,C59="CP",0,C59="CEF",0,C59="CSS",0,C59="CEM",0,C59="CEM",0,C59="MAL",0,C59="AT",0,C59="ABST J",0,C59="ABST I",0,C59="FERIE",0,C59="REPOS",0,C59&lt;"1:00",$F$420)</f>
        <v>0</v>
      </c>
      <c r="H59" s="10">
        <f>IF(A59='Relevé Kizeo'!C20,VLOOKUP(A59,'Relevé Kizeo'!$C$4:$R$1001,3,TRUE),"")</f>
        <v>0</v>
      </c>
      <c r="I59" s="10">
        <f>IF(A59='Relevé Kizeo'!C20,VLOOKUP(A59,'Relevé Kizeo'!$C$4:$R$1001,4,TRUE),"")</f>
        <v>0</v>
      </c>
      <c r="J59" s="10">
        <f>IF(A59='Relevé Kizeo'!C20,VLOOKUP(A59,'Relevé Kizeo'!$C$4:$R$1001,5,TRUE),"")</f>
        <v>0</v>
      </c>
      <c r="K59" s="10">
        <f t="shared" si="8"/>
        <v>0</v>
      </c>
      <c r="L59" s="9">
        <v>0</v>
      </c>
      <c r="M59" s="10" cm="1">
        <f t="array" ref="M59">_xlfn.IFS(I59="",0,I59=0,0,I59="CP",0,I59="CEF",0,I59="CSS",0,I59="CEM",0,I59="MAL",0,I59="AT",0,I59="ABST J",0,I59="ABST I",0,I59="FERIE",0,I59="REPOS",0,I59&lt;"1:00",$F$421)</f>
        <v>0</v>
      </c>
      <c r="N59" s="58" cm="1">
        <f t="array" aca="1" ref="N59" ca="1">_xlfn.IFS(D59=0,0,AND(D59&gt;=1,D59&lt;=9),OFFSET($AL$5,MOD(WEEKNUM(A59,21)-1,26),IF(WEEKNUM(A59,21)&gt;26,8,0))/5,D59=10,0,D59=11,(H59-E59+G59)*24+(K59-I59+M59)*24)</f>
        <v>0</v>
      </c>
      <c r="O59" s="25"/>
      <c r="P59" s="25">
        <f t="shared" ca="1" si="12"/>
        <v>0</v>
      </c>
      <c r="Q59" s="28" cm="1">
        <f t="array" aca="1" ref="Q59" ca="1">IF(LEFT(R$2,1)="-",-1,1)*INDIRECT(CONCATENATE(RIGHT(R$2,LEN(R$2)-1),ROW()))+IF(LEFT(R$3,1)="-",-1,1)*INDIRECT(CONCATENATE(RIGHT(R$3,LEN(R$3)-1),ROW()))</f>
        <v>0</v>
      </c>
      <c r="R59" s="25">
        <f t="shared" ca="1" si="0"/>
        <v>-31.75</v>
      </c>
      <c r="S59" s="9">
        <f t="shared" si="1"/>
        <v>0</v>
      </c>
      <c r="T59" s="9" t="str">
        <f t="shared" si="13"/>
        <v/>
      </c>
      <c r="U59" s="59"/>
      <c r="V59" s="60">
        <f>IF(A59='Relevé Kizeo'!C20,VLOOKUP(A59,'Relevé Kizeo'!$C$4:$R$1001,6,TRUE),"")</f>
        <v>0</v>
      </c>
      <c r="W59" s="50" t="b">
        <f t="shared" si="16"/>
        <v>0</v>
      </c>
      <c r="X59" s="50"/>
      <c r="Y59" s="51" t="str">
        <f t="shared" si="9"/>
        <v>0</v>
      </c>
      <c r="Z59" s="52">
        <f>IF(A59='Relevé Kizeo'!C20,VLOOKUP(A59,'Relevé Kizeo'!$C$4:$R$1001,8,TRUE),"")</f>
        <v>0</v>
      </c>
      <c r="AA59" s="52" t="str">
        <f t="shared" si="10"/>
        <v>0</v>
      </c>
      <c r="AB59" s="52">
        <f>IF(A59='Relevé Kizeo'!C20,VLOOKUP(A59,'Relevé Kizeo'!$C$4:$R$1001,9,TRUE),"")</f>
        <v>0</v>
      </c>
      <c r="AC59" s="52" t="str">
        <f t="shared" si="14"/>
        <v>0</v>
      </c>
      <c r="AD59" s="53">
        <f>IF(A59='Relevé Kizeo'!C20,VLOOKUP(A59,'Relevé Kizeo'!$C$4:$R$1001,10,TRUE),"")</f>
        <v>0</v>
      </c>
      <c r="AE59" s="11" t="str">
        <f t="shared" ca="1" si="17"/>
        <v/>
      </c>
      <c r="AF59" s="54" t="str">
        <f t="shared" ca="1" si="18"/>
        <v/>
      </c>
      <c r="AG59" s="43"/>
      <c r="AK59" s="44"/>
      <c r="AL59" s="44"/>
      <c r="AM59" s="44"/>
      <c r="AN59" s="44"/>
      <c r="AO59" s="44"/>
      <c r="AP59" s="44"/>
      <c r="AQ59" s="44"/>
      <c r="AR59" s="44"/>
      <c r="AS59" s="44"/>
      <c r="AT59" s="44"/>
      <c r="AU59" s="44"/>
      <c r="AV59" s="44"/>
      <c r="AW59" s="44"/>
      <c r="AX59" s="44"/>
      <c r="AY59" s="44"/>
      <c r="AZ59" s="44"/>
      <c r="BA59" s="44"/>
      <c r="BB59" s="44"/>
    </row>
    <row r="60" spans="1:54" s="33" customFormat="1" ht="15.75" customHeight="1" x14ac:dyDescent="0.25">
      <c r="A60" s="57">
        <v>44944</v>
      </c>
      <c r="B60" s="208"/>
      <c r="C60" s="10">
        <f>IF(A60='Relevé Kizeo'!C21,VLOOKUP(A60,'Relevé Kizeo'!$C$4:$R$1001,2,TRUE),"")</f>
        <v>0</v>
      </c>
      <c r="D60" s="9">
        <f t="shared" si="7"/>
        <v>0</v>
      </c>
      <c r="E60" s="10">
        <f t="shared" si="11"/>
        <v>0</v>
      </c>
      <c r="F60" s="170">
        <v>0</v>
      </c>
      <c r="G60" s="10" cm="1">
        <f t="array" ref="G60">_xlfn.IFS(C60="",0,C60=0,0,C60="CP",0,C60="CEF",0,C60="CSS",0,C60="CEM",0,C60="CEM",0,C60="MAL",0,C60="AT",0,C60="ABST J",0,C60="ABST I",0,C60="FERIE",0,C60="REPOS",0,C60&lt;"1:00",$F$420)</f>
        <v>0</v>
      </c>
      <c r="H60" s="10">
        <f>IF(A60='Relevé Kizeo'!C21,VLOOKUP(A60,'Relevé Kizeo'!$C$4:$R$1001,3,TRUE),"")</f>
        <v>0</v>
      </c>
      <c r="I60" s="10">
        <f>IF(A60='Relevé Kizeo'!C21,VLOOKUP(A60,'Relevé Kizeo'!$C$4:$R$1001,4,TRUE),"")</f>
        <v>0</v>
      </c>
      <c r="J60" s="10">
        <f>IF(A60='Relevé Kizeo'!C21,VLOOKUP(A60,'Relevé Kizeo'!$C$4:$R$1001,5,TRUE),"")</f>
        <v>0</v>
      </c>
      <c r="K60" s="10">
        <f t="shared" si="8"/>
        <v>0</v>
      </c>
      <c r="L60" s="9">
        <v>0</v>
      </c>
      <c r="M60" s="10" cm="1">
        <f t="array" ref="M60">_xlfn.IFS(I60="",0,I60=0,0,I60="CP",0,I60="CEF",0,I60="CSS",0,I60="CEM",0,I60="MAL",0,I60="AT",0,I60="ABST J",0,I60="ABST I",0,I60="FERIE",0,I60="REPOS",0,I60&lt;"1:00",$F$421)</f>
        <v>0</v>
      </c>
      <c r="N60" s="58" cm="1">
        <f t="array" aca="1" ref="N60" ca="1">_xlfn.IFS(D60=0,0,AND(D60&gt;=1,D60&lt;=9),OFFSET($AL$5,MOD(WEEKNUM(A60,21)-1,26),IF(WEEKNUM(A60,21)&gt;26,8,0))/5,D60=10,0,D60=11,(H60-E60+G60)*24+(K60-I60+M60)*24)</f>
        <v>0</v>
      </c>
      <c r="O60" s="25"/>
      <c r="P60" s="25">
        <f t="shared" ca="1" si="12"/>
        <v>0</v>
      </c>
      <c r="Q60" s="28" cm="1">
        <f t="array" aca="1" ref="Q60" ca="1">IF(LEFT(R$2,1)="-",-1,1)*INDIRECT(CONCATENATE(RIGHT(R$2,LEN(R$2)-1),ROW()))+IF(LEFT(R$3,1)="-",-1,1)*INDIRECT(CONCATENATE(RIGHT(R$3,LEN(R$3)-1),ROW()))</f>
        <v>0</v>
      </c>
      <c r="R60" s="25">
        <f t="shared" ca="1" si="0"/>
        <v>-31.75</v>
      </c>
      <c r="S60" s="9">
        <f t="shared" si="1"/>
        <v>0</v>
      </c>
      <c r="T60" s="9" t="str">
        <f t="shared" si="13"/>
        <v/>
      </c>
      <c r="U60" s="59"/>
      <c r="V60" s="60">
        <f>IF(A60='Relevé Kizeo'!C21,VLOOKUP(A60,'Relevé Kizeo'!$C$4:$R$1001,6,TRUE),"")</f>
        <v>0</v>
      </c>
      <c r="W60" s="50" t="b">
        <f t="shared" si="16"/>
        <v>0</v>
      </c>
      <c r="X60" s="50"/>
      <c r="Y60" s="51" t="str">
        <f t="shared" si="9"/>
        <v>0</v>
      </c>
      <c r="Z60" s="52">
        <f>IF(A60='Relevé Kizeo'!C21,VLOOKUP(A60,'Relevé Kizeo'!$C$4:$R$1001,8,TRUE),"")</f>
        <v>0</v>
      </c>
      <c r="AA60" s="52" t="str">
        <f t="shared" si="10"/>
        <v>0</v>
      </c>
      <c r="AB60" s="52">
        <f>IF(A60='Relevé Kizeo'!C21,VLOOKUP(A60,'Relevé Kizeo'!$C$4:$R$1001,9,TRUE),"")</f>
        <v>0</v>
      </c>
      <c r="AC60" s="52" t="str">
        <f t="shared" si="14"/>
        <v>0</v>
      </c>
      <c r="AD60" s="53">
        <f>IF(A60='Relevé Kizeo'!C21,VLOOKUP(A60,'Relevé Kizeo'!$C$4:$R$1001,10,TRUE),"")</f>
        <v>0</v>
      </c>
      <c r="AE60" s="11" t="str">
        <f t="shared" ca="1" si="17"/>
        <v/>
      </c>
      <c r="AF60" s="54" t="str">
        <f t="shared" ca="1" si="18"/>
        <v/>
      </c>
      <c r="AG60" s="43"/>
      <c r="AK60" s="44"/>
      <c r="AL60" s="44"/>
      <c r="AM60" s="44"/>
      <c r="AN60" s="44"/>
      <c r="AO60" s="44"/>
      <c r="AP60" s="44"/>
      <c r="AQ60" s="44"/>
      <c r="AR60" s="44"/>
      <c r="AS60" s="44"/>
      <c r="AT60" s="44"/>
      <c r="AU60" s="44"/>
      <c r="AV60" s="44"/>
      <c r="AW60" s="44"/>
      <c r="AX60" s="44"/>
      <c r="AY60" s="44"/>
      <c r="AZ60" s="44"/>
      <c r="BA60" s="44"/>
      <c r="BB60" s="44"/>
    </row>
    <row r="61" spans="1:54" s="33" customFormat="1" ht="15.75" customHeight="1" x14ac:dyDescent="0.25">
      <c r="A61" s="57">
        <v>44945</v>
      </c>
      <c r="B61" s="208"/>
      <c r="C61" s="10">
        <f>IF(A61='Relevé Kizeo'!C22,VLOOKUP(A61,'Relevé Kizeo'!$C$4:$R$1001,2,TRUE),"")</f>
        <v>0</v>
      </c>
      <c r="D61" s="9">
        <f t="shared" si="7"/>
        <v>0</v>
      </c>
      <c r="E61" s="10">
        <f t="shared" si="11"/>
        <v>0</v>
      </c>
      <c r="F61" s="170">
        <v>0</v>
      </c>
      <c r="G61" s="10" cm="1">
        <f t="array" ref="G61">_xlfn.IFS(C61="",0,C61=0,0,C61="CP",0,C61="CEF",0,C61="CSS",0,C61="CEM",0,C61="CEM",0,C61="MAL",0,C61="AT",0,C61="ABST J",0,C61="ABST I",0,C61="FERIE",0,C61="REPOS",0,C61&lt;"1:00",$F$420)</f>
        <v>0</v>
      </c>
      <c r="H61" s="10">
        <f>IF(A61='Relevé Kizeo'!C22,VLOOKUP(A61,'Relevé Kizeo'!$C$4:$R$1001,3,TRUE),"")</f>
        <v>0</v>
      </c>
      <c r="I61" s="10">
        <f>IF(A61='Relevé Kizeo'!C22,VLOOKUP(A61,'Relevé Kizeo'!$C$4:$R$1001,4,TRUE),"")</f>
        <v>0</v>
      </c>
      <c r="J61" s="10">
        <f>IF(A61='Relevé Kizeo'!C22,VLOOKUP(A61,'Relevé Kizeo'!$C$4:$R$1001,5,TRUE),"")</f>
        <v>0</v>
      </c>
      <c r="K61" s="10">
        <f t="shared" si="8"/>
        <v>0</v>
      </c>
      <c r="L61" s="9">
        <v>0</v>
      </c>
      <c r="M61" s="10" cm="1">
        <f t="array" ref="M61">_xlfn.IFS(I61="",0,I61=0,0,I61="CP",0,I61="CEF",0,I61="CSS",0,I61="CEM",0,I61="MAL",0,I61="AT",0,I61="ABST J",0,I61="ABST I",0,I61="FERIE",0,I61="REPOS",0,I61&lt;"1:00",$F$421)</f>
        <v>0</v>
      </c>
      <c r="N61" s="58" cm="1">
        <f t="array" aca="1" ref="N61" ca="1">_xlfn.IFS(D61=0,0,AND(D61&gt;=1,D61&lt;=9),OFFSET($AL$5,MOD(WEEKNUM(A61,21)-1,26),IF(WEEKNUM(A61,21)&gt;26,8,0))/5,D61=10,0,D61=11,(H61-E61+G61)*24+(K61-I61+M61)*24)</f>
        <v>0</v>
      </c>
      <c r="O61" s="25"/>
      <c r="P61" s="25">
        <f t="shared" ca="1" si="12"/>
        <v>0</v>
      </c>
      <c r="Q61" s="28" cm="1">
        <f t="array" aca="1" ref="Q61" ca="1">IF(LEFT(R$2,1)="-",-1,1)*INDIRECT(CONCATENATE(RIGHT(R$2,LEN(R$2)-1),ROW()))+IF(LEFT(R$3,1)="-",-1,1)*INDIRECT(CONCATENATE(RIGHT(R$3,LEN(R$3)-1),ROW()))</f>
        <v>0</v>
      </c>
      <c r="R61" s="25">
        <f t="shared" ca="1" si="0"/>
        <v>-31.75</v>
      </c>
      <c r="S61" s="9">
        <f t="shared" si="1"/>
        <v>0</v>
      </c>
      <c r="T61" s="9" t="str">
        <f t="shared" si="13"/>
        <v/>
      </c>
      <c r="U61" s="59"/>
      <c r="V61" s="60">
        <f>IF(A61='Relevé Kizeo'!C22,VLOOKUP(A61,'Relevé Kizeo'!$C$4:$R$1001,6,TRUE),"")</f>
        <v>0</v>
      </c>
      <c r="W61" s="50" t="b">
        <f t="shared" si="16"/>
        <v>0</v>
      </c>
      <c r="X61" s="50"/>
      <c r="Y61" s="51" t="str">
        <f t="shared" si="9"/>
        <v>0</v>
      </c>
      <c r="Z61" s="52">
        <f>IF(A61='Relevé Kizeo'!C22,VLOOKUP(A61,'Relevé Kizeo'!$C$4:$R$1001,8,TRUE),"")</f>
        <v>0</v>
      </c>
      <c r="AA61" s="52" t="str">
        <f t="shared" si="10"/>
        <v>0</v>
      </c>
      <c r="AB61" s="52">
        <f>IF(A61='Relevé Kizeo'!C22,VLOOKUP(A61,'Relevé Kizeo'!$C$4:$R$1001,9,TRUE),"")</f>
        <v>0</v>
      </c>
      <c r="AC61" s="52" t="str">
        <f t="shared" si="14"/>
        <v>0</v>
      </c>
      <c r="AD61" s="53">
        <f>IF(A61='Relevé Kizeo'!C22,VLOOKUP(A61,'Relevé Kizeo'!$C$4:$R$1001,10,TRUE),"")</f>
        <v>0</v>
      </c>
      <c r="AE61" s="11" t="str">
        <f t="shared" ca="1" si="17"/>
        <v/>
      </c>
      <c r="AF61" s="54" t="str">
        <f t="shared" ca="1" si="18"/>
        <v/>
      </c>
      <c r="AG61" s="64"/>
      <c r="AK61" s="44"/>
      <c r="AL61" s="44"/>
      <c r="AM61" s="44"/>
      <c r="AN61" s="44"/>
      <c r="AO61" s="44"/>
      <c r="AP61" s="44"/>
      <c r="AQ61" s="44"/>
      <c r="AR61" s="44"/>
      <c r="AS61" s="44"/>
      <c r="AT61" s="44"/>
      <c r="AU61" s="44"/>
      <c r="AV61" s="44"/>
      <c r="AW61" s="44"/>
      <c r="AX61" s="44"/>
      <c r="AY61" s="44"/>
      <c r="AZ61" s="44"/>
      <c r="BA61" s="44"/>
      <c r="BB61" s="44"/>
    </row>
    <row r="62" spans="1:54" s="33" customFormat="1" ht="15.75" customHeight="1" x14ac:dyDescent="0.25">
      <c r="A62" s="57">
        <v>44946</v>
      </c>
      <c r="B62" s="208"/>
      <c r="C62" s="10">
        <f>IF(A62='Relevé Kizeo'!C23,VLOOKUP(A62,'Relevé Kizeo'!$C$4:$R$1001,2,TRUE),"")</f>
        <v>0</v>
      </c>
      <c r="D62" s="9">
        <f t="shared" si="7"/>
        <v>0</v>
      </c>
      <c r="E62" s="10">
        <f t="shared" si="11"/>
        <v>0</v>
      </c>
      <c r="F62" s="170">
        <v>0</v>
      </c>
      <c r="G62" s="10" cm="1">
        <f t="array" ref="G62">_xlfn.IFS(C62="",0,C62=0,0,C62="CP",0,C62="CEF",0,C62="CSS",0,C62="CEM",0,C62="CEM",0,C62="MAL",0,C62="AT",0,C62="ABST J",0,C62="ABST I",0,C62="FERIE",0,C62="REPOS",0,C62&lt;"1:00",$F$420)</f>
        <v>0</v>
      </c>
      <c r="H62" s="10">
        <f>IF(A62='Relevé Kizeo'!C23,VLOOKUP(A62,'Relevé Kizeo'!$C$4:$R$1001,3,TRUE),"")</f>
        <v>0</v>
      </c>
      <c r="I62" s="10">
        <f>IF(A62='Relevé Kizeo'!C23,VLOOKUP(A62,'Relevé Kizeo'!$C$4:$R$1001,4,TRUE),"")</f>
        <v>0</v>
      </c>
      <c r="J62" s="10">
        <f>IF(A62='Relevé Kizeo'!C23,VLOOKUP(A62,'Relevé Kizeo'!$C$4:$R$1001,5,TRUE),"")</f>
        <v>0</v>
      </c>
      <c r="K62" s="10">
        <f t="shared" si="8"/>
        <v>0</v>
      </c>
      <c r="L62" s="9">
        <v>0</v>
      </c>
      <c r="M62" s="10" cm="1">
        <f t="array" ref="M62">_xlfn.IFS(I62="",0,I62=0,0,I62="CP",0,I62="CEF",0,I62="CSS",0,I62="CEM",0,I62="MAL",0,I62="AT",0,I62="ABST J",0,I62="ABST I",0,I62="FERIE",0,I62="REPOS",0,I62&lt;"1:00",$F$421)</f>
        <v>0</v>
      </c>
      <c r="N62" s="58" cm="1">
        <f t="array" aca="1" ref="N62" ca="1">_xlfn.IFS(D62=0,0,AND(D62&gt;=1,D62&lt;=9),OFFSET($AL$5,MOD(WEEKNUM(A62,21)-1,26),IF(WEEKNUM(A62,21)&gt;26,8,0))/5,D62=10,0,D62=11,(H62-E62+G62)*24+(K62-I62+M62)*24)</f>
        <v>0</v>
      </c>
      <c r="O62" s="25"/>
      <c r="P62" s="25">
        <f t="shared" ca="1" si="12"/>
        <v>0</v>
      </c>
      <c r="Q62" s="28" cm="1">
        <f t="array" aca="1" ref="Q62" ca="1">IF(LEFT(R$2,1)="-",-1,1)*INDIRECT(CONCATENATE(RIGHT(R$2,LEN(R$2)-1),ROW()))+IF(LEFT(R$3,1)="-",-1,1)*INDIRECT(CONCATENATE(RIGHT(R$3,LEN(R$3)-1),ROW()))</f>
        <v>0</v>
      </c>
      <c r="R62" s="25">
        <f t="shared" ca="1" si="0"/>
        <v>-31.75</v>
      </c>
      <c r="S62" s="9">
        <f t="shared" si="1"/>
        <v>0</v>
      </c>
      <c r="T62" s="9" t="str">
        <f t="shared" si="13"/>
        <v/>
      </c>
      <c r="U62" s="59"/>
      <c r="V62" s="60">
        <f>IF(A62='Relevé Kizeo'!C23,VLOOKUP(A62,'Relevé Kizeo'!$C$4:$R$1001,6,TRUE),"")</f>
        <v>0</v>
      </c>
      <c r="W62" s="50" t="b">
        <f t="shared" si="16"/>
        <v>0</v>
      </c>
      <c r="X62" s="50"/>
      <c r="Y62" s="51" t="str">
        <f t="shared" si="9"/>
        <v>0</v>
      </c>
      <c r="Z62" s="52">
        <f>IF(A62='Relevé Kizeo'!C23,VLOOKUP(A62,'Relevé Kizeo'!$C$4:$R$1001,8,TRUE),"")</f>
        <v>0</v>
      </c>
      <c r="AA62" s="52" t="str">
        <f t="shared" si="10"/>
        <v>0</v>
      </c>
      <c r="AB62" s="52">
        <f>IF(A62='Relevé Kizeo'!C23,VLOOKUP(A62,'Relevé Kizeo'!$C$4:$R$1001,9,TRUE),"")</f>
        <v>0</v>
      </c>
      <c r="AC62" s="52" t="str">
        <f t="shared" si="14"/>
        <v>0</v>
      </c>
      <c r="AD62" s="53">
        <f>IF(A62='Relevé Kizeo'!C23,VLOOKUP(A62,'Relevé Kizeo'!$C$4:$R$1001,10,TRUE),"")</f>
        <v>0</v>
      </c>
      <c r="AE62" s="11" t="str">
        <f t="shared" ca="1" si="17"/>
        <v/>
      </c>
      <c r="AF62" s="54" t="str">
        <f t="shared" ca="1" si="18"/>
        <v/>
      </c>
      <c r="AG62" s="61"/>
      <c r="AK62" s="44"/>
      <c r="AL62" s="44"/>
      <c r="AM62" s="44"/>
      <c r="AN62" s="44"/>
      <c r="AO62" s="44"/>
      <c r="AP62" s="44"/>
      <c r="AQ62" s="44"/>
      <c r="AR62" s="44"/>
      <c r="AS62" s="44"/>
      <c r="AT62" s="44"/>
      <c r="AU62" s="44"/>
      <c r="AV62" s="44"/>
      <c r="AW62" s="44"/>
      <c r="AX62" s="44"/>
      <c r="AY62" s="44"/>
      <c r="AZ62" s="44"/>
      <c r="BA62" s="44"/>
      <c r="BB62" s="44"/>
    </row>
    <row r="63" spans="1:54" s="33" customFormat="1" ht="15.75" customHeight="1" x14ac:dyDescent="0.25">
      <c r="A63" s="57">
        <v>44947</v>
      </c>
      <c r="B63" s="208"/>
      <c r="C63" s="10" t="str">
        <f>IF(A63='Relevé Kizeo'!C24,VLOOKUP(A63,'Relevé Kizeo'!$C$4:$R$1001,2,TRUE),"")</f>
        <v>REPOS</v>
      </c>
      <c r="D63" s="9">
        <f t="shared" si="7"/>
        <v>10</v>
      </c>
      <c r="E63" s="10">
        <f t="shared" si="11"/>
        <v>0</v>
      </c>
      <c r="F63" s="170">
        <v>0</v>
      </c>
      <c r="G63" s="10" cm="1">
        <f t="array" ref="G63">_xlfn.IFS(C63="",0,C63=0,0,C63="CP",0,C63="CEF",0,C63="CSS",0,C63="CEM",0,C63="CEM",0,C63="MAL",0,C63="AT",0,C63="ABST J",0,C63="ABST I",0,C63="FERIE",0,C63="REPOS",0,C63&lt;"1:00",$F$420)</f>
        <v>0</v>
      </c>
      <c r="H63" s="10">
        <f>IF(A63='Relevé Kizeo'!C24,VLOOKUP(A63,'Relevé Kizeo'!$C$4:$R$1001,3,TRUE),"")</f>
        <v>0</v>
      </c>
      <c r="I63" s="10">
        <f>IF(A63='Relevé Kizeo'!C24,VLOOKUP(A63,'Relevé Kizeo'!$C$4:$R$1001,4,TRUE),"")</f>
        <v>0</v>
      </c>
      <c r="J63" s="10">
        <f>IF(A63='Relevé Kizeo'!C24,VLOOKUP(A63,'Relevé Kizeo'!$C$4:$R$1001,5,TRUE),"")</f>
        <v>0</v>
      </c>
      <c r="K63" s="10">
        <f t="shared" si="8"/>
        <v>0</v>
      </c>
      <c r="L63" s="9">
        <v>0</v>
      </c>
      <c r="M63" s="10" cm="1">
        <f t="array" ref="M63">_xlfn.IFS(I63="",0,I63=0,0,I63="CP",0,I63="CEF",0,I63="CSS",0,I63="CEM",0,I63="MAL",0,I63="AT",0,I63="ABST J",0,I63="ABST I",0,I63="FERIE",0,I63="REPOS",0,I63&lt;"1:00",$F$421)</f>
        <v>0</v>
      </c>
      <c r="N63" s="58" cm="1">
        <f t="array" aca="1" ref="N63" ca="1">_xlfn.IFS(D63=0,0,AND(D63&gt;=1,D63&lt;=9),OFFSET($AL$5,MOD(WEEKNUM(A63,21)-1,26),IF(WEEKNUM(A63,21)&gt;26,8,0))/5,D63=10,0,D63=11,(H63-E63+G63)*24+(K63-I63+M63)*24)</f>
        <v>0</v>
      </c>
      <c r="O63" s="25"/>
      <c r="P63" s="25">
        <f t="shared" ca="1" si="12"/>
        <v>0</v>
      </c>
      <c r="Q63" s="28" cm="1">
        <f t="array" aca="1" ref="Q63" ca="1">IF(LEFT(R$2,1)="-",-1,1)*INDIRECT(CONCATENATE(RIGHT(R$2,LEN(R$2)-1),ROW()))+IF(LEFT(R$3,1)="-",-1,1)*INDIRECT(CONCATENATE(RIGHT(R$3,LEN(R$3)-1),ROW()))</f>
        <v>0</v>
      </c>
      <c r="R63" s="25">
        <f t="shared" ca="1" si="0"/>
        <v>-31.75</v>
      </c>
      <c r="S63" s="9">
        <f t="shared" si="1"/>
        <v>0</v>
      </c>
      <c r="T63" s="9" t="str">
        <f t="shared" si="13"/>
        <v/>
      </c>
      <c r="U63" s="59"/>
      <c r="V63" s="60">
        <f>IF(A63='Relevé Kizeo'!C24,VLOOKUP(A63,'Relevé Kizeo'!$C$4:$R$1001,6,TRUE),"")</f>
        <v>0</v>
      </c>
      <c r="W63" s="50">
        <f t="shared" si="16"/>
        <v>0</v>
      </c>
      <c r="X63" s="50"/>
      <c r="Y63" s="51" t="str">
        <f t="shared" si="9"/>
        <v>0</v>
      </c>
      <c r="Z63" s="52">
        <f>IF(A63='Relevé Kizeo'!C24,VLOOKUP(A63,'Relevé Kizeo'!$C$4:$R$1001,8,TRUE),"")</f>
        <v>0</v>
      </c>
      <c r="AA63" s="52" t="str">
        <f t="shared" si="10"/>
        <v>0</v>
      </c>
      <c r="AB63" s="52">
        <f>IF(A63='Relevé Kizeo'!C24,VLOOKUP(A63,'Relevé Kizeo'!$C$4:$R$1001,9,TRUE),"")</f>
        <v>0</v>
      </c>
      <c r="AC63" s="52" t="str">
        <f t="shared" si="14"/>
        <v>0</v>
      </c>
      <c r="AD63" s="53">
        <f>IF(A63='Relevé Kizeo'!C24,VLOOKUP(A63,'Relevé Kizeo'!$C$4:$R$1001,10,TRUE),"")</f>
        <v>0</v>
      </c>
      <c r="AE63" s="11" t="str">
        <f t="shared" ca="1" si="17"/>
        <v/>
      </c>
      <c r="AF63" s="54" t="str">
        <f t="shared" ca="1" si="18"/>
        <v/>
      </c>
      <c r="AG63" s="43"/>
      <c r="AK63" s="44"/>
      <c r="AL63" s="44"/>
      <c r="AM63" s="44"/>
      <c r="AN63" s="44"/>
      <c r="AO63" s="44"/>
      <c r="AP63" s="44"/>
      <c r="AQ63" s="44"/>
      <c r="AR63" s="44"/>
      <c r="AS63" s="44"/>
      <c r="AT63" s="44"/>
      <c r="AU63" s="44"/>
      <c r="AV63" s="44"/>
      <c r="AW63" s="44"/>
      <c r="AX63" s="44"/>
      <c r="AY63" s="44"/>
      <c r="AZ63" s="44"/>
      <c r="BA63" s="44"/>
      <c r="BB63" s="44"/>
    </row>
    <row r="64" spans="1:54" s="33" customFormat="1" ht="15.75" customHeight="1" x14ac:dyDescent="0.25">
      <c r="A64" s="57">
        <v>44948</v>
      </c>
      <c r="B64" s="208"/>
      <c r="C64" s="10" t="str">
        <f>IF(A64='Relevé Kizeo'!C25,VLOOKUP(A64,'Relevé Kizeo'!$C$4:$R$1001,2,TRUE),"")</f>
        <v>REPOS</v>
      </c>
      <c r="D64" s="9">
        <f t="shared" si="7"/>
        <v>10</v>
      </c>
      <c r="E64" s="10">
        <f t="shared" si="11"/>
        <v>0</v>
      </c>
      <c r="F64" s="170">
        <v>0</v>
      </c>
      <c r="G64" s="10" cm="1">
        <f t="array" ref="G64">_xlfn.IFS(C64="",0,C64=0,0,C64="CP",0,C64="CEF",0,C64="CSS",0,C64="CEM",0,C64="CEM",0,C64="MAL",0,C64="AT",0,C64="ABST J",0,C64="ABST I",0,C64="FERIE",0,C64="REPOS",0,C64&lt;"1:00",$F$420)</f>
        <v>0</v>
      </c>
      <c r="H64" s="10">
        <f>IF(A64='Relevé Kizeo'!C25,VLOOKUP(A64,'Relevé Kizeo'!$C$4:$R$1001,3,TRUE),"")</f>
        <v>0</v>
      </c>
      <c r="I64" s="10">
        <f>IF(A64='Relevé Kizeo'!C25,VLOOKUP(A64,'Relevé Kizeo'!$C$4:$R$1001,4,TRUE),"")</f>
        <v>0</v>
      </c>
      <c r="J64" s="10">
        <f>IF(A64='Relevé Kizeo'!C25,VLOOKUP(A64,'Relevé Kizeo'!$C$4:$R$1001,5,TRUE),"")</f>
        <v>0</v>
      </c>
      <c r="K64" s="10">
        <f t="shared" si="8"/>
        <v>0</v>
      </c>
      <c r="L64" s="9">
        <v>0</v>
      </c>
      <c r="M64" s="10" cm="1">
        <f t="array" ref="M64">_xlfn.IFS(I64="",0,I64=0,0,I64="CP",0,I64="CEF",0,I64="CSS",0,I64="CEM",0,I64="MAL",0,I64="AT",0,I64="ABST J",0,I64="ABST I",0,I64="FERIE",0,I64="REPOS",0,I64&lt;"1:00",$F$421)</f>
        <v>0</v>
      </c>
      <c r="N64" s="58" cm="1">
        <f t="array" aca="1" ref="N64" ca="1">_xlfn.IFS(D64=0,0,AND(D64&gt;=1,D64&lt;=9),OFFSET($AL$5,MOD(WEEKNUM(A64,21)-1,26),IF(WEEKNUM(A64,21)&gt;26,8,0))/5,D64=10,0,D64=11,(H64-E64+G64)*24+(K64-I64+M64)*24)</f>
        <v>0</v>
      </c>
      <c r="O64" s="37">
        <f t="shared" ref="O64" ca="1" si="19">SUM(N58:N62)</f>
        <v>0</v>
      </c>
      <c r="P64" s="25">
        <v>32</v>
      </c>
      <c r="Q64" s="28" cm="1">
        <f t="array" aca="1" ref="Q64" ca="1">IF(LEFT(R$2,1)="-",-1,1)*INDIRECT(CONCATENATE(RIGHT(R$2,LEN(R$2)-1),ROW()))+IF(LEFT(R$3,1)="-",-1,1)*INDIRECT(CONCATENATE(RIGHT(R$3,LEN(R$3)-1),ROW()))</f>
        <v>-32</v>
      </c>
      <c r="R64" s="25">
        <f t="shared" ca="1" si="0"/>
        <v>-63.75</v>
      </c>
      <c r="S64" s="9">
        <f t="shared" si="1"/>
        <v>0</v>
      </c>
      <c r="T64" s="9" t="str">
        <f t="shared" si="13"/>
        <v/>
      </c>
      <c r="U64" s="59"/>
      <c r="V64" s="60">
        <f>IF(A64='Relevé Kizeo'!C25,VLOOKUP(A64,'Relevé Kizeo'!$C$4:$R$1001,6,TRUE),"")</f>
        <v>0</v>
      </c>
      <c r="W64" s="50">
        <f t="shared" si="16"/>
        <v>0</v>
      </c>
      <c r="X64" s="50"/>
      <c r="Y64" s="51" t="str">
        <f t="shared" si="9"/>
        <v>0</v>
      </c>
      <c r="Z64" s="52">
        <f>IF(A64='Relevé Kizeo'!C25,VLOOKUP(A64,'Relevé Kizeo'!$C$4:$R$1001,8,TRUE),"")</f>
        <v>0</v>
      </c>
      <c r="AA64" s="52" t="str">
        <f t="shared" si="10"/>
        <v>0</v>
      </c>
      <c r="AB64" s="52">
        <f>IF(A64='Relevé Kizeo'!C25,VLOOKUP(A64,'Relevé Kizeo'!$C$4:$R$1001,9,TRUE),"")</f>
        <v>0</v>
      </c>
      <c r="AC64" s="52" t="str">
        <f t="shared" si="14"/>
        <v>0</v>
      </c>
      <c r="AD64" s="53">
        <f>IF(A64='Relevé Kizeo'!C25,VLOOKUP(A64,'Relevé Kizeo'!$C$4:$R$1001,10,TRUE),"")</f>
        <v>0</v>
      </c>
      <c r="AE64" s="11" t="str">
        <f t="shared" ca="1" si="17"/>
        <v/>
      </c>
      <c r="AF64" s="54" t="str">
        <f t="shared" ca="1" si="18"/>
        <v/>
      </c>
      <c r="AG64" s="43"/>
      <c r="AK64" s="44"/>
      <c r="AL64" s="44"/>
      <c r="AM64" s="44"/>
      <c r="AN64" s="44"/>
      <c r="AO64" s="44"/>
      <c r="AP64" s="44"/>
      <c r="AQ64" s="44"/>
      <c r="AR64" s="44"/>
      <c r="AS64" s="44"/>
      <c r="AT64" s="44"/>
      <c r="AU64" s="44"/>
      <c r="AV64" s="44"/>
      <c r="AW64" s="44"/>
      <c r="AX64" s="44"/>
      <c r="AY64" s="44"/>
      <c r="AZ64" s="44"/>
      <c r="BA64" s="44"/>
      <c r="BB64" s="44"/>
    </row>
    <row r="65" spans="1:54" s="33" customFormat="1" ht="15.75" customHeight="1" x14ac:dyDescent="0.25">
      <c r="A65" s="57">
        <v>44949</v>
      </c>
      <c r="B65" s="207" t="s">
        <v>47</v>
      </c>
      <c r="C65" s="10">
        <f>IF(A65='Relevé Kizeo'!C26,VLOOKUP(A65,'Relevé Kizeo'!$C$4:$R$1001,2,TRUE),"")</f>
        <v>0</v>
      </c>
      <c r="D65" s="9">
        <f t="shared" si="7"/>
        <v>0</v>
      </c>
      <c r="E65" s="10">
        <f t="shared" si="11"/>
        <v>0</v>
      </c>
      <c r="F65" s="170">
        <v>0</v>
      </c>
      <c r="G65" s="10" cm="1">
        <f t="array" ref="G65">_xlfn.IFS(C65="",0,C65=0,0,C65="CP",0,C65="CEF",0,C65="CSS",0,C65="CEM",0,C65="CEM",0,C65="MAL",0,C65="AT",0,C65="ABST J",0,C65="ABST I",0,C65="FERIE",0,C65="REPOS",0,C65&lt;"1:00",$F$420)</f>
        <v>0</v>
      </c>
      <c r="H65" s="10">
        <f>IF(A65='Relevé Kizeo'!C26,VLOOKUP(A65,'Relevé Kizeo'!$C$4:$R$1001,3,TRUE),"")</f>
        <v>0</v>
      </c>
      <c r="I65" s="10">
        <f>IF(A65='Relevé Kizeo'!C26,VLOOKUP(A65,'Relevé Kizeo'!$C$4:$R$1001,4,TRUE),"")</f>
        <v>0</v>
      </c>
      <c r="J65" s="10">
        <f>IF(A65='Relevé Kizeo'!C26,VLOOKUP(A65,'Relevé Kizeo'!$C$4:$R$1001,5,TRUE),"")</f>
        <v>0</v>
      </c>
      <c r="K65" s="10">
        <f t="shared" si="8"/>
        <v>0</v>
      </c>
      <c r="L65" s="9">
        <v>0</v>
      </c>
      <c r="M65" s="10" cm="1">
        <f t="array" ref="M65">_xlfn.IFS(I65="",0,I65=0,0,I65="CP",0,I65="CEF",0,I65="CSS",0,I65="CEM",0,I65="MAL",0,I65="AT",0,I65="ABST J",0,I65="ABST I",0,I65="FERIE",0,I65="REPOS",0,I65&lt;"1:00",$F$421)</f>
        <v>0</v>
      </c>
      <c r="N65" s="58" cm="1">
        <f t="array" aca="1" ref="N65" ca="1">_xlfn.IFS(D65=0,0,AND(D65&gt;=1,D65&lt;=9),OFFSET($AL$5,MOD(WEEKNUM(A65,21)-1,26),IF(WEEKNUM(A65,21)&gt;26,8,0))/5,D65=10,0,D65=11,(H65-E65+G65)*24+(K65-I65+M65)*24)</f>
        <v>0</v>
      </c>
      <c r="P65" s="25">
        <f t="shared" ca="1" si="12"/>
        <v>0</v>
      </c>
      <c r="Q65" s="28" cm="1">
        <f t="array" aca="1" ref="Q65" ca="1">IF(LEFT(R$2,1)="-",-1,1)*INDIRECT(CONCATENATE(RIGHT(R$2,LEN(R$2)-1),ROW()))+IF(LEFT(R$3,1)="-",-1,1)*INDIRECT(CONCATENATE(RIGHT(R$3,LEN(R$3)-1),ROW()))</f>
        <v>0</v>
      </c>
      <c r="R65" s="25">
        <f t="shared" ca="1" si="0"/>
        <v>-63.75</v>
      </c>
      <c r="S65" s="9">
        <f t="shared" si="1"/>
        <v>0</v>
      </c>
      <c r="T65" s="9" t="str">
        <f t="shared" si="13"/>
        <v/>
      </c>
      <c r="U65" s="59"/>
      <c r="V65" s="60">
        <f>IF(A65='Relevé Kizeo'!C26,VLOOKUP(A65,'Relevé Kizeo'!$C$4:$R$1001,6,TRUE),"")</f>
        <v>0</v>
      </c>
      <c r="W65" s="50" t="b">
        <f t="shared" si="16"/>
        <v>0</v>
      </c>
      <c r="X65" s="50"/>
      <c r="Y65" s="51" t="str">
        <f t="shared" si="9"/>
        <v>0</v>
      </c>
      <c r="Z65" s="52">
        <f>IF(A65='Relevé Kizeo'!C26,VLOOKUP(A65,'Relevé Kizeo'!$C$4:$R$1001,8,TRUE),"")</f>
        <v>0</v>
      </c>
      <c r="AA65" s="52" t="str">
        <f t="shared" si="10"/>
        <v>0</v>
      </c>
      <c r="AB65" s="52">
        <f>IF(A65='Relevé Kizeo'!C26,VLOOKUP(A65,'Relevé Kizeo'!$C$4:$R$1001,9,TRUE),"")</f>
        <v>0</v>
      </c>
      <c r="AC65" s="52" t="str">
        <f t="shared" si="14"/>
        <v>0</v>
      </c>
      <c r="AD65" s="53">
        <f>IF(A65='Relevé Kizeo'!C26,VLOOKUP(A65,'Relevé Kizeo'!$C$4:$R$1001,10,TRUE),"")</f>
        <v>0</v>
      </c>
      <c r="AE65" s="11" t="str">
        <f t="shared" ca="1" si="17"/>
        <v/>
      </c>
      <c r="AF65" s="54" t="str">
        <f t="shared" ca="1" si="18"/>
        <v/>
      </c>
      <c r="AG65" s="43"/>
      <c r="AK65" s="44"/>
      <c r="AL65" s="44"/>
      <c r="AM65" s="44"/>
      <c r="AN65" s="44"/>
      <c r="AO65" s="44"/>
      <c r="AP65" s="44"/>
      <c r="AQ65" s="44"/>
      <c r="AR65" s="44"/>
      <c r="AS65" s="44"/>
      <c r="AT65" s="44"/>
      <c r="AU65" s="44"/>
      <c r="AV65" s="44"/>
      <c r="AW65" s="44"/>
      <c r="AX65" s="44"/>
      <c r="AY65" s="44"/>
      <c r="AZ65" s="44"/>
      <c r="BA65" s="44"/>
      <c r="BB65" s="44"/>
    </row>
    <row r="66" spans="1:54" s="33" customFormat="1" ht="15.75" customHeight="1" x14ac:dyDescent="0.25">
      <c r="A66" s="57">
        <v>44950</v>
      </c>
      <c r="B66" s="208"/>
      <c r="C66" s="10">
        <f>IF(A66='Relevé Kizeo'!C27,VLOOKUP(A66,'Relevé Kizeo'!$C$4:$R$1001,2,TRUE),"")</f>
        <v>0</v>
      </c>
      <c r="D66" s="9">
        <f t="shared" si="7"/>
        <v>0</v>
      </c>
      <c r="E66" s="10">
        <f t="shared" si="11"/>
        <v>0</v>
      </c>
      <c r="F66" s="170">
        <v>0</v>
      </c>
      <c r="G66" s="10" cm="1">
        <f t="array" ref="G66">_xlfn.IFS(C66="",0,C66=0,0,C66="CP",0,C66="CEF",0,C66="CSS",0,C66="CEM",0,C66="CEM",0,C66="MAL",0,C66="AT",0,C66="ABST J",0,C66="ABST I",0,C66="FERIE",0,C66="REPOS",0,C66&lt;"1:00",$F$420)</f>
        <v>0</v>
      </c>
      <c r="H66" s="10">
        <f>IF(A66='Relevé Kizeo'!C27,VLOOKUP(A66,'Relevé Kizeo'!$C$4:$R$1001,3,TRUE),"")</f>
        <v>0</v>
      </c>
      <c r="I66" s="10">
        <f>IF(A66='Relevé Kizeo'!C27,VLOOKUP(A66,'Relevé Kizeo'!$C$4:$R$1001,4,TRUE),"")</f>
        <v>0</v>
      </c>
      <c r="J66" s="10">
        <f>IF(A66='Relevé Kizeo'!C27,VLOOKUP(A66,'Relevé Kizeo'!$C$4:$R$1001,5,TRUE),"")</f>
        <v>0</v>
      </c>
      <c r="K66" s="10">
        <f t="shared" si="8"/>
        <v>0</v>
      </c>
      <c r="L66" s="9">
        <v>0</v>
      </c>
      <c r="M66" s="10" cm="1">
        <f t="array" ref="M66">_xlfn.IFS(I66="",0,I66=0,0,I66="CP",0,I66="CEF",0,I66="CSS",0,I66="CEM",0,I66="MAL",0,I66="AT",0,I66="ABST J",0,I66="ABST I",0,I66="FERIE",0,I66="REPOS",0,I66&lt;"1:00",$F$421)</f>
        <v>0</v>
      </c>
      <c r="N66" s="58" cm="1">
        <f t="array" aca="1" ref="N66" ca="1">_xlfn.IFS(D66=0,0,AND(D66&gt;=1,D66&lt;=9),OFFSET($AL$5,MOD(WEEKNUM(A66,21)-1,26),IF(WEEKNUM(A66,21)&gt;26,8,0))/5,D66=10,0,D66=11,(H66-E66+G66)*24+(K66-I66+M66)*24)</f>
        <v>0</v>
      </c>
      <c r="O66" s="25"/>
      <c r="P66" s="25">
        <f t="shared" ca="1" si="12"/>
        <v>0</v>
      </c>
      <c r="Q66" s="28" cm="1">
        <f t="array" aca="1" ref="Q66" ca="1">IF(LEFT(R$2,1)="-",-1,1)*INDIRECT(CONCATENATE(RIGHT(R$2,LEN(R$2)-1),ROW()))+IF(LEFT(R$3,1)="-",-1,1)*INDIRECT(CONCATENATE(RIGHT(R$3,LEN(R$3)-1),ROW()))</f>
        <v>0</v>
      </c>
      <c r="R66" s="25">
        <f t="shared" ca="1" si="0"/>
        <v>-63.75</v>
      </c>
      <c r="S66" s="9">
        <f t="shared" si="1"/>
        <v>0</v>
      </c>
      <c r="T66" s="9" t="str">
        <f t="shared" si="13"/>
        <v/>
      </c>
      <c r="U66" s="59"/>
      <c r="V66" s="60">
        <f>IF(A66='Relevé Kizeo'!C27,VLOOKUP(A66,'Relevé Kizeo'!$C$4:$R$1001,6,TRUE),"")</f>
        <v>0</v>
      </c>
      <c r="W66" s="50" t="b">
        <f t="shared" si="16"/>
        <v>0</v>
      </c>
      <c r="X66" s="50"/>
      <c r="Y66" s="51" t="str">
        <f t="shared" si="9"/>
        <v>0</v>
      </c>
      <c r="Z66" s="52">
        <f>IF(A66='Relevé Kizeo'!C27,VLOOKUP(A66,'Relevé Kizeo'!$C$4:$R$1001,8,TRUE),"")</f>
        <v>0</v>
      </c>
      <c r="AA66" s="52" t="str">
        <f t="shared" si="10"/>
        <v>0</v>
      </c>
      <c r="AB66" s="52">
        <f>IF(A66='Relevé Kizeo'!C27,VLOOKUP(A66,'Relevé Kizeo'!$C$4:$R$1001,9,TRUE),"")</f>
        <v>0</v>
      </c>
      <c r="AC66" s="52" t="str">
        <f t="shared" si="14"/>
        <v>0</v>
      </c>
      <c r="AD66" s="53">
        <f>IF(A66='Relevé Kizeo'!C27,VLOOKUP(A66,'Relevé Kizeo'!$C$4:$R$1001,10,TRUE),"")</f>
        <v>0</v>
      </c>
      <c r="AE66" s="11" t="str">
        <f t="shared" ca="1" si="17"/>
        <v/>
      </c>
      <c r="AF66" s="54" t="str">
        <f t="shared" ca="1" si="18"/>
        <v/>
      </c>
      <c r="AG66" s="43"/>
      <c r="AK66" s="44"/>
      <c r="AL66" s="44"/>
      <c r="AM66" s="44"/>
      <c r="AN66" s="44"/>
      <c r="AO66" s="44"/>
      <c r="AP66" s="44"/>
      <c r="AQ66" s="44"/>
      <c r="AR66" s="44"/>
      <c r="AS66" s="44"/>
      <c r="AT66" s="44"/>
      <c r="AU66" s="44"/>
      <c r="AV66" s="44"/>
      <c r="AW66" s="44"/>
      <c r="AX66" s="44"/>
      <c r="AY66" s="44"/>
      <c r="AZ66" s="44"/>
      <c r="BA66" s="44"/>
      <c r="BB66" s="44"/>
    </row>
    <row r="67" spans="1:54" s="33" customFormat="1" ht="15.75" customHeight="1" x14ac:dyDescent="0.25">
      <c r="A67" s="57">
        <v>44951</v>
      </c>
      <c r="B67" s="208"/>
      <c r="C67" s="10">
        <f>IF(A67='Relevé Kizeo'!C28,VLOOKUP(A67,'Relevé Kizeo'!$C$4:$R$1001,2,TRUE),"")</f>
        <v>0</v>
      </c>
      <c r="D67" s="9">
        <f t="shared" si="7"/>
        <v>0</v>
      </c>
      <c r="E67" s="10">
        <f t="shared" si="11"/>
        <v>0</v>
      </c>
      <c r="F67" s="170">
        <v>0</v>
      </c>
      <c r="G67" s="10" cm="1">
        <f t="array" ref="G67">_xlfn.IFS(C67="",0,C67=0,0,C67="CP",0,C67="CEF",0,C67="CSS",0,C67="CEM",0,C67="CEM",0,C67="MAL",0,C67="AT",0,C67="ABST J",0,C67="ABST I",0,C67="FERIE",0,C67="REPOS",0,C67&lt;"1:00",$F$420)</f>
        <v>0</v>
      </c>
      <c r="H67" s="10">
        <f>IF(A67='Relevé Kizeo'!C28,VLOOKUP(A67,'Relevé Kizeo'!$C$4:$R$1001,3,TRUE),"")</f>
        <v>0</v>
      </c>
      <c r="I67" s="10">
        <f>IF(A67='Relevé Kizeo'!C28,VLOOKUP(A67,'Relevé Kizeo'!$C$4:$R$1001,4,TRUE),"")</f>
        <v>0</v>
      </c>
      <c r="J67" s="10">
        <f>IF(A67='Relevé Kizeo'!C28,VLOOKUP(A67,'Relevé Kizeo'!$C$4:$R$1001,5,TRUE),"")</f>
        <v>0</v>
      </c>
      <c r="K67" s="10">
        <f t="shared" si="8"/>
        <v>0</v>
      </c>
      <c r="L67" s="9">
        <v>0</v>
      </c>
      <c r="M67" s="10" cm="1">
        <f t="array" ref="M67">_xlfn.IFS(I67="",0,I67=0,0,I67="CP",0,I67="CEF",0,I67="CSS",0,I67="CEM",0,I67="MAL",0,I67="AT",0,I67="ABST J",0,I67="ABST I",0,I67="FERIE",0,I67="REPOS",0,I67&lt;"1:00",$F$421)</f>
        <v>0</v>
      </c>
      <c r="N67" s="58" cm="1">
        <f t="array" aca="1" ref="N67" ca="1">_xlfn.IFS(D67=0,0,AND(D67&gt;=1,D67&lt;=9),OFFSET($AL$5,MOD(WEEKNUM(A67,21)-1,26),IF(WEEKNUM(A67,21)&gt;26,8,0))/5,D67=10,0,D67=11,(H67-E67+G67)*24+(K67-I67+M67)*24)</f>
        <v>0</v>
      </c>
      <c r="O67" s="25"/>
      <c r="P67" s="25">
        <f t="shared" ca="1" si="12"/>
        <v>0</v>
      </c>
      <c r="Q67" s="28" cm="1">
        <f t="array" aca="1" ref="Q67" ca="1">IF(LEFT(R$2,1)="-",-1,1)*INDIRECT(CONCATENATE(RIGHT(R$2,LEN(R$2)-1),ROW()))+IF(LEFT(R$3,1)="-",-1,1)*INDIRECT(CONCATENATE(RIGHT(R$3,LEN(R$3)-1),ROW()))</f>
        <v>0</v>
      </c>
      <c r="R67" s="25">
        <f t="shared" ca="1" si="0"/>
        <v>-63.75</v>
      </c>
      <c r="S67" s="9">
        <f t="shared" si="1"/>
        <v>0</v>
      </c>
      <c r="T67" s="9" t="str">
        <f t="shared" si="13"/>
        <v/>
      </c>
      <c r="U67" s="59"/>
      <c r="V67" s="60">
        <f>IF(A67='Relevé Kizeo'!C28,VLOOKUP(A67,'Relevé Kizeo'!$C$4:$R$1001,6,TRUE),"")</f>
        <v>0</v>
      </c>
      <c r="W67" s="50" t="b">
        <f t="shared" si="16"/>
        <v>0</v>
      </c>
      <c r="X67" s="50"/>
      <c r="Y67" s="51" t="str">
        <f t="shared" si="9"/>
        <v>0</v>
      </c>
      <c r="Z67" s="52">
        <f>IF(A67='Relevé Kizeo'!C28,VLOOKUP(A67,'Relevé Kizeo'!$C$4:$R$1001,8,TRUE),"")</f>
        <v>0</v>
      </c>
      <c r="AA67" s="52" t="str">
        <f t="shared" si="10"/>
        <v>0</v>
      </c>
      <c r="AB67" s="52">
        <f>IF(A67='Relevé Kizeo'!C28,VLOOKUP(A67,'Relevé Kizeo'!$C$4:$R$1001,9,TRUE),"")</f>
        <v>0</v>
      </c>
      <c r="AC67" s="52" t="str">
        <f t="shared" si="14"/>
        <v>0</v>
      </c>
      <c r="AD67" s="53">
        <f>IF(A67='Relevé Kizeo'!C28,VLOOKUP(A67,'Relevé Kizeo'!$C$4:$R$1001,10,TRUE),"")</f>
        <v>0</v>
      </c>
      <c r="AE67" s="11" t="str">
        <f t="shared" ca="1" si="17"/>
        <v/>
      </c>
      <c r="AF67" s="54" t="str">
        <f t="shared" ca="1" si="18"/>
        <v/>
      </c>
      <c r="AG67" s="43"/>
      <c r="AK67" s="44"/>
      <c r="AL67" s="44"/>
      <c r="AM67" s="44"/>
      <c r="AN67" s="44"/>
      <c r="AO67" s="44"/>
      <c r="AP67" s="44"/>
      <c r="AQ67" s="44"/>
      <c r="AR67" s="44"/>
      <c r="AS67" s="44"/>
      <c r="AT67" s="44"/>
      <c r="AU67" s="44"/>
      <c r="AV67" s="44"/>
      <c r="AW67" s="44"/>
      <c r="AX67" s="44"/>
      <c r="AY67" s="44"/>
      <c r="AZ67" s="44"/>
      <c r="BA67" s="44"/>
      <c r="BB67" s="44"/>
    </row>
    <row r="68" spans="1:54" s="33" customFormat="1" ht="15.75" customHeight="1" x14ac:dyDescent="0.25">
      <c r="A68" s="57">
        <v>44952</v>
      </c>
      <c r="B68" s="208"/>
      <c r="C68" s="10">
        <f>IF(A68='Relevé Kizeo'!C29,VLOOKUP(A68,'Relevé Kizeo'!$C$4:$R$1001,2,TRUE),"")</f>
        <v>0</v>
      </c>
      <c r="D68" s="9">
        <f t="shared" si="7"/>
        <v>0</v>
      </c>
      <c r="E68" s="10">
        <f t="shared" si="11"/>
        <v>0</v>
      </c>
      <c r="F68" s="170">
        <v>0</v>
      </c>
      <c r="G68" s="10" cm="1">
        <f t="array" ref="G68">_xlfn.IFS(C68="",0,C68=0,0,C68="CP",0,C68="CEF",0,C68="CSS",0,C68="CEM",0,C68="CEM",0,C68="MAL",0,C68="AT",0,C68="ABST J",0,C68="ABST I",0,C68="FERIE",0,C68="REPOS",0,C68&lt;"1:00",$F$420)</f>
        <v>0</v>
      </c>
      <c r="H68" s="10">
        <f>IF(A68='Relevé Kizeo'!C29,VLOOKUP(A68,'Relevé Kizeo'!$C$4:$R$1001,3,TRUE),"")</f>
        <v>0</v>
      </c>
      <c r="I68" s="10">
        <f>IF(A68='Relevé Kizeo'!C29,VLOOKUP(A68,'Relevé Kizeo'!$C$4:$R$1001,4,TRUE),"")</f>
        <v>0</v>
      </c>
      <c r="J68" s="10">
        <f>IF(A68='Relevé Kizeo'!C29,VLOOKUP(A68,'Relevé Kizeo'!$C$4:$R$1001,5,TRUE),"")</f>
        <v>0</v>
      </c>
      <c r="K68" s="10">
        <f t="shared" si="8"/>
        <v>0</v>
      </c>
      <c r="L68" s="9">
        <v>0</v>
      </c>
      <c r="M68" s="10" cm="1">
        <f t="array" ref="M68">_xlfn.IFS(I68="",0,I68=0,0,I68="CP",0,I68="CEF",0,I68="CSS",0,I68="CEM",0,I68="MAL",0,I68="AT",0,I68="ABST J",0,I68="ABST I",0,I68="FERIE",0,I68="REPOS",0,I68&lt;"1:00",$F$421)</f>
        <v>0</v>
      </c>
      <c r="N68" s="58" cm="1">
        <f t="array" aca="1" ref="N68" ca="1">_xlfn.IFS(D68=0,0,AND(D68&gt;=1,D68&lt;=9),OFFSET($AL$5,MOD(WEEKNUM(A68,21)-1,26),IF(WEEKNUM(A68,21)&gt;26,8,0))/5,D68=10,0,D68=11,(H68-E68+G68)*24+(K68-I68+M68)*24)</f>
        <v>0</v>
      </c>
      <c r="O68" s="25"/>
      <c r="P68" s="25">
        <f t="shared" ca="1" si="12"/>
        <v>0</v>
      </c>
      <c r="Q68" s="28" cm="1">
        <f t="array" aca="1" ref="Q68" ca="1">IF(LEFT(R$2,1)="-",-1,1)*INDIRECT(CONCATENATE(RIGHT(R$2,LEN(R$2)-1),ROW()))+IF(LEFT(R$3,1)="-",-1,1)*INDIRECT(CONCATENATE(RIGHT(R$3,LEN(R$3)-1),ROW()))</f>
        <v>0</v>
      </c>
      <c r="R68" s="25">
        <f t="shared" ca="1" si="0"/>
        <v>-63.75</v>
      </c>
      <c r="S68" s="9">
        <f t="shared" si="1"/>
        <v>0</v>
      </c>
      <c r="T68" s="9" t="str">
        <f t="shared" si="13"/>
        <v/>
      </c>
      <c r="U68" s="59"/>
      <c r="V68" s="60">
        <f>IF(A68='Relevé Kizeo'!C29,VLOOKUP(A68,'Relevé Kizeo'!$C$4:$R$1001,6,TRUE),"")</f>
        <v>0</v>
      </c>
      <c r="W68" s="50" t="b">
        <f t="shared" si="16"/>
        <v>0</v>
      </c>
      <c r="X68" s="50"/>
      <c r="Y68" s="51" t="str">
        <f t="shared" si="9"/>
        <v>0</v>
      </c>
      <c r="Z68" s="52">
        <f>IF(A68='Relevé Kizeo'!C29,VLOOKUP(A68,'Relevé Kizeo'!$C$4:$R$1001,8,TRUE),"")</f>
        <v>0</v>
      </c>
      <c r="AA68" s="52" t="str">
        <f t="shared" si="10"/>
        <v>0</v>
      </c>
      <c r="AB68" s="52">
        <f>IF(A68='Relevé Kizeo'!C29,VLOOKUP(A68,'Relevé Kizeo'!$C$4:$R$1001,9,TRUE),"")</f>
        <v>0</v>
      </c>
      <c r="AC68" s="52" t="str">
        <f t="shared" si="14"/>
        <v>0</v>
      </c>
      <c r="AD68" s="53">
        <f>IF(A68='Relevé Kizeo'!C29,VLOOKUP(A68,'Relevé Kizeo'!$C$4:$R$1001,10,TRUE),"")</f>
        <v>0</v>
      </c>
      <c r="AE68" s="11" t="str">
        <f t="shared" ca="1" si="17"/>
        <v/>
      </c>
      <c r="AF68" s="54" t="str">
        <f t="shared" ca="1" si="18"/>
        <v/>
      </c>
      <c r="AG68" s="64"/>
      <c r="AK68" s="44"/>
      <c r="AL68" s="44"/>
      <c r="AM68" s="44"/>
      <c r="AN68" s="44"/>
      <c r="AO68" s="44"/>
      <c r="AP68" s="44"/>
      <c r="AQ68" s="44"/>
      <c r="AR68" s="44"/>
      <c r="AS68" s="44"/>
      <c r="AT68" s="44"/>
      <c r="AU68" s="44"/>
      <c r="AV68" s="44"/>
      <c r="AW68" s="44"/>
      <c r="AX68" s="44"/>
      <c r="AY68" s="44"/>
      <c r="AZ68" s="44"/>
      <c r="BA68" s="44"/>
      <c r="BB68" s="44"/>
    </row>
    <row r="69" spans="1:54" s="33" customFormat="1" ht="15.75" customHeight="1" x14ac:dyDescent="0.25">
      <c r="A69" s="57">
        <v>44953</v>
      </c>
      <c r="B69" s="208"/>
      <c r="C69" s="10">
        <f>IF(A69='Relevé Kizeo'!C30,VLOOKUP(A69,'Relevé Kizeo'!$C$4:$R$1001,2,TRUE),"")</f>
        <v>0</v>
      </c>
      <c r="D69" s="9">
        <f t="shared" si="7"/>
        <v>0</v>
      </c>
      <c r="E69" s="10">
        <f t="shared" si="11"/>
        <v>0</v>
      </c>
      <c r="F69" s="170">
        <v>0</v>
      </c>
      <c r="G69" s="10" cm="1">
        <f t="array" ref="G69">_xlfn.IFS(C69="",0,C69=0,0,C69="CP",0,C69="CEF",0,C69="CSS",0,C69="CEM",0,C69="CEM",0,C69="MAL",0,C69="AT",0,C69="ABST J",0,C69="ABST I",0,C69="FERIE",0,C69="REPOS",0,C69&lt;"1:00",$F$420)</f>
        <v>0</v>
      </c>
      <c r="H69" s="10">
        <f>IF(A69='Relevé Kizeo'!C30,VLOOKUP(A69,'Relevé Kizeo'!$C$4:$R$1001,3,TRUE),"")</f>
        <v>0</v>
      </c>
      <c r="I69" s="10">
        <f>IF(A69='Relevé Kizeo'!C30,VLOOKUP(A69,'Relevé Kizeo'!$C$4:$R$1001,4,TRUE),"")</f>
        <v>0</v>
      </c>
      <c r="J69" s="10">
        <f>IF(A69='Relevé Kizeo'!C30,VLOOKUP(A69,'Relevé Kizeo'!$C$4:$R$1001,5,TRUE),"")</f>
        <v>0</v>
      </c>
      <c r="K69" s="10">
        <f t="shared" si="8"/>
        <v>0</v>
      </c>
      <c r="L69" s="9">
        <v>0</v>
      </c>
      <c r="M69" s="10" cm="1">
        <f t="array" ref="M69">_xlfn.IFS(I69="",0,I69=0,0,I69="CP",0,I69="CEF",0,I69="CSS",0,I69="CEM",0,I69="MAL",0,I69="AT",0,I69="ABST J",0,I69="ABST I",0,I69="FERIE",0,I69="REPOS",0,I69&lt;"1:00",$F$421)</f>
        <v>0</v>
      </c>
      <c r="N69" s="58" cm="1">
        <f t="array" aca="1" ref="N69" ca="1">_xlfn.IFS(D69=0,0,AND(D69&gt;=1,D69&lt;=9),OFFSET($AL$5,MOD(WEEKNUM(A69,21)-1,26),IF(WEEKNUM(A69,21)&gt;26,8,0))/5,D69=10,0,D69=11,(H69-E69+G69)*24+(K69-I69+M69)*24)</f>
        <v>0</v>
      </c>
      <c r="O69" s="25"/>
      <c r="P69" s="25">
        <f t="shared" ca="1" si="12"/>
        <v>0</v>
      </c>
      <c r="Q69" s="28" cm="1">
        <f t="array" aca="1" ref="Q69" ca="1">IF(LEFT(R$2,1)="-",-1,1)*INDIRECT(CONCATENATE(RIGHT(R$2,LEN(R$2)-1),ROW()))+IF(LEFT(R$3,1)="-",-1,1)*INDIRECT(CONCATENATE(RIGHT(R$3,LEN(R$3)-1),ROW()))</f>
        <v>0</v>
      </c>
      <c r="R69" s="25">
        <f t="shared" ca="1" si="0"/>
        <v>-63.75</v>
      </c>
      <c r="S69" s="9">
        <f t="shared" si="1"/>
        <v>0</v>
      </c>
      <c r="T69" s="9" t="str">
        <f t="shared" si="13"/>
        <v/>
      </c>
      <c r="U69" s="59"/>
      <c r="V69" s="60">
        <f>IF(A69='Relevé Kizeo'!C30,VLOOKUP(A69,'Relevé Kizeo'!$C$4:$R$1001,6,TRUE),"")</f>
        <v>0</v>
      </c>
      <c r="W69" s="50" t="b">
        <f t="shared" si="16"/>
        <v>0</v>
      </c>
      <c r="X69" s="50"/>
      <c r="Y69" s="51" t="str">
        <f t="shared" si="9"/>
        <v>0</v>
      </c>
      <c r="Z69" s="52">
        <f>IF(A69='Relevé Kizeo'!C30,VLOOKUP(A69,'Relevé Kizeo'!$C$4:$R$1001,8,TRUE),"")</f>
        <v>0</v>
      </c>
      <c r="AA69" s="52" t="str">
        <f t="shared" si="10"/>
        <v>0</v>
      </c>
      <c r="AB69" s="52">
        <f>IF(A69='Relevé Kizeo'!C30,VLOOKUP(A69,'Relevé Kizeo'!$C$4:$R$1001,9,TRUE),"")</f>
        <v>0</v>
      </c>
      <c r="AC69" s="52" t="str">
        <f t="shared" si="14"/>
        <v>0</v>
      </c>
      <c r="AD69" s="53">
        <f>IF(A69='Relevé Kizeo'!C30,VLOOKUP(A69,'Relevé Kizeo'!$C$4:$R$1001,10,TRUE),"")</f>
        <v>0</v>
      </c>
      <c r="AE69" s="11" t="str">
        <f t="shared" ca="1" si="17"/>
        <v/>
      </c>
      <c r="AF69" s="54" t="str">
        <f t="shared" ca="1" si="18"/>
        <v/>
      </c>
      <c r="AG69" s="61"/>
      <c r="AK69" s="44"/>
      <c r="AL69" s="44"/>
      <c r="AM69" s="44"/>
      <c r="AN69" s="44"/>
      <c r="AO69" s="44"/>
      <c r="AP69" s="44"/>
      <c r="AQ69" s="44"/>
      <c r="AR69" s="44"/>
      <c r="AS69" s="44"/>
      <c r="AT69" s="44"/>
      <c r="AU69" s="44"/>
      <c r="AV69" s="44"/>
      <c r="AW69" s="44"/>
      <c r="AX69" s="44"/>
      <c r="AY69" s="44"/>
      <c r="AZ69" s="44"/>
      <c r="BA69" s="44"/>
      <c r="BB69" s="44"/>
    </row>
    <row r="70" spans="1:54" s="33" customFormat="1" ht="15.75" customHeight="1" x14ac:dyDescent="0.25">
      <c r="A70" s="57">
        <v>44954</v>
      </c>
      <c r="B70" s="208"/>
      <c r="C70" s="10" t="str">
        <f>IF(A70='Relevé Kizeo'!C31,VLOOKUP(A70,'Relevé Kizeo'!$C$4:$R$1001,2,TRUE),"")</f>
        <v>REPOS</v>
      </c>
      <c r="D70" s="9">
        <f t="shared" si="7"/>
        <v>10</v>
      </c>
      <c r="E70" s="10">
        <f t="shared" si="11"/>
        <v>0</v>
      </c>
      <c r="F70" s="170">
        <v>0</v>
      </c>
      <c r="G70" s="10" cm="1">
        <f t="array" ref="G70">_xlfn.IFS(C70="",0,C70=0,0,C70="CP",0,C70="CEF",0,C70="CSS",0,C70="CEM",0,C70="CEM",0,C70="MAL",0,C70="AT",0,C70="ABST J",0,C70="ABST I",0,C70="FERIE",0,C70="REPOS",0,C70&lt;"1:00",$F$420)</f>
        <v>0</v>
      </c>
      <c r="H70" s="10">
        <f>IF(A70='Relevé Kizeo'!C31,VLOOKUP(A70,'Relevé Kizeo'!$C$4:$R$1001,3,TRUE),"")</f>
        <v>0</v>
      </c>
      <c r="I70" s="10">
        <f>IF(A70='Relevé Kizeo'!C31,VLOOKUP(A70,'Relevé Kizeo'!$C$4:$R$1001,4,TRUE),"")</f>
        <v>0</v>
      </c>
      <c r="J70" s="10">
        <f>IF(A70='Relevé Kizeo'!C31,VLOOKUP(A70,'Relevé Kizeo'!$C$4:$R$1001,5,TRUE),"")</f>
        <v>0</v>
      </c>
      <c r="K70" s="10">
        <f t="shared" si="8"/>
        <v>0</v>
      </c>
      <c r="L70" s="9">
        <v>0</v>
      </c>
      <c r="M70" s="10" cm="1">
        <f t="array" ref="M70">_xlfn.IFS(I70="",0,I70=0,0,I70="CP",0,I70="CEF",0,I70="CSS",0,I70="CEM",0,I70="MAL",0,I70="AT",0,I70="ABST J",0,I70="ABST I",0,I70="FERIE",0,I70="REPOS",0,I70&lt;"1:00",$F$421)</f>
        <v>0</v>
      </c>
      <c r="N70" s="58" cm="1">
        <f t="array" aca="1" ref="N70" ca="1">_xlfn.IFS(D70=0,0,AND(D70&gt;=1,D70&lt;=9),OFFSET($AL$5,MOD(WEEKNUM(A70,21)-1,26),IF(WEEKNUM(A70,21)&gt;26,8,0))/5,D70=10,0,D70=11,(H70-E70+G70)*24+(K70-I70+M70)*24)</f>
        <v>0</v>
      </c>
      <c r="O70" s="25"/>
      <c r="P70" s="25">
        <f t="shared" ca="1" si="12"/>
        <v>0</v>
      </c>
      <c r="Q70" s="28" cm="1">
        <f t="array" aca="1" ref="Q70" ca="1">IF(LEFT(R$2,1)="-",-1,1)*INDIRECT(CONCATENATE(RIGHT(R$2,LEN(R$2)-1),ROW()))+IF(LEFT(R$3,1)="-",-1,1)*INDIRECT(CONCATENATE(RIGHT(R$3,LEN(R$3)-1),ROW()))</f>
        <v>0</v>
      </c>
      <c r="R70" s="25">
        <f t="shared" ca="1" si="0"/>
        <v>-63.75</v>
      </c>
      <c r="S70" s="9">
        <f t="shared" si="1"/>
        <v>0</v>
      </c>
      <c r="T70" s="9" t="str">
        <f t="shared" si="13"/>
        <v/>
      </c>
      <c r="U70" s="59"/>
      <c r="V70" s="60">
        <f>IF(A70='Relevé Kizeo'!C31,VLOOKUP(A70,'Relevé Kizeo'!$C$4:$R$1001,6,TRUE),"")</f>
        <v>0</v>
      </c>
      <c r="W70" s="50">
        <f t="shared" si="16"/>
        <v>0</v>
      </c>
      <c r="X70" s="50"/>
      <c r="Y70" s="51" t="str">
        <f t="shared" si="9"/>
        <v>0</v>
      </c>
      <c r="Z70" s="52">
        <f>IF(A70='Relevé Kizeo'!C31,VLOOKUP(A70,'Relevé Kizeo'!$C$4:$R$1001,8,TRUE),"")</f>
        <v>0</v>
      </c>
      <c r="AA70" s="52" t="str">
        <f t="shared" si="10"/>
        <v>0</v>
      </c>
      <c r="AB70" s="52">
        <f>IF(A70='Relevé Kizeo'!C31,VLOOKUP(A70,'Relevé Kizeo'!$C$4:$R$1001,9,TRUE),"")</f>
        <v>0</v>
      </c>
      <c r="AC70" s="52" t="str">
        <f t="shared" si="14"/>
        <v>0</v>
      </c>
      <c r="AD70" s="53">
        <f>IF(A70='Relevé Kizeo'!C31,VLOOKUP(A70,'Relevé Kizeo'!$C$4:$R$1001,10,TRUE),"")</f>
        <v>0</v>
      </c>
      <c r="AE70" s="11" t="str">
        <f t="shared" ca="1" si="17"/>
        <v/>
      </c>
      <c r="AF70" s="54" t="str">
        <f t="shared" ca="1" si="18"/>
        <v/>
      </c>
      <c r="AG70" s="43"/>
      <c r="AK70" s="44"/>
      <c r="AL70" s="44"/>
      <c r="AM70" s="44"/>
      <c r="AN70" s="44"/>
      <c r="AO70" s="44"/>
      <c r="AP70" s="44"/>
      <c r="AQ70" s="44"/>
      <c r="AR70" s="44"/>
      <c r="AS70" s="44"/>
      <c r="AT70" s="44"/>
      <c r="AU70" s="44"/>
      <c r="AV70" s="44"/>
      <c r="AW70" s="44"/>
      <c r="AX70" s="44"/>
      <c r="AY70" s="44"/>
      <c r="AZ70" s="44"/>
      <c r="BA70" s="44"/>
      <c r="BB70" s="44"/>
    </row>
    <row r="71" spans="1:54" s="33" customFormat="1" ht="15.75" customHeight="1" x14ac:dyDescent="0.25">
      <c r="A71" s="57">
        <v>44955</v>
      </c>
      <c r="B71" s="208"/>
      <c r="C71" s="10" t="str">
        <f>IF(A71='Relevé Kizeo'!C32,VLOOKUP(A71,'Relevé Kizeo'!$C$4:$R$1001,2,TRUE),"")</f>
        <v>REPOS</v>
      </c>
      <c r="D71" s="9">
        <f t="shared" si="7"/>
        <v>10</v>
      </c>
      <c r="E71" s="10">
        <f t="shared" si="11"/>
        <v>0</v>
      </c>
      <c r="F71" s="170">
        <v>0</v>
      </c>
      <c r="G71" s="10" cm="1">
        <f t="array" ref="G71">_xlfn.IFS(C71="",0,C71=0,0,C71="CP",0,C71="CEF",0,C71="CSS",0,C71="CEM",0,C71="CEM",0,C71="MAL",0,C71="AT",0,C71="ABST J",0,C71="ABST I",0,C71="FERIE",0,C71="REPOS",0,C71&lt;"1:00",$F$420)</f>
        <v>0</v>
      </c>
      <c r="H71" s="10">
        <f>IF(A71='Relevé Kizeo'!C32,VLOOKUP(A71,'Relevé Kizeo'!$C$4:$R$1001,3,TRUE),"")</f>
        <v>0</v>
      </c>
      <c r="I71" s="10">
        <f>IF(A71='Relevé Kizeo'!C32,VLOOKUP(A71,'Relevé Kizeo'!$C$4:$R$1001,4,TRUE),"")</f>
        <v>0</v>
      </c>
      <c r="J71" s="10">
        <f>IF(A71='Relevé Kizeo'!C32,VLOOKUP(A71,'Relevé Kizeo'!$C$4:$R$1001,5,TRUE),"")</f>
        <v>0</v>
      </c>
      <c r="K71" s="10">
        <f t="shared" si="8"/>
        <v>0</v>
      </c>
      <c r="L71" s="9">
        <v>0</v>
      </c>
      <c r="M71" s="10" cm="1">
        <f t="array" ref="M71">_xlfn.IFS(I71="",0,I71=0,0,I71="CP",0,I71="CEF",0,I71="CSS",0,I71="CEM",0,I71="MAL",0,I71="AT",0,I71="ABST J",0,I71="ABST I",0,I71="FERIE",0,I71="REPOS",0,I71&lt;"1:00",$F$421)</f>
        <v>0</v>
      </c>
      <c r="N71" s="58" cm="1">
        <f t="array" aca="1" ref="N71" ca="1">_xlfn.IFS(D71=0,0,AND(D71&gt;=1,D71&lt;=9),OFFSET($AL$5,MOD(WEEKNUM(A71,21)-1,26),IF(WEEKNUM(A71,21)&gt;26,8,0))/5,D71=10,0,D71=11,(H71-E71+G71)*24+(K71-I71+M71)*24)</f>
        <v>0</v>
      </c>
      <c r="O71" s="37">
        <f t="shared" ref="O71" ca="1" si="20">SUM(N65:N69)</f>
        <v>0</v>
      </c>
      <c r="P71" s="25">
        <v>32</v>
      </c>
      <c r="Q71" s="28" cm="1">
        <f t="array" aca="1" ref="Q71" ca="1">IF(LEFT(R$2,1)="-",-1,1)*INDIRECT(CONCATENATE(RIGHT(R$2,LEN(R$2)-1),ROW()))+IF(LEFT(R$3,1)="-",-1,1)*INDIRECT(CONCATENATE(RIGHT(R$3,LEN(R$3)-1),ROW()))</f>
        <v>-32</v>
      </c>
      <c r="R71" s="25">
        <f t="shared" ca="1" si="0"/>
        <v>-95.75</v>
      </c>
      <c r="S71" s="9">
        <f t="shared" si="1"/>
        <v>0</v>
      </c>
      <c r="T71" s="9" t="str">
        <f t="shared" si="13"/>
        <v/>
      </c>
      <c r="U71" s="59"/>
      <c r="V71" s="60">
        <f>IF(A71='Relevé Kizeo'!C32,VLOOKUP(A71,'Relevé Kizeo'!$C$4:$R$1001,6,TRUE),"")</f>
        <v>0</v>
      </c>
      <c r="W71" s="50">
        <f t="shared" si="16"/>
        <v>0</v>
      </c>
      <c r="X71" s="50"/>
      <c r="Y71" s="51" t="str">
        <f t="shared" si="9"/>
        <v>0</v>
      </c>
      <c r="Z71" s="52">
        <f>IF(A71='Relevé Kizeo'!C32,VLOOKUP(A71,'Relevé Kizeo'!$C$4:$R$1001,8,TRUE),"")</f>
        <v>0</v>
      </c>
      <c r="AA71" s="52" t="str">
        <f t="shared" si="10"/>
        <v>0</v>
      </c>
      <c r="AB71" s="52">
        <f>IF(A71='Relevé Kizeo'!C32,VLOOKUP(A71,'Relevé Kizeo'!$C$4:$R$1001,9,TRUE),"")</f>
        <v>0</v>
      </c>
      <c r="AC71" s="52" t="str">
        <f t="shared" si="14"/>
        <v>0</v>
      </c>
      <c r="AD71" s="53">
        <f>IF(A71='Relevé Kizeo'!C32,VLOOKUP(A71,'Relevé Kizeo'!$C$4:$R$1001,10,TRUE),"")</f>
        <v>0</v>
      </c>
      <c r="AE71" s="11" t="str">
        <f t="shared" ca="1" si="17"/>
        <v/>
      </c>
      <c r="AF71" s="54" t="str">
        <f t="shared" ca="1" si="18"/>
        <v/>
      </c>
      <c r="AG71" s="43"/>
      <c r="AK71" s="44"/>
      <c r="AL71" s="44"/>
      <c r="AM71" s="44"/>
      <c r="AN71" s="44"/>
      <c r="AO71" s="44"/>
      <c r="AP71" s="44"/>
      <c r="AQ71" s="44"/>
      <c r="AR71" s="44"/>
      <c r="AS71" s="44"/>
      <c r="AT71" s="44"/>
      <c r="AU71" s="44"/>
      <c r="AV71" s="44"/>
      <c r="AW71" s="44"/>
      <c r="AX71" s="44"/>
      <c r="AY71" s="44"/>
      <c r="AZ71" s="44"/>
      <c r="BA71" s="44"/>
      <c r="BB71" s="44"/>
    </row>
    <row r="72" spans="1:54" s="33" customFormat="1" ht="15.75" customHeight="1" thickBot="1" x14ac:dyDescent="0.3">
      <c r="A72" s="57">
        <v>44956</v>
      </c>
      <c r="B72" s="207" t="s">
        <v>48</v>
      </c>
      <c r="C72" s="10">
        <f>IF(A72='Relevé Kizeo'!C33,VLOOKUP(A72,'Relevé Kizeo'!$C$4:$R$1001,2,TRUE),"")</f>
        <v>0</v>
      </c>
      <c r="D72" s="9">
        <f t="shared" si="7"/>
        <v>0</v>
      </c>
      <c r="E72" s="10">
        <f t="shared" si="11"/>
        <v>0</v>
      </c>
      <c r="F72" s="170">
        <v>0</v>
      </c>
      <c r="G72" s="10" cm="1">
        <f t="array" ref="G72">_xlfn.IFS(C72="",0,C72=0,0,C72="CP",0,C72="CEF",0,C72="CSS",0,C72="CEM",0,C72="CEM",0,C72="MAL",0,C72="AT",0,C72="ABST J",0,C72="ABST I",0,C72="FERIE",0,C72="REPOS",0,C72&lt;"1:00",$F$420)</f>
        <v>0</v>
      </c>
      <c r="H72" s="10">
        <f>IF(A72='Relevé Kizeo'!C33,VLOOKUP(A72,'Relevé Kizeo'!$C$4:$R$1001,3,TRUE),"")</f>
        <v>0</v>
      </c>
      <c r="I72" s="10">
        <f>IF(A72='Relevé Kizeo'!C33,VLOOKUP(A72,'Relevé Kizeo'!$C$4:$R$1001,4,TRUE),"")</f>
        <v>0</v>
      </c>
      <c r="J72" s="10">
        <f>IF(A72='Relevé Kizeo'!C33,VLOOKUP(A72,'Relevé Kizeo'!$C$4:$R$1001,5,TRUE),"")</f>
        <v>0</v>
      </c>
      <c r="K72" s="10">
        <f t="shared" si="8"/>
        <v>0</v>
      </c>
      <c r="L72" s="9">
        <v>0</v>
      </c>
      <c r="M72" s="10" cm="1">
        <f t="array" ref="M72">_xlfn.IFS(I72="",0,I72=0,0,I72="CP",0,I72="CEF",0,I72="CSS",0,I72="CEM",0,I72="MAL",0,I72="AT",0,I72="ABST J",0,I72="ABST I",0,I72="FERIE",0,I72="REPOS",0,I72&lt;"1:00",$F$421)</f>
        <v>0</v>
      </c>
      <c r="N72" s="58" cm="1">
        <f t="array" aca="1" ref="N72" ca="1">_xlfn.IFS(D72=0,0,AND(D72&gt;=1,D72&lt;=9),OFFSET($AL$5,MOD(WEEKNUM(A72,21)-1,26),IF(WEEKNUM(A72,21)&gt;26,8,0))/5,D72=10,0,D72=11,(H72-E72+G72)*24+(K72-I72+M72)*24)</f>
        <v>0</v>
      </c>
      <c r="P72" s="25">
        <f t="shared" ca="1" si="12"/>
        <v>0</v>
      </c>
      <c r="Q72" s="28" cm="1">
        <f t="array" aca="1" ref="Q72" ca="1">IF(LEFT(R$2,1)="-",-1,1)*INDIRECT(CONCATENATE(RIGHT(R$2,LEN(R$2)-1),ROW()))+IF(LEFT(R$3,1)="-",-1,1)*INDIRECT(CONCATENATE(RIGHT(R$3,LEN(R$3)-1),ROW()))</f>
        <v>0</v>
      </c>
      <c r="R72" s="25">
        <f t="shared" ca="1" si="0"/>
        <v>-95.75</v>
      </c>
      <c r="S72" s="9">
        <f t="shared" si="1"/>
        <v>0</v>
      </c>
      <c r="T72" s="9" t="str">
        <f t="shared" si="13"/>
        <v/>
      </c>
      <c r="U72" s="59"/>
      <c r="V72" s="60">
        <f>IF(A72='Relevé Kizeo'!C33,VLOOKUP(A72,'Relevé Kizeo'!$C$4:$R$1001,6,TRUE),"")</f>
        <v>0</v>
      </c>
      <c r="W72" s="50" t="b">
        <f t="shared" si="16"/>
        <v>0</v>
      </c>
      <c r="X72" s="50"/>
      <c r="Y72" s="51" t="str">
        <f t="shared" si="9"/>
        <v>0</v>
      </c>
      <c r="Z72" s="52">
        <f>IF(A72='Relevé Kizeo'!C33,VLOOKUP(A72,'Relevé Kizeo'!$C$4:$R$1001,8,TRUE),"")</f>
        <v>0</v>
      </c>
      <c r="AA72" s="52" t="str">
        <f t="shared" si="10"/>
        <v>0</v>
      </c>
      <c r="AB72" s="52">
        <f>IF(A72='Relevé Kizeo'!C33,VLOOKUP(A72,'Relevé Kizeo'!$C$4:$R$1001,9,TRUE),"")</f>
        <v>0</v>
      </c>
      <c r="AC72" s="52" t="str">
        <f t="shared" si="14"/>
        <v>0</v>
      </c>
      <c r="AD72" s="67">
        <f>IF(A72='Relevé Kizeo'!C33,VLOOKUP(A72,'Relevé Kizeo'!$C$4:$R$1001,10,TRUE),"")</f>
        <v>0</v>
      </c>
      <c r="AE72" s="11" t="str">
        <f t="shared" ca="1" si="17"/>
        <v/>
      </c>
      <c r="AF72" s="54" t="str">
        <f t="shared" ca="1" si="18"/>
        <v/>
      </c>
      <c r="AG72" s="43"/>
      <c r="AK72" s="44"/>
      <c r="AL72" s="44"/>
      <c r="AM72" s="44"/>
      <c r="AN72" s="44"/>
      <c r="AO72" s="44"/>
      <c r="AP72" s="44"/>
      <c r="AQ72" s="44"/>
      <c r="AR72" s="44"/>
      <c r="AS72" s="44"/>
      <c r="AT72" s="44"/>
      <c r="AU72" s="44"/>
      <c r="AV72" s="44"/>
      <c r="AW72" s="44"/>
      <c r="AX72" s="44"/>
      <c r="AY72" s="44"/>
      <c r="AZ72" s="44"/>
      <c r="BA72" s="44"/>
      <c r="BB72" s="44"/>
    </row>
    <row r="73" spans="1:54" s="33" customFormat="1" ht="15.75" customHeight="1" thickTop="1" x14ac:dyDescent="0.25">
      <c r="A73" s="57">
        <v>44957</v>
      </c>
      <c r="B73" s="208"/>
      <c r="C73" s="10">
        <f>IF(A73='Relevé Kizeo'!C34,VLOOKUP(A73,'Relevé Kizeo'!$C$4:$R$1001,2,TRUE),"")</f>
        <v>0</v>
      </c>
      <c r="D73" s="9">
        <f t="shared" si="7"/>
        <v>0</v>
      </c>
      <c r="E73" s="10">
        <f t="shared" si="11"/>
        <v>0</v>
      </c>
      <c r="F73" s="170">
        <v>0</v>
      </c>
      <c r="G73" s="10" cm="1">
        <f t="array" ref="G73">_xlfn.IFS(C73="",0,C73=0,0,C73="CP",0,C73="CEF",0,C73="CSS",0,C73="CEM",0,C73="CEM",0,C73="MAL",0,C73="AT",0,C73="ABST J",0,C73="ABST I",0,C73="FERIE",0,C73="REPOS",0,C73&lt;"1:00",$F$420)</f>
        <v>0</v>
      </c>
      <c r="H73" s="10">
        <f>IF(A73='Relevé Kizeo'!C34,VLOOKUP(A73,'Relevé Kizeo'!$C$4:$R$1001,3,TRUE),"")</f>
        <v>0</v>
      </c>
      <c r="I73" s="10">
        <f>IF(A73='Relevé Kizeo'!C34,VLOOKUP(A73,'Relevé Kizeo'!$C$4:$R$1001,4,TRUE),"")</f>
        <v>0</v>
      </c>
      <c r="J73" s="10">
        <f>IF(A73='Relevé Kizeo'!C34,VLOOKUP(A73,'Relevé Kizeo'!$C$4:$R$1001,5,TRUE),"")</f>
        <v>0</v>
      </c>
      <c r="K73" s="10">
        <f t="shared" si="8"/>
        <v>0</v>
      </c>
      <c r="L73" s="9">
        <v>0</v>
      </c>
      <c r="M73" s="10" cm="1">
        <f t="array" ref="M73">_xlfn.IFS(I73="",0,I73=0,0,I73="CP",0,I73="CEF",0,I73="CSS",0,I73="CEM",0,I73="MAL",0,I73="AT",0,I73="ABST J",0,I73="ABST I",0,I73="FERIE",0,I73="REPOS",0,I73&lt;"1:00",$F$421)</f>
        <v>0</v>
      </c>
      <c r="N73" s="58" cm="1">
        <f t="array" aca="1" ref="N73" ca="1">_xlfn.IFS(D73=0,0,AND(D73&gt;=1,D73&lt;=9),OFFSET($AL$5,MOD(WEEKNUM(A73,21)-1,26),IF(WEEKNUM(A73,21)&gt;26,8,0))/5,D73=10,0,D73=11,(H73-E73+G73)*24+(K73-I73+M73)*24)</f>
        <v>0</v>
      </c>
      <c r="O73" s="25"/>
      <c r="P73" s="25">
        <f t="shared" ca="1" si="12"/>
        <v>0</v>
      </c>
      <c r="Q73" s="28" cm="1">
        <f t="array" aca="1" ref="Q73" ca="1">IF(LEFT(R$2,1)="-",-1,1)*INDIRECT(CONCATENATE(RIGHT(R$2,LEN(R$2)-1),ROW()))+IF(LEFT(R$3,1)="-",-1,1)*INDIRECT(CONCATENATE(RIGHT(R$3,LEN(R$3)-1),ROW()))</f>
        <v>0</v>
      </c>
      <c r="R73" s="25">
        <f t="shared" ca="1" si="0"/>
        <v>-95.75</v>
      </c>
      <c r="S73" s="9">
        <f t="shared" si="1"/>
        <v>0</v>
      </c>
      <c r="T73" s="9" t="str">
        <f t="shared" si="13"/>
        <v/>
      </c>
      <c r="U73" s="59"/>
      <c r="V73" s="60">
        <f>IF(A73='Relevé Kizeo'!C34,VLOOKUP(A73,'Relevé Kizeo'!$C$4:$R$1001,6,TRUE),"")</f>
        <v>0</v>
      </c>
      <c r="W73" s="50" t="b">
        <f t="shared" si="16"/>
        <v>0</v>
      </c>
      <c r="X73" s="50"/>
      <c r="Y73" s="51" t="str">
        <f t="shared" ref="Y73:Y106" si="21">MID(Z73,1,8)</f>
        <v>0</v>
      </c>
      <c r="Z73" s="52">
        <f>IF(A73='Relevé Kizeo'!C34,VLOOKUP(A73,'Relevé Kizeo'!$C$4:$R$1001,8,TRUE),"")</f>
        <v>0</v>
      </c>
      <c r="AA73" s="52" t="str">
        <f t="shared" ref="AA73:AA106" si="22">MID(AB73,1,6)</f>
        <v>0</v>
      </c>
      <c r="AB73" s="52">
        <f>IF(A73='Relevé Kizeo'!C34,VLOOKUP(A73,'Relevé Kizeo'!$C$4:$R$1001,9,TRUE),"")</f>
        <v>0</v>
      </c>
      <c r="AC73" s="52" t="str">
        <f t="shared" si="14"/>
        <v>0</v>
      </c>
      <c r="AD73" s="53">
        <f>IF(A73='Relevé Kizeo'!C34,VLOOKUP(A73,'Relevé Kizeo'!$C$4:$R$1001,10,TRUE),"")</f>
        <v>0</v>
      </c>
      <c r="AE73" s="11" t="str">
        <f t="shared" ca="1" si="17"/>
        <v/>
      </c>
      <c r="AF73" s="54" t="str">
        <f t="shared" ca="1" si="18"/>
        <v/>
      </c>
      <c r="AG73" s="43"/>
    </row>
    <row r="74" spans="1:54" s="33" customFormat="1" ht="15.75" customHeight="1" x14ac:dyDescent="0.25">
      <c r="A74" s="57">
        <v>44958</v>
      </c>
      <c r="B74" s="208"/>
      <c r="C74" s="10">
        <f>IF(A74='Relevé Kizeo'!C35,VLOOKUP(A74,'Relevé Kizeo'!$C$4:$R$1001,2,TRUE),"")</f>
        <v>0</v>
      </c>
      <c r="D74" s="9">
        <f t="shared" si="7"/>
        <v>0</v>
      </c>
      <c r="E74" s="10">
        <f t="shared" si="11"/>
        <v>0</v>
      </c>
      <c r="F74" s="170">
        <v>0</v>
      </c>
      <c r="G74" s="10" cm="1">
        <f t="array" ref="G74">_xlfn.IFS(C74="",0,C74=0,0,C74="CP",0,C74="CEF",0,C74="CSS",0,C74="CEM",0,C74="CEM",0,C74="MAL",0,C74="AT",0,C74="ABST J",0,C74="ABST I",0,C74="FERIE",0,C74="REPOS",0,C74&lt;"1:00",$F$420)</f>
        <v>0</v>
      </c>
      <c r="H74" s="10">
        <f>IF(A74='Relevé Kizeo'!C35,VLOOKUP(A74,'Relevé Kizeo'!$C$4:$R$1001,3,TRUE),"")</f>
        <v>0</v>
      </c>
      <c r="I74" s="10">
        <f>IF(A74='Relevé Kizeo'!C35,VLOOKUP(A74,'Relevé Kizeo'!$C$4:$R$1001,4,TRUE),"")</f>
        <v>0</v>
      </c>
      <c r="J74" s="10">
        <f>IF(A74='Relevé Kizeo'!C35,VLOOKUP(A74,'Relevé Kizeo'!$C$4:$R$1001,5,TRUE),"")</f>
        <v>0</v>
      </c>
      <c r="K74" s="10">
        <f t="shared" si="8"/>
        <v>0</v>
      </c>
      <c r="L74" s="9">
        <v>0</v>
      </c>
      <c r="M74" s="10" cm="1">
        <f t="array" ref="M74">_xlfn.IFS(I74="",0,I74=0,0,I74="CP",0,I74="CEF",0,I74="CSS",0,I74="CEM",0,I74="MAL",0,I74="AT",0,I74="ABST J",0,I74="ABST I",0,I74="FERIE",0,I74="REPOS",0,I74&lt;"1:00",$F$421)</f>
        <v>0</v>
      </c>
      <c r="N74" s="58" cm="1">
        <f t="array" aca="1" ref="N74" ca="1">_xlfn.IFS(D74=0,0,AND(D74&gt;=1,D74&lt;=9),OFFSET($AL$5,MOD(WEEKNUM(A74,21)-1,26),IF(WEEKNUM(A74,21)&gt;26,8,0))/5,D74=10,0,D74=11,(H74-E74+G74)*24+(K74-I74+M74)*24)</f>
        <v>0</v>
      </c>
      <c r="O74" s="25"/>
      <c r="P74" s="25">
        <f t="shared" ca="1" si="12"/>
        <v>0</v>
      </c>
      <c r="Q74" s="28" cm="1">
        <f t="array" aca="1" ref="Q74" ca="1">IF(LEFT(R$2,1)="-",-1,1)*INDIRECT(CONCATENATE(RIGHT(R$2,LEN(R$2)-1),ROW()))+IF(LEFT(R$3,1)="-",-1,1)*INDIRECT(CONCATENATE(RIGHT(R$3,LEN(R$3)-1),ROW()))</f>
        <v>0</v>
      </c>
      <c r="R74" s="25">
        <f t="shared" ca="1" si="0"/>
        <v>-95.75</v>
      </c>
      <c r="S74" s="9">
        <f t="shared" si="1"/>
        <v>0</v>
      </c>
      <c r="T74" s="9" t="str">
        <f t="shared" si="13"/>
        <v/>
      </c>
      <c r="U74" s="59"/>
      <c r="V74" s="60">
        <f>IF(A74='Relevé Kizeo'!C35,VLOOKUP(A74,'Relevé Kizeo'!$C$4:$R$1001,6,TRUE),"")</f>
        <v>0</v>
      </c>
      <c r="W74" s="50" t="b">
        <f t="shared" si="16"/>
        <v>0</v>
      </c>
      <c r="X74" s="50"/>
      <c r="Y74" s="51" t="str">
        <f t="shared" si="21"/>
        <v>0</v>
      </c>
      <c r="Z74" s="52">
        <f>IF(A74='Relevé Kizeo'!C35,VLOOKUP(A74,'Relevé Kizeo'!$C$4:$R$1001,8,TRUE),"")</f>
        <v>0</v>
      </c>
      <c r="AA74" s="52" t="str">
        <f t="shared" si="22"/>
        <v>0</v>
      </c>
      <c r="AB74" s="52">
        <f>IF(A74='Relevé Kizeo'!C35,VLOOKUP(A74,'Relevé Kizeo'!$C$4:$R$1001,9,TRUE),"")</f>
        <v>0</v>
      </c>
      <c r="AC74" s="52" t="str">
        <f t="shared" si="14"/>
        <v>0</v>
      </c>
      <c r="AD74" s="53">
        <f>IF(A74='Relevé Kizeo'!C35,VLOOKUP(A74,'Relevé Kizeo'!$C$4:$R$1001,10,TRUE),"")</f>
        <v>0</v>
      </c>
      <c r="AE74" s="11" t="str">
        <f t="shared" ca="1" si="17"/>
        <v/>
      </c>
      <c r="AF74" s="54" t="str">
        <f t="shared" ca="1" si="18"/>
        <v/>
      </c>
      <c r="AG74" s="43"/>
    </row>
    <row r="75" spans="1:54" s="33" customFormat="1" ht="15.75" customHeight="1" x14ac:dyDescent="0.25">
      <c r="A75" s="57">
        <v>44959</v>
      </c>
      <c r="B75" s="208"/>
      <c r="C75" s="10">
        <f>IF(A75='Relevé Kizeo'!C36,VLOOKUP(A75,'Relevé Kizeo'!$C$4:$R$1001,2,TRUE),"")</f>
        <v>0</v>
      </c>
      <c r="D75" s="9">
        <f t="shared" si="7"/>
        <v>0</v>
      </c>
      <c r="E75" s="10">
        <f t="shared" si="11"/>
        <v>0</v>
      </c>
      <c r="F75" s="170">
        <v>0</v>
      </c>
      <c r="G75" s="10" cm="1">
        <f t="array" ref="G75">_xlfn.IFS(C75="",0,C75=0,0,C75="CP",0,C75="CEF",0,C75="CSS",0,C75="CEM",0,C75="CEM",0,C75="MAL",0,C75="AT",0,C75="ABST J",0,C75="ABST I",0,C75="FERIE",0,C75="REPOS",0,C75&lt;"1:00",$F$420)</f>
        <v>0</v>
      </c>
      <c r="H75" s="10">
        <f>IF(A75='Relevé Kizeo'!C36,VLOOKUP(A75,'Relevé Kizeo'!$C$4:$R$1001,3,TRUE),"")</f>
        <v>0</v>
      </c>
      <c r="I75" s="10">
        <f>IF(A75='Relevé Kizeo'!C36,VLOOKUP(A75,'Relevé Kizeo'!$C$4:$R$1001,4,TRUE),"")</f>
        <v>0</v>
      </c>
      <c r="J75" s="10">
        <f>IF(A75='Relevé Kizeo'!C36,VLOOKUP(A75,'Relevé Kizeo'!$C$4:$R$1001,5,TRUE),"")</f>
        <v>0</v>
      </c>
      <c r="K75" s="10">
        <f t="shared" si="8"/>
        <v>0</v>
      </c>
      <c r="L75" s="9">
        <v>0</v>
      </c>
      <c r="M75" s="10" cm="1">
        <f t="array" ref="M75">_xlfn.IFS(I75="",0,I75=0,0,I75="CP",0,I75="CEF",0,I75="CSS",0,I75="CEM",0,I75="MAL",0,I75="AT",0,I75="ABST J",0,I75="ABST I",0,I75="FERIE",0,I75="REPOS",0,I75&lt;"1:00",$F$421)</f>
        <v>0</v>
      </c>
      <c r="N75" s="58" cm="1">
        <f t="array" aca="1" ref="N75" ca="1">_xlfn.IFS(D75=0,0,AND(D75&gt;=1,D75&lt;=9),OFFSET($AL$5,MOD(WEEKNUM(A75,21)-1,26),IF(WEEKNUM(A75,21)&gt;26,8,0))/5,D75=10,0,D75=11,(H75-E75+G75)*24+(K75-I75+M75)*24)</f>
        <v>0</v>
      </c>
      <c r="O75" s="25"/>
      <c r="P75" s="25">
        <f t="shared" ca="1" si="12"/>
        <v>0</v>
      </c>
      <c r="Q75" s="28" cm="1">
        <f t="array" aca="1" ref="Q75" ca="1">IF(LEFT(R$2,1)="-",-1,1)*INDIRECT(CONCATENATE(RIGHT(R$2,LEN(R$2)-1),ROW()))+IF(LEFT(R$3,1)="-",-1,1)*INDIRECT(CONCATENATE(RIGHT(R$3,LEN(R$3)-1),ROW()))</f>
        <v>0</v>
      </c>
      <c r="R75" s="25">
        <f t="shared" ca="1" si="0"/>
        <v>-95.75</v>
      </c>
      <c r="S75" s="9">
        <f t="shared" si="1"/>
        <v>0</v>
      </c>
      <c r="T75" s="9" t="str">
        <f t="shared" si="13"/>
        <v/>
      </c>
      <c r="U75" s="59"/>
      <c r="V75" s="60">
        <f>IF(A75='Relevé Kizeo'!C36,VLOOKUP(A75,'Relevé Kizeo'!$C$4:$R$1001,6,TRUE),"")</f>
        <v>0</v>
      </c>
      <c r="W75" s="50" t="b">
        <f t="shared" ref="W75:W138" si="23">IF(D76="","",IF(D76=1,1,IF(D76=2,0,IF(D76=3,0,IF(D76=4,0,IF(D76=5,0,IF(D76=6,1,IF(D76=7,0,IF(D76=8,0,IF(D76=9,0,IF(D76=10,0,IF(D76=11,1))))))))))))</f>
        <v>0</v>
      </c>
      <c r="X75" s="50"/>
      <c r="Y75" s="51" t="str">
        <f t="shared" si="21"/>
        <v>0</v>
      </c>
      <c r="Z75" s="52">
        <f>IF(A76='Relevé Kizeo'!C37,VLOOKUP(A76,'Relevé Kizeo'!$C$4:$R$1001,8,TRUE),"")</f>
        <v>0</v>
      </c>
      <c r="AA75" s="52" t="str">
        <f t="shared" si="22"/>
        <v>0</v>
      </c>
      <c r="AB75" s="52">
        <f>IF(A76='Relevé Kizeo'!C37,VLOOKUP(A76,'Relevé Kizeo'!$C$4:$R$1001,9,TRUE),"")</f>
        <v>0</v>
      </c>
      <c r="AC75" s="52" t="str">
        <f t="shared" si="14"/>
        <v>0</v>
      </c>
      <c r="AD75" s="53">
        <f>IF(A76='Relevé Kizeo'!C37,VLOOKUP(A76,'Relevé Kizeo'!$C$4:$R$1001,10,TRUE),"")</f>
        <v>0</v>
      </c>
      <c r="AE75" s="11" t="str">
        <f t="shared" ref="AE75:AE138" ca="1" si="24">IF(N76=0,"",IF(N76&gt;$F$418,N76-$F$418,$F$418-N76))</f>
        <v/>
      </c>
      <c r="AF75" s="54" t="str">
        <f t="shared" ref="AF75:AF138" ca="1" si="25">IF(ISERROR(IF(N76&gt;$F$418,(HOUR(AE75)*60+MINUTE(AE75))/60,-(HOUR(AE75)*60+MINUTE(AE75))/60)),"",IF(N76&gt;$F$418,(HOUR(AE75)*60+MINUTE(AE75))/60,-(HOUR(AE75)*60+MINUTE(AE75))/60))</f>
        <v/>
      </c>
      <c r="AG75" s="64"/>
    </row>
    <row r="76" spans="1:54" s="33" customFormat="1" ht="15.75" customHeight="1" x14ac:dyDescent="0.25">
      <c r="A76" s="57">
        <v>44960</v>
      </c>
      <c r="B76" s="208"/>
      <c r="C76" s="10">
        <f>IF(A76='Relevé Kizeo'!C37,VLOOKUP(A76,'Relevé Kizeo'!$C$4:$R$1001,2,TRUE),"")</f>
        <v>0</v>
      </c>
      <c r="D76" s="9">
        <f t="shared" si="7"/>
        <v>0</v>
      </c>
      <c r="E76" s="10">
        <f t="shared" si="11"/>
        <v>0</v>
      </c>
      <c r="F76" s="170">
        <v>0</v>
      </c>
      <c r="G76" s="10" cm="1">
        <f t="array" ref="G76">_xlfn.IFS(C76="",0,C76=0,0,C76="CP",0,C76="CEF",0,C76="CSS",0,C76="CEM",0,C76="CEM",0,C76="MAL",0,C76="AT",0,C76="ABST J",0,C76="ABST I",0,C76="FERIE",0,C76="REPOS",0,C76&lt;"1:00",$F$420)</f>
        <v>0</v>
      </c>
      <c r="H76" s="10">
        <f>IF(A76='Relevé Kizeo'!C37,VLOOKUP(A76,'Relevé Kizeo'!$C$4:$R$1001,3,TRUE),"")</f>
        <v>0</v>
      </c>
      <c r="I76" s="10">
        <f>IF(A76='Relevé Kizeo'!C37,VLOOKUP(A76,'Relevé Kizeo'!$C$4:$R$1001,4,TRUE),"")</f>
        <v>0</v>
      </c>
      <c r="J76" s="10">
        <f>IF(A76='Relevé Kizeo'!C37,VLOOKUP(A76,'Relevé Kizeo'!$C$4:$R$1001,5,TRUE),"")</f>
        <v>0</v>
      </c>
      <c r="K76" s="10">
        <f t="shared" si="8"/>
        <v>0</v>
      </c>
      <c r="L76" s="9">
        <v>0</v>
      </c>
      <c r="M76" s="10" cm="1">
        <f t="array" ref="M76">_xlfn.IFS(I76="",0,I76=0,0,I76="CP",0,I76="CEF",0,I76="CSS",0,I76="CEM",0,I76="MAL",0,I76="AT",0,I76="ABST J",0,I76="ABST I",0,I76="FERIE",0,I76="REPOS",0,I76&lt;"1:00",$F$421)</f>
        <v>0</v>
      </c>
      <c r="N76" s="58" cm="1">
        <f t="array" aca="1" ref="N76" ca="1">_xlfn.IFS(D76=0,0,AND(D76&gt;=1,D76&lt;=9),OFFSET($AL$5,MOD(WEEKNUM(A76,21)-1,26),IF(WEEKNUM(A76,21)&gt;26,8,0))/5,D76=10,0,D76=11,(H76-E76+G76)*24+(K76-I76+M76)*24)</f>
        <v>0</v>
      </c>
      <c r="O76" s="25"/>
      <c r="P76" s="25">
        <f t="shared" ca="1" si="12"/>
        <v>0</v>
      </c>
      <c r="Q76" s="28" cm="1">
        <f t="array" aca="1" ref="Q76" ca="1">IF(LEFT(R$2,1)="-",-1,1)*INDIRECT(CONCATENATE(RIGHT(R$2,LEN(R$2)-1),ROW()))+IF(LEFT(R$3,1)="-",-1,1)*INDIRECT(CONCATENATE(RIGHT(R$3,LEN(R$3)-1),ROW()))</f>
        <v>0</v>
      </c>
      <c r="R76" s="25">
        <f t="shared" ca="1" si="0"/>
        <v>-95.75</v>
      </c>
      <c r="S76" s="9">
        <f t="shared" si="1"/>
        <v>0</v>
      </c>
      <c r="T76" s="9" t="str">
        <f t="shared" si="13"/>
        <v/>
      </c>
      <c r="U76" s="59"/>
      <c r="V76" s="60">
        <f>IF(A76='Relevé Kizeo'!C37,VLOOKUP(A76,'Relevé Kizeo'!$C$4:$R$1001,6,TRUE),"")</f>
        <v>0</v>
      </c>
      <c r="W76" s="50">
        <f t="shared" si="23"/>
        <v>0</v>
      </c>
      <c r="X76" s="75"/>
      <c r="Y76" s="51" t="str">
        <f t="shared" si="21"/>
        <v>0</v>
      </c>
      <c r="Z76" s="52">
        <f>IF(A77='Relevé Kizeo'!C38,VLOOKUP(A77,'Relevé Kizeo'!$C$4:$R$1001,8,TRUE),"")</f>
        <v>0</v>
      </c>
      <c r="AA76" s="52" t="str">
        <f t="shared" si="22"/>
        <v>0</v>
      </c>
      <c r="AB76" s="52">
        <f>IF(A77='Relevé Kizeo'!C38,VLOOKUP(A77,'Relevé Kizeo'!$C$4:$R$1001,9,TRUE),"")</f>
        <v>0</v>
      </c>
      <c r="AC76" s="52" t="str">
        <f t="shared" si="14"/>
        <v>0</v>
      </c>
      <c r="AD76" s="53">
        <f>IF(A77='Relevé Kizeo'!C38,VLOOKUP(A77,'Relevé Kizeo'!$C$4:$R$1001,10,TRUE),"")</f>
        <v>0</v>
      </c>
      <c r="AE76" s="11" t="str">
        <f t="shared" ca="1" si="24"/>
        <v/>
      </c>
      <c r="AF76" s="54" t="str">
        <f t="shared" ca="1" si="25"/>
        <v/>
      </c>
      <c r="AG76" s="61"/>
    </row>
    <row r="77" spans="1:54" s="33" customFormat="1" ht="15.75" customHeight="1" x14ac:dyDescent="0.25">
      <c r="A77" s="57">
        <v>44961</v>
      </c>
      <c r="B77" s="208"/>
      <c r="C77" s="10" t="str">
        <f>IF(A77='Relevé Kizeo'!C38,VLOOKUP(A77,'Relevé Kizeo'!$C$4:$R$1001,2,TRUE),"")</f>
        <v>REPOS</v>
      </c>
      <c r="D77" s="9">
        <f t="shared" si="7"/>
        <v>10</v>
      </c>
      <c r="E77" s="10">
        <f t="shared" si="11"/>
        <v>0</v>
      </c>
      <c r="F77" s="170">
        <v>0</v>
      </c>
      <c r="G77" s="10" cm="1">
        <f t="array" ref="G77">_xlfn.IFS(C77="",0,C77=0,0,C77="CP",0,C77="CEF",0,C77="CSS",0,C77="CEM",0,C77="CEM",0,C77="MAL",0,C77="AT",0,C77="ABST J",0,C77="ABST I",0,C77="FERIE",0,C77="REPOS",0,C77&lt;"1:00",$F$420)</f>
        <v>0</v>
      </c>
      <c r="H77" s="10">
        <f>IF(A77='Relevé Kizeo'!C38,VLOOKUP(A77,'Relevé Kizeo'!$C$4:$R$1001,3,TRUE),"")</f>
        <v>0</v>
      </c>
      <c r="I77" s="10">
        <f>IF(A77='Relevé Kizeo'!C38,VLOOKUP(A77,'Relevé Kizeo'!$C$4:$R$1001,4,TRUE),"")</f>
        <v>0</v>
      </c>
      <c r="J77" s="10">
        <f>IF(A77='Relevé Kizeo'!C38,VLOOKUP(A77,'Relevé Kizeo'!$C$4:$R$1001,5,TRUE),"")</f>
        <v>0</v>
      </c>
      <c r="K77" s="10">
        <f t="shared" si="8"/>
        <v>0</v>
      </c>
      <c r="L77" s="9">
        <v>0</v>
      </c>
      <c r="M77" s="10" cm="1">
        <f t="array" ref="M77">_xlfn.IFS(I77="",0,I77=0,0,I77="CP",0,I77="CEF",0,I77="CSS",0,I77="CEM",0,I77="MAL",0,I77="AT",0,I77="ABST J",0,I77="ABST I",0,I77="FERIE",0,I77="REPOS",0,I77&lt;"1:00",$F$421)</f>
        <v>0</v>
      </c>
      <c r="N77" s="58" cm="1">
        <f t="array" aca="1" ref="N77" ca="1">_xlfn.IFS(D77=0,0,AND(D77&gt;=1,D77&lt;=9),OFFSET($AL$5,MOD(WEEKNUM(A77,21)-1,26),IF(WEEKNUM(A77,21)&gt;26,8,0))/5,D77=10,0,D77=11,(H77-E77+G77)*24+(K77-I77+M77)*24)</f>
        <v>0</v>
      </c>
      <c r="O77" s="25"/>
      <c r="P77" s="25">
        <f t="shared" ca="1" si="12"/>
        <v>0</v>
      </c>
      <c r="Q77" s="28" cm="1">
        <f t="array" aca="1" ref="Q77" ca="1">IF(LEFT(R$2,1)="-",-1,1)*INDIRECT(CONCATENATE(RIGHT(R$2,LEN(R$2)-1),ROW()))+IF(LEFT(R$3,1)="-",-1,1)*INDIRECT(CONCATENATE(RIGHT(R$3,LEN(R$3)-1),ROW()))</f>
        <v>0</v>
      </c>
      <c r="R77" s="25">
        <f t="shared" ca="1" si="0"/>
        <v>-95.75</v>
      </c>
      <c r="S77" s="9">
        <f t="shared" si="1"/>
        <v>0</v>
      </c>
      <c r="T77" s="9" t="str">
        <f t="shared" si="13"/>
        <v/>
      </c>
      <c r="U77" s="75"/>
      <c r="V77" s="60">
        <f>IF(A77='Relevé Kizeo'!C38,VLOOKUP(A77,'Relevé Kizeo'!$C$4:$R$1001,6,TRUE),"")</f>
        <v>0</v>
      </c>
      <c r="W77" s="50">
        <f t="shared" si="23"/>
        <v>0</v>
      </c>
      <c r="X77" s="75"/>
      <c r="Y77" s="51" t="str">
        <f t="shared" si="21"/>
        <v>0</v>
      </c>
      <c r="Z77" s="52">
        <f>IF(A78='Relevé Kizeo'!C39,VLOOKUP(A78,'Relevé Kizeo'!$C$4:$R$1001,8,TRUE),"")</f>
        <v>0</v>
      </c>
      <c r="AA77" s="52" t="str">
        <f t="shared" si="22"/>
        <v>0</v>
      </c>
      <c r="AB77" s="52">
        <f>IF(A78='Relevé Kizeo'!C39,VLOOKUP(A78,'Relevé Kizeo'!$C$4:$R$1001,9,TRUE),"")</f>
        <v>0</v>
      </c>
      <c r="AC77" s="52" t="str">
        <f t="shared" si="14"/>
        <v>0</v>
      </c>
      <c r="AD77" s="53">
        <f>IF(A78='Relevé Kizeo'!C39,VLOOKUP(A78,'Relevé Kizeo'!$C$4:$R$1001,10,TRUE),"")</f>
        <v>0</v>
      </c>
      <c r="AE77" s="11" t="str">
        <f t="shared" ca="1" si="24"/>
        <v/>
      </c>
      <c r="AF77" s="54" t="str">
        <f t="shared" ca="1" si="25"/>
        <v/>
      </c>
      <c r="AG77" s="43"/>
      <c r="AK77" s="44"/>
      <c r="AL77" s="44"/>
      <c r="AM77" s="44"/>
      <c r="AN77" s="44"/>
      <c r="AP77" s="44"/>
      <c r="AQ77" s="44"/>
      <c r="AR77" s="44"/>
    </row>
    <row r="78" spans="1:54" s="33" customFormat="1" ht="15.75" customHeight="1" x14ac:dyDescent="0.25">
      <c r="A78" s="57">
        <v>44962</v>
      </c>
      <c r="B78" s="208"/>
      <c r="C78" s="10" t="str">
        <f>IF(A78='Relevé Kizeo'!C39,VLOOKUP(A78,'Relevé Kizeo'!$C$4:$R$1001,2,TRUE),"")</f>
        <v>REPOS</v>
      </c>
      <c r="D78" s="9">
        <f t="shared" si="7"/>
        <v>10</v>
      </c>
      <c r="E78" s="10">
        <f t="shared" si="11"/>
        <v>0</v>
      </c>
      <c r="F78" s="170">
        <v>0</v>
      </c>
      <c r="G78" s="10" cm="1">
        <f t="array" ref="G78">_xlfn.IFS(C78="",0,C78=0,0,C78="CP",0,C78="CEF",0,C78="CSS",0,C78="CEM",0,C78="CEM",0,C78="MAL",0,C78="AT",0,C78="ABST J",0,C78="ABST I",0,C78="FERIE",0,C78="REPOS",0,C78&lt;"1:00",$F$420)</f>
        <v>0</v>
      </c>
      <c r="H78" s="10">
        <f>IF(A78='Relevé Kizeo'!C39,VLOOKUP(A78,'Relevé Kizeo'!$C$4:$R$1001,3,TRUE),"")</f>
        <v>0</v>
      </c>
      <c r="I78" s="10">
        <f>IF(A78='Relevé Kizeo'!C39,VLOOKUP(A78,'Relevé Kizeo'!$C$4:$R$1001,4,TRUE),"")</f>
        <v>0</v>
      </c>
      <c r="J78" s="10">
        <f>IF(A78='Relevé Kizeo'!C39,VLOOKUP(A78,'Relevé Kizeo'!$C$4:$R$1001,5,TRUE),"")</f>
        <v>0</v>
      </c>
      <c r="K78" s="10">
        <f t="shared" si="8"/>
        <v>0</v>
      </c>
      <c r="L78" s="9">
        <v>0</v>
      </c>
      <c r="M78" s="10" cm="1">
        <f t="array" ref="M78">_xlfn.IFS(I78="",0,I78=0,0,I78="CP",0,I78="CEF",0,I78="CSS",0,I78="CEM",0,I78="MAL",0,I78="AT",0,I78="ABST J",0,I78="ABST I",0,I78="FERIE",0,I78="REPOS",0,I78&lt;"1:00",$F$421)</f>
        <v>0</v>
      </c>
      <c r="N78" s="58" cm="1">
        <f t="array" aca="1" ref="N78" ca="1">_xlfn.IFS(D78=0,0,AND(D78&gt;=1,D78&lt;=9),OFFSET($AL$5,MOD(WEEKNUM(A78,21)-1,26),IF(WEEKNUM(A78,21)&gt;26,8,0))/5,D78=10,0,D78=11,(H78-E78+G78)*24+(K78-I78+M78)*24)</f>
        <v>0</v>
      </c>
      <c r="O78" s="37">
        <f t="shared" ref="O78" ca="1" si="26">SUM(N72:N76)</f>
        <v>0</v>
      </c>
      <c r="P78" s="25">
        <v>32</v>
      </c>
      <c r="Q78" s="28" cm="1">
        <f t="array" aca="1" ref="Q78" ca="1">IF(LEFT(R$2,1)="-",-1,1)*INDIRECT(CONCATENATE(RIGHT(R$2,LEN(R$2)-1),ROW()))+IF(LEFT(R$3,1)="-",-1,1)*INDIRECT(CONCATENATE(RIGHT(R$3,LEN(R$3)-1),ROW()))</f>
        <v>-32</v>
      </c>
      <c r="R78" s="25">
        <f t="shared" ca="1" si="0"/>
        <v>-127.75</v>
      </c>
      <c r="S78" s="9">
        <f t="shared" si="1"/>
        <v>0</v>
      </c>
      <c r="T78" s="9" t="str">
        <f t="shared" si="13"/>
        <v/>
      </c>
      <c r="U78" s="75"/>
      <c r="V78" s="60">
        <f>IF(A78='Relevé Kizeo'!C39,VLOOKUP(A78,'Relevé Kizeo'!$C$4:$R$1001,6,TRUE),"")</f>
        <v>0</v>
      </c>
      <c r="W78" s="50" t="b">
        <f t="shared" si="23"/>
        <v>0</v>
      </c>
      <c r="X78" s="50"/>
      <c r="Y78" s="51" t="str">
        <f t="shared" si="21"/>
        <v>0</v>
      </c>
      <c r="Z78" s="52">
        <f>IF(A79='Relevé Kizeo'!C40,VLOOKUP(A79,'Relevé Kizeo'!$C$4:$R$1001,8,TRUE),"")</f>
        <v>0</v>
      </c>
      <c r="AA78" s="52" t="str">
        <f t="shared" si="22"/>
        <v>0</v>
      </c>
      <c r="AB78" s="52">
        <f>IF(A79='Relevé Kizeo'!C40,VLOOKUP(A79,'Relevé Kizeo'!$C$4:$R$1001,9,TRUE),"")</f>
        <v>0</v>
      </c>
      <c r="AC78" s="52" t="str">
        <f t="shared" si="14"/>
        <v>0</v>
      </c>
      <c r="AD78" s="53">
        <f>IF(A79='Relevé Kizeo'!C40,VLOOKUP(A79,'Relevé Kizeo'!$C$4:$R$1001,10,TRUE),"")</f>
        <v>0</v>
      </c>
      <c r="AE78" s="11" t="str">
        <f t="shared" ca="1" si="24"/>
        <v/>
      </c>
      <c r="AF78" s="54" t="str">
        <f t="shared" ca="1" si="25"/>
        <v/>
      </c>
      <c r="AG78" s="43"/>
      <c r="AK78" s="44"/>
      <c r="AL78" s="44"/>
      <c r="AM78" s="44"/>
      <c r="AN78" s="44"/>
      <c r="AP78" s="44"/>
      <c r="AQ78" s="44"/>
      <c r="AR78" s="44"/>
    </row>
    <row r="79" spans="1:54" s="33" customFormat="1" ht="15.75" customHeight="1" x14ac:dyDescent="0.25">
      <c r="A79" s="57">
        <v>44963</v>
      </c>
      <c r="B79" s="207" t="s">
        <v>49</v>
      </c>
      <c r="C79" s="10">
        <f>IF(A79='Relevé Kizeo'!C40,VLOOKUP(A79,'Relevé Kizeo'!$C$4:$R$1001,2,TRUE),"")</f>
        <v>0</v>
      </c>
      <c r="D79" s="9">
        <f t="shared" si="7"/>
        <v>0</v>
      </c>
      <c r="E79" s="10">
        <f t="shared" si="11"/>
        <v>0</v>
      </c>
      <c r="F79" s="170">
        <v>0</v>
      </c>
      <c r="G79" s="10" cm="1">
        <f t="array" ref="G79">_xlfn.IFS(C79="",0,C79=0,0,C79="CP",0,C79="CEF",0,C79="CSS",0,C79="CEM",0,C79="CEM",0,C79="MAL",0,C79="AT",0,C79="ABST J",0,C79="ABST I",0,C79="FERIE",0,C79="REPOS",0,C79&lt;"1:00",$F$420)</f>
        <v>0</v>
      </c>
      <c r="H79" s="10">
        <f>IF(A79='Relevé Kizeo'!C40,VLOOKUP(A79,'Relevé Kizeo'!$C$4:$R$1001,3,TRUE),"")</f>
        <v>0</v>
      </c>
      <c r="I79" s="10">
        <f>IF(A79='Relevé Kizeo'!C40,VLOOKUP(A79,'Relevé Kizeo'!$C$4:$R$1001,4,TRUE),"")</f>
        <v>0</v>
      </c>
      <c r="J79" s="10">
        <f>IF(A79='Relevé Kizeo'!C40,VLOOKUP(A79,'Relevé Kizeo'!$C$4:$R$1001,5,TRUE),"")</f>
        <v>0</v>
      </c>
      <c r="K79" s="10">
        <f t="shared" si="8"/>
        <v>0</v>
      </c>
      <c r="L79" s="9">
        <v>0</v>
      </c>
      <c r="M79" s="10" cm="1">
        <f t="array" ref="M79">_xlfn.IFS(I79="",0,I79=0,0,I79="CP",0,I79="CEF",0,I79="CSS",0,I79="CEM",0,I79="MAL",0,I79="AT",0,I79="ABST J",0,I79="ABST I",0,I79="FERIE",0,I79="REPOS",0,I79&lt;"1:00",$F$421)</f>
        <v>0</v>
      </c>
      <c r="N79" s="58" cm="1">
        <f t="array" aca="1" ref="N79" ca="1">_xlfn.IFS(D79=0,0,AND(D79&gt;=1,D79&lt;=9),OFFSET($AL$5,MOD(WEEKNUM(A79,21)-1,26),IF(WEEKNUM(A79,21)&gt;26,8,0))/5,D79=10,0,D79=11,(H79-E79+G79)*24+(K79-I79+M79)*24)</f>
        <v>0</v>
      </c>
      <c r="P79" s="25">
        <f t="shared" ca="1" si="12"/>
        <v>0</v>
      </c>
      <c r="Q79" s="28" cm="1">
        <f t="array" aca="1" ref="Q79" ca="1">IF(LEFT(R$2,1)="-",-1,1)*INDIRECT(CONCATENATE(RIGHT(R$2,LEN(R$2)-1),ROW()))+IF(LEFT(R$3,1)="-",-1,1)*INDIRECT(CONCATENATE(RIGHT(R$3,LEN(R$3)-1),ROW()))</f>
        <v>0</v>
      </c>
      <c r="R79" s="25">
        <f t="shared" ca="1" si="0"/>
        <v>-127.75</v>
      </c>
      <c r="S79" s="9">
        <f t="shared" si="1"/>
        <v>0</v>
      </c>
      <c r="T79" s="9" t="str">
        <f t="shared" si="13"/>
        <v/>
      </c>
      <c r="U79" s="59"/>
      <c r="V79" s="60">
        <f>IF(A79='Relevé Kizeo'!C40,VLOOKUP(A79,'Relevé Kizeo'!$C$4:$R$1001,6,TRUE),"")</f>
        <v>0</v>
      </c>
      <c r="W79" s="50" t="b">
        <f t="shared" si="23"/>
        <v>0</v>
      </c>
      <c r="X79" s="50"/>
      <c r="Y79" s="51" t="str">
        <f t="shared" si="21"/>
        <v>0</v>
      </c>
      <c r="Z79" s="52">
        <f>IF(A80='Relevé Kizeo'!C41,VLOOKUP(A80,'Relevé Kizeo'!$C$4:$R$1001,8,TRUE),"")</f>
        <v>0</v>
      </c>
      <c r="AA79" s="52" t="str">
        <f t="shared" si="22"/>
        <v>0</v>
      </c>
      <c r="AB79" s="52">
        <f>IF(A80='Relevé Kizeo'!C41,VLOOKUP(A80,'Relevé Kizeo'!$C$4:$R$1001,9,TRUE),"")</f>
        <v>0</v>
      </c>
      <c r="AC79" s="52" t="str">
        <f t="shared" si="14"/>
        <v>0</v>
      </c>
      <c r="AD79" s="53">
        <f>IF(A80='Relevé Kizeo'!C41,VLOOKUP(A80,'Relevé Kizeo'!$C$4:$R$1001,10,TRUE),"")</f>
        <v>0</v>
      </c>
      <c r="AE79" s="11" t="str">
        <f t="shared" ca="1" si="24"/>
        <v/>
      </c>
      <c r="AF79" s="54" t="str">
        <f t="shared" ca="1" si="25"/>
        <v/>
      </c>
      <c r="AG79" s="43"/>
      <c r="AH79" s="55"/>
      <c r="AK79" s="56"/>
      <c r="AL79" s="134"/>
      <c r="AM79" s="134"/>
      <c r="AN79" s="134"/>
      <c r="AO79" s="134"/>
      <c r="AP79" s="134"/>
      <c r="AQ79" s="134"/>
      <c r="AR79" s="134"/>
      <c r="AS79" s="134"/>
      <c r="AT79" s="134"/>
      <c r="AU79" s="134"/>
      <c r="AV79" s="134"/>
      <c r="AW79" s="134"/>
      <c r="AX79" s="134"/>
      <c r="AY79" s="134"/>
    </row>
    <row r="80" spans="1:54" s="33" customFormat="1" ht="15.75" customHeight="1" x14ac:dyDescent="0.25">
      <c r="A80" s="57">
        <v>44964</v>
      </c>
      <c r="B80" s="208"/>
      <c r="C80" s="10">
        <f>IF(A80='Relevé Kizeo'!C41,VLOOKUP(A80,'Relevé Kizeo'!$C$4:$R$1001,2,TRUE),"")</f>
        <v>0</v>
      </c>
      <c r="D80" s="9">
        <f t="shared" si="7"/>
        <v>0</v>
      </c>
      <c r="E80" s="10">
        <f t="shared" si="11"/>
        <v>0</v>
      </c>
      <c r="F80" s="170">
        <v>0</v>
      </c>
      <c r="G80" s="10" cm="1">
        <f t="array" ref="G80">_xlfn.IFS(C80="",0,C80=0,0,C80="CP",0,C80="CEF",0,C80="CSS",0,C80="CEM",0,C80="CEM",0,C80="MAL",0,C80="AT",0,C80="ABST J",0,C80="ABST I",0,C80="FERIE",0,C80="REPOS",0,C80&lt;"1:00",$F$420)</f>
        <v>0</v>
      </c>
      <c r="H80" s="10">
        <f>IF(A80='Relevé Kizeo'!C41,VLOOKUP(A80,'Relevé Kizeo'!$C$4:$R$1001,3,TRUE),"")</f>
        <v>0</v>
      </c>
      <c r="I80" s="10">
        <f>IF(A80='Relevé Kizeo'!C41,VLOOKUP(A80,'Relevé Kizeo'!$C$4:$R$1001,4,TRUE),"")</f>
        <v>0</v>
      </c>
      <c r="J80" s="10">
        <f>IF(A80='Relevé Kizeo'!C41,VLOOKUP(A80,'Relevé Kizeo'!$C$4:$R$1001,5,TRUE),"")</f>
        <v>0</v>
      </c>
      <c r="K80" s="10">
        <f t="shared" si="8"/>
        <v>0</v>
      </c>
      <c r="L80" s="9">
        <v>0</v>
      </c>
      <c r="M80" s="10" cm="1">
        <f t="array" ref="M80">_xlfn.IFS(I80="",0,I80=0,0,I80="CP",0,I80="CEF",0,I80="CSS",0,I80="CEM",0,I80="MAL",0,I80="AT",0,I80="ABST J",0,I80="ABST I",0,I80="FERIE",0,I80="REPOS",0,I80&lt;"1:00",$F$421)</f>
        <v>0</v>
      </c>
      <c r="N80" s="58" cm="1">
        <f t="array" aca="1" ref="N80" ca="1">_xlfn.IFS(D80=0,0,AND(D80&gt;=1,D80&lt;=9),OFFSET($AL$5,MOD(WEEKNUM(A80,21)-1,26),IF(WEEKNUM(A80,21)&gt;26,8,0))/5,D80=10,0,D80=11,(H80-E80+G80)*24+(K80-I80+M80)*24)</f>
        <v>0</v>
      </c>
      <c r="O80" s="25"/>
      <c r="P80" s="25">
        <f t="shared" ca="1" si="12"/>
        <v>0</v>
      </c>
      <c r="Q80" s="28" cm="1">
        <f t="array" aca="1" ref="Q80" ca="1">IF(LEFT(R$2,1)="-",-1,1)*INDIRECT(CONCATENATE(RIGHT(R$2,LEN(R$2)-1),ROW()))+IF(LEFT(R$3,1)="-",-1,1)*INDIRECT(CONCATENATE(RIGHT(R$3,LEN(R$3)-1),ROW()))</f>
        <v>0</v>
      </c>
      <c r="R80" s="25">
        <f t="shared" ca="1" si="0"/>
        <v>-127.75</v>
      </c>
      <c r="S80" s="9">
        <f t="shared" si="1"/>
        <v>0</v>
      </c>
      <c r="T80" s="9" t="str">
        <f t="shared" si="13"/>
        <v/>
      </c>
      <c r="U80" s="59"/>
      <c r="V80" s="60">
        <f>IF(A80='Relevé Kizeo'!C41,VLOOKUP(A80,'Relevé Kizeo'!$C$4:$R$1001,6,TRUE),"")</f>
        <v>0</v>
      </c>
      <c r="W80" s="50" t="b">
        <f t="shared" si="23"/>
        <v>0</v>
      </c>
      <c r="X80" s="50"/>
      <c r="Y80" s="51" t="str">
        <f t="shared" si="21"/>
        <v>0</v>
      </c>
      <c r="Z80" s="52">
        <f>IF(A81='Relevé Kizeo'!C42,VLOOKUP(A81,'Relevé Kizeo'!$C$4:$R$1001,8,TRUE),"")</f>
        <v>0</v>
      </c>
      <c r="AA80" s="52" t="str">
        <f t="shared" si="22"/>
        <v>0</v>
      </c>
      <c r="AB80" s="52">
        <f>IF(A81='Relevé Kizeo'!C42,VLOOKUP(A81,'Relevé Kizeo'!$C$4:$R$1001,9,TRUE),"")</f>
        <v>0</v>
      </c>
      <c r="AC80" s="52" t="str">
        <f t="shared" si="14"/>
        <v>0</v>
      </c>
      <c r="AD80" s="53">
        <f>IF(A81='Relevé Kizeo'!C42,VLOOKUP(A81,'Relevé Kizeo'!$C$4:$R$1001,10,TRUE),"")</f>
        <v>0</v>
      </c>
      <c r="AE80" s="11" t="str">
        <f t="shared" ca="1" si="24"/>
        <v/>
      </c>
      <c r="AF80" s="54" t="str">
        <f t="shared" ca="1" si="25"/>
        <v/>
      </c>
      <c r="AG80" s="43"/>
      <c r="AH80" s="11"/>
      <c r="AK80" s="26"/>
      <c r="AY80" s="26"/>
    </row>
    <row r="81" spans="1:54" s="33" customFormat="1" ht="15.75" customHeight="1" x14ac:dyDescent="0.25">
      <c r="A81" s="57">
        <v>44965</v>
      </c>
      <c r="B81" s="208"/>
      <c r="C81" s="10">
        <f>IF(A81='Relevé Kizeo'!C42,VLOOKUP(A81,'Relevé Kizeo'!$C$4:$R$1001,2,TRUE),"")</f>
        <v>0</v>
      </c>
      <c r="D81" s="9">
        <f t="shared" si="7"/>
        <v>0</v>
      </c>
      <c r="E81" s="10">
        <f t="shared" si="11"/>
        <v>0</v>
      </c>
      <c r="F81" s="170">
        <v>0</v>
      </c>
      <c r="G81" s="10" cm="1">
        <f t="array" ref="G81">_xlfn.IFS(C81="",0,C81=0,0,C81="CP",0,C81="CEF",0,C81="CSS",0,C81="CEM",0,C81="CEM",0,C81="MAL",0,C81="AT",0,C81="ABST J",0,C81="ABST I",0,C81="FERIE",0,C81="REPOS",0,C81&lt;"1:00",$F$420)</f>
        <v>0</v>
      </c>
      <c r="H81" s="10">
        <f>IF(A81='Relevé Kizeo'!C42,VLOOKUP(A81,'Relevé Kizeo'!$C$4:$R$1001,3,TRUE),"")</f>
        <v>0</v>
      </c>
      <c r="I81" s="10">
        <f>IF(A81='Relevé Kizeo'!C42,VLOOKUP(A81,'Relevé Kizeo'!$C$4:$R$1001,4,TRUE),"")</f>
        <v>0</v>
      </c>
      <c r="J81" s="10">
        <f>IF(A81='Relevé Kizeo'!C42,VLOOKUP(A81,'Relevé Kizeo'!$C$4:$R$1001,5,TRUE),"")</f>
        <v>0</v>
      </c>
      <c r="K81" s="10">
        <f t="shared" si="8"/>
        <v>0</v>
      </c>
      <c r="L81" s="9">
        <v>0</v>
      </c>
      <c r="M81" s="10" cm="1">
        <f t="array" ref="M81">_xlfn.IFS(I81="",0,I81=0,0,I81="CP",0,I81="CEF",0,I81="CSS",0,I81="CEM",0,I81="MAL",0,I81="AT",0,I81="ABST J",0,I81="ABST I",0,I81="FERIE",0,I81="REPOS",0,I81&lt;"1:00",$F$421)</f>
        <v>0</v>
      </c>
      <c r="N81" s="58" cm="1">
        <f t="array" aca="1" ref="N81" ca="1">_xlfn.IFS(D81=0,0,AND(D81&gt;=1,D81&lt;=9),OFFSET($AL$5,MOD(WEEKNUM(A81,21)-1,26),IF(WEEKNUM(A81,21)&gt;26,8,0))/5,D81=10,0,D81=11,(H81-E81+G81)*24+(K81-I81+M81)*24)</f>
        <v>0</v>
      </c>
      <c r="O81" s="25"/>
      <c r="P81" s="25">
        <f t="shared" ca="1" si="12"/>
        <v>0</v>
      </c>
      <c r="Q81" s="28" cm="1">
        <f t="array" aca="1" ref="Q81" ca="1">IF(LEFT(R$2,1)="-",-1,1)*INDIRECT(CONCATENATE(RIGHT(R$2,LEN(R$2)-1),ROW()))+IF(LEFT(R$3,1)="-",-1,1)*INDIRECT(CONCATENATE(RIGHT(R$3,LEN(R$3)-1),ROW()))</f>
        <v>0</v>
      </c>
      <c r="R81" s="25">
        <f t="shared" ca="1" si="0"/>
        <v>-127.75</v>
      </c>
      <c r="S81" s="9">
        <f t="shared" si="1"/>
        <v>0</v>
      </c>
      <c r="T81" s="9" t="str">
        <f t="shared" si="13"/>
        <v/>
      </c>
      <c r="U81" s="59"/>
      <c r="V81" s="60">
        <f>IF(A81='Relevé Kizeo'!C42,VLOOKUP(A81,'Relevé Kizeo'!$C$4:$R$1001,6,TRUE),"")</f>
        <v>0</v>
      </c>
      <c r="W81" s="50" t="b">
        <f t="shared" si="23"/>
        <v>0</v>
      </c>
      <c r="X81" s="50"/>
      <c r="Y81" s="51" t="str">
        <f t="shared" si="21"/>
        <v>0</v>
      </c>
      <c r="Z81" s="52">
        <f>IF(A82='Relevé Kizeo'!C43,VLOOKUP(A82,'Relevé Kizeo'!$C$4:$R$1001,8,TRUE),"")</f>
        <v>0</v>
      </c>
      <c r="AA81" s="52" t="str">
        <f t="shared" si="22"/>
        <v>0</v>
      </c>
      <c r="AB81" s="52">
        <f>IF(A82='Relevé Kizeo'!C43,VLOOKUP(A82,'Relevé Kizeo'!$C$4:$R$1001,9,TRUE),"")</f>
        <v>0</v>
      </c>
      <c r="AC81" s="52" t="str">
        <f t="shared" si="14"/>
        <v>0</v>
      </c>
      <c r="AD81" s="53">
        <f>IF(A82='Relevé Kizeo'!C43,VLOOKUP(A82,'Relevé Kizeo'!$C$4:$R$1001,10,TRUE),"")</f>
        <v>0</v>
      </c>
      <c r="AE81" s="11" t="str">
        <f t="shared" ca="1" si="24"/>
        <v/>
      </c>
      <c r="AF81" s="54" t="str">
        <f t="shared" ca="1" si="25"/>
        <v/>
      </c>
      <c r="AG81" s="43"/>
      <c r="AK81" s="26"/>
      <c r="AL81" s="56"/>
      <c r="AM81" s="56"/>
      <c r="AN81" s="56"/>
      <c r="AO81" s="56"/>
      <c r="AX81" s="27"/>
      <c r="AY81" s="27"/>
    </row>
    <row r="82" spans="1:54" s="33" customFormat="1" ht="15.75" customHeight="1" x14ac:dyDescent="0.25">
      <c r="A82" s="57">
        <v>44966</v>
      </c>
      <c r="B82" s="208"/>
      <c r="C82" s="10">
        <f>IF(A82='Relevé Kizeo'!C43,VLOOKUP(A82,'Relevé Kizeo'!$C$4:$R$1001,2,TRUE),"")</f>
        <v>0</v>
      </c>
      <c r="D82" s="9">
        <f t="shared" si="7"/>
        <v>0</v>
      </c>
      <c r="E82" s="10">
        <f t="shared" si="11"/>
        <v>0</v>
      </c>
      <c r="F82" s="170">
        <v>0</v>
      </c>
      <c r="G82" s="10" cm="1">
        <f t="array" ref="G82">_xlfn.IFS(C82="",0,C82=0,0,C82="CP",0,C82="CEF",0,C82="CSS",0,C82="CEM",0,C82="CEM",0,C82="MAL",0,C82="AT",0,C82="ABST J",0,C82="ABST I",0,C82="FERIE",0,C82="REPOS",0,C82&lt;"1:00",$F$420)</f>
        <v>0</v>
      </c>
      <c r="H82" s="10">
        <f>IF(A82='Relevé Kizeo'!C43,VLOOKUP(A82,'Relevé Kizeo'!$C$4:$R$1001,3,TRUE),"")</f>
        <v>0</v>
      </c>
      <c r="I82" s="10">
        <f>IF(A82='Relevé Kizeo'!C43,VLOOKUP(A82,'Relevé Kizeo'!$C$4:$R$1001,4,TRUE),"")</f>
        <v>0</v>
      </c>
      <c r="J82" s="10">
        <f>IF(A82='Relevé Kizeo'!C43,VLOOKUP(A82,'Relevé Kizeo'!$C$4:$R$1001,5,TRUE),"")</f>
        <v>0</v>
      </c>
      <c r="K82" s="10">
        <f t="shared" si="8"/>
        <v>0</v>
      </c>
      <c r="L82" s="9">
        <v>0</v>
      </c>
      <c r="M82" s="10" cm="1">
        <f t="array" ref="M82">_xlfn.IFS(I82="",0,I82=0,0,I82="CP",0,I82="CEF",0,I82="CSS",0,I82="CEM",0,I82="MAL",0,I82="AT",0,I82="ABST J",0,I82="ABST I",0,I82="FERIE",0,I82="REPOS",0,I82&lt;"1:00",$F$421)</f>
        <v>0</v>
      </c>
      <c r="N82" s="58" cm="1">
        <f t="array" aca="1" ref="N82" ca="1">_xlfn.IFS(D82=0,0,AND(D82&gt;=1,D82&lt;=9),OFFSET($AL$5,MOD(WEEKNUM(A82,21)-1,26),IF(WEEKNUM(A82,21)&gt;26,8,0))/5,D82=10,0,D82=11,(H82-E82+G82)*24+(K82-I82+M82)*24)</f>
        <v>0</v>
      </c>
      <c r="O82" s="25"/>
      <c r="P82" s="25">
        <f t="shared" ca="1" si="12"/>
        <v>0</v>
      </c>
      <c r="Q82" s="28" cm="1">
        <f t="array" aca="1" ref="Q82" ca="1">IF(LEFT(R$2,1)="-",-1,1)*INDIRECT(CONCATENATE(RIGHT(R$2,LEN(R$2)-1),ROW()))+IF(LEFT(R$3,1)="-",-1,1)*INDIRECT(CONCATENATE(RIGHT(R$3,LEN(R$3)-1),ROW()))</f>
        <v>0</v>
      </c>
      <c r="R82" s="25">
        <f t="shared" ca="1" si="0"/>
        <v>-127.75</v>
      </c>
      <c r="S82" s="9">
        <f t="shared" si="1"/>
        <v>0</v>
      </c>
      <c r="T82" s="9" t="str">
        <f t="shared" si="13"/>
        <v/>
      </c>
      <c r="U82" s="59"/>
      <c r="V82" s="60">
        <f>IF(A82='Relevé Kizeo'!C43,VLOOKUP(A82,'Relevé Kizeo'!$C$4:$R$1001,6,TRUE),"")</f>
        <v>0</v>
      </c>
      <c r="W82" s="50" t="b">
        <f t="shared" si="23"/>
        <v>0</v>
      </c>
      <c r="X82" s="50"/>
      <c r="Y82" s="51" t="str">
        <f t="shared" si="21"/>
        <v>0</v>
      </c>
      <c r="Z82" s="52">
        <f>IF(A83='Relevé Kizeo'!C44,VLOOKUP(A83,'Relevé Kizeo'!$C$4:$R$1001,8,TRUE),"")</f>
        <v>0</v>
      </c>
      <c r="AA82" s="52" t="str">
        <f t="shared" si="22"/>
        <v>0</v>
      </c>
      <c r="AB82" s="52">
        <f>IF(A83='Relevé Kizeo'!C44,VLOOKUP(A83,'Relevé Kizeo'!$C$4:$R$1001,9,TRUE),"")</f>
        <v>0</v>
      </c>
      <c r="AC82" s="52" t="str">
        <f t="shared" si="14"/>
        <v>0</v>
      </c>
      <c r="AD82" s="53">
        <f>IF(A83='Relevé Kizeo'!C44,VLOOKUP(A83,'Relevé Kizeo'!$C$4:$R$1001,10,TRUE),"")</f>
        <v>0</v>
      </c>
      <c r="AE82" s="11" t="str">
        <f t="shared" ca="1" si="24"/>
        <v/>
      </c>
      <c r="AF82" s="54" t="str">
        <f t="shared" ca="1" si="25"/>
        <v/>
      </c>
      <c r="AG82" s="64"/>
      <c r="AL82" s="56"/>
      <c r="AM82" s="56"/>
      <c r="AN82" s="56"/>
      <c r="AO82" s="56"/>
      <c r="AX82" s="27"/>
      <c r="AY82" s="27"/>
    </row>
    <row r="83" spans="1:54" s="33" customFormat="1" ht="15.75" customHeight="1" x14ac:dyDescent="0.25">
      <c r="A83" s="57">
        <v>44967</v>
      </c>
      <c r="B83" s="208"/>
      <c r="C83" s="10">
        <f>IF(A83='Relevé Kizeo'!C44,VLOOKUP(A83,'Relevé Kizeo'!$C$4:$R$1001,2,TRUE),"")</f>
        <v>0</v>
      </c>
      <c r="D83" s="9">
        <f t="shared" si="7"/>
        <v>0</v>
      </c>
      <c r="E83" s="10">
        <f t="shared" si="11"/>
        <v>0</v>
      </c>
      <c r="F83" s="170">
        <v>0</v>
      </c>
      <c r="G83" s="10" cm="1">
        <f t="array" ref="G83">_xlfn.IFS(C83="",0,C83=0,0,C83="CP",0,C83="CEF",0,C83="CSS",0,C83="CEM",0,C83="CEM",0,C83="MAL",0,C83="AT",0,C83="ABST J",0,C83="ABST I",0,C83="FERIE",0,C83="REPOS",0,C83&lt;"1:00",$F$420)</f>
        <v>0</v>
      </c>
      <c r="H83" s="10">
        <f>IF(A83='Relevé Kizeo'!C44,VLOOKUP(A83,'Relevé Kizeo'!$C$4:$R$1001,3,TRUE),"")</f>
        <v>0</v>
      </c>
      <c r="I83" s="10">
        <f>IF(A83='Relevé Kizeo'!C44,VLOOKUP(A83,'Relevé Kizeo'!$C$4:$R$1001,4,TRUE),"")</f>
        <v>0</v>
      </c>
      <c r="J83" s="10">
        <f>IF(A83='Relevé Kizeo'!C44,VLOOKUP(A83,'Relevé Kizeo'!$C$4:$R$1001,5,TRUE),"")</f>
        <v>0</v>
      </c>
      <c r="K83" s="10">
        <f t="shared" si="8"/>
        <v>0</v>
      </c>
      <c r="L83" s="9">
        <v>0</v>
      </c>
      <c r="M83" s="10" cm="1">
        <f t="array" ref="M83">_xlfn.IFS(I83="",0,I83=0,0,I83="CP",0,I83="CEF",0,I83="CSS",0,I83="CEM",0,I83="MAL",0,I83="AT",0,I83="ABST J",0,I83="ABST I",0,I83="FERIE",0,I83="REPOS",0,I83&lt;"1:00",$F$421)</f>
        <v>0</v>
      </c>
      <c r="N83" s="58" cm="1">
        <f t="array" aca="1" ref="N83" ca="1">_xlfn.IFS(D83=0,0,AND(D83&gt;=1,D83&lt;=9),OFFSET($AL$5,MOD(WEEKNUM(A83,21)-1,26),IF(WEEKNUM(A83,21)&gt;26,8,0))/5,D83=10,0,D83=11,(H83-E83+G83)*24+(K83-I83+M83)*24)</f>
        <v>0</v>
      </c>
      <c r="O83" s="25"/>
      <c r="P83" s="25">
        <f t="shared" ca="1" si="12"/>
        <v>0</v>
      </c>
      <c r="Q83" s="28" cm="1">
        <f t="array" aca="1" ref="Q83" ca="1">IF(LEFT(R$2,1)="-",-1,1)*INDIRECT(CONCATENATE(RIGHT(R$2,LEN(R$2)-1),ROW()))+IF(LEFT(R$3,1)="-",-1,1)*INDIRECT(CONCATENATE(RIGHT(R$3,LEN(R$3)-1),ROW()))</f>
        <v>0</v>
      </c>
      <c r="R83" s="25">
        <f t="shared" ca="1" si="0"/>
        <v>-127.75</v>
      </c>
      <c r="S83" s="9">
        <f t="shared" si="1"/>
        <v>0</v>
      </c>
      <c r="T83" s="9" t="str">
        <f t="shared" si="13"/>
        <v/>
      </c>
      <c r="U83" s="59"/>
      <c r="V83" s="60">
        <f>IF(A83='Relevé Kizeo'!C44,VLOOKUP(A83,'Relevé Kizeo'!$C$4:$R$1001,6,TRUE),"")</f>
        <v>0</v>
      </c>
      <c r="W83" s="50">
        <f t="shared" si="23"/>
        <v>0</v>
      </c>
      <c r="X83" s="50"/>
      <c r="Y83" s="51" t="str">
        <f t="shared" si="21"/>
        <v>0</v>
      </c>
      <c r="Z83" s="52">
        <f>IF(A84='Relevé Kizeo'!C45,VLOOKUP(A84,'Relevé Kizeo'!$C$4:$R$1001,8,TRUE),"")</f>
        <v>0</v>
      </c>
      <c r="AA83" s="52" t="str">
        <f t="shared" si="22"/>
        <v>0</v>
      </c>
      <c r="AB83" s="52">
        <f>IF(A84='Relevé Kizeo'!C45,VLOOKUP(A84,'Relevé Kizeo'!$C$4:$R$1001,9,TRUE),"")</f>
        <v>0</v>
      </c>
      <c r="AC83" s="52" t="str">
        <f t="shared" si="14"/>
        <v>0</v>
      </c>
      <c r="AD83" s="53">
        <f>IF(A84='Relevé Kizeo'!C45,VLOOKUP(A84,'Relevé Kizeo'!$C$4:$R$1001,10,TRUE),"")</f>
        <v>0</v>
      </c>
      <c r="AE83" s="11" t="str">
        <f t="shared" ca="1" si="24"/>
        <v/>
      </c>
      <c r="AF83" s="54" t="str">
        <f t="shared" ca="1" si="25"/>
        <v/>
      </c>
      <c r="AG83" s="61"/>
      <c r="AL83" s="56"/>
      <c r="AM83" s="56"/>
      <c r="AN83" s="56"/>
      <c r="AO83" s="56"/>
      <c r="AX83" s="27"/>
      <c r="AY83" s="27"/>
      <c r="AZ83" s="56"/>
      <c r="BA83" s="56"/>
      <c r="BB83" s="56"/>
    </row>
    <row r="84" spans="1:54" s="33" customFormat="1" ht="15.75" customHeight="1" x14ac:dyDescent="0.25">
      <c r="A84" s="57">
        <v>44968</v>
      </c>
      <c r="B84" s="208"/>
      <c r="C84" s="10" t="str">
        <f>IF(A84='Relevé Kizeo'!C45,VLOOKUP(A84,'Relevé Kizeo'!$C$4:$R$1001,2,TRUE),"")</f>
        <v>REPOS</v>
      </c>
      <c r="D84" s="9">
        <f t="shared" si="7"/>
        <v>10</v>
      </c>
      <c r="E84" s="10">
        <f t="shared" si="11"/>
        <v>0</v>
      </c>
      <c r="F84" s="170">
        <v>0</v>
      </c>
      <c r="G84" s="10" cm="1">
        <f t="array" ref="G84">_xlfn.IFS(C84="",0,C84=0,0,C84="CP",0,C84="CEF",0,C84="CSS",0,C84="CEM",0,C84="CEM",0,C84="MAL",0,C84="AT",0,C84="ABST J",0,C84="ABST I",0,C84="FERIE",0,C84="REPOS",0,C84&lt;"1:00",$F$420)</f>
        <v>0</v>
      </c>
      <c r="H84" s="10">
        <f>IF(A84='Relevé Kizeo'!C45,VLOOKUP(A84,'Relevé Kizeo'!$C$4:$R$1001,3,TRUE),"")</f>
        <v>0</v>
      </c>
      <c r="I84" s="10">
        <f>IF(A84='Relevé Kizeo'!C45,VLOOKUP(A84,'Relevé Kizeo'!$C$4:$R$1001,4,TRUE),"")</f>
        <v>0</v>
      </c>
      <c r="J84" s="10">
        <f>IF(A84='Relevé Kizeo'!C45,VLOOKUP(A84,'Relevé Kizeo'!$C$4:$R$1001,5,TRUE),"")</f>
        <v>0</v>
      </c>
      <c r="K84" s="10">
        <f t="shared" si="8"/>
        <v>0</v>
      </c>
      <c r="L84" s="9">
        <v>0</v>
      </c>
      <c r="M84" s="10" cm="1">
        <f t="array" ref="M84">_xlfn.IFS(I84="",0,I84=0,0,I84="CP",0,I84="CEF",0,I84="CSS",0,I84="CEM",0,I84="MAL",0,I84="AT",0,I84="ABST J",0,I84="ABST I",0,I84="FERIE",0,I84="REPOS",0,I84&lt;"1:00",$F$421)</f>
        <v>0</v>
      </c>
      <c r="N84" s="58" cm="1">
        <f t="array" aca="1" ref="N84" ca="1">_xlfn.IFS(D84=0,0,AND(D84&gt;=1,D84&lt;=9),OFFSET($AL$5,MOD(WEEKNUM(A84,21)-1,26),IF(WEEKNUM(A84,21)&gt;26,8,0))/5,D84=10,0,D84=11,(H84-E84+G84)*24+(K84-I84+M84)*24)</f>
        <v>0</v>
      </c>
      <c r="O84" s="25"/>
      <c r="P84" s="25">
        <f t="shared" ca="1" si="12"/>
        <v>0</v>
      </c>
      <c r="Q84" s="28" cm="1">
        <f t="array" aca="1" ref="Q84" ca="1">IF(LEFT(R$2,1)="-",-1,1)*INDIRECT(CONCATENATE(RIGHT(R$2,LEN(R$2)-1),ROW()))+IF(LEFT(R$3,1)="-",-1,1)*INDIRECT(CONCATENATE(RIGHT(R$3,LEN(R$3)-1),ROW()))</f>
        <v>0</v>
      </c>
      <c r="R84" s="25">
        <f t="shared" ca="1" si="0"/>
        <v>-127.75</v>
      </c>
      <c r="S84" s="9">
        <f t="shared" si="1"/>
        <v>0</v>
      </c>
      <c r="T84" s="9" t="str">
        <f t="shared" si="13"/>
        <v/>
      </c>
      <c r="U84" s="59"/>
      <c r="V84" s="60">
        <f>IF(A84='Relevé Kizeo'!C45,VLOOKUP(A84,'Relevé Kizeo'!$C$4:$R$1001,6,TRUE),"")</f>
        <v>0</v>
      </c>
      <c r="W84" s="50">
        <f t="shared" si="23"/>
        <v>0</v>
      </c>
      <c r="X84" s="50"/>
      <c r="Y84" s="51" t="str">
        <f t="shared" si="21"/>
        <v>0</v>
      </c>
      <c r="Z84" s="52">
        <f>IF(A85='Relevé Kizeo'!C46,VLOOKUP(A85,'Relevé Kizeo'!$C$4:$R$1001,8,TRUE),"")</f>
        <v>0</v>
      </c>
      <c r="AA84" s="52" t="str">
        <f t="shared" si="22"/>
        <v>0</v>
      </c>
      <c r="AB84" s="52">
        <f>IF(A85='Relevé Kizeo'!C46,VLOOKUP(A85,'Relevé Kizeo'!$C$4:$R$1001,9,TRUE),"")</f>
        <v>0</v>
      </c>
      <c r="AC84" s="52" t="str">
        <f t="shared" si="14"/>
        <v>0</v>
      </c>
      <c r="AD84" s="53">
        <f>IF(A85='Relevé Kizeo'!C46,VLOOKUP(A85,'Relevé Kizeo'!$C$4:$R$1001,10,TRUE),"")</f>
        <v>0</v>
      </c>
      <c r="AE84" s="11" t="str">
        <f t="shared" ca="1" si="24"/>
        <v/>
      </c>
      <c r="AF84" s="54" t="str">
        <f t="shared" ca="1" si="25"/>
        <v/>
      </c>
      <c r="AG84" s="43"/>
      <c r="AK84" s="56"/>
      <c r="AL84" s="56"/>
      <c r="AM84" s="56"/>
      <c r="AN84" s="56"/>
      <c r="AO84" s="56"/>
      <c r="AX84" s="27"/>
      <c r="AY84" s="27"/>
      <c r="AZ84" s="12"/>
      <c r="BA84" s="12"/>
      <c r="BB84" s="12"/>
    </row>
    <row r="85" spans="1:54" s="33" customFormat="1" ht="15.75" customHeight="1" x14ac:dyDescent="0.25">
      <c r="A85" s="57">
        <v>44969</v>
      </c>
      <c r="B85" s="208"/>
      <c r="C85" s="10" t="str">
        <f>IF(A85='Relevé Kizeo'!C46,VLOOKUP(A85,'Relevé Kizeo'!$C$4:$R$1001,2,TRUE),"")</f>
        <v>REPOS</v>
      </c>
      <c r="D85" s="9">
        <f t="shared" si="7"/>
        <v>10</v>
      </c>
      <c r="E85" s="10">
        <f t="shared" si="11"/>
        <v>0</v>
      </c>
      <c r="F85" s="170">
        <v>0</v>
      </c>
      <c r="G85" s="10" cm="1">
        <f t="array" ref="G85">_xlfn.IFS(C85="",0,C85=0,0,C85="CP",0,C85="CEF",0,C85="CSS",0,C85="CEM",0,C85="CEM",0,C85="MAL",0,C85="AT",0,C85="ABST J",0,C85="ABST I",0,C85="FERIE",0,C85="REPOS",0,C85&lt;"1:00",$F$420)</f>
        <v>0</v>
      </c>
      <c r="H85" s="10">
        <f>IF(A85='Relevé Kizeo'!C46,VLOOKUP(A85,'Relevé Kizeo'!$C$4:$R$1001,3,TRUE),"")</f>
        <v>0</v>
      </c>
      <c r="I85" s="10">
        <f>IF(A85='Relevé Kizeo'!C46,VLOOKUP(A85,'Relevé Kizeo'!$C$4:$R$1001,4,TRUE),"")</f>
        <v>0</v>
      </c>
      <c r="J85" s="10">
        <f>IF(A85='Relevé Kizeo'!C46,VLOOKUP(A85,'Relevé Kizeo'!$C$4:$R$1001,5,TRUE),"")</f>
        <v>0</v>
      </c>
      <c r="K85" s="10">
        <f t="shared" si="8"/>
        <v>0</v>
      </c>
      <c r="L85" s="9">
        <v>0</v>
      </c>
      <c r="M85" s="10" cm="1">
        <f t="array" ref="M85">_xlfn.IFS(I85="",0,I85=0,0,I85="CP",0,I85="CEF",0,I85="CSS",0,I85="CEM",0,I85="MAL",0,I85="AT",0,I85="ABST J",0,I85="ABST I",0,I85="FERIE",0,I85="REPOS",0,I85&lt;"1:00",$F$421)</f>
        <v>0</v>
      </c>
      <c r="N85" s="58" cm="1">
        <f t="array" aca="1" ref="N85" ca="1">_xlfn.IFS(D85=0,0,AND(D85&gt;=1,D85&lt;=9),OFFSET($AL$5,MOD(WEEKNUM(A85,21)-1,26),IF(WEEKNUM(A85,21)&gt;26,8,0))/5,D85=10,0,D85=11,(H85-E85+G85)*24+(K85-I85+M85)*24)</f>
        <v>0</v>
      </c>
      <c r="O85" s="37">
        <f t="shared" ref="O85" ca="1" si="27">SUM(N79:N83)</f>
        <v>0</v>
      </c>
      <c r="P85" s="25">
        <v>32</v>
      </c>
      <c r="Q85" s="28" cm="1">
        <f t="array" aca="1" ref="Q85" ca="1">IF(LEFT(R$2,1)="-",-1,1)*INDIRECT(CONCATENATE(RIGHT(R$2,LEN(R$2)-1),ROW()))+IF(LEFT(R$3,1)="-",-1,1)*INDIRECT(CONCATENATE(RIGHT(R$3,LEN(R$3)-1),ROW()))</f>
        <v>-32</v>
      </c>
      <c r="R85" s="25">
        <f t="shared" ca="1" si="0"/>
        <v>-159.75</v>
      </c>
      <c r="S85" s="9">
        <f t="shared" si="1"/>
        <v>0</v>
      </c>
      <c r="T85" s="9" t="str">
        <f t="shared" si="13"/>
        <v/>
      </c>
      <c r="U85" s="59"/>
      <c r="V85" s="60">
        <f>IF(A85='Relevé Kizeo'!C46,VLOOKUP(A85,'Relevé Kizeo'!$C$4:$R$1001,6,TRUE),"")</f>
        <v>0</v>
      </c>
      <c r="W85" s="50" t="b">
        <f t="shared" si="23"/>
        <v>0</v>
      </c>
      <c r="X85" s="50"/>
      <c r="Y85" s="51" t="str">
        <f t="shared" si="21"/>
        <v>0</v>
      </c>
      <c r="Z85" s="52">
        <f>IF(A86='Relevé Kizeo'!C47,VLOOKUP(A86,'Relevé Kizeo'!$C$4:$R$1001,8,TRUE),"")</f>
        <v>0</v>
      </c>
      <c r="AA85" s="52" t="str">
        <f t="shared" si="22"/>
        <v>0</v>
      </c>
      <c r="AB85" s="52">
        <f>IF(A86='Relevé Kizeo'!C47,VLOOKUP(A86,'Relevé Kizeo'!$C$4:$R$1001,9,TRUE),"")</f>
        <v>0</v>
      </c>
      <c r="AC85" s="52" t="str">
        <f t="shared" si="14"/>
        <v>0</v>
      </c>
      <c r="AD85" s="53">
        <f>IF(A86='Relevé Kizeo'!C47,VLOOKUP(A86,'Relevé Kizeo'!$C$4:$R$1001,10,TRUE),"")</f>
        <v>0</v>
      </c>
      <c r="AE85" s="11" t="str">
        <f t="shared" ca="1" si="24"/>
        <v/>
      </c>
      <c r="AF85" s="54" t="str">
        <f t="shared" ca="1" si="25"/>
        <v/>
      </c>
      <c r="AG85" s="43"/>
      <c r="AK85" s="12"/>
      <c r="AL85" s="56"/>
      <c r="AM85" s="56"/>
      <c r="AN85" s="56"/>
      <c r="AO85" s="56"/>
      <c r="AX85" s="27"/>
      <c r="AY85" s="27"/>
    </row>
    <row r="86" spans="1:54" s="33" customFormat="1" ht="15.75" customHeight="1" x14ac:dyDescent="0.2">
      <c r="A86" s="57">
        <v>44970</v>
      </c>
      <c r="B86" s="207" t="s">
        <v>50</v>
      </c>
      <c r="C86" s="10">
        <f>IF(A86='Relevé Kizeo'!C47,VLOOKUP(A86,'Relevé Kizeo'!$C$4:$R$1001,2,TRUE),"")</f>
        <v>0</v>
      </c>
      <c r="D86" s="9">
        <f t="shared" si="7"/>
        <v>0</v>
      </c>
      <c r="E86" s="10">
        <f t="shared" si="11"/>
        <v>0</v>
      </c>
      <c r="F86" s="170">
        <v>0</v>
      </c>
      <c r="G86" s="10" cm="1">
        <f t="array" ref="G86">_xlfn.IFS(C86="",0,C86=0,0,C86="CP",0,C86="CEF",0,C86="CSS",0,C86="CEM",0,C86="CEM",0,C86="MAL",0,C86="AT",0,C86="ABST J",0,C86="ABST I",0,C86="FERIE",0,C86="REPOS",0,C86&lt;"1:00",$F$420)</f>
        <v>0</v>
      </c>
      <c r="H86" s="10">
        <f>IF(A86='Relevé Kizeo'!C47,VLOOKUP(A86,'Relevé Kizeo'!$C$4:$R$1001,3,TRUE),"")</f>
        <v>0</v>
      </c>
      <c r="I86" s="10">
        <f>IF(A86='Relevé Kizeo'!C47,VLOOKUP(A86,'Relevé Kizeo'!$C$4:$R$1001,4,TRUE),"")</f>
        <v>0</v>
      </c>
      <c r="J86" s="10">
        <f>IF(A86='Relevé Kizeo'!C47,VLOOKUP(A86,'Relevé Kizeo'!$C$4:$R$1001,5,TRUE),"")</f>
        <v>0</v>
      </c>
      <c r="K86" s="10">
        <f t="shared" si="8"/>
        <v>0</v>
      </c>
      <c r="L86" s="9">
        <v>0</v>
      </c>
      <c r="M86" s="10" cm="1">
        <f t="array" ref="M86">_xlfn.IFS(I86="",0,I86=0,0,I86="CP",0,I86="CEF",0,I86="CSS",0,I86="CEM",0,I86="MAL",0,I86="AT",0,I86="ABST J",0,I86="ABST I",0,I86="FERIE",0,I86="REPOS",0,I86&lt;"1:00",$F$421)</f>
        <v>0</v>
      </c>
      <c r="N86" s="58" cm="1">
        <f t="array" aca="1" ref="N86" ca="1">_xlfn.IFS(D86=0,0,AND(D86&gt;=1,D86&lt;=9),OFFSET($AL$5,MOD(WEEKNUM(A86,21)-1,26),IF(WEEKNUM(A86,21)&gt;26,8,0))/5,D86=10,0,D86=11,(H86-E86+G86)*24+(K86-I86+M86)*24)</f>
        <v>0</v>
      </c>
      <c r="P86" s="25">
        <f t="shared" ca="1" si="12"/>
        <v>0</v>
      </c>
      <c r="Q86" s="28" cm="1">
        <f t="array" aca="1" ref="Q86" ca="1">IF(LEFT(R$2,1)="-",-1,1)*INDIRECT(CONCATENATE(RIGHT(R$2,LEN(R$2)-1),ROW()))+IF(LEFT(R$3,1)="-",-1,1)*INDIRECT(CONCATENATE(RIGHT(R$3,LEN(R$3)-1),ROW()))</f>
        <v>0</v>
      </c>
      <c r="R86" s="25">
        <f t="shared" ca="1" si="0"/>
        <v>-159.75</v>
      </c>
      <c r="S86" s="9">
        <f t="shared" si="1"/>
        <v>0</v>
      </c>
      <c r="T86" s="9" t="str">
        <f t="shared" si="13"/>
        <v/>
      </c>
      <c r="U86" s="59"/>
      <c r="V86" s="60">
        <f>IF(A86='Relevé Kizeo'!C47,VLOOKUP(A86,'Relevé Kizeo'!$C$4:$R$1001,6,TRUE),"")</f>
        <v>0</v>
      </c>
      <c r="W86" s="50" t="b">
        <f t="shared" si="23"/>
        <v>0</v>
      </c>
      <c r="X86" s="50"/>
      <c r="Y86" s="51" t="str">
        <f t="shared" si="21"/>
        <v>0</v>
      </c>
      <c r="Z86" s="52">
        <f>IF(A87='Relevé Kizeo'!C48,VLOOKUP(A87,'Relevé Kizeo'!$C$4:$R$1001,8,TRUE),"")</f>
        <v>0</v>
      </c>
      <c r="AA86" s="52" t="str">
        <f t="shared" si="22"/>
        <v>0</v>
      </c>
      <c r="AB86" s="52">
        <f>IF(A87='Relevé Kizeo'!C48,VLOOKUP(A87,'Relevé Kizeo'!$C$4:$R$1001,9,TRUE),"")</f>
        <v>0</v>
      </c>
      <c r="AC86" s="52" t="str">
        <f t="shared" si="14"/>
        <v>0</v>
      </c>
      <c r="AD86" s="53">
        <f>IF(A87='Relevé Kizeo'!C48,VLOOKUP(A87,'Relevé Kizeo'!$C$4:$R$1001,10,TRUE),"")</f>
        <v>0</v>
      </c>
      <c r="AE86" s="11" t="str">
        <f t="shared" ca="1" si="24"/>
        <v/>
      </c>
      <c r="AF86" s="54" t="str">
        <f t="shared" ca="1" si="25"/>
        <v/>
      </c>
      <c r="AG86" s="43"/>
      <c r="AK86" s="14"/>
      <c r="AL86" s="56"/>
      <c r="AM86" s="56"/>
      <c r="AN86" s="56"/>
      <c r="AO86" s="56"/>
      <c r="AX86" s="27"/>
      <c r="AY86" s="27"/>
    </row>
    <row r="87" spans="1:54" s="33" customFormat="1" ht="15.75" customHeight="1" x14ac:dyDescent="0.2">
      <c r="A87" s="57">
        <v>44971</v>
      </c>
      <c r="B87" s="208"/>
      <c r="C87" s="10">
        <f>IF(A87='Relevé Kizeo'!C48,VLOOKUP(A87,'Relevé Kizeo'!$C$4:$R$1001,2,TRUE),"")</f>
        <v>0</v>
      </c>
      <c r="D87" s="9">
        <f t="shared" si="7"/>
        <v>0</v>
      </c>
      <c r="E87" s="10">
        <f t="shared" si="11"/>
        <v>0</v>
      </c>
      <c r="F87" s="170">
        <v>0</v>
      </c>
      <c r="G87" s="10" cm="1">
        <f t="array" ref="G87">_xlfn.IFS(C87="",0,C87=0,0,C87="CP",0,C87="CEF",0,C87="CSS",0,C87="CEM",0,C87="CEM",0,C87="MAL",0,C87="AT",0,C87="ABST J",0,C87="ABST I",0,C87="FERIE",0,C87="REPOS",0,C87&lt;"1:00",$F$420)</f>
        <v>0</v>
      </c>
      <c r="H87" s="10">
        <f>IF(A87='Relevé Kizeo'!C48,VLOOKUP(A87,'Relevé Kizeo'!$C$4:$R$1001,3,TRUE),"")</f>
        <v>0</v>
      </c>
      <c r="I87" s="10">
        <f>IF(A87='Relevé Kizeo'!C48,VLOOKUP(A87,'Relevé Kizeo'!$C$4:$R$1001,4,TRUE),"")</f>
        <v>0</v>
      </c>
      <c r="J87" s="10">
        <f>IF(A87='Relevé Kizeo'!C48,VLOOKUP(A87,'Relevé Kizeo'!$C$4:$R$1001,5,TRUE),"")</f>
        <v>0</v>
      </c>
      <c r="K87" s="10">
        <f t="shared" si="8"/>
        <v>0</v>
      </c>
      <c r="L87" s="9">
        <v>0</v>
      </c>
      <c r="M87" s="10" cm="1">
        <f t="array" ref="M87">_xlfn.IFS(I87="",0,I87=0,0,I87="CP",0,I87="CEF",0,I87="CSS",0,I87="CEM",0,I87="MAL",0,I87="AT",0,I87="ABST J",0,I87="ABST I",0,I87="FERIE",0,I87="REPOS",0,I87&lt;"1:00",$F$421)</f>
        <v>0</v>
      </c>
      <c r="N87" s="58" cm="1">
        <f t="array" aca="1" ref="N87" ca="1">_xlfn.IFS(D87=0,0,AND(D87&gt;=1,D87&lt;=9),OFFSET($AL$5,MOD(WEEKNUM(A87,21)-1,26),IF(WEEKNUM(A87,21)&gt;26,8,0))/5,D87=10,0,D87=11,(H87-E87+G87)*24+(K87-I87+M87)*24)</f>
        <v>0</v>
      </c>
      <c r="O87" s="25"/>
      <c r="P87" s="25">
        <f t="shared" ca="1" si="12"/>
        <v>0</v>
      </c>
      <c r="Q87" s="28" cm="1">
        <f t="array" aca="1" ref="Q87" ca="1">IF(LEFT(R$2,1)="-",-1,1)*INDIRECT(CONCATENATE(RIGHT(R$2,LEN(R$2)-1),ROW()))+IF(LEFT(R$3,1)="-",-1,1)*INDIRECT(CONCATENATE(RIGHT(R$3,LEN(R$3)-1),ROW()))</f>
        <v>0</v>
      </c>
      <c r="R87" s="25">
        <f t="shared" ca="1" si="0"/>
        <v>-159.75</v>
      </c>
      <c r="S87" s="9">
        <f t="shared" si="1"/>
        <v>0</v>
      </c>
      <c r="T87" s="9" t="str">
        <f t="shared" si="13"/>
        <v/>
      </c>
      <c r="U87" s="59"/>
      <c r="V87" s="60">
        <f>IF(A87='Relevé Kizeo'!C48,VLOOKUP(A87,'Relevé Kizeo'!$C$4:$R$1001,6,TRUE),"")</f>
        <v>0</v>
      </c>
      <c r="W87" s="50" t="b">
        <f t="shared" si="23"/>
        <v>0</v>
      </c>
      <c r="X87" s="50"/>
      <c r="Y87" s="51" t="str">
        <f t="shared" si="21"/>
        <v>0</v>
      </c>
      <c r="Z87" s="52">
        <f>IF(A88='Relevé Kizeo'!C49,VLOOKUP(A88,'Relevé Kizeo'!$C$4:$R$1001,8,TRUE),"")</f>
        <v>0</v>
      </c>
      <c r="AA87" s="52" t="str">
        <f t="shared" si="22"/>
        <v>0</v>
      </c>
      <c r="AB87" s="52">
        <f>IF(A88='Relevé Kizeo'!C49,VLOOKUP(A88,'Relevé Kizeo'!$C$4:$R$1001,9,TRUE),"")</f>
        <v>0</v>
      </c>
      <c r="AC87" s="52" t="str">
        <f t="shared" si="14"/>
        <v>0</v>
      </c>
      <c r="AD87" s="53">
        <f>IF(A88='Relevé Kizeo'!C49,VLOOKUP(A88,'Relevé Kizeo'!$C$4:$R$1001,10,TRUE),"")</f>
        <v>0</v>
      </c>
      <c r="AE87" s="11" t="str">
        <f t="shared" ca="1" si="24"/>
        <v/>
      </c>
      <c r="AF87" s="54" t="str">
        <f t="shared" ca="1" si="25"/>
        <v/>
      </c>
      <c r="AG87" s="43"/>
      <c r="AK87" s="14"/>
      <c r="AL87" s="56"/>
      <c r="AM87" s="56"/>
      <c r="AN87" s="56"/>
      <c r="AO87" s="56"/>
      <c r="AX87" s="27"/>
      <c r="AY87" s="27"/>
    </row>
    <row r="88" spans="1:54" s="33" customFormat="1" ht="15.75" customHeight="1" x14ac:dyDescent="0.2">
      <c r="A88" s="57">
        <v>44972</v>
      </c>
      <c r="B88" s="208"/>
      <c r="C88" s="10">
        <f>IF(A88='Relevé Kizeo'!C49,VLOOKUP(A88,'Relevé Kizeo'!$C$4:$R$1001,2,TRUE),"")</f>
        <v>0</v>
      </c>
      <c r="D88" s="9">
        <f t="shared" si="7"/>
        <v>0</v>
      </c>
      <c r="E88" s="10">
        <f t="shared" si="11"/>
        <v>0</v>
      </c>
      <c r="F88" s="170">
        <v>0</v>
      </c>
      <c r="G88" s="10" cm="1">
        <f t="array" ref="G88">_xlfn.IFS(C88="",0,C88=0,0,C88="CP",0,C88="CEF",0,C88="CSS",0,C88="CEM",0,C88="CEM",0,C88="MAL",0,C88="AT",0,C88="ABST J",0,C88="ABST I",0,C88="FERIE",0,C88="REPOS",0,C88&lt;"1:00",$F$420)</f>
        <v>0</v>
      </c>
      <c r="H88" s="10">
        <f>IF(A88='Relevé Kizeo'!C49,VLOOKUP(A88,'Relevé Kizeo'!$C$4:$R$1001,3,TRUE),"")</f>
        <v>0</v>
      </c>
      <c r="I88" s="10">
        <f>IF(A88='Relevé Kizeo'!C49,VLOOKUP(A88,'Relevé Kizeo'!$C$4:$R$1001,4,TRUE),"")</f>
        <v>0</v>
      </c>
      <c r="J88" s="10">
        <f>IF(A88='Relevé Kizeo'!C49,VLOOKUP(A88,'Relevé Kizeo'!$C$4:$R$1001,5,TRUE),"")</f>
        <v>0</v>
      </c>
      <c r="K88" s="10">
        <f t="shared" si="8"/>
        <v>0</v>
      </c>
      <c r="L88" s="9">
        <v>0</v>
      </c>
      <c r="M88" s="10" cm="1">
        <f t="array" ref="M88">_xlfn.IFS(I88="",0,I88=0,0,I88="CP",0,I88="CEF",0,I88="CSS",0,I88="CEM",0,I88="MAL",0,I88="AT",0,I88="ABST J",0,I88="ABST I",0,I88="FERIE",0,I88="REPOS",0,I88&lt;"1:00",$F$421)</f>
        <v>0</v>
      </c>
      <c r="N88" s="58" cm="1">
        <f t="array" aca="1" ref="N88" ca="1">_xlfn.IFS(D88=0,0,AND(D88&gt;=1,D88&lt;=9),OFFSET($AL$5,MOD(WEEKNUM(A88,21)-1,26),IF(WEEKNUM(A88,21)&gt;26,8,0))/5,D88=10,0,D88=11,(H88-E88+G88)*24+(K88-I88+M88)*24)</f>
        <v>0</v>
      </c>
      <c r="O88" s="25"/>
      <c r="P88" s="25">
        <f t="shared" ca="1" si="12"/>
        <v>0</v>
      </c>
      <c r="Q88" s="28" cm="1">
        <f t="array" aca="1" ref="Q88" ca="1">IF(LEFT(R$2,1)="-",-1,1)*INDIRECT(CONCATENATE(RIGHT(R$2,LEN(R$2)-1),ROW()))+IF(LEFT(R$3,1)="-",-1,1)*INDIRECT(CONCATENATE(RIGHT(R$3,LEN(R$3)-1),ROW()))</f>
        <v>0</v>
      </c>
      <c r="R88" s="25">
        <f t="shared" ca="1" si="0"/>
        <v>-159.75</v>
      </c>
      <c r="S88" s="9">
        <f t="shared" si="1"/>
        <v>0</v>
      </c>
      <c r="T88" s="9" t="str">
        <f t="shared" si="13"/>
        <v/>
      </c>
      <c r="U88" s="59"/>
      <c r="V88" s="60">
        <f>IF(A88='Relevé Kizeo'!C49,VLOOKUP(A88,'Relevé Kizeo'!$C$4:$R$1001,6,TRUE),"")</f>
        <v>0</v>
      </c>
      <c r="W88" s="50" t="b">
        <f t="shared" si="23"/>
        <v>0</v>
      </c>
      <c r="X88" s="50"/>
      <c r="Y88" s="51" t="str">
        <f t="shared" si="21"/>
        <v>0</v>
      </c>
      <c r="Z88" s="52">
        <f>IF(A89='Relevé Kizeo'!C50,VLOOKUP(A89,'Relevé Kizeo'!$C$4:$R$1001,8,TRUE),"")</f>
        <v>0</v>
      </c>
      <c r="AA88" s="52" t="str">
        <f t="shared" si="22"/>
        <v>0</v>
      </c>
      <c r="AB88" s="52">
        <f>IF(A89='Relevé Kizeo'!C50,VLOOKUP(A89,'Relevé Kizeo'!$C$4:$R$1001,9,TRUE),"")</f>
        <v>0</v>
      </c>
      <c r="AC88" s="52" t="str">
        <f t="shared" si="14"/>
        <v>0</v>
      </c>
      <c r="AD88" s="53">
        <f>IF(A89='Relevé Kizeo'!C50,VLOOKUP(A89,'Relevé Kizeo'!$C$4:$R$1001,10,TRUE),"")</f>
        <v>0</v>
      </c>
      <c r="AE88" s="11" t="str">
        <f t="shared" ca="1" si="24"/>
        <v/>
      </c>
      <c r="AF88" s="54" t="str">
        <f t="shared" ca="1" si="25"/>
        <v/>
      </c>
      <c r="AG88" s="43"/>
      <c r="AK88" s="14"/>
      <c r="AL88" s="56"/>
      <c r="AM88" s="56"/>
      <c r="AN88" s="56"/>
      <c r="AO88" s="56"/>
      <c r="AX88" s="27"/>
      <c r="AY88" s="27"/>
    </row>
    <row r="89" spans="1:54" s="33" customFormat="1" ht="15.75" customHeight="1" x14ac:dyDescent="0.2">
      <c r="A89" s="57">
        <v>44973</v>
      </c>
      <c r="B89" s="208"/>
      <c r="C89" s="10">
        <f>IF(A89='Relevé Kizeo'!C50,VLOOKUP(A89,'Relevé Kizeo'!$C$4:$R$1001,2,TRUE),"")</f>
        <v>0</v>
      </c>
      <c r="D89" s="9">
        <f t="shared" si="7"/>
        <v>0</v>
      </c>
      <c r="E89" s="10">
        <f t="shared" si="11"/>
        <v>0</v>
      </c>
      <c r="F89" s="170">
        <v>0</v>
      </c>
      <c r="G89" s="10" cm="1">
        <f t="array" ref="G89">_xlfn.IFS(C89="",0,C89=0,0,C89="CP",0,C89="CEF",0,C89="CSS",0,C89="CEM",0,C89="CEM",0,C89="MAL",0,C89="AT",0,C89="ABST J",0,C89="ABST I",0,C89="FERIE",0,C89="REPOS",0,C89&lt;"1:00",$F$420)</f>
        <v>0</v>
      </c>
      <c r="H89" s="10">
        <f>IF(A89='Relevé Kizeo'!C50,VLOOKUP(A89,'Relevé Kizeo'!$C$4:$R$1001,3,TRUE),"")</f>
        <v>0</v>
      </c>
      <c r="I89" s="10">
        <f>IF(A89='Relevé Kizeo'!C50,VLOOKUP(A89,'Relevé Kizeo'!$C$4:$R$1001,4,TRUE),"")</f>
        <v>0</v>
      </c>
      <c r="J89" s="10">
        <f>IF(A89='Relevé Kizeo'!C50,VLOOKUP(A89,'Relevé Kizeo'!$C$4:$R$1001,5,TRUE),"")</f>
        <v>0</v>
      </c>
      <c r="K89" s="10">
        <f t="shared" si="8"/>
        <v>0</v>
      </c>
      <c r="L89" s="9">
        <v>0</v>
      </c>
      <c r="M89" s="10" cm="1">
        <f t="array" ref="M89">_xlfn.IFS(I89="",0,I89=0,0,I89="CP",0,I89="CEF",0,I89="CSS",0,I89="CEM",0,I89="MAL",0,I89="AT",0,I89="ABST J",0,I89="ABST I",0,I89="FERIE",0,I89="REPOS",0,I89&lt;"1:00",$F$421)</f>
        <v>0</v>
      </c>
      <c r="N89" s="58" cm="1">
        <f t="array" aca="1" ref="N89" ca="1">_xlfn.IFS(D89=0,0,AND(D89&gt;=1,D89&lt;=9),OFFSET($AL$5,MOD(WEEKNUM(A89,21)-1,26),IF(WEEKNUM(A89,21)&gt;26,8,0))/5,D89=10,0,D89=11,(H89-E89+G89)*24+(K89-I89+M89)*24)</f>
        <v>0</v>
      </c>
      <c r="O89" s="25"/>
      <c r="P89" s="25">
        <f t="shared" ca="1" si="12"/>
        <v>0</v>
      </c>
      <c r="Q89" s="28" cm="1">
        <f t="array" aca="1" ref="Q89" ca="1">IF(LEFT(R$2,1)="-",-1,1)*INDIRECT(CONCATENATE(RIGHT(R$2,LEN(R$2)-1),ROW()))+IF(LEFT(R$3,1)="-",-1,1)*INDIRECT(CONCATENATE(RIGHT(R$3,LEN(R$3)-1),ROW()))</f>
        <v>0</v>
      </c>
      <c r="R89" s="25">
        <f t="shared" ca="1" si="0"/>
        <v>-159.75</v>
      </c>
      <c r="S89" s="9">
        <f t="shared" si="1"/>
        <v>0</v>
      </c>
      <c r="T89" s="9" t="str">
        <f t="shared" si="13"/>
        <v/>
      </c>
      <c r="U89" s="59"/>
      <c r="V89" s="60">
        <f>IF(A89='Relevé Kizeo'!C50,VLOOKUP(A89,'Relevé Kizeo'!$C$4:$R$1001,6,TRUE),"")</f>
        <v>0</v>
      </c>
      <c r="W89" s="50" t="b">
        <f t="shared" si="23"/>
        <v>0</v>
      </c>
      <c r="X89" s="50"/>
      <c r="Y89" s="51" t="str">
        <f t="shared" si="21"/>
        <v>0</v>
      </c>
      <c r="Z89" s="52">
        <f>IF(A90='Relevé Kizeo'!C51,VLOOKUP(A90,'Relevé Kizeo'!$C$4:$R$1001,8,TRUE),"")</f>
        <v>0</v>
      </c>
      <c r="AA89" s="52" t="str">
        <f t="shared" si="22"/>
        <v>0</v>
      </c>
      <c r="AB89" s="52">
        <f>IF(A90='Relevé Kizeo'!C51,VLOOKUP(A90,'Relevé Kizeo'!$C$4:$R$1001,9,TRUE),"")</f>
        <v>0</v>
      </c>
      <c r="AC89" s="52" t="str">
        <f t="shared" si="14"/>
        <v>0</v>
      </c>
      <c r="AD89" s="53">
        <f>IF(A90='Relevé Kizeo'!C51,VLOOKUP(A90,'Relevé Kizeo'!$C$4:$R$1001,10,TRUE),"")</f>
        <v>0</v>
      </c>
      <c r="AE89" s="11" t="str">
        <f t="shared" ca="1" si="24"/>
        <v/>
      </c>
      <c r="AF89" s="54" t="str">
        <f t="shared" ca="1" si="25"/>
        <v/>
      </c>
      <c r="AG89" s="64"/>
      <c r="AK89" s="14"/>
      <c r="AL89" s="56"/>
      <c r="AM89" s="56"/>
      <c r="AN89" s="56"/>
      <c r="AO89" s="56"/>
      <c r="AX89" s="27"/>
      <c r="AY89" s="27"/>
    </row>
    <row r="90" spans="1:54" s="33" customFormat="1" ht="15.75" customHeight="1" x14ac:dyDescent="0.2">
      <c r="A90" s="57">
        <v>44974</v>
      </c>
      <c r="B90" s="208"/>
      <c r="C90" s="10">
        <f>IF(A90='Relevé Kizeo'!C51,VLOOKUP(A90,'Relevé Kizeo'!$C$4:$R$1001,2,TRUE),"")</f>
        <v>0</v>
      </c>
      <c r="D90" s="9">
        <f t="shared" si="7"/>
        <v>0</v>
      </c>
      <c r="E90" s="10">
        <f t="shared" si="11"/>
        <v>0</v>
      </c>
      <c r="F90" s="170">
        <v>0</v>
      </c>
      <c r="G90" s="10" cm="1">
        <f t="array" ref="G90">_xlfn.IFS(C90="",0,C90=0,0,C90="CP",0,C90="CEF",0,C90="CSS",0,C90="CEM",0,C90="CEM",0,C90="MAL",0,C90="AT",0,C90="ABST J",0,C90="ABST I",0,C90="FERIE",0,C90="REPOS",0,C90&lt;"1:00",$F$420)</f>
        <v>0</v>
      </c>
      <c r="H90" s="10">
        <f>IF(A90='Relevé Kizeo'!C51,VLOOKUP(A90,'Relevé Kizeo'!$C$4:$R$1001,3,TRUE),"")</f>
        <v>0</v>
      </c>
      <c r="I90" s="10">
        <f>IF(A90='Relevé Kizeo'!C51,VLOOKUP(A90,'Relevé Kizeo'!$C$4:$R$1001,4,TRUE),"")</f>
        <v>0</v>
      </c>
      <c r="J90" s="10">
        <f>IF(A90='Relevé Kizeo'!C51,VLOOKUP(A90,'Relevé Kizeo'!$C$4:$R$1001,5,TRUE),"")</f>
        <v>0</v>
      </c>
      <c r="K90" s="10">
        <f t="shared" si="8"/>
        <v>0</v>
      </c>
      <c r="L90" s="9">
        <v>0</v>
      </c>
      <c r="M90" s="10" cm="1">
        <f t="array" ref="M90">_xlfn.IFS(I90="",0,I90=0,0,I90="CP",0,I90="CEF",0,I90="CSS",0,I90="CEM",0,I90="MAL",0,I90="AT",0,I90="ABST J",0,I90="ABST I",0,I90="FERIE",0,I90="REPOS",0,I90&lt;"1:00",$F$421)</f>
        <v>0</v>
      </c>
      <c r="N90" s="58" cm="1">
        <f t="array" aca="1" ref="N90" ca="1">_xlfn.IFS(D90=0,0,AND(D90&gt;=1,D90&lt;=9),OFFSET($AL$5,MOD(WEEKNUM(A90,21)-1,26),IF(WEEKNUM(A90,21)&gt;26,8,0))/5,D90=10,0,D90=11,(H90-E90+G90)*24+(K90-I90+M90)*24)</f>
        <v>0</v>
      </c>
      <c r="O90" s="25"/>
      <c r="P90" s="25">
        <f t="shared" ca="1" si="12"/>
        <v>0</v>
      </c>
      <c r="Q90" s="28" cm="1">
        <f t="array" aca="1" ref="Q90" ca="1">IF(LEFT(R$2,1)="-",-1,1)*INDIRECT(CONCATENATE(RIGHT(R$2,LEN(R$2)-1),ROW()))+IF(LEFT(R$3,1)="-",-1,1)*INDIRECT(CONCATENATE(RIGHT(R$3,LEN(R$3)-1),ROW()))</f>
        <v>0</v>
      </c>
      <c r="R90" s="25">
        <f t="shared" ca="1" si="0"/>
        <v>-159.75</v>
      </c>
      <c r="S90" s="9">
        <f t="shared" si="1"/>
        <v>0</v>
      </c>
      <c r="T90" s="9" t="str">
        <f t="shared" si="13"/>
        <v/>
      </c>
      <c r="U90" s="59"/>
      <c r="V90" s="60">
        <f>IF(A90='Relevé Kizeo'!C51,VLOOKUP(A90,'Relevé Kizeo'!$C$4:$R$1001,6,TRUE),"")</f>
        <v>0</v>
      </c>
      <c r="W90" s="50">
        <f t="shared" si="23"/>
        <v>0</v>
      </c>
      <c r="X90" s="50"/>
      <c r="Y90" s="51" t="str">
        <f t="shared" si="21"/>
        <v>0</v>
      </c>
      <c r="Z90" s="52">
        <f>IF(A91='Relevé Kizeo'!C52,VLOOKUP(A91,'Relevé Kizeo'!$C$4:$R$1001,8,TRUE),"")</f>
        <v>0</v>
      </c>
      <c r="AA90" s="52" t="str">
        <f t="shared" si="22"/>
        <v>0</v>
      </c>
      <c r="AB90" s="52">
        <f>IF(A91='Relevé Kizeo'!C52,VLOOKUP(A91,'Relevé Kizeo'!$C$4:$R$1001,9,TRUE),"")</f>
        <v>0</v>
      </c>
      <c r="AC90" s="52" t="str">
        <f t="shared" si="14"/>
        <v>0</v>
      </c>
      <c r="AD90" s="53">
        <f>IF(A91='Relevé Kizeo'!C52,VLOOKUP(A91,'Relevé Kizeo'!$C$4:$R$1001,10,TRUE),"")</f>
        <v>0</v>
      </c>
      <c r="AE90" s="11" t="str">
        <f t="shared" ca="1" si="24"/>
        <v/>
      </c>
      <c r="AF90" s="54" t="str">
        <f t="shared" ca="1" si="25"/>
        <v/>
      </c>
      <c r="AG90" s="61"/>
      <c r="AK90" s="14"/>
      <c r="AL90" s="56"/>
      <c r="AM90" s="56"/>
      <c r="AN90" s="56"/>
      <c r="AO90" s="56"/>
      <c r="AX90" s="27"/>
      <c r="AY90" s="27"/>
    </row>
    <row r="91" spans="1:54" s="33" customFormat="1" ht="15.75" customHeight="1" x14ac:dyDescent="0.2">
      <c r="A91" s="57">
        <v>44975</v>
      </c>
      <c r="B91" s="208"/>
      <c r="C91" s="10" t="str">
        <f>IF(A91='Relevé Kizeo'!C52,VLOOKUP(A91,'Relevé Kizeo'!$C$4:$R$1001,2,TRUE),"")</f>
        <v>REPOS</v>
      </c>
      <c r="D91" s="9">
        <f t="shared" si="7"/>
        <v>10</v>
      </c>
      <c r="E91" s="10">
        <f t="shared" si="11"/>
        <v>0</v>
      </c>
      <c r="F91" s="170">
        <v>0</v>
      </c>
      <c r="G91" s="10" cm="1">
        <f t="array" ref="G91">_xlfn.IFS(C91="",0,C91=0,0,C91="CP",0,C91="CEF",0,C91="CSS",0,C91="CEM",0,C91="CEM",0,C91="MAL",0,C91="AT",0,C91="ABST J",0,C91="ABST I",0,C91="FERIE",0,C91="REPOS",0,C91&lt;"1:00",$F$420)</f>
        <v>0</v>
      </c>
      <c r="H91" s="10">
        <f>IF(A91='Relevé Kizeo'!C52,VLOOKUP(A91,'Relevé Kizeo'!$C$4:$R$1001,3,TRUE),"")</f>
        <v>0</v>
      </c>
      <c r="I91" s="10">
        <f>IF(A91='Relevé Kizeo'!C52,VLOOKUP(A91,'Relevé Kizeo'!$C$4:$R$1001,4,TRUE),"")</f>
        <v>0</v>
      </c>
      <c r="J91" s="10">
        <f>IF(A91='Relevé Kizeo'!C52,VLOOKUP(A91,'Relevé Kizeo'!$C$4:$R$1001,5,TRUE),"")</f>
        <v>0</v>
      </c>
      <c r="K91" s="10">
        <f t="shared" si="8"/>
        <v>0</v>
      </c>
      <c r="L91" s="9">
        <v>0</v>
      </c>
      <c r="M91" s="10" cm="1">
        <f t="array" ref="M91">_xlfn.IFS(I91="",0,I91=0,0,I91="CP",0,I91="CEF",0,I91="CSS",0,I91="CEM",0,I91="MAL",0,I91="AT",0,I91="ABST J",0,I91="ABST I",0,I91="FERIE",0,I91="REPOS",0,I91&lt;"1:00",$F$421)</f>
        <v>0</v>
      </c>
      <c r="N91" s="58" cm="1">
        <f t="array" aca="1" ref="N91" ca="1">_xlfn.IFS(D91=0,0,AND(D91&gt;=1,D91&lt;=9),OFFSET($AL$5,MOD(WEEKNUM(A91,21)-1,26),IF(WEEKNUM(A91,21)&gt;26,8,0))/5,D91=10,0,D91=11,(H91-E91+G91)*24+(K91-I91+M91)*24)</f>
        <v>0</v>
      </c>
      <c r="O91" s="25"/>
      <c r="P91" s="25">
        <f t="shared" ca="1" si="12"/>
        <v>0</v>
      </c>
      <c r="Q91" s="28" cm="1">
        <f t="array" aca="1" ref="Q91" ca="1">IF(LEFT(R$2,1)="-",-1,1)*INDIRECT(CONCATENATE(RIGHT(R$2,LEN(R$2)-1),ROW()))+IF(LEFT(R$3,1)="-",-1,1)*INDIRECT(CONCATENATE(RIGHT(R$3,LEN(R$3)-1),ROW()))</f>
        <v>0</v>
      </c>
      <c r="R91" s="25">
        <f t="shared" ca="1" si="0"/>
        <v>-159.75</v>
      </c>
      <c r="S91" s="9">
        <f t="shared" si="1"/>
        <v>0</v>
      </c>
      <c r="T91" s="9" t="str">
        <f t="shared" si="13"/>
        <v/>
      </c>
      <c r="U91" s="59"/>
      <c r="V91" s="60">
        <f>IF(A91='Relevé Kizeo'!C52,VLOOKUP(A91,'Relevé Kizeo'!$C$4:$R$1001,6,TRUE),"")</f>
        <v>0</v>
      </c>
      <c r="W91" s="50">
        <f t="shared" si="23"/>
        <v>0</v>
      </c>
      <c r="X91" s="50"/>
      <c r="Y91" s="51" t="str">
        <f t="shared" si="21"/>
        <v>0</v>
      </c>
      <c r="Z91" s="52">
        <f>IF(A92='Relevé Kizeo'!C53,VLOOKUP(A92,'Relevé Kizeo'!$C$4:$R$1001,8,TRUE),"")</f>
        <v>0</v>
      </c>
      <c r="AA91" s="52" t="str">
        <f t="shared" si="22"/>
        <v>0</v>
      </c>
      <c r="AB91" s="52">
        <f>IF(A92='Relevé Kizeo'!C53,VLOOKUP(A92,'Relevé Kizeo'!$C$4:$R$1001,9,TRUE),"")</f>
        <v>0</v>
      </c>
      <c r="AC91" s="52" t="str">
        <f t="shared" si="14"/>
        <v>0</v>
      </c>
      <c r="AD91" s="53">
        <f>IF(A92='Relevé Kizeo'!C53,VLOOKUP(A92,'Relevé Kizeo'!$C$4:$R$1001,10,TRUE),"")</f>
        <v>0</v>
      </c>
      <c r="AE91" s="11" t="str">
        <f t="shared" ca="1" si="24"/>
        <v/>
      </c>
      <c r="AF91" s="54" t="str">
        <f t="shared" ca="1" si="25"/>
        <v/>
      </c>
      <c r="AG91" s="43"/>
      <c r="AK91" s="14"/>
      <c r="AL91" s="56"/>
      <c r="AM91" s="56"/>
      <c r="AN91" s="56"/>
      <c r="AO91" s="56"/>
      <c r="AX91" s="27"/>
      <c r="AY91" s="27"/>
    </row>
    <row r="92" spans="1:54" s="33" customFormat="1" ht="15.75" customHeight="1" x14ac:dyDescent="0.2">
      <c r="A92" s="57">
        <v>44976</v>
      </c>
      <c r="B92" s="208"/>
      <c r="C92" s="10" t="str">
        <f>IF(A92='Relevé Kizeo'!C53,VLOOKUP(A92,'Relevé Kizeo'!$C$4:$R$1001,2,TRUE),"")</f>
        <v>REPOS</v>
      </c>
      <c r="D92" s="9">
        <f t="shared" si="7"/>
        <v>10</v>
      </c>
      <c r="E92" s="10">
        <f t="shared" si="11"/>
        <v>0</v>
      </c>
      <c r="F92" s="170">
        <v>0</v>
      </c>
      <c r="G92" s="10" cm="1">
        <f t="array" ref="G92">_xlfn.IFS(C92="",0,C92=0,0,C92="CP",0,C92="CEF",0,C92="CSS",0,C92="CEM",0,C92="CEM",0,C92="MAL",0,C92="AT",0,C92="ABST J",0,C92="ABST I",0,C92="FERIE",0,C92="REPOS",0,C92&lt;"1:00",$F$420)</f>
        <v>0</v>
      </c>
      <c r="H92" s="10">
        <f>IF(A92='Relevé Kizeo'!C53,VLOOKUP(A92,'Relevé Kizeo'!$C$4:$R$1001,3,TRUE),"")</f>
        <v>0</v>
      </c>
      <c r="I92" s="10">
        <f>IF(A92='Relevé Kizeo'!C53,VLOOKUP(A92,'Relevé Kizeo'!$C$4:$R$1001,4,TRUE),"")</f>
        <v>0</v>
      </c>
      <c r="J92" s="10">
        <f>IF(A92='Relevé Kizeo'!C53,VLOOKUP(A92,'Relevé Kizeo'!$C$4:$R$1001,5,TRUE),"")</f>
        <v>0</v>
      </c>
      <c r="K92" s="10">
        <f t="shared" si="8"/>
        <v>0</v>
      </c>
      <c r="L92" s="9">
        <v>0</v>
      </c>
      <c r="M92" s="10" cm="1">
        <f t="array" ref="M92">_xlfn.IFS(I92="",0,I92=0,0,I92="CP",0,I92="CEF",0,I92="CSS",0,I92="CEM",0,I92="MAL",0,I92="AT",0,I92="ABST J",0,I92="ABST I",0,I92="FERIE",0,I92="REPOS",0,I92&lt;"1:00",$F$421)</f>
        <v>0</v>
      </c>
      <c r="N92" s="58" cm="1">
        <f t="array" aca="1" ref="N92" ca="1">_xlfn.IFS(D92=0,0,AND(D92&gt;=1,D92&lt;=9),OFFSET($AL$5,MOD(WEEKNUM(A92,21)-1,26),IF(WEEKNUM(A92,21)&gt;26,8,0))/5,D92=10,0,D92=11,(H92-E92+G92)*24+(K92-I92+M92)*24)</f>
        <v>0</v>
      </c>
      <c r="O92" s="37">
        <f t="shared" ref="O92" ca="1" si="28">SUM(N86:N90)</f>
        <v>0</v>
      </c>
      <c r="P92" s="25">
        <v>32</v>
      </c>
      <c r="Q92" s="28" cm="1">
        <f t="array" aca="1" ref="Q92" ca="1">IF(LEFT(R$2,1)="-",-1,1)*INDIRECT(CONCATENATE(RIGHT(R$2,LEN(R$2)-1),ROW()))+IF(LEFT(R$3,1)="-",-1,1)*INDIRECT(CONCATENATE(RIGHT(R$3,LEN(R$3)-1),ROW()))</f>
        <v>-32</v>
      </c>
      <c r="R92" s="25">
        <f t="shared" ca="1" si="0"/>
        <v>-191.75</v>
      </c>
      <c r="S92" s="9">
        <f t="shared" si="1"/>
        <v>0</v>
      </c>
      <c r="T92" s="9" t="str">
        <f t="shared" si="13"/>
        <v/>
      </c>
      <c r="U92" s="59"/>
      <c r="V92" s="60">
        <f>IF(A92='Relevé Kizeo'!C53,VLOOKUP(A92,'Relevé Kizeo'!$C$4:$R$1001,6,TRUE),"")</f>
        <v>0</v>
      </c>
      <c r="W92" s="50" t="b">
        <f t="shared" si="23"/>
        <v>0</v>
      </c>
      <c r="X92" s="50"/>
      <c r="Y92" s="51" t="str">
        <f t="shared" si="21"/>
        <v>0</v>
      </c>
      <c r="Z92" s="52">
        <f>IF(A93='Relevé Kizeo'!C54,VLOOKUP(A93,'Relevé Kizeo'!$C$4:$R$1001,8,TRUE),"")</f>
        <v>0</v>
      </c>
      <c r="AA92" s="52" t="str">
        <f t="shared" si="22"/>
        <v>0</v>
      </c>
      <c r="AB92" s="52">
        <f>IF(A93='Relevé Kizeo'!C54,VLOOKUP(A93,'Relevé Kizeo'!$C$4:$R$1001,9,TRUE),"")</f>
        <v>0</v>
      </c>
      <c r="AC92" s="52" t="str">
        <f t="shared" si="14"/>
        <v>0</v>
      </c>
      <c r="AD92" s="53">
        <f>IF(A93='Relevé Kizeo'!C54,VLOOKUP(A93,'Relevé Kizeo'!$C$4:$R$1001,10,TRUE),"")</f>
        <v>0</v>
      </c>
      <c r="AE92" s="11" t="str">
        <f t="shared" ca="1" si="24"/>
        <v/>
      </c>
      <c r="AF92" s="54" t="str">
        <f t="shared" ca="1" si="25"/>
        <v/>
      </c>
      <c r="AG92" s="43"/>
      <c r="AK92" s="14"/>
      <c r="AL92" s="56"/>
      <c r="AM92" s="56"/>
      <c r="AN92" s="56"/>
      <c r="AO92" s="56"/>
      <c r="AX92" s="27"/>
      <c r="AY92" s="27"/>
    </row>
    <row r="93" spans="1:54" s="33" customFormat="1" ht="15.75" customHeight="1" x14ac:dyDescent="0.2">
      <c r="A93" s="57">
        <v>44977</v>
      </c>
      <c r="B93" s="207" t="s">
        <v>51</v>
      </c>
      <c r="C93" s="10">
        <f>IF(A93='Relevé Kizeo'!C54,VLOOKUP(A93,'Relevé Kizeo'!$C$4:$R$1001,2,TRUE),"")</f>
        <v>0</v>
      </c>
      <c r="D93" s="9">
        <f t="shared" si="7"/>
        <v>0</v>
      </c>
      <c r="E93" s="10">
        <f t="shared" si="11"/>
        <v>0</v>
      </c>
      <c r="F93" s="170">
        <v>0</v>
      </c>
      <c r="G93" s="10" cm="1">
        <f t="array" ref="G93">_xlfn.IFS(C93="",0,C93=0,0,C93="CP",0,C93="CEF",0,C93="CSS",0,C93="CEM",0,C93="CEM",0,C93="MAL",0,C93="AT",0,C93="ABST J",0,C93="ABST I",0,C93="FERIE",0,C93="REPOS",0,C93&lt;"1:00",$F$420)</f>
        <v>0</v>
      </c>
      <c r="H93" s="10">
        <f>IF(A93='Relevé Kizeo'!C54,VLOOKUP(A93,'Relevé Kizeo'!$C$4:$R$1001,3,TRUE),"")</f>
        <v>0</v>
      </c>
      <c r="I93" s="10">
        <f>IF(A93='Relevé Kizeo'!C54,VLOOKUP(A93,'Relevé Kizeo'!$C$4:$R$1001,4,TRUE),"")</f>
        <v>0</v>
      </c>
      <c r="J93" s="10">
        <f>IF(A93='Relevé Kizeo'!C54,VLOOKUP(A93,'Relevé Kizeo'!$C$4:$R$1001,5,TRUE),"")</f>
        <v>0</v>
      </c>
      <c r="K93" s="10">
        <f t="shared" si="8"/>
        <v>0</v>
      </c>
      <c r="L93" s="9">
        <v>0</v>
      </c>
      <c r="M93" s="10" cm="1">
        <f t="array" ref="M93">_xlfn.IFS(I93="",0,I93=0,0,I93="CP",0,I93="CEF",0,I93="CSS",0,I93="CEM",0,I93="MAL",0,I93="AT",0,I93="ABST J",0,I93="ABST I",0,I93="FERIE",0,I93="REPOS",0,I93&lt;"1:00",$F$421)</f>
        <v>0</v>
      </c>
      <c r="N93" s="58" cm="1">
        <f t="array" aca="1" ref="N93" ca="1">_xlfn.IFS(D93=0,0,AND(D93&gt;=1,D93&lt;=9),OFFSET($AL$5,MOD(WEEKNUM(A93,21)-1,26),IF(WEEKNUM(A93,21)&gt;26,8,0))/5,D93=10,0,D93=11,(H93-E93+G93)*24+(K93-I93+M93)*24)</f>
        <v>0</v>
      </c>
      <c r="P93" s="25">
        <f t="shared" ca="1" si="12"/>
        <v>0</v>
      </c>
      <c r="Q93" s="28" cm="1">
        <f t="array" aca="1" ref="Q93" ca="1">IF(LEFT(R$2,1)="-",-1,1)*INDIRECT(CONCATENATE(RIGHT(R$2,LEN(R$2)-1),ROW()))+IF(LEFT(R$3,1)="-",-1,1)*INDIRECT(CONCATENATE(RIGHT(R$3,LEN(R$3)-1),ROW()))</f>
        <v>0</v>
      </c>
      <c r="R93" s="25">
        <f t="shared" ca="1" si="0"/>
        <v>-191.75</v>
      </c>
      <c r="S93" s="9">
        <f t="shared" si="1"/>
        <v>0</v>
      </c>
      <c r="T93" s="9" t="str">
        <f t="shared" si="13"/>
        <v/>
      </c>
      <c r="U93" s="59"/>
      <c r="V93" s="60">
        <f>IF(A93='Relevé Kizeo'!C54,VLOOKUP(A93,'Relevé Kizeo'!$C$4:$R$1001,6,TRUE),"")</f>
        <v>0</v>
      </c>
      <c r="W93" s="50" t="b">
        <f t="shared" si="23"/>
        <v>0</v>
      </c>
      <c r="X93" s="50"/>
      <c r="Y93" s="51" t="str">
        <f t="shared" si="21"/>
        <v>0</v>
      </c>
      <c r="Z93" s="52">
        <f>IF(A94='Relevé Kizeo'!C55,VLOOKUP(A94,'Relevé Kizeo'!$C$4:$R$1001,8,TRUE),"")</f>
        <v>0</v>
      </c>
      <c r="AA93" s="52" t="str">
        <f t="shared" si="22"/>
        <v>0</v>
      </c>
      <c r="AB93" s="52">
        <f>IF(A94='Relevé Kizeo'!C55,VLOOKUP(A94,'Relevé Kizeo'!$C$4:$R$1001,9,TRUE),"")</f>
        <v>0</v>
      </c>
      <c r="AC93" s="52" t="str">
        <f t="shared" si="14"/>
        <v>0</v>
      </c>
      <c r="AD93" s="53">
        <f>IF(A94='Relevé Kizeo'!C55,VLOOKUP(A94,'Relevé Kizeo'!$C$4:$R$1001,10,TRUE),"")</f>
        <v>0</v>
      </c>
      <c r="AE93" s="11" t="str">
        <f t="shared" ca="1" si="24"/>
        <v/>
      </c>
      <c r="AF93" s="54" t="str">
        <f t="shared" ca="1" si="25"/>
        <v/>
      </c>
      <c r="AG93" s="43"/>
      <c r="AK93" s="14"/>
      <c r="AL93" s="56"/>
      <c r="AM93" s="56"/>
      <c r="AN93" s="56"/>
      <c r="AO93" s="56"/>
      <c r="AX93" s="27"/>
      <c r="AY93" s="27"/>
    </row>
    <row r="94" spans="1:54" s="33" customFormat="1" ht="15.75" customHeight="1" x14ac:dyDescent="0.2">
      <c r="A94" s="57">
        <v>44978</v>
      </c>
      <c r="B94" s="208"/>
      <c r="C94" s="10">
        <f>IF(A94='Relevé Kizeo'!C55,VLOOKUP(A94,'Relevé Kizeo'!$C$4:$R$1001,2,TRUE),"")</f>
        <v>0</v>
      </c>
      <c r="D94" s="9">
        <f t="shared" si="7"/>
        <v>0</v>
      </c>
      <c r="E94" s="10">
        <f t="shared" si="11"/>
        <v>0</v>
      </c>
      <c r="F94" s="170">
        <v>0</v>
      </c>
      <c r="G94" s="10" cm="1">
        <f t="array" ref="G94">_xlfn.IFS(C94="",0,C94=0,0,C94="CP",0,C94="CEF",0,C94="CSS",0,C94="CEM",0,C94="CEM",0,C94="MAL",0,C94="AT",0,C94="ABST J",0,C94="ABST I",0,C94="FERIE",0,C94="REPOS",0,C94&lt;"1:00",$F$420)</f>
        <v>0</v>
      </c>
      <c r="H94" s="10">
        <f>IF(A94='Relevé Kizeo'!C55,VLOOKUP(A94,'Relevé Kizeo'!$C$4:$R$1001,3,TRUE),"")</f>
        <v>0</v>
      </c>
      <c r="I94" s="10">
        <f>IF(A94='Relevé Kizeo'!C55,VLOOKUP(A94,'Relevé Kizeo'!$C$4:$R$1001,4,TRUE),"")</f>
        <v>0</v>
      </c>
      <c r="J94" s="10">
        <f>IF(A94='Relevé Kizeo'!C55,VLOOKUP(A94,'Relevé Kizeo'!$C$4:$R$1001,5,TRUE),"")</f>
        <v>0</v>
      </c>
      <c r="K94" s="10">
        <f t="shared" si="8"/>
        <v>0</v>
      </c>
      <c r="L94" s="9">
        <v>0</v>
      </c>
      <c r="M94" s="10" cm="1">
        <f t="array" ref="M94">_xlfn.IFS(I94="",0,I94=0,0,I94="CP",0,I94="CEF",0,I94="CSS",0,I94="CEM",0,I94="MAL",0,I94="AT",0,I94="ABST J",0,I94="ABST I",0,I94="FERIE",0,I94="REPOS",0,I94&lt;"1:00",$F$421)</f>
        <v>0</v>
      </c>
      <c r="N94" s="58" cm="1">
        <f t="array" aca="1" ref="N94" ca="1">_xlfn.IFS(D94=0,0,AND(D94&gt;=1,D94&lt;=9),OFFSET($AL$5,MOD(WEEKNUM(A94,21)-1,26),IF(WEEKNUM(A94,21)&gt;26,8,0))/5,D94=10,0,D94=11,(H94-E94+G94)*24+(K94-I94+M94)*24)</f>
        <v>0</v>
      </c>
      <c r="O94" s="25"/>
      <c r="P94" s="25">
        <f t="shared" ca="1" si="12"/>
        <v>0</v>
      </c>
      <c r="Q94" s="28" cm="1">
        <f t="array" aca="1" ref="Q94" ca="1">IF(LEFT(R$2,1)="-",-1,1)*INDIRECT(CONCATENATE(RIGHT(R$2,LEN(R$2)-1),ROW()))+IF(LEFT(R$3,1)="-",-1,1)*INDIRECT(CONCATENATE(RIGHT(R$3,LEN(R$3)-1),ROW()))</f>
        <v>0</v>
      </c>
      <c r="R94" s="25">
        <f t="shared" ca="1" si="0"/>
        <v>-191.75</v>
      </c>
      <c r="S94" s="9">
        <f t="shared" si="1"/>
        <v>0</v>
      </c>
      <c r="T94" s="9" t="str">
        <f t="shared" si="13"/>
        <v/>
      </c>
      <c r="U94" s="59"/>
      <c r="V94" s="60">
        <f>IF(A94='Relevé Kizeo'!C55,VLOOKUP(A94,'Relevé Kizeo'!$C$4:$R$1001,6,TRUE),"")</f>
        <v>0</v>
      </c>
      <c r="W94" s="50" t="b">
        <f t="shared" si="23"/>
        <v>0</v>
      </c>
      <c r="X94" s="50"/>
      <c r="Y94" s="51" t="str">
        <f t="shared" si="21"/>
        <v>0</v>
      </c>
      <c r="Z94" s="52">
        <f>IF(A95='Relevé Kizeo'!C56,VLOOKUP(A95,'Relevé Kizeo'!$C$4:$R$1001,8,TRUE),"")</f>
        <v>0</v>
      </c>
      <c r="AA94" s="52" t="str">
        <f t="shared" si="22"/>
        <v>0</v>
      </c>
      <c r="AB94" s="52">
        <f>IF(A95='Relevé Kizeo'!C56,VLOOKUP(A95,'Relevé Kizeo'!$C$4:$R$1001,9,TRUE),"")</f>
        <v>0</v>
      </c>
      <c r="AC94" s="52" t="str">
        <f t="shared" si="14"/>
        <v>0</v>
      </c>
      <c r="AD94" s="53">
        <f>IF(A95='Relevé Kizeo'!C56,VLOOKUP(A95,'Relevé Kizeo'!$C$4:$R$1001,10,TRUE),"")</f>
        <v>0</v>
      </c>
      <c r="AE94" s="11" t="str">
        <f t="shared" ca="1" si="24"/>
        <v/>
      </c>
      <c r="AF94" s="54" t="str">
        <f t="shared" ca="1" si="25"/>
        <v/>
      </c>
      <c r="AG94" s="43"/>
      <c r="AK94" s="14"/>
      <c r="AL94" s="56"/>
      <c r="AM94" s="56"/>
      <c r="AN94" s="56"/>
      <c r="AO94" s="56"/>
      <c r="AX94" s="27"/>
      <c r="AY94" s="27"/>
    </row>
    <row r="95" spans="1:54" s="33" customFormat="1" ht="15.75" customHeight="1" x14ac:dyDescent="0.2">
      <c r="A95" s="57">
        <v>44979</v>
      </c>
      <c r="B95" s="208"/>
      <c r="C95" s="10">
        <f>IF(A95='Relevé Kizeo'!C56,VLOOKUP(A95,'Relevé Kizeo'!$C$4:$R$1001,2,TRUE),"")</f>
        <v>0</v>
      </c>
      <c r="D95" s="9">
        <f t="shared" si="7"/>
        <v>0</v>
      </c>
      <c r="E95" s="10">
        <f t="shared" si="11"/>
        <v>0</v>
      </c>
      <c r="F95" s="170">
        <v>0</v>
      </c>
      <c r="G95" s="10" cm="1">
        <f t="array" ref="G95">_xlfn.IFS(C95="",0,C95=0,0,C95="CP",0,C95="CEF",0,C95="CSS",0,C95="CEM",0,C95="CEM",0,C95="MAL",0,C95="AT",0,C95="ABST J",0,C95="ABST I",0,C95="FERIE",0,C95="REPOS",0,C95&lt;"1:00",$F$420)</f>
        <v>0</v>
      </c>
      <c r="H95" s="10">
        <f>IF(A95='Relevé Kizeo'!C56,VLOOKUP(A95,'Relevé Kizeo'!$C$4:$R$1001,3,TRUE),"")</f>
        <v>0</v>
      </c>
      <c r="I95" s="10">
        <f>IF(A95='Relevé Kizeo'!C56,VLOOKUP(A95,'Relevé Kizeo'!$C$4:$R$1001,4,TRUE),"")</f>
        <v>0</v>
      </c>
      <c r="J95" s="10">
        <f>IF(A95='Relevé Kizeo'!C56,VLOOKUP(A95,'Relevé Kizeo'!$C$4:$R$1001,5,TRUE),"")</f>
        <v>0</v>
      </c>
      <c r="K95" s="10">
        <f t="shared" si="8"/>
        <v>0</v>
      </c>
      <c r="L95" s="9">
        <v>0</v>
      </c>
      <c r="M95" s="10" cm="1">
        <f t="array" ref="M95">_xlfn.IFS(I95="",0,I95=0,0,I95="CP",0,I95="CEF",0,I95="CSS",0,I95="CEM",0,I95="MAL",0,I95="AT",0,I95="ABST J",0,I95="ABST I",0,I95="FERIE",0,I95="REPOS",0,I95&lt;"1:00",$F$421)</f>
        <v>0</v>
      </c>
      <c r="N95" s="58" cm="1">
        <f t="array" aca="1" ref="N95" ca="1">_xlfn.IFS(D95=0,0,AND(D95&gt;=1,D95&lt;=9),OFFSET($AL$5,MOD(WEEKNUM(A95,21)-1,26),IF(WEEKNUM(A95,21)&gt;26,8,0))/5,D95=10,0,D95=11,(H95-E95+G95)*24+(K95-I95+M95)*24)</f>
        <v>0</v>
      </c>
      <c r="O95" s="25"/>
      <c r="P95" s="25">
        <f t="shared" ca="1" si="12"/>
        <v>0</v>
      </c>
      <c r="Q95" s="28" cm="1">
        <f t="array" aca="1" ref="Q95" ca="1">IF(LEFT(R$2,1)="-",-1,1)*INDIRECT(CONCATENATE(RIGHT(R$2,LEN(R$2)-1),ROW()))+IF(LEFT(R$3,1)="-",-1,1)*INDIRECT(CONCATENATE(RIGHT(R$3,LEN(R$3)-1),ROW()))</f>
        <v>0</v>
      </c>
      <c r="R95" s="25">
        <f t="shared" ca="1" si="0"/>
        <v>-191.75</v>
      </c>
      <c r="S95" s="9">
        <f t="shared" si="1"/>
        <v>0</v>
      </c>
      <c r="T95" s="9" t="str">
        <f t="shared" si="13"/>
        <v/>
      </c>
      <c r="U95" s="59"/>
      <c r="V95" s="60">
        <f>IF(A95='Relevé Kizeo'!C56,VLOOKUP(A95,'Relevé Kizeo'!$C$4:$R$1001,6,TRUE),"")</f>
        <v>0</v>
      </c>
      <c r="W95" s="50" t="b">
        <f t="shared" si="23"/>
        <v>0</v>
      </c>
      <c r="X95" s="50"/>
      <c r="Y95" s="51" t="str">
        <f t="shared" si="21"/>
        <v>0</v>
      </c>
      <c r="Z95" s="52">
        <f>IF(A96='Relevé Kizeo'!C57,VLOOKUP(A96,'Relevé Kizeo'!$C$4:$R$1001,8,TRUE),"")</f>
        <v>0</v>
      </c>
      <c r="AA95" s="52" t="str">
        <f t="shared" si="22"/>
        <v>0</v>
      </c>
      <c r="AB95" s="52">
        <f>IF(A96='Relevé Kizeo'!C57,VLOOKUP(A96,'Relevé Kizeo'!$C$4:$R$1001,9,TRUE),"")</f>
        <v>0</v>
      </c>
      <c r="AC95" s="52" t="str">
        <f t="shared" si="14"/>
        <v>0</v>
      </c>
      <c r="AD95" s="53">
        <f>IF(A96='Relevé Kizeo'!C57,VLOOKUP(A96,'Relevé Kizeo'!$C$4:$R$1001,10,TRUE),"")</f>
        <v>0</v>
      </c>
      <c r="AE95" s="11" t="str">
        <f t="shared" ca="1" si="24"/>
        <v/>
      </c>
      <c r="AF95" s="54" t="str">
        <f t="shared" ca="1" si="25"/>
        <v/>
      </c>
      <c r="AG95" s="43"/>
      <c r="AK95" s="14"/>
      <c r="AL95" s="56"/>
      <c r="AM95" s="56"/>
      <c r="AN95" s="56"/>
      <c r="AO95" s="56"/>
      <c r="AX95" s="27"/>
      <c r="AY95" s="27"/>
    </row>
    <row r="96" spans="1:54" s="33" customFormat="1" ht="15.75" customHeight="1" x14ac:dyDescent="0.2">
      <c r="A96" s="57">
        <v>44980</v>
      </c>
      <c r="B96" s="208"/>
      <c r="C96" s="10">
        <f>IF(A96='Relevé Kizeo'!C57,VLOOKUP(A96,'Relevé Kizeo'!$C$4:$R$1001,2,TRUE),"")</f>
        <v>0</v>
      </c>
      <c r="D96" s="9">
        <f t="shared" si="7"/>
        <v>0</v>
      </c>
      <c r="E96" s="10">
        <f t="shared" si="11"/>
        <v>0</v>
      </c>
      <c r="F96" s="170">
        <v>0</v>
      </c>
      <c r="G96" s="10" cm="1">
        <f t="array" ref="G96">_xlfn.IFS(C96="",0,C96=0,0,C96="CP",0,C96="CEF",0,C96="CSS",0,C96="CEM",0,C96="CEM",0,C96="MAL",0,C96="AT",0,C96="ABST J",0,C96="ABST I",0,C96="FERIE",0,C96="REPOS",0,C96&lt;"1:00",$F$420)</f>
        <v>0</v>
      </c>
      <c r="H96" s="10">
        <f>IF(A96='Relevé Kizeo'!C57,VLOOKUP(A96,'Relevé Kizeo'!$C$4:$R$1001,3,TRUE),"")</f>
        <v>0</v>
      </c>
      <c r="I96" s="10">
        <f>IF(A96='Relevé Kizeo'!C57,VLOOKUP(A96,'Relevé Kizeo'!$C$4:$R$1001,4,TRUE),"")</f>
        <v>0</v>
      </c>
      <c r="J96" s="10">
        <f>IF(A96='Relevé Kizeo'!C57,VLOOKUP(A96,'Relevé Kizeo'!$C$4:$R$1001,5,TRUE),"")</f>
        <v>0</v>
      </c>
      <c r="K96" s="10">
        <f t="shared" si="8"/>
        <v>0</v>
      </c>
      <c r="L96" s="9">
        <v>0</v>
      </c>
      <c r="M96" s="10" cm="1">
        <f t="array" ref="M96">_xlfn.IFS(I96="",0,I96=0,0,I96="CP",0,I96="CEF",0,I96="CSS",0,I96="CEM",0,I96="MAL",0,I96="AT",0,I96="ABST J",0,I96="ABST I",0,I96="FERIE",0,I96="REPOS",0,I96&lt;"1:00",$F$421)</f>
        <v>0</v>
      </c>
      <c r="N96" s="58" cm="1">
        <f t="array" aca="1" ref="N96" ca="1">_xlfn.IFS(D96=0,0,AND(D96&gt;=1,D96&lt;=9),OFFSET($AL$5,MOD(WEEKNUM(A96,21)-1,26),IF(WEEKNUM(A96,21)&gt;26,8,0))/5,D96=10,0,D96=11,(H96-E96+G96)*24+(K96-I96+M96)*24)</f>
        <v>0</v>
      </c>
      <c r="O96" s="25"/>
      <c r="P96" s="25">
        <f t="shared" ca="1" si="12"/>
        <v>0</v>
      </c>
      <c r="Q96" s="28" cm="1">
        <f t="array" aca="1" ref="Q96" ca="1">IF(LEFT(R$2,1)="-",-1,1)*INDIRECT(CONCATENATE(RIGHT(R$2,LEN(R$2)-1),ROW()))+IF(LEFT(R$3,1)="-",-1,1)*INDIRECT(CONCATENATE(RIGHT(R$3,LEN(R$3)-1),ROW()))</f>
        <v>0</v>
      </c>
      <c r="R96" s="25">
        <f t="shared" ca="1" si="0"/>
        <v>-191.75</v>
      </c>
      <c r="S96" s="9">
        <f t="shared" si="1"/>
        <v>0</v>
      </c>
      <c r="T96" s="9" t="str">
        <f t="shared" si="13"/>
        <v/>
      </c>
      <c r="U96" s="59"/>
      <c r="V96" s="60">
        <f>IF(A96='Relevé Kizeo'!C57,VLOOKUP(A96,'Relevé Kizeo'!$C$4:$R$1001,6,TRUE),"")</f>
        <v>0</v>
      </c>
      <c r="W96" s="50" t="b">
        <f t="shared" si="23"/>
        <v>0</v>
      </c>
      <c r="X96" s="50"/>
      <c r="Y96" s="51" t="str">
        <f t="shared" si="21"/>
        <v>0</v>
      </c>
      <c r="Z96" s="52">
        <f>IF(A97='Relevé Kizeo'!C58,VLOOKUP(A97,'Relevé Kizeo'!$C$4:$R$1001,8,TRUE),"")</f>
        <v>0</v>
      </c>
      <c r="AA96" s="52" t="str">
        <f t="shared" si="22"/>
        <v>0</v>
      </c>
      <c r="AB96" s="52">
        <f>IF(A97='Relevé Kizeo'!C58,VLOOKUP(A97,'Relevé Kizeo'!$C$4:$R$1001,9,TRUE),"")</f>
        <v>0</v>
      </c>
      <c r="AC96" s="52" t="str">
        <f t="shared" si="14"/>
        <v>0</v>
      </c>
      <c r="AD96" s="53">
        <f>IF(A97='Relevé Kizeo'!C58,VLOOKUP(A97,'Relevé Kizeo'!$C$4:$R$1001,10,TRUE),"")</f>
        <v>0</v>
      </c>
      <c r="AE96" s="11" t="str">
        <f t="shared" ca="1" si="24"/>
        <v/>
      </c>
      <c r="AF96" s="54" t="str">
        <f t="shared" ca="1" si="25"/>
        <v/>
      </c>
      <c r="AG96" s="64"/>
      <c r="AK96" s="14"/>
      <c r="AL96" s="56"/>
      <c r="AM96" s="56"/>
      <c r="AN96" s="56"/>
      <c r="AO96" s="56"/>
      <c r="AX96" s="27"/>
      <c r="AY96" s="27"/>
    </row>
    <row r="97" spans="1:54" s="33" customFormat="1" ht="15.75" customHeight="1" x14ac:dyDescent="0.2">
      <c r="A97" s="57">
        <v>44981</v>
      </c>
      <c r="B97" s="208"/>
      <c r="C97" s="10">
        <f>IF(A97='Relevé Kizeo'!C58,VLOOKUP(A97,'Relevé Kizeo'!$C$4:$R$1001,2,TRUE),"")</f>
        <v>0</v>
      </c>
      <c r="D97" s="9">
        <f t="shared" si="7"/>
        <v>0</v>
      </c>
      <c r="E97" s="10">
        <f t="shared" si="11"/>
        <v>0</v>
      </c>
      <c r="F97" s="170">
        <v>0</v>
      </c>
      <c r="G97" s="10" cm="1">
        <f t="array" ref="G97">_xlfn.IFS(C97="",0,C97=0,0,C97="CP",0,C97="CEF",0,C97="CSS",0,C97="CEM",0,C97="CEM",0,C97="MAL",0,C97="AT",0,C97="ABST J",0,C97="ABST I",0,C97="FERIE",0,C97="REPOS",0,C97&lt;"1:00",$F$420)</f>
        <v>0</v>
      </c>
      <c r="H97" s="10">
        <f>IF(A97='Relevé Kizeo'!C58,VLOOKUP(A97,'Relevé Kizeo'!$C$4:$R$1001,3,TRUE),"")</f>
        <v>0</v>
      </c>
      <c r="I97" s="10">
        <f>IF(A97='Relevé Kizeo'!C58,VLOOKUP(A97,'Relevé Kizeo'!$C$4:$R$1001,4,TRUE),"")</f>
        <v>0</v>
      </c>
      <c r="J97" s="10">
        <f>IF(A97='Relevé Kizeo'!C58,VLOOKUP(A97,'Relevé Kizeo'!$C$4:$R$1001,5,TRUE),"")</f>
        <v>0</v>
      </c>
      <c r="K97" s="10">
        <f t="shared" si="8"/>
        <v>0</v>
      </c>
      <c r="L97" s="9">
        <v>0</v>
      </c>
      <c r="M97" s="10" cm="1">
        <f t="array" ref="M97">_xlfn.IFS(I97="",0,I97=0,0,I97="CP",0,I97="CEF",0,I97="CSS",0,I97="CEM",0,I97="MAL",0,I97="AT",0,I97="ABST J",0,I97="ABST I",0,I97="FERIE",0,I97="REPOS",0,I97&lt;"1:00",$F$421)</f>
        <v>0</v>
      </c>
      <c r="N97" s="58" cm="1">
        <f t="array" aca="1" ref="N97" ca="1">_xlfn.IFS(D97=0,0,AND(D97&gt;=1,D97&lt;=9),OFFSET($AL$5,MOD(WEEKNUM(A97,21)-1,26),IF(WEEKNUM(A97,21)&gt;26,8,0))/5,D97=10,0,D97=11,(H97-E97+G97)*24+(K97-I97+M97)*24)</f>
        <v>0</v>
      </c>
      <c r="O97" s="25"/>
      <c r="P97" s="25">
        <f t="shared" ca="1" si="12"/>
        <v>0</v>
      </c>
      <c r="Q97" s="28" cm="1">
        <f t="array" aca="1" ref="Q97" ca="1">IF(LEFT(R$2,1)="-",-1,1)*INDIRECT(CONCATENATE(RIGHT(R$2,LEN(R$2)-1),ROW()))+IF(LEFT(R$3,1)="-",-1,1)*INDIRECT(CONCATENATE(RIGHT(R$3,LEN(R$3)-1),ROW()))</f>
        <v>0</v>
      </c>
      <c r="R97" s="25">
        <f t="shared" ca="1" si="0"/>
        <v>-191.75</v>
      </c>
      <c r="S97" s="9">
        <f t="shared" si="1"/>
        <v>0</v>
      </c>
      <c r="T97" s="9" t="str">
        <f t="shared" si="13"/>
        <v/>
      </c>
      <c r="U97" s="59"/>
      <c r="V97" s="60">
        <f>IF(A97='Relevé Kizeo'!C58,VLOOKUP(A97,'Relevé Kizeo'!$C$4:$R$1001,6,TRUE),"")</f>
        <v>0</v>
      </c>
      <c r="W97" s="50">
        <f t="shared" si="23"/>
        <v>0</v>
      </c>
      <c r="X97" s="50"/>
      <c r="Y97" s="51" t="str">
        <f t="shared" si="21"/>
        <v>0</v>
      </c>
      <c r="Z97" s="52">
        <f>IF(A98='Relevé Kizeo'!C59,VLOOKUP(A98,'Relevé Kizeo'!$C$4:$R$1001,8,TRUE),"")</f>
        <v>0</v>
      </c>
      <c r="AA97" s="52" t="str">
        <f t="shared" si="22"/>
        <v>0</v>
      </c>
      <c r="AB97" s="52">
        <f>IF(A98='Relevé Kizeo'!C59,VLOOKUP(A98,'Relevé Kizeo'!$C$4:$R$1001,9,TRUE),"")</f>
        <v>0</v>
      </c>
      <c r="AC97" s="52" t="str">
        <f t="shared" si="14"/>
        <v>0</v>
      </c>
      <c r="AD97" s="53">
        <f>IF(A98='Relevé Kizeo'!C59,VLOOKUP(A98,'Relevé Kizeo'!$C$4:$R$1001,10,TRUE),"")</f>
        <v>0</v>
      </c>
      <c r="AE97" s="11" t="str">
        <f t="shared" ca="1" si="24"/>
        <v/>
      </c>
      <c r="AF97" s="54" t="str">
        <f t="shared" ca="1" si="25"/>
        <v/>
      </c>
      <c r="AG97" s="61"/>
      <c r="AK97" s="14"/>
      <c r="AL97" s="56"/>
      <c r="AM97" s="56"/>
      <c r="AN97" s="56"/>
      <c r="AO97" s="56"/>
      <c r="AX97" s="27"/>
      <c r="AY97" s="27"/>
    </row>
    <row r="98" spans="1:54" s="33" customFormat="1" ht="15.75" customHeight="1" x14ac:dyDescent="0.2">
      <c r="A98" s="57">
        <v>44982</v>
      </c>
      <c r="B98" s="208"/>
      <c r="C98" s="10" t="str">
        <f>IF(A98='Relevé Kizeo'!C59,VLOOKUP(A98,'Relevé Kizeo'!$C$4:$R$1001,2,TRUE),"")</f>
        <v>REPOS</v>
      </c>
      <c r="D98" s="9">
        <f t="shared" si="7"/>
        <v>10</v>
      </c>
      <c r="E98" s="10">
        <f t="shared" si="11"/>
        <v>0</v>
      </c>
      <c r="F98" s="170">
        <v>0</v>
      </c>
      <c r="G98" s="10" cm="1">
        <f t="array" ref="G98">_xlfn.IFS(C98="",0,C98=0,0,C98="CP",0,C98="CEF",0,C98="CSS",0,C98="CEM",0,C98="CEM",0,C98="MAL",0,C98="AT",0,C98="ABST J",0,C98="ABST I",0,C98="FERIE",0,C98="REPOS",0,C98&lt;"1:00",$F$420)</f>
        <v>0</v>
      </c>
      <c r="H98" s="10">
        <f>IF(A98='Relevé Kizeo'!C59,VLOOKUP(A98,'Relevé Kizeo'!$C$4:$R$1001,3,TRUE),"")</f>
        <v>0</v>
      </c>
      <c r="I98" s="10">
        <f>IF(A98='Relevé Kizeo'!C59,VLOOKUP(A98,'Relevé Kizeo'!$C$4:$R$1001,4,TRUE),"")</f>
        <v>0</v>
      </c>
      <c r="J98" s="10">
        <f>IF(A98='Relevé Kizeo'!C59,VLOOKUP(A98,'Relevé Kizeo'!$C$4:$R$1001,5,TRUE),"")</f>
        <v>0</v>
      </c>
      <c r="K98" s="10">
        <f t="shared" si="8"/>
        <v>0</v>
      </c>
      <c r="L98" s="9">
        <v>0</v>
      </c>
      <c r="M98" s="10" cm="1">
        <f t="array" ref="M98">_xlfn.IFS(I98="",0,I98=0,0,I98="CP",0,I98="CEF",0,I98="CSS",0,I98="CEM",0,I98="MAL",0,I98="AT",0,I98="ABST J",0,I98="ABST I",0,I98="FERIE",0,I98="REPOS",0,I98&lt;"1:00",$F$421)</f>
        <v>0</v>
      </c>
      <c r="N98" s="58" cm="1">
        <f t="array" aca="1" ref="N98" ca="1">_xlfn.IFS(D98=0,0,AND(D98&gt;=1,D98&lt;=9),OFFSET($AL$5,MOD(WEEKNUM(A98,21)-1,26),IF(WEEKNUM(A98,21)&gt;26,8,0))/5,D98=10,0,D98=11,(H98-E98+G98)*24+(K98-I98+M98)*24)</f>
        <v>0</v>
      </c>
      <c r="O98" s="25"/>
      <c r="P98" s="25">
        <f t="shared" ca="1" si="12"/>
        <v>0</v>
      </c>
      <c r="Q98" s="28" cm="1">
        <f t="array" aca="1" ref="Q98" ca="1">IF(LEFT(R$2,1)="-",-1,1)*INDIRECT(CONCATENATE(RIGHT(R$2,LEN(R$2)-1),ROW()))+IF(LEFT(R$3,1)="-",-1,1)*INDIRECT(CONCATENATE(RIGHT(R$3,LEN(R$3)-1),ROW()))</f>
        <v>0</v>
      </c>
      <c r="R98" s="25">
        <f t="shared" ca="1" si="0"/>
        <v>-191.75</v>
      </c>
      <c r="S98" s="9">
        <f t="shared" si="1"/>
        <v>0</v>
      </c>
      <c r="T98" s="9" t="str">
        <f t="shared" si="13"/>
        <v/>
      </c>
      <c r="U98" s="59"/>
      <c r="V98" s="60">
        <f>IF(A98='Relevé Kizeo'!C59,VLOOKUP(A98,'Relevé Kizeo'!$C$4:$R$1001,6,TRUE),"")</f>
        <v>0</v>
      </c>
      <c r="W98" s="50">
        <f t="shared" si="23"/>
        <v>0</v>
      </c>
      <c r="X98" s="50"/>
      <c r="Y98" s="51" t="str">
        <f t="shared" si="21"/>
        <v>0</v>
      </c>
      <c r="Z98" s="52">
        <f>IF(A99='Relevé Kizeo'!C60,VLOOKUP(A99,'Relevé Kizeo'!$C$4:$R$1001,8,TRUE),"")</f>
        <v>0</v>
      </c>
      <c r="AA98" s="52" t="str">
        <f t="shared" si="22"/>
        <v>0</v>
      </c>
      <c r="AB98" s="52">
        <f>IF(A99='Relevé Kizeo'!C60,VLOOKUP(A99,'Relevé Kizeo'!$C$4:$R$1001,9,TRUE),"")</f>
        <v>0</v>
      </c>
      <c r="AC98" s="52" t="str">
        <f t="shared" si="14"/>
        <v>0</v>
      </c>
      <c r="AD98" s="53">
        <f>IF(A99='Relevé Kizeo'!C60,VLOOKUP(A99,'Relevé Kizeo'!$C$4:$R$1001,10,TRUE),"")</f>
        <v>0</v>
      </c>
      <c r="AE98" s="11" t="str">
        <f t="shared" ca="1" si="24"/>
        <v/>
      </c>
      <c r="AF98" s="54" t="str">
        <f t="shared" ca="1" si="25"/>
        <v/>
      </c>
      <c r="AG98" s="43"/>
      <c r="AK98" s="14"/>
      <c r="AL98" s="56"/>
      <c r="AM98" s="56"/>
      <c r="AN98" s="56"/>
      <c r="AO98" s="56"/>
      <c r="AX98" s="27"/>
      <c r="AY98" s="27"/>
    </row>
    <row r="99" spans="1:54" s="33" customFormat="1" ht="15.75" customHeight="1" x14ac:dyDescent="0.2">
      <c r="A99" s="57">
        <v>44983</v>
      </c>
      <c r="B99" s="208"/>
      <c r="C99" s="10" t="str">
        <f>IF(A99='Relevé Kizeo'!C60,VLOOKUP(A99,'Relevé Kizeo'!$C$4:$R$1001,2,TRUE),"")</f>
        <v>REPOS</v>
      </c>
      <c r="D99" s="9">
        <f t="shared" si="7"/>
        <v>10</v>
      </c>
      <c r="E99" s="10">
        <f t="shared" si="11"/>
        <v>0</v>
      </c>
      <c r="F99" s="170">
        <v>0</v>
      </c>
      <c r="G99" s="10" cm="1">
        <f t="array" ref="G99">_xlfn.IFS(C99="",0,C99=0,0,C99="CP",0,C99="CEF",0,C99="CSS",0,C99="CEM",0,C99="CEM",0,C99="MAL",0,C99="AT",0,C99="ABST J",0,C99="ABST I",0,C99="FERIE",0,C99="REPOS",0,C99&lt;"1:00",$F$420)</f>
        <v>0</v>
      </c>
      <c r="H99" s="10">
        <f>IF(A99='Relevé Kizeo'!C60,VLOOKUP(A99,'Relevé Kizeo'!$C$4:$R$1001,3,TRUE),"")</f>
        <v>0</v>
      </c>
      <c r="I99" s="10">
        <f>IF(A99='Relevé Kizeo'!C60,VLOOKUP(A99,'Relevé Kizeo'!$C$4:$R$1001,4,TRUE),"")</f>
        <v>0</v>
      </c>
      <c r="J99" s="10">
        <f>IF(A99='Relevé Kizeo'!C60,VLOOKUP(A99,'Relevé Kizeo'!$C$4:$R$1001,5,TRUE),"")</f>
        <v>0</v>
      </c>
      <c r="K99" s="10">
        <f t="shared" si="8"/>
        <v>0</v>
      </c>
      <c r="L99" s="9">
        <v>0</v>
      </c>
      <c r="M99" s="10" cm="1">
        <f t="array" ref="M99">_xlfn.IFS(I99="",0,I99=0,0,I99="CP",0,I99="CEF",0,I99="CSS",0,I99="CEM",0,I99="MAL",0,I99="AT",0,I99="ABST J",0,I99="ABST I",0,I99="FERIE",0,I99="REPOS",0,I99&lt;"1:00",$F$421)</f>
        <v>0</v>
      </c>
      <c r="N99" s="58" cm="1">
        <f t="array" aca="1" ref="N99" ca="1">_xlfn.IFS(D99=0,0,AND(D99&gt;=1,D99&lt;=9),OFFSET($AL$5,MOD(WEEKNUM(A99,21)-1,26),IF(WEEKNUM(A99,21)&gt;26,8,0))/5,D99=10,0,D99=11,(H99-E99+G99)*24+(K99-I99+M99)*24)</f>
        <v>0</v>
      </c>
      <c r="O99" s="37">
        <f t="shared" ref="O99" ca="1" si="29">SUM(N93:N97)</f>
        <v>0</v>
      </c>
      <c r="P99" s="25">
        <v>32</v>
      </c>
      <c r="Q99" s="28" cm="1">
        <f t="array" aca="1" ref="Q99" ca="1">IF(LEFT(R$2,1)="-",-1,1)*INDIRECT(CONCATENATE(RIGHT(R$2,LEN(R$2)-1),ROW()))+IF(LEFT(R$3,1)="-",-1,1)*INDIRECT(CONCATENATE(RIGHT(R$3,LEN(R$3)-1),ROW()))</f>
        <v>-32</v>
      </c>
      <c r="R99" s="25">
        <f t="shared" ca="1" si="0"/>
        <v>-223.75</v>
      </c>
      <c r="S99" s="9">
        <f t="shared" si="1"/>
        <v>0</v>
      </c>
      <c r="T99" s="9" t="str">
        <f t="shared" si="13"/>
        <v/>
      </c>
      <c r="U99" s="59"/>
      <c r="V99" s="60">
        <f>IF(A99='Relevé Kizeo'!C60,VLOOKUP(A99,'Relevé Kizeo'!$C$4:$R$1001,6,TRUE),"")</f>
        <v>0</v>
      </c>
      <c r="W99" s="50" t="b">
        <f t="shared" si="23"/>
        <v>0</v>
      </c>
      <c r="X99" s="50"/>
      <c r="Y99" s="51" t="str">
        <f t="shared" si="21"/>
        <v>0</v>
      </c>
      <c r="Z99" s="52">
        <f>IF(A100='Relevé Kizeo'!C61,VLOOKUP(A100,'Relevé Kizeo'!$C$4:$R$1001,8,TRUE),"")</f>
        <v>0</v>
      </c>
      <c r="AA99" s="52" t="str">
        <f t="shared" si="22"/>
        <v>0</v>
      </c>
      <c r="AB99" s="52">
        <f>IF(A100='Relevé Kizeo'!C61,VLOOKUP(A100,'Relevé Kizeo'!$C$4:$R$1001,9,TRUE),"")</f>
        <v>0</v>
      </c>
      <c r="AC99" s="52" t="str">
        <f t="shared" si="14"/>
        <v>0</v>
      </c>
      <c r="AD99" s="53">
        <f>IF(A100='Relevé Kizeo'!C61,VLOOKUP(A100,'Relevé Kizeo'!$C$4:$R$1001,10,TRUE),"")</f>
        <v>0</v>
      </c>
      <c r="AE99" s="11" t="str">
        <f t="shared" ca="1" si="24"/>
        <v/>
      </c>
      <c r="AF99" s="54" t="str">
        <f t="shared" ca="1" si="25"/>
        <v/>
      </c>
      <c r="AG99" s="43"/>
      <c r="AK99" s="14"/>
      <c r="AL99" s="56"/>
      <c r="AM99" s="56"/>
      <c r="AN99" s="56"/>
      <c r="AO99" s="56"/>
      <c r="AX99" s="27"/>
      <c r="AY99" s="27"/>
    </row>
    <row r="100" spans="1:54" s="33" customFormat="1" ht="15.75" customHeight="1" thickBot="1" x14ac:dyDescent="0.25">
      <c r="A100" s="57">
        <v>44984</v>
      </c>
      <c r="B100" s="207" t="s">
        <v>52</v>
      </c>
      <c r="C100" s="10">
        <f>IF(A100='Relevé Kizeo'!C61,VLOOKUP(A100,'Relevé Kizeo'!$C$4:$R$1001,2,TRUE),"")</f>
        <v>0</v>
      </c>
      <c r="D100" s="9">
        <f t="shared" si="7"/>
        <v>0</v>
      </c>
      <c r="E100" s="10">
        <f t="shared" si="11"/>
        <v>0</v>
      </c>
      <c r="F100" s="170">
        <v>0</v>
      </c>
      <c r="G100" s="10" cm="1">
        <f t="array" ref="G100">_xlfn.IFS(C100="",0,C100=0,0,C100="CP",0,C100="CEF",0,C100="CSS",0,C100="CEM",0,C100="CEM",0,C100="MAL",0,C100="AT",0,C100="ABST J",0,C100="ABST I",0,C100="FERIE",0,C100="REPOS",0,C100&lt;"1:00",$F$420)</f>
        <v>0</v>
      </c>
      <c r="H100" s="10">
        <f>IF(A100='Relevé Kizeo'!C61,VLOOKUP(A100,'Relevé Kizeo'!$C$4:$R$1001,3,TRUE),"")</f>
        <v>0</v>
      </c>
      <c r="I100" s="10">
        <f>IF(A100='Relevé Kizeo'!C61,VLOOKUP(A100,'Relevé Kizeo'!$C$4:$R$1001,4,TRUE),"")</f>
        <v>0</v>
      </c>
      <c r="J100" s="10">
        <f>IF(A100='Relevé Kizeo'!C61,VLOOKUP(A100,'Relevé Kizeo'!$C$4:$R$1001,5,TRUE),"")</f>
        <v>0</v>
      </c>
      <c r="K100" s="10">
        <f t="shared" si="8"/>
        <v>0</v>
      </c>
      <c r="L100" s="9">
        <v>0</v>
      </c>
      <c r="M100" s="10" cm="1">
        <f t="array" ref="M100">_xlfn.IFS(I100="",0,I100=0,0,I100="CP",0,I100="CEF",0,I100="CSS",0,I100="CEM",0,I100="MAL",0,I100="AT",0,I100="ABST J",0,I100="ABST I",0,I100="FERIE",0,I100="REPOS",0,I100&lt;"1:00",$F$421)</f>
        <v>0</v>
      </c>
      <c r="N100" s="58" cm="1">
        <f t="array" aca="1" ref="N100" ca="1">_xlfn.IFS(D100=0,0,AND(D100&gt;=1,D100&lt;=9),OFFSET($AL$5,MOD(WEEKNUM(A100,21)-1,26),IF(WEEKNUM(A100,21)&gt;26,8,0))/5,D100=10,0,D100=11,(H100-E100+G100)*24+(K100-I100+M100)*24)</f>
        <v>0</v>
      </c>
      <c r="P100" s="25">
        <f t="shared" ca="1" si="12"/>
        <v>0</v>
      </c>
      <c r="Q100" s="28" cm="1">
        <f t="array" aca="1" ref="Q100" ca="1">IF(LEFT(R$2,1)="-",-1,1)*INDIRECT(CONCATENATE(RIGHT(R$2,LEN(R$2)-1),ROW()))+IF(LEFT(R$3,1)="-",-1,1)*INDIRECT(CONCATENATE(RIGHT(R$3,LEN(R$3)-1),ROW()))</f>
        <v>0</v>
      </c>
      <c r="R100" s="25">
        <f t="shared" ca="1" si="0"/>
        <v>-223.75</v>
      </c>
      <c r="S100" s="9">
        <f t="shared" si="1"/>
        <v>0</v>
      </c>
      <c r="T100" s="9" t="str">
        <f t="shared" si="13"/>
        <v/>
      </c>
      <c r="U100" s="59"/>
      <c r="V100" s="60">
        <f>IF(A100='Relevé Kizeo'!C61,VLOOKUP(A100,'Relevé Kizeo'!$C$4:$R$1001,6,TRUE),"")</f>
        <v>0</v>
      </c>
      <c r="W100" s="50" t="b">
        <f t="shared" si="23"/>
        <v>0</v>
      </c>
      <c r="X100" s="78"/>
      <c r="Y100" s="79" t="str">
        <f t="shared" si="21"/>
        <v>0</v>
      </c>
      <c r="Z100" s="78">
        <f>IF(A101='Relevé Kizeo'!C62,VLOOKUP(A101,'Relevé Kizeo'!$C$4:$R$1001,8,TRUE),"")</f>
        <v>0</v>
      </c>
      <c r="AA100" s="78" t="str">
        <f t="shared" si="22"/>
        <v>0</v>
      </c>
      <c r="AB100" s="78">
        <f>IF(A101='Relevé Kizeo'!C62,VLOOKUP(A101,'Relevé Kizeo'!$C$4:$R$1001,9,TRUE),"")</f>
        <v>0</v>
      </c>
      <c r="AC100" s="52" t="str">
        <f t="shared" si="14"/>
        <v>0</v>
      </c>
      <c r="AD100" s="67">
        <f>IF(A101='Relevé Kizeo'!C62,VLOOKUP(A101,'Relevé Kizeo'!$C$4:$R$1001,10,TRUE),"")</f>
        <v>0</v>
      </c>
      <c r="AE100" s="11" t="str">
        <f t="shared" ca="1" si="24"/>
        <v/>
      </c>
      <c r="AF100" s="54" t="str">
        <f t="shared" ca="1" si="25"/>
        <v/>
      </c>
      <c r="AG100" s="43"/>
      <c r="AK100" s="14"/>
      <c r="AL100" s="56"/>
      <c r="AM100" s="56"/>
      <c r="AN100" s="56"/>
      <c r="AO100" s="56"/>
      <c r="AX100" s="27"/>
      <c r="AY100" s="27"/>
    </row>
    <row r="101" spans="1:54" s="33" customFormat="1" ht="15.75" customHeight="1" thickTop="1" x14ac:dyDescent="0.25">
      <c r="A101" s="57">
        <v>44985</v>
      </c>
      <c r="B101" s="208"/>
      <c r="C101" s="10">
        <f>IF(A101='Relevé Kizeo'!C62,VLOOKUP(A101,'Relevé Kizeo'!$C$4:$R$1001,2,TRUE),"")</f>
        <v>0</v>
      </c>
      <c r="D101" s="9">
        <f t="shared" si="7"/>
        <v>0</v>
      </c>
      <c r="E101" s="10">
        <f t="shared" si="11"/>
        <v>0</v>
      </c>
      <c r="F101" s="170">
        <v>0</v>
      </c>
      <c r="G101" s="10" cm="1">
        <f t="array" ref="G101">_xlfn.IFS(C101="",0,C101=0,0,C101="CP",0,C101="CEF",0,C101="CSS",0,C101="CEM",0,C101="CEM",0,C101="MAL",0,C101="AT",0,C101="ABST J",0,C101="ABST I",0,C101="FERIE",0,C101="REPOS",0,C101&lt;"1:00",$F$420)</f>
        <v>0</v>
      </c>
      <c r="H101" s="10">
        <f>IF(A101='Relevé Kizeo'!C62,VLOOKUP(A101,'Relevé Kizeo'!$C$4:$R$1001,3,TRUE),"")</f>
        <v>0</v>
      </c>
      <c r="I101" s="10">
        <f>IF(A101='Relevé Kizeo'!C62,VLOOKUP(A101,'Relevé Kizeo'!$C$4:$R$1001,4,TRUE),"")</f>
        <v>0</v>
      </c>
      <c r="J101" s="10">
        <f>IF(A101='Relevé Kizeo'!C62,VLOOKUP(A101,'Relevé Kizeo'!$C$4:$R$1001,5,TRUE),"")</f>
        <v>0</v>
      </c>
      <c r="K101" s="10">
        <f t="shared" si="8"/>
        <v>0</v>
      </c>
      <c r="L101" s="9">
        <v>0</v>
      </c>
      <c r="M101" s="10" cm="1">
        <f t="array" ref="M101">_xlfn.IFS(I101="",0,I101=0,0,I101="CP",0,I101="CEF",0,I101="CSS",0,I101="CEM",0,I101="MAL",0,I101="AT",0,I101="ABST J",0,I101="ABST I",0,I101="FERIE",0,I101="REPOS",0,I101&lt;"1:00",$F$421)</f>
        <v>0</v>
      </c>
      <c r="N101" s="58" cm="1">
        <f t="array" aca="1" ref="N101" ca="1">_xlfn.IFS(D101=0,0,AND(D101&gt;=1,D101&lt;=9),OFFSET($AL$5,MOD(WEEKNUM(A101,21)-1,26),IF(WEEKNUM(A101,21)&gt;26,8,0))/5,D101=10,0,D101=11,(H101-E101+G101)*24+(K101-I101+M101)*24)</f>
        <v>0</v>
      </c>
      <c r="O101" s="25"/>
      <c r="P101" s="25">
        <f t="shared" ca="1" si="12"/>
        <v>0</v>
      </c>
      <c r="Q101" s="28" cm="1">
        <f t="array" aca="1" ref="Q101" ca="1">IF(LEFT(R$2,1)="-",-1,1)*INDIRECT(CONCATENATE(RIGHT(R$2,LEN(R$2)-1),ROW()))+IF(LEFT(R$3,1)="-",-1,1)*INDIRECT(CONCATENATE(RIGHT(R$3,LEN(R$3)-1),ROW()))</f>
        <v>0</v>
      </c>
      <c r="R101" s="25">
        <f t="shared" ca="1" si="0"/>
        <v>-223.75</v>
      </c>
      <c r="S101" s="9">
        <f t="shared" si="1"/>
        <v>0</v>
      </c>
      <c r="T101" s="9" t="str">
        <f t="shared" si="13"/>
        <v/>
      </c>
      <c r="U101" s="59"/>
      <c r="V101" s="60">
        <f>IF(A101='Relevé Kizeo'!C62,VLOOKUP(A101,'Relevé Kizeo'!$C$4:$R$1001,6,TRUE),"")</f>
        <v>0</v>
      </c>
      <c r="W101" s="50" t="b">
        <f t="shared" si="23"/>
        <v>0</v>
      </c>
      <c r="X101" s="50"/>
      <c r="Y101" s="51" t="str">
        <f t="shared" si="21"/>
        <v>0</v>
      </c>
      <c r="Z101" s="52">
        <f>IF(A102='Relevé Kizeo'!C63,VLOOKUP(A102,'Relevé Kizeo'!$C$4:$R$1001,8,TRUE),"")</f>
        <v>0</v>
      </c>
      <c r="AA101" s="52" t="str">
        <f t="shared" si="22"/>
        <v>0</v>
      </c>
      <c r="AB101" s="52">
        <f>IF(A102='Relevé Kizeo'!C63,VLOOKUP(A102,'Relevé Kizeo'!$C$4:$R$1001,9,TRUE),"")</f>
        <v>0</v>
      </c>
      <c r="AC101" s="52" t="str">
        <f t="shared" si="14"/>
        <v>0</v>
      </c>
      <c r="AD101" s="53">
        <f>IF(A102='Relevé Kizeo'!C63,VLOOKUP(A102,'Relevé Kizeo'!$C$4:$R$1001,10,TRUE),"")</f>
        <v>0</v>
      </c>
      <c r="AE101" s="11" t="str">
        <f t="shared" ca="1" si="24"/>
        <v/>
      </c>
      <c r="AF101" s="54" t="str">
        <f t="shared" ca="1" si="25"/>
        <v/>
      </c>
      <c r="AG101" s="43"/>
      <c r="AL101" s="56"/>
      <c r="AM101" s="56"/>
      <c r="AN101" s="56"/>
      <c r="AO101" s="56"/>
      <c r="AX101" s="27"/>
      <c r="AY101" s="27"/>
    </row>
    <row r="102" spans="1:54" s="33" customFormat="1" ht="15.75" customHeight="1" x14ac:dyDescent="0.25">
      <c r="A102" s="57">
        <v>44986</v>
      </c>
      <c r="B102" s="208"/>
      <c r="C102" s="10">
        <f>IF(A102='Relevé Kizeo'!C63,VLOOKUP(A102,'Relevé Kizeo'!$C$4:$R$1001,2,TRUE),"")</f>
        <v>0</v>
      </c>
      <c r="D102" s="9">
        <f t="shared" si="7"/>
        <v>0</v>
      </c>
      <c r="E102" s="10">
        <f t="shared" si="11"/>
        <v>0</v>
      </c>
      <c r="F102" s="170">
        <v>0</v>
      </c>
      <c r="G102" s="10" cm="1">
        <f t="array" ref="G102">_xlfn.IFS(C102="",0,C102=0,0,C102="CP",0,C102="CEF",0,C102="CSS",0,C102="CEM",0,C102="CEM",0,C102="MAL",0,C102="AT",0,C102="ABST J",0,C102="ABST I",0,C102="FERIE",0,C102="REPOS",0,C102&lt;"1:00",$F$420)</f>
        <v>0</v>
      </c>
      <c r="H102" s="10">
        <f>IF(A102='Relevé Kizeo'!C63,VLOOKUP(A102,'Relevé Kizeo'!$C$4:$R$1001,3,TRUE),"")</f>
        <v>0</v>
      </c>
      <c r="I102" s="10">
        <f>IF(A102='Relevé Kizeo'!C63,VLOOKUP(A102,'Relevé Kizeo'!$C$4:$R$1001,4,TRUE),"")</f>
        <v>0</v>
      </c>
      <c r="J102" s="10">
        <f>IF(A102='Relevé Kizeo'!C63,VLOOKUP(A102,'Relevé Kizeo'!$C$4:$R$1001,5,TRUE),"")</f>
        <v>0</v>
      </c>
      <c r="K102" s="10">
        <f t="shared" si="8"/>
        <v>0</v>
      </c>
      <c r="L102" s="9">
        <v>0</v>
      </c>
      <c r="M102" s="10" cm="1">
        <f t="array" ref="M102">_xlfn.IFS(I102="",0,I102=0,0,I102="CP",0,I102="CEF",0,I102="CSS",0,I102="CEM",0,I102="MAL",0,I102="AT",0,I102="ABST J",0,I102="ABST I",0,I102="FERIE",0,I102="REPOS",0,I102&lt;"1:00",$F$421)</f>
        <v>0</v>
      </c>
      <c r="N102" s="58" cm="1">
        <f t="array" aca="1" ref="N102" ca="1">_xlfn.IFS(D102=0,0,AND(D102&gt;=1,D102&lt;=9),OFFSET($AL$5,MOD(WEEKNUM(A102,21)-1,26),IF(WEEKNUM(A102,21)&gt;26,8,0))/5,D102=10,0,D102=11,(H102-E102+G102)*24+(K102-I102+M102)*24)</f>
        <v>0</v>
      </c>
      <c r="O102" s="25"/>
      <c r="P102" s="25">
        <f t="shared" ca="1" si="12"/>
        <v>0</v>
      </c>
      <c r="Q102" s="28" cm="1">
        <f t="array" aca="1" ref="Q102" ca="1">IF(LEFT(R$2,1)="-",-1,1)*INDIRECT(CONCATENATE(RIGHT(R$2,LEN(R$2)-1),ROW()))+IF(LEFT(R$3,1)="-",-1,1)*INDIRECT(CONCATENATE(RIGHT(R$3,LEN(R$3)-1),ROW()))</f>
        <v>0</v>
      </c>
      <c r="R102" s="25">
        <f t="shared" ca="1" si="0"/>
        <v>-223.75</v>
      </c>
      <c r="S102" s="9">
        <f t="shared" si="1"/>
        <v>0</v>
      </c>
      <c r="T102" s="9" t="str">
        <f t="shared" si="13"/>
        <v/>
      </c>
      <c r="U102" s="59"/>
      <c r="V102" s="60">
        <f>IF(A102='Relevé Kizeo'!C63,VLOOKUP(A102,'Relevé Kizeo'!$C$4:$R$1001,6,TRUE),"")</f>
        <v>0</v>
      </c>
      <c r="W102" s="50" t="b">
        <f t="shared" si="23"/>
        <v>0</v>
      </c>
      <c r="X102" s="50"/>
      <c r="Y102" s="51" t="str">
        <f t="shared" si="21"/>
        <v>0</v>
      </c>
      <c r="Z102" s="52">
        <f>IF(A103='Relevé Kizeo'!C64,VLOOKUP(A103,'Relevé Kizeo'!$C$4:$R$1001,8,TRUE),"")</f>
        <v>0</v>
      </c>
      <c r="AA102" s="52" t="str">
        <f t="shared" si="22"/>
        <v>0</v>
      </c>
      <c r="AB102" s="52">
        <f>IF(A103='Relevé Kizeo'!C64,VLOOKUP(A103,'Relevé Kizeo'!$C$4:$R$1001,9,TRUE),"")</f>
        <v>0</v>
      </c>
      <c r="AC102" s="52" t="str">
        <f t="shared" si="14"/>
        <v>0</v>
      </c>
      <c r="AD102" s="53">
        <f>IF(A103='Relevé Kizeo'!C64,VLOOKUP(A103,'Relevé Kizeo'!$C$4:$R$1001,10,TRUE),"")</f>
        <v>0</v>
      </c>
      <c r="AE102" s="11" t="str">
        <f t="shared" ca="1" si="24"/>
        <v/>
      </c>
      <c r="AF102" s="54" t="str">
        <f t="shared" ca="1" si="25"/>
        <v/>
      </c>
      <c r="AG102" s="43"/>
      <c r="AK102" s="81"/>
      <c r="AL102" s="56"/>
      <c r="AM102" s="56"/>
      <c r="AN102" s="56"/>
      <c r="AO102" s="56"/>
      <c r="AX102" s="27"/>
      <c r="AY102" s="27"/>
      <c r="AZ102" s="82"/>
      <c r="BA102" s="82"/>
      <c r="BB102" s="82"/>
    </row>
    <row r="103" spans="1:54" s="33" customFormat="1" ht="15.75" customHeight="1" x14ac:dyDescent="0.25">
      <c r="A103" s="57">
        <v>44987</v>
      </c>
      <c r="B103" s="208"/>
      <c r="C103" s="10">
        <f>IF(A103='Relevé Kizeo'!C64,VLOOKUP(A103,'Relevé Kizeo'!$C$4:$R$1001,2,TRUE),"")</f>
        <v>0</v>
      </c>
      <c r="D103" s="9">
        <f t="shared" si="7"/>
        <v>0</v>
      </c>
      <c r="E103" s="10">
        <f t="shared" si="11"/>
        <v>0</v>
      </c>
      <c r="F103" s="170">
        <v>0</v>
      </c>
      <c r="G103" s="10" cm="1">
        <f t="array" ref="G103">_xlfn.IFS(C103="",0,C103=0,0,C103="CP",0,C103="CEF",0,C103="CSS",0,C103="CEM",0,C103="CEM",0,C103="MAL",0,C103="AT",0,C103="ABST J",0,C103="ABST I",0,C103="FERIE",0,C103="REPOS",0,C103&lt;"1:00",$F$420)</f>
        <v>0</v>
      </c>
      <c r="H103" s="10">
        <f>IF(A103='Relevé Kizeo'!C64,VLOOKUP(A103,'Relevé Kizeo'!$C$4:$R$1001,3,TRUE),"")</f>
        <v>0</v>
      </c>
      <c r="I103" s="10">
        <f>IF(A103='Relevé Kizeo'!C64,VLOOKUP(A103,'Relevé Kizeo'!$C$4:$R$1001,4,TRUE),"")</f>
        <v>0</v>
      </c>
      <c r="J103" s="10">
        <f>IF(A103='Relevé Kizeo'!C64,VLOOKUP(A103,'Relevé Kizeo'!$C$4:$R$1001,5,TRUE),"")</f>
        <v>0</v>
      </c>
      <c r="K103" s="10">
        <f t="shared" si="8"/>
        <v>0</v>
      </c>
      <c r="L103" s="9">
        <v>0</v>
      </c>
      <c r="M103" s="10" cm="1">
        <f t="array" ref="M103">_xlfn.IFS(I103="",0,I103=0,0,I103="CP",0,I103="CEF",0,I103="CSS",0,I103="CEM",0,I103="MAL",0,I103="AT",0,I103="ABST J",0,I103="ABST I",0,I103="FERIE",0,I103="REPOS",0,I103&lt;"1:00",$F$421)</f>
        <v>0</v>
      </c>
      <c r="N103" s="58" cm="1">
        <f t="array" aca="1" ref="N103" ca="1">_xlfn.IFS(D103=0,0,AND(D103&gt;=1,D103&lt;=9),OFFSET($AL$5,MOD(WEEKNUM(A103,21)-1,26),IF(WEEKNUM(A103,21)&gt;26,8,0))/5,D103=10,0,D103=11,(H103-E103+G103)*24+(K103-I103+M103)*24)</f>
        <v>0</v>
      </c>
      <c r="O103" s="25"/>
      <c r="P103" s="25">
        <f t="shared" ca="1" si="12"/>
        <v>0</v>
      </c>
      <c r="Q103" s="28" cm="1">
        <f t="array" aca="1" ref="Q103" ca="1">IF(LEFT(R$2,1)="-",-1,1)*INDIRECT(CONCATENATE(RIGHT(R$2,LEN(R$2)-1),ROW()))+IF(LEFT(R$3,1)="-",-1,1)*INDIRECT(CONCATENATE(RIGHT(R$3,LEN(R$3)-1),ROW()))</f>
        <v>0</v>
      </c>
      <c r="R103" s="25">
        <f t="shared" ca="1" si="0"/>
        <v>-223.75</v>
      </c>
      <c r="S103" s="9">
        <f t="shared" si="1"/>
        <v>0</v>
      </c>
      <c r="T103" s="9" t="str">
        <f t="shared" si="13"/>
        <v/>
      </c>
      <c r="U103" s="59"/>
      <c r="V103" s="60">
        <f>IF(A103='Relevé Kizeo'!C64,VLOOKUP(A103,'Relevé Kizeo'!$C$4:$R$1001,6,TRUE),"")</f>
        <v>0</v>
      </c>
      <c r="W103" s="50" t="b">
        <f t="shared" si="23"/>
        <v>0</v>
      </c>
      <c r="X103" s="50"/>
      <c r="Y103" s="51" t="str">
        <f t="shared" si="21"/>
        <v>0</v>
      </c>
      <c r="Z103" s="52">
        <f>IF(A104='Relevé Kizeo'!C65,VLOOKUP(A104,'Relevé Kizeo'!$C$4:$R$1001,8,TRUE),"")</f>
        <v>0</v>
      </c>
      <c r="AA103" s="52" t="str">
        <f t="shared" si="22"/>
        <v>0</v>
      </c>
      <c r="AB103" s="52">
        <f>IF(A104='Relevé Kizeo'!C65,VLOOKUP(A104,'Relevé Kizeo'!$C$4:$R$1001,9,TRUE),"")</f>
        <v>0</v>
      </c>
      <c r="AC103" s="52" t="str">
        <f t="shared" si="14"/>
        <v>0</v>
      </c>
      <c r="AD103" s="53">
        <f>IF(A104='Relevé Kizeo'!C65,VLOOKUP(A104,'Relevé Kizeo'!$C$4:$R$1001,10,TRUE),"")</f>
        <v>0</v>
      </c>
      <c r="AE103" s="11" t="str">
        <f t="shared" ca="1" si="24"/>
        <v/>
      </c>
      <c r="AF103" s="54" t="str">
        <f t="shared" ca="1" si="25"/>
        <v/>
      </c>
      <c r="AG103" s="64"/>
      <c r="AK103" s="82"/>
      <c r="AL103" s="56"/>
      <c r="AM103" s="56"/>
      <c r="AN103" s="56"/>
      <c r="AO103" s="56"/>
      <c r="AX103" s="27"/>
      <c r="AY103" s="27"/>
      <c r="AZ103" s="82"/>
      <c r="BA103" s="82"/>
      <c r="BB103" s="82"/>
    </row>
    <row r="104" spans="1:54" s="33" customFormat="1" ht="15.75" customHeight="1" x14ac:dyDescent="0.25">
      <c r="A104" s="57">
        <v>44988</v>
      </c>
      <c r="B104" s="208"/>
      <c r="C104" s="10">
        <f>IF(A104='Relevé Kizeo'!C65,VLOOKUP(A104,'Relevé Kizeo'!$C$4:$R$1001,2,TRUE),"")</f>
        <v>0</v>
      </c>
      <c r="D104" s="9">
        <f t="shared" si="7"/>
        <v>0</v>
      </c>
      <c r="E104" s="10">
        <f t="shared" si="11"/>
        <v>0</v>
      </c>
      <c r="F104" s="170">
        <v>0</v>
      </c>
      <c r="G104" s="10" cm="1">
        <f t="array" ref="G104">_xlfn.IFS(C104="",0,C104=0,0,C104="CP",0,C104="CEF",0,C104="CSS",0,C104="CEM",0,C104="CEM",0,C104="MAL",0,C104="AT",0,C104="ABST J",0,C104="ABST I",0,C104="FERIE",0,C104="REPOS",0,C104&lt;"1:00",$F$420)</f>
        <v>0</v>
      </c>
      <c r="H104" s="10">
        <f>IF(A104='Relevé Kizeo'!C65,VLOOKUP(A104,'Relevé Kizeo'!$C$4:$R$1001,3,TRUE),"")</f>
        <v>0</v>
      </c>
      <c r="I104" s="10">
        <f>IF(A104='Relevé Kizeo'!C65,VLOOKUP(A104,'Relevé Kizeo'!$C$4:$R$1001,4,TRUE),"")</f>
        <v>0</v>
      </c>
      <c r="J104" s="10">
        <f>IF(A104='Relevé Kizeo'!C65,VLOOKUP(A104,'Relevé Kizeo'!$C$4:$R$1001,5,TRUE),"")</f>
        <v>0</v>
      </c>
      <c r="K104" s="10">
        <f t="shared" si="8"/>
        <v>0</v>
      </c>
      <c r="L104" s="9">
        <v>0</v>
      </c>
      <c r="M104" s="10" cm="1">
        <f t="array" ref="M104">_xlfn.IFS(I104="",0,I104=0,0,I104="CP",0,I104="CEF",0,I104="CSS",0,I104="CEM",0,I104="MAL",0,I104="AT",0,I104="ABST J",0,I104="ABST I",0,I104="FERIE",0,I104="REPOS",0,I104&lt;"1:00",$F$421)</f>
        <v>0</v>
      </c>
      <c r="N104" s="58" cm="1">
        <f t="array" aca="1" ref="N104" ca="1">_xlfn.IFS(D104=0,0,AND(D104&gt;=1,D104&lt;=9),OFFSET($AL$5,MOD(WEEKNUM(A104,21)-1,26),IF(WEEKNUM(A104,21)&gt;26,8,0))/5,D104=10,0,D104=11,(H104-E104+G104)*24+(K104-I104+M104)*24)</f>
        <v>0</v>
      </c>
      <c r="O104" s="25"/>
      <c r="P104" s="25">
        <f t="shared" ca="1" si="12"/>
        <v>0</v>
      </c>
      <c r="Q104" s="28" cm="1">
        <f t="array" aca="1" ref="Q104" ca="1">IF(LEFT(R$2,1)="-",-1,1)*INDIRECT(CONCATENATE(RIGHT(R$2,LEN(R$2)-1),ROW()))+IF(LEFT(R$3,1)="-",-1,1)*INDIRECT(CONCATENATE(RIGHT(R$3,LEN(R$3)-1),ROW()))</f>
        <v>0</v>
      </c>
      <c r="R104" s="25">
        <f t="shared" ca="1" si="0"/>
        <v>-223.75</v>
      </c>
      <c r="S104" s="9">
        <f t="shared" si="1"/>
        <v>0</v>
      </c>
      <c r="T104" s="9" t="str">
        <f t="shared" si="13"/>
        <v/>
      </c>
      <c r="U104" s="59"/>
      <c r="V104" s="60">
        <f>IF(A104='Relevé Kizeo'!C65,VLOOKUP(A104,'Relevé Kizeo'!$C$4:$R$1001,6,TRUE),"")</f>
        <v>0</v>
      </c>
      <c r="W104" s="50">
        <f t="shared" si="23"/>
        <v>0</v>
      </c>
      <c r="X104" s="50"/>
      <c r="Y104" s="51" t="str">
        <f t="shared" si="21"/>
        <v>0</v>
      </c>
      <c r="Z104" s="52">
        <f>IF(A105='Relevé Kizeo'!C66,VLOOKUP(A105,'Relevé Kizeo'!$C$4:$R$1001,8,TRUE),"")</f>
        <v>0</v>
      </c>
      <c r="AA104" s="52" t="str">
        <f t="shared" si="22"/>
        <v>0</v>
      </c>
      <c r="AB104" s="52">
        <f>IF(A105='Relevé Kizeo'!C66,VLOOKUP(A105,'Relevé Kizeo'!$C$4:$R$1001,9,TRUE),"")</f>
        <v>0</v>
      </c>
      <c r="AC104" s="52" t="str">
        <f t="shared" si="14"/>
        <v>0</v>
      </c>
      <c r="AD104" s="53">
        <f>IF(A105='Relevé Kizeo'!C66,VLOOKUP(A105,'Relevé Kizeo'!$C$4:$R$1001,10,TRUE),"")</f>
        <v>0</v>
      </c>
      <c r="AE104" s="11" t="str">
        <f t="shared" ca="1" si="24"/>
        <v/>
      </c>
      <c r="AF104" s="54" t="str">
        <f t="shared" ca="1" si="25"/>
        <v/>
      </c>
      <c r="AG104" s="61"/>
      <c r="AK104" s="82"/>
      <c r="AL104" s="56"/>
      <c r="AM104" s="56"/>
      <c r="AN104" s="56"/>
      <c r="AO104" s="56"/>
      <c r="AX104" s="27"/>
      <c r="AY104" s="27"/>
      <c r="AZ104" s="82"/>
      <c r="BA104" s="82"/>
      <c r="BB104" s="82"/>
    </row>
    <row r="105" spans="1:54" s="33" customFormat="1" ht="15.75" customHeight="1" x14ac:dyDescent="0.25">
      <c r="A105" s="57">
        <v>44989</v>
      </c>
      <c r="B105" s="208"/>
      <c r="C105" s="10" t="str">
        <f>IF(A105='Relevé Kizeo'!C66,VLOOKUP(A105,'Relevé Kizeo'!$C$4:$R$1001,2,TRUE),"")</f>
        <v>REPOS</v>
      </c>
      <c r="D105" s="9">
        <f t="shared" si="7"/>
        <v>10</v>
      </c>
      <c r="E105" s="10">
        <f t="shared" si="11"/>
        <v>0</v>
      </c>
      <c r="F105" s="170">
        <v>0</v>
      </c>
      <c r="G105" s="10" cm="1">
        <f t="array" ref="G105">_xlfn.IFS(C105="",0,C105=0,0,C105="CP",0,C105="CEF",0,C105="CSS",0,C105="CEM",0,C105="CEM",0,C105="MAL",0,C105="AT",0,C105="ABST J",0,C105="ABST I",0,C105="FERIE",0,C105="REPOS",0,C105&lt;"1:00",$F$420)</f>
        <v>0</v>
      </c>
      <c r="H105" s="10">
        <f>IF(A105='Relevé Kizeo'!C66,VLOOKUP(A105,'Relevé Kizeo'!$C$4:$R$1001,3,TRUE),"")</f>
        <v>0</v>
      </c>
      <c r="I105" s="10">
        <f>IF(A105='Relevé Kizeo'!C66,VLOOKUP(A105,'Relevé Kizeo'!$C$4:$R$1001,4,TRUE),"")</f>
        <v>0</v>
      </c>
      <c r="J105" s="10">
        <f>IF(A105='Relevé Kizeo'!C66,VLOOKUP(A105,'Relevé Kizeo'!$C$4:$R$1001,5,TRUE),"")</f>
        <v>0</v>
      </c>
      <c r="K105" s="10">
        <f t="shared" si="8"/>
        <v>0</v>
      </c>
      <c r="L105" s="9">
        <v>0</v>
      </c>
      <c r="M105" s="10" cm="1">
        <f t="array" ref="M105">_xlfn.IFS(I105="",0,I105=0,0,I105="CP",0,I105="CEF",0,I105="CSS",0,I105="CEM",0,I105="MAL",0,I105="AT",0,I105="ABST J",0,I105="ABST I",0,I105="FERIE",0,I105="REPOS",0,I105&lt;"1:00",$F$421)</f>
        <v>0</v>
      </c>
      <c r="N105" s="58" cm="1">
        <f t="array" aca="1" ref="N105" ca="1">_xlfn.IFS(D105=0,0,AND(D105&gt;=1,D105&lt;=9),OFFSET($AL$5,MOD(WEEKNUM(A105,21)-1,26),IF(WEEKNUM(A105,21)&gt;26,8,0))/5,D105=10,0,D105=11,(H105-E105+G105)*24+(K105-I105+M105)*24)</f>
        <v>0</v>
      </c>
      <c r="O105" s="25"/>
      <c r="P105" s="25">
        <f t="shared" ca="1" si="12"/>
        <v>0</v>
      </c>
      <c r="Q105" s="28" cm="1">
        <f t="array" aca="1" ref="Q105" ca="1">IF(LEFT(R$2,1)="-",-1,1)*INDIRECT(CONCATENATE(RIGHT(R$2,LEN(R$2)-1),ROW()))+IF(LEFT(R$3,1)="-",-1,1)*INDIRECT(CONCATENATE(RIGHT(R$3,LEN(R$3)-1),ROW()))</f>
        <v>0</v>
      </c>
      <c r="R105" s="25">
        <f t="shared" ca="1" si="0"/>
        <v>-223.75</v>
      </c>
      <c r="S105" s="9">
        <f t="shared" si="1"/>
        <v>0</v>
      </c>
      <c r="T105" s="9" t="str">
        <f t="shared" si="13"/>
        <v/>
      </c>
      <c r="U105" s="59"/>
      <c r="V105" s="60">
        <f>IF(A105='Relevé Kizeo'!C66,VLOOKUP(A105,'Relevé Kizeo'!$C$4:$R$1001,6,TRUE),"")</f>
        <v>0</v>
      </c>
      <c r="W105" s="50">
        <f t="shared" si="23"/>
        <v>0</v>
      </c>
      <c r="X105" s="50"/>
      <c r="Y105" s="51" t="str">
        <f t="shared" si="21"/>
        <v>0</v>
      </c>
      <c r="Z105" s="52">
        <f>IF(A106='Relevé Kizeo'!C67,VLOOKUP(A106,'Relevé Kizeo'!$C$4:$R$1001,8,TRUE),"")</f>
        <v>0</v>
      </c>
      <c r="AA105" s="52" t="str">
        <f t="shared" si="22"/>
        <v>0</v>
      </c>
      <c r="AB105" s="52">
        <f>IF(A106='Relevé Kizeo'!C67,VLOOKUP(A106,'Relevé Kizeo'!$C$4:$R$1001,9,TRUE),"")</f>
        <v>0</v>
      </c>
      <c r="AC105" s="52" t="str">
        <f t="shared" si="14"/>
        <v>0</v>
      </c>
      <c r="AD105" s="53">
        <f>IF(A106='Relevé Kizeo'!C67,VLOOKUP(A106,'Relevé Kizeo'!$C$4:$R$1001,10,TRUE),"")</f>
        <v>0</v>
      </c>
      <c r="AE105" s="11" t="str">
        <f t="shared" ca="1" si="24"/>
        <v/>
      </c>
      <c r="AF105" s="54" t="str">
        <f t="shared" ca="1" si="25"/>
        <v/>
      </c>
      <c r="AG105" s="43"/>
      <c r="AK105" s="82"/>
      <c r="AL105" s="56"/>
      <c r="AM105" s="56"/>
      <c r="AN105" s="56"/>
      <c r="AO105" s="56"/>
      <c r="AX105" s="27"/>
      <c r="AY105" s="27"/>
    </row>
    <row r="106" spans="1:54" s="33" customFormat="1" ht="15.75" customHeight="1" x14ac:dyDescent="0.25">
      <c r="A106" s="57">
        <v>44990</v>
      </c>
      <c r="B106" s="208"/>
      <c r="C106" s="10" t="str">
        <f>IF(A106='Relevé Kizeo'!C67,VLOOKUP(A106,'Relevé Kizeo'!$C$4:$R$1001,2,TRUE),"")</f>
        <v>REPOS</v>
      </c>
      <c r="D106" s="9">
        <f t="shared" si="7"/>
        <v>10</v>
      </c>
      <c r="E106" s="10">
        <f t="shared" si="11"/>
        <v>0</v>
      </c>
      <c r="F106" s="170">
        <v>0</v>
      </c>
      <c r="G106" s="10" cm="1">
        <f t="array" ref="G106">_xlfn.IFS(C106="",0,C106=0,0,C106="CP",0,C106="CEF",0,C106="CSS",0,C106="CEM",0,C106="CEM",0,C106="MAL",0,C106="AT",0,C106="ABST J",0,C106="ABST I",0,C106="FERIE",0,C106="REPOS",0,C106&lt;"1:00",$F$420)</f>
        <v>0</v>
      </c>
      <c r="H106" s="10">
        <f>IF(A106='Relevé Kizeo'!C67,VLOOKUP(A106,'Relevé Kizeo'!$C$4:$R$1001,3,TRUE),"")</f>
        <v>0</v>
      </c>
      <c r="I106" s="10">
        <f>IF(A106='Relevé Kizeo'!C67,VLOOKUP(A106,'Relevé Kizeo'!$C$4:$R$1001,4,TRUE),"")</f>
        <v>0</v>
      </c>
      <c r="J106" s="10">
        <f>IF(A106='Relevé Kizeo'!C67,VLOOKUP(A106,'Relevé Kizeo'!$C$4:$R$1001,5,TRUE),"")</f>
        <v>0</v>
      </c>
      <c r="K106" s="10">
        <f t="shared" si="8"/>
        <v>0</v>
      </c>
      <c r="L106" s="9">
        <v>0</v>
      </c>
      <c r="M106" s="10" cm="1">
        <f t="array" ref="M106">_xlfn.IFS(I106="",0,I106=0,0,I106="CP",0,I106="CEF",0,I106="CSS",0,I106="CEM",0,I106="MAL",0,I106="AT",0,I106="ABST J",0,I106="ABST I",0,I106="FERIE",0,I106="REPOS",0,I106&lt;"1:00",$F$421)</f>
        <v>0</v>
      </c>
      <c r="N106" s="58" cm="1">
        <f t="array" aca="1" ref="N106" ca="1">_xlfn.IFS(D106=0,0,AND(D106&gt;=1,D106&lt;=9),OFFSET($AL$5,MOD(WEEKNUM(A106,21)-1,26),IF(WEEKNUM(A106,21)&gt;26,8,0))/5,D106=10,0,D106=11,(H106-E106+G106)*24+(K106-I106+M106)*24)</f>
        <v>0</v>
      </c>
      <c r="O106" s="37">
        <f t="shared" ref="O106" ca="1" si="30">SUM(N100:N104)</f>
        <v>0</v>
      </c>
      <c r="P106" s="25">
        <v>32</v>
      </c>
      <c r="Q106" s="28" cm="1">
        <f t="array" aca="1" ref="Q106" ca="1">IF(LEFT(R$2,1)="-",-1,1)*INDIRECT(CONCATENATE(RIGHT(R$2,LEN(R$2)-1),ROW()))+IF(LEFT(R$3,1)="-",-1,1)*INDIRECT(CONCATENATE(RIGHT(R$3,LEN(R$3)-1),ROW()))</f>
        <v>-32</v>
      </c>
      <c r="R106" s="25">
        <f t="shared" ca="1" si="0"/>
        <v>-255.75</v>
      </c>
      <c r="S106" s="9">
        <f t="shared" si="1"/>
        <v>0</v>
      </c>
      <c r="T106" s="9" t="str">
        <f t="shared" si="13"/>
        <v/>
      </c>
      <c r="U106" s="59"/>
      <c r="V106" s="60">
        <f>IF(A106='Relevé Kizeo'!C67,VLOOKUP(A106,'Relevé Kizeo'!$C$4:$R$1001,6,TRUE),"")</f>
        <v>0</v>
      </c>
      <c r="W106" s="50" t="b">
        <f t="shared" si="23"/>
        <v>0</v>
      </c>
      <c r="X106" s="50"/>
      <c r="Y106" s="51" t="str">
        <f t="shared" si="21"/>
        <v>0</v>
      </c>
      <c r="Z106" s="52">
        <f>IF(A107='Relevé Kizeo'!C68,VLOOKUP(A107,'Relevé Kizeo'!$C$4:$R$1001,8,TRUE),"")</f>
        <v>0</v>
      </c>
      <c r="AA106" s="52" t="str">
        <f t="shared" si="22"/>
        <v>0</v>
      </c>
      <c r="AB106" s="52">
        <f>IF(A107='Relevé Kizeo'!C68,VLOOKUP(A107,'Relevé Kizeo'!$C$4:$R$1001,9,TRUE),"")</f>
        <v>0</v>
      </c>
      <c r="AC106" s="52" t="str">
        <f t="shared" si="14"/>
        <v>0</v>
      </c>
      <c r="AD106" s="53">
        <f>IF(A107='Relevé Kizeo'!C68,VLOOKUP(A107,'Relevé Kizeo'!$C$4:$R$1001,10,TRUE),"")</f>
        <v>0</v>
      </c>
      <c r="AE106" s="11" t="str">
        <f t="shared" ca="1" si="24"/>
        <v/>
      </c>
      <c r="AF106" s="54" t="str">
        <f t="shared" ca="1" si="25"/>
        <v/>
      </c>
      <c r="AG106" s="43"/>
      <c r="AL106" s="56"/>
      <c r="AM106" s="56"/>
      <c r="AN106" s="56"/>
      <c r="AO106" s="56"/>
      <c r="AX106" s="27"/>
      <c r="AY106" s="27"/>
    </row>
    <row r="107" spans="1:54" s="33" customFormat="1" ht="15.75" customHeight="1" x14ac:dyDescent="0.25">
      <c r="A107" s="57">
        <v>44991</v>
      </c>
      <c r="B107" s="207" t="s">
        <v>53</v>
      </c>
      <c r="C107" s="10">
        <f>IF(A107='Relevé Kizeo'!C68,VLOOKUP(A107,'Relevé Kizeo'!$C$4:$R$1001,2,TRUE),"")</f>
        <v>0</v>
      </c>
      <c r="D107" s="9">
        <f t="shared" si="7"/>
        <v>0</v>
      </c>
      <c r="E107" s="10">
        <f t="shared" si="11"/>
        <v>0</v>
      </c>
      <c r="F107" s="170">
        <v>0</v>
      </c>
      <c r="G107" s="10" cm="1">
        <f t="array" ref="G107">_xlfn.IFS(C107="",0,C107=0,0,C107="CP",0,C107="CEF",0,C107="CSS",0,C107="CEM",0,C107="CEM",0,C107="MAL",0,C107="AT",0,C107="ABST J",0,C107="ABST I",0,C107="FERIE",0,C107="REPOS",0,C107&lt;"1:00",$F$420)</f>
        <v>0</v>
      </c>
      <c r="H107" s="10">
        <f>IF(A107='Relevé Kizeo'!C68,VLOOKUP(A107,'Relevé Kizeo'!$C$4:$R$1001,3,TRUE),"")</f>
        <v>0</v>
      </c>
      <c r="I107" s="10">
        <f>IF(A107='Relevé Kizeo'!C68,VLOOKUP(A107,'Relevé Kizeo'!$C$4:$R$1001,4,TRUE),"")</f>
        <v>0</v>
      </c>
      <c r="J107" s="10">
        <f>IF(A107='Relevé Kizeo'!C68,VLOOKUP(A107,'Relevé Kizeo'!$C$4:$R$1001,5,TRUE),"")</f>
        <v>0</v>
      </c>
      <c r="K107" s="10">
        <f t="shared" si="8"/>
        <v>0</v>
      </c>
      <c r="L107" s="9">
        <v>0</v>
      </c>
      <c r="M107" s="10" cm="1">
        <f t="array" ref="M107">_xlfn.IFS(I107="",0,I107=0,0,I107="CP",0,I107="CEF",0,I107="CSS",0,I107="CEM",0,I107="MAL",0,I107="AT",0,I107="ABST J",0,I107="ABST I",0,I107="FERIE",0,I107="REPOS",0,I107&lt;"1:00",$F$421)</f>
        <v>0</v>
      </c>
      <c r="N107" s="58" cm="1">
        <f t="array" aca="1" ref="N107" ca="1">_xlfn.IFS(D107=0,0,AND(D107&gt;=1,D107&lt;=9),OFFSET($AL$5,MOD(WEEKNUM(A107,21)-1,26),IF(WEEKNUM(A107,21)&gt;26,8,0))/5,D107=10,0,D107=11,(H107-E107+G107)*24+(K107-I107+M107)*24)</f>
        <v>0</v>
      </c>
      <c r="P107" s="25">
        <f t="shared" ref="P107:P170" ca="1" si="31">IF(ROW()&gt;12,IF(WEEKDAY($A107)=$Q$2,INDIRECT(ADDRESS(ROW()-7,COLUMN())),0),IF(WEEKDAY($A107)=Q$2,G$3,0))</f>
        <v>0</v>
      </c>
      <c r="Q107" s="28" cm="1">
        <f t="array" aca="1" ref="Q107" ca="1">IF(LEFT(R$2,1)="-",-1,1)*INDIRECT(CONCATENATE(RIGHT(R$2,LEN(R$2)-1),ROW()))+IF(LEFT(R$3,1)="-",-1,1)*INDIRECT(CONCATENATE(RIGHT(R$3,LEN(R$3)-1),ROW()))</f>
        <v>0</v>
      </c>
      <c r="R107" s="25">
        <f t="shared" ref="R107:R170" ca="1" si="32">IF(ISNUMBER(R106),R106,0)+INDIRECT(CONCATENATE(R$4,ROW()))</f>
        <v>-255.75</v>
      </c>
      <c r="S107" s="9">
        <f t="shared" ref="S107:S170" si="33">MAX(F107,L107)</f>
        <v>0</v>
      </c>
      <c r="T107" s="9" t="str">
        <f t="shared" si="13"/>
        <v/>
      </c>
      <c r="U107" s="59"/>
      <c r="V107" s="60">
        <f>IF(A107='Relevé Kizeo'!C68,VLOOKUP(A107,'Relevé Kizeo'!$C$4:$R$1001,6,TRUE),"")</f>
        <v>0</v>
      </c>
      <c r="W107" s="50" t="b">
        <f t="shared" si="23"/>
        <v>0</v>
      </c>
      <c r="X107" s="50"/>
      <c r="Y107" s="51" t="str">
        <f t="shared" ref="Y107:Y170" si="34">MID(Z107,1,8)</f>
        <v>0</v>
      </c>
      <c r="Z107" s="52">
        <f>IF(A108='Relevé Kizeo'!C69,VLOOKUP(A108,'Relevé Kizeo'!$C$4:$R$1001,8,TRUE),"")</f>
        <v>0</v>
      </c>
      <c r="AA107" s="52" t="str">
        <f t="shared" ref="AA107:AA170" si="35">MID(AB107,1,6)</f>
        <v>0</v>
      </c>
      <c r="AB107" s="52">
        <f>IF(A108='Relevé Kizeo'!C69,VLOOKUP(A108,'Relevé Kizeo'!$C$4:$R$1001,9,TRUE),"")</f>
        <v>0</v>
      </c>
      <c r="AC107" s="52" t="str">
        <f t="shared" si="14"/>
        <v>0</v>
      </c>
      <c r="AD107" s="53">
        <f>IF(A108='Relevé Kizeo'!C69,VLOOKUP(A108,'Relevé Kizeo'!$C$4:$R$1001,10,TRUE),"")</f>
        <v>0</v>
      </c>
      <c r="AE107" s="11" t="str">
        <f t="shared" ca="1" si="24"/>
        <v/>
      </c>
      <c r="AF107" s="54" t="str">
        <f t="shared" ca="1" si="25"/>
        <v/>
      </c>
      <c r="AG107" s="43"/>
      <c r="AX107" s="26"/>
      <c r="AY107" s="27"/>
    </row>
    <row r="108" spans="1:54" s="33" customFormat="1" ht="15.75" customHeight="1" x14ac:dyDescent="0.25">
      <c r="A108" s="57">
        <v>44992</v>
      </c>
      <c r="B108" s="208"/>
      <c r="C108" s="10">
        <f>IF(A108='Relevé Kizeo'!C69,VLOOKUP(A108,'Relevé Kizeo'!$C$4:$R$1001,2,TRUE),"")</f>
        <v>0</v>
      </c>
      <c r="D108" s="9">
        <f t="shared" ref="D108:D171" si="36">_xlfn.IFS(C108=0,0,C108="CP",1,C108="CEF",2,C108="CSS",3,C108="CEM",4,C108="MAL",5,C108="AT",6,C108="ABST J",7,C108="ABST I",8,C108="FERIE",9,C108="REPOS",10,C108&lt;"1:00",11)</f>
        <v>0</v>
      </c>
      <c r="E108" s="10">
        <f t="shared" si="11"/>
        <v>0</v>
      </c>
      <c r="F108" s="170">
        <v>0</v>
      </c>
      <c r="G108" s="10" cm="1">
        <f t="array" ref="G108">_xlfn.IFS(C108="",0,C108=0,0,C108="CP",0,C108="CEF",0,C108="CSS",0,C108="CEM",0,C108="CEM",0,C108="MAL",0,C108="AT",0,C108="ABST J",0,C108="ABST I",0,C108="FERIE",0,C108="REPOS",0,C108&lt;"1:00",$F$420)</f>
        <v>0</v>
      </c>
      <c r="H108" s="10">
        <f>IF(A108='Relevé Kizeo'!C69,VLOOKUP(A108,'Relevé Kizeo'!$C$4:$R$1001,3,TRUE),"")</f>
        <v>0</v>
      </c>
      <c r="I108" s="10">
        <f>IF(A108='Relevé Kizeo'!C69,VLOOKUP(A108,'Relevé Kizeo'!$C$4:$R$1001,4,TRUE),"")</f>
        <v>0</v>
      </c>
      <c r="J108" s="10">
        <f>IF(A108='Relevé Kizeo'!C69,VLOOKUP(A108,'Relevé Kizeo'!$C$4:$R$1001,5,TRUE),"")</f>
        <v>0</v>
      </c>
      <c r="K108" s="10">
        <f t="shared" ref="K108:K171" si="37">J108</f>
        <v>0</v>
      </c>
      <c r="L108" s="9">
        <v>0</v>
      </c>
      <c r="M108" s="10" cm="1">
        <f t="array" ref="M108">_xlfn.IFS(I108="",0,I108=0,0,I108="CP",0,I108="CEF",0,I108="CSS",0,I108="CEM",0,I108="MAL",0,I108="AT",0,I108="ABST J",0,I108="ABST I",0,I108="FERIE",0,I108="REPOS",0,I108&lt;"1:00",$F$421)</f>
        <v>0</v>
      </c>
      <c r="N108" s="58" cm="1">
        <f t="array" aca="1" ref="N108" ca="1">_xlfn.IFS(D108=0,0,AND(D108&gt;=1,D108&lt;=9),OFFSET($AL$5,MOD(WEEKNUM(A108,21)-1,26),IF(WEEKNUM(A108,21)&gt;26,8,0))/5,D108=10,0,D108=11,(H108-E108+G108)*24+(K108-I108+M108)*24)</f>
        <v>0</v>
      </c>
      <c r="O108" s="25"/>
      <c r="P108" s="25">
        <f t="shared" ca="1" si="31"/>
        <v>0</v>
      </c>
      <c r="Q108" s="28" cm="1">
        <f t="array" aca="1" ref="Q108" ca="1">IF(LEFT(R$2,1)="-",-1,1)*INDIRECT(CONCATENATE(RIGHT(R$2,LEN(R$2)-1),ROW()))+IF(LEFT(R$3,1)="-",-1,1)*INDIRECT(CONCATENATE(RIGHT(R$3,LEN(R$3)-1),ROW()))</f>
        <v>0</v>
      </c>
      <c r="R108" s="25">
        <f t="shared" ca="1" si="32"/>
        <v>-255.75</v>
      </c>
      <c r="S108" s="9">
        <f t="shared" si="33"/>
        <v>0</v>
      </c>
      <c r="T108" s="9" t="str">
        <f t="shared" si="13"/>
        <v/>
      </c>
      <c r="U108" s="59"/>
      <c r="V108" s="60">
        <f>IF(A108='Relevé Kizeo'!C69,VLOOKUP(A108,'Relevé Kizeo'!$C$4:$R$1001,6,TRUE),"")</f>
        <v>0</v>
      </c>
      <c r="W108" s="50" t="b">
        <f t="shared" si="23"/>
        <v>0</v>
      </c>
      <c r="X108" s="50"/>
      <c r="Y108" s="51" t="str">
        <f t="shared" si="34"/>
        <v>0</v>
      </c>
      <c r="Z108" s="52">
        <f>IF(A109='Relevé Kizeo'!C70,VLOOKUP(A109,'Relevé Kizeo'!$C$4:$R$1001,8,TRUE),"")</f>
        <v>0</v>
      </c>
      <c r="AA108" s="52" t="str">
        <f t="shared" si="35"/>
        <v>0</v>
      </c>
      <c r="AB108" s="52">
        <f>IF(A109='Relevé Kizeo'!C70,VLOOKUP(A109,'Relevé Kizeo'!$C$4:$R$1001,9,TRUE),"")</f>
        <v>0</v>
      </c>
      <c r="AC108" s="52" t="str">
        <f t="shared" si="14"/>
        <v>0</v>
      </c>
      <c r="AD108" s="53">
        <f>IF(A109='Relevé Kizeo'!C70,VLOOKUP(A109,'Relevé Kizeo'!$C$4:$R$1001,10,TRUE),"")</f>
        <v>0</v>
      </c>
      <c r="AE108" s="11" t="str">
        <f t="shared" ca="1" si="24"/>
        <v/>
      </c>
      <c r="AF108" s="54" t="str">
        <f t="shared" ca="1" si="25"/>
        <v/>
      </c>
      <c r="AG108" s="43"/>
      <c r="AL108" s="134"/>
      <c r="AM108" s="134"/>
      <c r="AN108" s="134"/>
      <c r="AO108" s="134"/>
      <c r="AP108" s="134"/>
      <c r="AQ108" s="134"/>
      <c r="AR108" s="134"/>
      <c r="AS108" s="134"/>
      <c r="AT108" s="134"/>
      <c r="AU108" s="134"/>
      <c r="AV108" s="134"/>
      <c r="AW108" s="134"/>
      <c r="AX108" s="134"/>
      <c r="AY108" s="134"/>
    </row>
    <row r="109" spans="1:54" s="33" customFormat="1" ht="15.75" customHeight="1" x14ac:dyDescent="0.25">
      <c r="A109" s="57">
        <v>44993</v>
      </c>
      <c r="B109" s="208"/>
      <c r="C109" s="10">
        <f>IF(A109='Relevé Kizeo'!C70,VLOOKUP(A109,'Relevé Kizeo'!$C$4:$R$1001,2,TRUE),"")</f>
        <v>0</v>
      </c>
      <c r="D109" s="9">
        <f t="shared" si="36"/>
        <v>0</v>
      </c>
      <c r="E109" s="10">
        <f t="shared" ref="E109:E172" si="38">IF(C109="CP",0,IF(C109="CEF",0,IF(C109="CSS",0,IF(C109="CEM",0,IF(C109="MAL",0,IF(C109="AT",0,IF(C109="ABST J",0,IF(C109="ABST I",0,IF(C109="FERIE",0,IF(C109="REPOS",0,C109))))))))))</f>
        <v>0</v>
      </c>
      <c r="F109" s="170">
        <v>0</v>
      </c>
      <c r="G109" s="10" cm="1">
        <f t="array" ref="G109">_xlfn.IFS(C109="",0,C109=0,0,C109="CP",0,C109="CEF",0,C109="CSS",0,C109="CEM",0,C109="CEM",0,C109="MAL",0,C109="AT",0,C109="ABST J",0,C109="ABST I",0,C109="FERIE",0,C109="REPOS",0,C109&lt;"1:00",$F$420)</f>
        <v>0</v>
      </c>
      <c r="H109" s="10">
        <f>IF(A109='Relevé Kizeo'!C70,VLOOKUP(A109,'Relevé Kizeo'!$C$4:$R$1001,3,TRUE),"")</f>
        <v>0</v>
      </c>
      <c r="I109" s="10">
        <f>IF(A109='Relevé Kizeo'!C70,VLOOKUP(A109,'Relevé Kizeo'!$C$4:$R$1001,4,TRUE),"")</f>
        <v>0</v>
      </c>
      <c r="J109" s="10">
        <f>IF(A109='Relevé Kizeo'!C70,VLOOKUP(A109,'Relevé Kizeo'!$C$4:$R$1001,5,TRUE),"")</f>
        <v>0</v>
      </c>
      <c r="K109" s="10">
        <f t="shared" si="37"/>
        <v>0</v>
      </c>
      <c r="L109" s="9">
        <v>0</v>
      </c>
      <c r="M109" s="10" cm="1">
        <f t="array" ref="M109">_xlfn.IFS(I109="",0,I109=0,0,I109="CP",0,I109="CEF",0,I109="CSS",0,I109="CEM",0,I109="MAL",0,I109="AT",0,I109="ABST J",0,I109="ABST I",0,I109="FERIE",0,I109="REPOS",0,I109&lt;"1:00",$F$421)</f>
        <v>0</v>
      </c>
      <c r="N109" s="58" cm="1">
        <f t="array" aca="1" ref="N109" ca="1">_xlfn.IFS(D109=0,0,AND(D109&gt;=1,D109&lt;=9),OFFSET($AL$5,MOD(WEEKNUM(A109,21)-1,26),IF(WEEKNUM(A109,21)&gt;26,8,0))/5,D109=10,0,D109=11,(H109-E109+G109)*24+(K109-I109+M109)*24)</f>
        <v>0</v>
      </c>
      <c r="O109" s="25"/>
      <c r="P109" s="25">
        <f t="shared" ca="1" si="31"/>
        <v>0</v>
      </c>
      <c r="Q109" s="28" cm="1">
        <f t="array" aca="1" ref="Q109" ca="1">IF(LEFT(R$2,1)="-",-1,1)*INDIRECT(CONCATENATE(RIGHT(R$2,LEN(R$2)-1),ROW()))+IF(LEFT(R$3,1)="-",-1,1)*INDIRECT(CONCATENATE(RIGHT(R$3,LEN(R$3)-1),ROW()))</f>
        <v>0</v>
      </c>
      <c r="R109" s="25">
        <f t="shared" ca="1" si="32"/>
        <v>-255.75</v>
      </c>
      <c r="S109" s="9">
        <f t="shared" si="33"/>
        <v>0</v>
      </c>
      <c r="T109" s="9" t="str">
        <f t="shared" ref="T109:T172" si="39">IF(D109=0,"",IF(S109=0,"",IF(S109&lt;=5,"3MG",IF(S109&lt;=20,"4,5MG",IF(S109&lt;=30,"5,5MG",IF(S109&lt;=50,"6,5MG",IF(S109&lt;=70,"7MG",IF(S109&lt;=100,"GD&lt;100",IF(S109&gt;100,"GD&gt;100")))))))))</f>
        <v/>
      </c>
      <c r="U109" s="59"/>
      <c r="V109" s="60">
        <f>IF(A109='Relevé Kizeo'!C70,VLOOKUP(A109,'Relevé Kizeo'!$C$4:$R$1001,6,TRUE),"")</f>
        <v>0</v>
      </c>
      <c r="W109" s="50" t="b">
        <f t="shared" si="23"/>
        <v>0</v>
      </c>
      <c r="X109" s="50"/>
      <c r="Y109" s="51" t="str">
        <f t="shared" si="34"/>
        <v>0</v>
      </c>
      <c r="Z109" s="52">
        <f>IF(A110='Relevé Kizeo'!C71,VLOOKUP(A110,'Relevé Kizeo'!$C$4:$R$1001,8,TRUE),"")</f>
        <v>0</v>
      </c>
      <c r="AA109" s="52" t="str">
        <f t="shared" si="35"/>
        <v>0</v>
      </c>
      <c r="AB109" s="52">
        <f>IF(A110='Relevé Kizeo'!C71,VLOOKUP(A110,'Relevé Kizeo'!$C$4:$R$1001,9,TRUE),"")</f>
        <v>0</v>
      </c>
      <c r="AC109" s="52" t="str">
        <f t="shared" ref="AC109:AC172" si="40">MID(AD109,1,6)</f>
        <v>0</v>
      </c>
      <c r="AD109" s="53">
        <f>IF(A110='Relevé Kizeo'!C71,VLOOKUP(A110,'Relevé Kizeo'!$C$4:$R$1001,10,TRUE),"")</f>
        <v>0</v>
      </c>
      <c r="AE109" s="11" t="str">
        <f t="shared" ca="1" si="24"/>
        <v/>
      </c>
      <c r="AF109" s="54" t="str">
        <f t="shared" ca="1" si="25"/>
        <v/>
      </c>
      <c r="AG109" s="43"/>
      <c r="AX109" s="55"/>
      <c r="AY109" s="55"/>
    </row>
    <row r="110" spans="1:54" s="33" customFormat="1" ht="15.75" customHeight="1" x14ac:dyDescent="0.25">
      <c r="A110" s="57">
        <v>44994</v>
      </c>
      <c r="B110" s="208"/>
      <c r="C110" s="10">
        <f>IF(A110='Relevé Kizeo'!C71,VLOOKUP(A110,'Relevé Kizeo'!$C$4:$R$1001,2,TRUE),"")</f>
        <v>0</v>
      </c>
      <c r="D110" s="9">
        <f t="shared" si="36"/>
        <v>0</v>
      </c>
      <c r="E110" s="10">
        <f t="shared" si="38"/>
        <v>0</v>
      </c>
      <c r="F110" s="170">
        <v>0</v>
      </c>
      <c r="G110" s="10" cm="1">
        <f t="array" ref="G110">_xlfn.IFS(C110="",0,C110=0,0,C110="CP",0,C110="CEF",0,C110="CSS",0,C110="CEM",0,C110="CEM",0,C110="MAL",0,C110="AT",0,C110="ABST J",0,C110="ABST I",0,C110="FERIE",0,C110="REPOS",0,C110&lt;"1:00",$F$420)</f>
        <v>0</v>
      </c>
      <c r="H110" s="10">
        <f>IF(A110='Relevé Kizeo'!C71,VLOOKUP(A110,'Relevé Kizeo'!$C$4:$R$1001,3,TRUE),"")</f>
        <v>0</v>
      </c>
      <c r="I110" s="10">
        <f>IF(A110='Relevé Kizeo'!C71,VLOOKUP(A110,'Relevé Kizeo'!$C$4:$R$1001,4,TRUE),"")</f>
        <v>0</v>
      </c>
      <c r="J110" s="10">
        <f>IF(A110='Relevé Kizeo'!C71,VLOOKUP(A110,'Relevé Kizeo'!$C$4:$R$1001,5,TRUE),"")</f>
        <v>0</v>
      </c>
      <c r="K110" s="10">
        <f t="shared" si="37"/>
        <v>0</v>
      </c>
      <c r="L110" s="9">
        <v>0</v>
      </c>
      <c r="M110" s="10" cm="1">
        <f t="array" ref="M110">_xlfn.IFS(I110="",0,I110=0,0,I110="CP",0,I110="CEF",0,I110="CSS",0,I110="CEM",0,I110="MAL",0,I110="AT",0,I110="ABST J",0,I110="ABST I",0,I110="FERIE",0,I110="REPOS",0,I110&lt;"1:00",$F$421)</f>
        <v>0</v>
      </c>
      <c r="N110" s="58" cm="1">
        <f t="array" aca="1" ref="N110" ca="1">_xlfn.IFS(D110=0,0,AND(D110&gt;=1,D110&lt;=9),OFFSET($AL$5,MOD(WEEKNUM(A110,21)-1,26),IF(WEEKNUM(A110,21)&gt;26,8,0))/5,D110=10,0,D110=11,(H110-E110+G110)*24+(K110-I110+M110)*24)</f>
        <v>0</v>
      </c>
      <c r="O110" s="25"/>
      <c r="P110" s="25">
        <f t="shared" ca="1" si="31"/>
        <v>0</v>
      </c>
      <c r="Q110" s="28" cm="1">
        <f t="array" aca="1" ref="Q110" ca="1">IF(LEFT(R$2,1)="-",-1,1)*INDIRECT(CONCATENATE(RIGHT(R$2,LEN(R$2)-1),ROW()))+IF(LEFT(R$3,1)="-",-1,1)*INDIRECT(CONCATENATE(RIGHT(R$3,LEN(R$3)-1),ROW()))</f>
        <v>0</v>
      </c>
      <c r="R110" s="25">
        <f t="shared" ca="1" si="32"/>
        <v>-255.75</v>
      </c>
      <c r="S110" s="9">
        <f t="shared" si="33"/>
        <v>0</v>
      </c>
      <c r="T110" s="9" t="str">
        <f t="shared" si="39"/>
        <v/>
      </c>
      <c r="U110" s="59"/>
      <c r="V110" s="60">
        <f>IF(A110='Relevé Kizeo'!C71,VLOOKUP(A110,'Relevé Kizeo'!$C$4:$R$1001,6,TRUE),"")</f>
        <v>0</v>
      </c>
      <c r="W110" s="50" t="b">
        <f t="shared" si="23"/>
        <v>0</v>
      </c>
      <c r="X110" s="50"/>
      <c r="Y110" s="51" t="str">
        <f t="shared" si="34"/>
        <v>0</v>
      </c>
      <c r="Z110" s="52">
        <f>IF(A111='Relevé Kizeo'!C72,VLOOKUP(A111,'Relevé Kizeo'!$C$4:$R$1001,8,TRUE),"")</f>
        <v>0</v>
      </c>
      <c r="AA110" s="52" t="str">
        <f t="shared" si="35"/>
        <v>0</v>
      </c>
      <c r="AB110" s="52">
        <f>IF(A111='Relevé Kizeo'!C72,VLOOKUP(A111,'Relevé Kizeo'!$C$4:$R$1001,9,TRUE),"")</f>
        <v>0</v>
      </c>
      <c r="AC110" s="52" t="str">
        <f t="shared" si="40"/>
        <v>0</v>
      </c>
      <c r="AD110" s="53">
        <f>IF(A111='Relevé Kizeo'!C72,VLOOKUP(A111,'Relevé Kizeo'!$C$4:$R$1001,10,TRUE),"")</f>
        <v>0</v>
      </c>
      <c r="AE110" s="11" t="str">
        <f t="shared" ca="1" si="24"/>
        <v/>
      </c>
      <c r="AF110" s="54" t="str">
        <f t="shared" ca="1" si="25"/>
        <v/>
      </c>
      <c r="AG110" s="64"/>
      <c r="AX110" s="55"/>
      <c r="AY110" s="55"/>
    </row>
    <row r="111" spans="1:54" s="33" customFormat="1" ht="15.75" customHeight="1" x14ac:dyDescent="0.25">
      <c r="A111" s="57">
        <v>44995</v>
      </c>
      <c r="B111" s="208"/>
      <c r="C111" s="10">
        <f>IF(A111='Relevé Kizeo'!C72,VLOOKUP(A111,'Relevé Kizeo'!$C$4:$R$1001,2,TRUE),"")</f>
        <v>0</v>
      </c>
      <c r="D111" s="9">
        <f t="shared" si="36"/>
        <v>0</v>
      </c>
      <c r="E111" s="10">
        <f t="shared" si="38"/>
        <v>0</v>
      </c>
      <c r="F111" s="170">
        <v>0</v>
      </c>
      <c r="G111" s="10" cm="1">
        <f t="array" ref="G111">_xlfn.IFS(C111="",0,C111=0,0,C111="CP",0,C111="CEF",0,C111="CSS",0,C111="CEM",0,C111="CEM",0,C111="MAL",0,C111="AT",0,C111="ABST J",0,C111="ABST I",0,C111="FERIE",0,C111="REPOS",0,C111&lt;"1:00",$F$420)</f>
        <v>0</v>
      </c>
      <c r="H111" s="10">
        <f>IF(A111='Relevé Kizeo'!C72,VLOOKUP(A111,'Relevé Kizeo'!$C$4:$R$1001,3,TRUE),"")</f>
        <v>0</v>
      </c>
      <c r="I111" s="10">
        <f>IF(A111='Relevé Kizeo'!C72,VLOOKUP(A111,'Relevé Kizeo'!$C$4:$R$1001,4,TRUE),"")</f>
        <v>0</v>
      </c>
      <c r="J111" s="10">
        <f>IF(A111='Relevé Kizeo'!C72,VLOOKUP(A111,'Relevé Kizeo'!$C$4:$R$1001,5,TRUE),"")</f>
        <v>0</v>
      </c>
      <c r="K111" s="10">
        <f t="shared" si="37"/>
        <v>0</v>
      </c>
      <c r="L111" s="9">
        <v>0</v>
      </c>
      <c r="M111" s="10" cm="1">
        <f t="array" ref="M111">_xlfn.IFS(I111="",0,I111=0,0,I111="CP",0,I111="CEF",0,I111="CSS",0,I111="CEM",0,I111="MAL",0,I111="AT",0,I111="ABST J",0,I111="ABST I",0,I111="FERIE",0,I111="REPOS",0,I111&lt;"1:00",$F$421)</f>
        <v>0</v>
      </c>
      <c r="N111" s="58" cm="1">
        <f t="array" aca="1" ref="N111" ca="1">_xlfn.IFS(D111=0,0,AND(D111&gt;=1,D111&lt;=9),OFFSET($AL$5,MOD(WEEKNUM(A111,21)-1,26),IF(WEEKNUM(A111,21)&gt;26,8,0))/5,D111=10,0,D111=11,(H111-E111+G111)*24+(K111-I111+M111)*24)</f>
        <v>0</v>
      </c>
      <c r="O111" s="25"/>
      <c r="P111" s="25">
        <f t="shared" ca="1" si="31"/>
        <v>0</v>
      </c>
      <c r="Q111" s="28" cm="1">
        <f t="array" aca="1" ref="Q111" ca="1">IF(LEFT(R$2,1)="-",-1,1)*INDIRECT(CONCATENATE(RIGHT(R$2,LEN(R$2)-1),ROW()))+IF(LEFT(R$3,1)="-",-1,1)*INDIRECT(CONCATENATE(RIGHT(R$3,LEN(R$3)-1),ROW()))</f>
        <v>0</v>
      </c>
      <c r="R111" s="25">
        <f t="shared" ca="1" si="32"/>
        <v>-255.75</v>
      </c>
      <c r="S111" s="9">
        <f t="shared" si="33"/>
        <v>0</v>
      </c>
      <c r="T111" s="9" t="str">
        <f t="shared" si="39"/>
        <v/>
      </c>
      <c r="U111" s="59"/>
      <c r="V111" s="60">
        <f>IF(A111='Relevé Kizeo'!C72,VLOOKUP(A111,'Relevé Kizeo'!$C$4:$R$1001,6,TRUE),"")</f>
        <v>0</v>
      </c>
      <c r="W111" s="50">
        <f t="shared" si="23"/>
        <v>0</v>
      </c>
      <c r="X111" s="50"/>
      <c r="Y111" s="51" t="str">
        <f t="shared" si="34"/>
        <v>0</v>
      </c>
      <c r="Z111" s="52">
        <f>IF(A112='Relevé Kizeo'!C73,VLOOKUP(A112,'Relevé Kizeo'!$C$4:$R$1001,8,TRUE),"")</f>
        <v>0</v>
      </c>
      <c r="AA111" s="52" t="str">
        <f t="shared" si="35"/>
        <v>0</v>
      </c>
      <c r="AB111" s="52">
        <f>IF(A112='Relevé Kizeo'!C73,VLOOKUP(A112,'Relevé Kizeo'!$C$4:$R$1001,9,TRUE),"")</f>
        <v>0</v>
      </c>
      <c r="AC111" s="52" t="str">
        <f t="shared" si="40"/>
        <v>0</v>
      </c>
      <c r="AD111" s="53">
        <f>IF(A112='Relevé Kizeo'!C73,VLOOKUP(A112,'Relevé Kizeo'!$C$4:$R$1001,10,TRUE),"")</f>
        <v>0</v>
      </c>
      <c r="AE111" s="11" t="str">
        <f t="shared" ca="1" si="24"/>
        <v/>
      </c>
      <c r="AF111" s="54" t="str">
        <f t="shared" ca="1" si="25"/>
        <v/>
      </c>
      <c r="AG111" s="61"/>
      <c r="AX111" s="55"/>
      <c r="AY111" s="55"/>
    </row>
    <row r="112" spans="1:54" s="33" customFormat="1" ht="15.75" customHeight="1" x14ac:dyDescent="0.25">
      <c r="A112" s="57">
        <v>44996</v>
      </c>
      <c r="B112" s="208"/>
      <c r="C112" s="10" t="str">
        <f>IF(A112='Relevé Kizeo'!C73,VLOOKUP(A112,'Relevé Kizeo'!$C$4:$R$1001,2,TRUE),"")</f>
        <v>REPOS</v>
      </c>
      <c r="D112" s="9">
        <f t="shared" si="36"/>
        <v>10</v>
      </c>
      <c r="E112" s="10">
        <f t="shared" si="38"/>
        <v>0</v>
      </c>
      <c r="F112" s="170">
        <v>0</v>
      </c>
      <c r="G112" s="10" cm="1">
        <f t="array" ref="G112">_xlfn.IFS(C112="",0,C112=0,0,C112="CP",0,C112="CEF",0,C112="CSS",0,C112="CEM",0,C112="CEM",0,C112="MAL",0,C112="AT",0,C112="ABST J",0,C112="ABST I",0,C112="FERIE",0,C112="REPOS",0,C112&lt;"1:00",$F$420)</f>
        <v>0</v>
      </c>
      <c r="H112" s="10">
        <f>IF(A112='Relevé Kizeo'!C73,VLOOKUP(A112,'Relevé Kizeo'!$C$4:$R$1001,3,TRUE),"")</f>
        <v>0</v>
      </c>
      <c r="I112" s="10">
        <f>IF(A112='Relevé Kizeo'!C73,VLOOKUP(A112,'Relevé Kizeo'!$C$4:$R$1001,4,TRUE),"")</f>
        <v>0</v>
      </c>
      <c r="J112" s="10">
        <f>IF(A112='Relevé Kizeo'!C73,VLOOKUP(A112,'Relevé Kizeo'!$C$4:$R$1001,5,TRUE),"")</f>
        <v>0</v>
      </c>
      <c r="K112" s="10">
        <f t="shared" si="37"/>
        <v>0</v>
      </c>
      <c r="L112" s="9">
        <v>0</v>
      </c>
      <c r="M112" s="10" cm="1">
        <f t="array" ref="M112">_xlfn.IFS(I112="",0,I112=0,0,I112="CP",0,I112="CEF",0,I112="CSS",0,I112="CEM",0,I112="MAL",0,I112="AT",0,I112="ABST J",0,I112="ABST I",0,I112="FERIE",0,I112="REPOS",0,I112&lt;"1:00",$F$421)</f>
        <v>0</v>
      </c>
      <c r="N112" s="58" cm="1">
        <f t="array" aca="1" ref="N112" ca="1">_xlfn.IFS(D112=0,0,AND(D112&gt;=1,D112&lt;=9),OFFSET($AL$5,MOD(WEEKNUM(A112,21)-1,26),IF(WEEKNUM(A112,21)&gt;26,8,0))/5,D112=10,0,D112=11,(H112-E112+G112)*24+(K112-I112+M112)*24)</f>
        <v>0</v>
      </c>
      <c r="O112" s="25"/>
      <c r="P112" s="25">
        <f t="shared" ca="1" si="31"/>
        <v>0</v>
      </c>
      <c r="Q112" s="28" cm="1">
        <f t="array" aca="1" ref="Q112" ca="1">IF(LEFT(R$2,1)="-",-1,1)*INDIRECT(CONCATENATE(RIGHT(R$2,LEN(R$2)-1),ROW()))+IF(LEFT(R$3,1)="-",-1,1)*INDIRECT(CONCATENATE(RIGHT(R$3,LEN(R$3)-1),ROW()))</f>
        <v>0</v>
      </c>
      <c r="R112" s="25">
        <f t="shared" ca="1" si="32"/>
        <v>-255.75</v>
      </c>
      <c r="S112" s="9">
        <f t="shared" si="33"/>
        <v>0</v>
      </c>
      <c r="T112" s="9" t="str">
        <f t="shared" si="39"/>
        <v/>
      </c>
      <c r="U112" s="59"/>
      <c r="V112" s="60">
        <f>IF(A112='Relevé Kizeo'!C73,VLOOKUP(A112,'Relevé Kizeo'!$C$4:$R$1001,6,TRUE),"")</f>
        <v>0</v>
      </c>
      <c r="W112" s="50">
        <f t="shared" si="23"/>
        <v>0</v>
      </c>
      <c r="X112" s="50"/>
      <c r="Y112" s="51" t="str">
        <f t="shared" si="34"/>
        <v>0</v>
      </c>
      <c r="Z112" s="52">
        <f>IF(A113='Relevé Kizeo'!C74,VLOOKUP(A113,'Relevé Kizeo'!$C$4:$R$1001,8,TRUE),"")</f>
        <v>0</v>
      </c>
      <c r="AA112" s="52" t="str">
        <f t="shared" si="35"/>
        <v>0</v>
      </c>
      <c r="AB112" s="52">
        <f>IF(A113='Relevé Kizeo'!C74,VLOOKUP(A113,'Relevé Kizeo'!$C$4:$R$1001,9,TRUE),"")</f>
        <v>0</v>
      </c>
      <c r="AC112" s="52" t="str">
        <f t="shared" si="40"/>
        <v>0</v>
      </c>
      <c r="AD112" s="53">
        <f>IF(A113='Relevé Kizeo'!C74,VLOOKUP(A113,'Relevé Kizeo'!$C$4:$R$1001,10,TRUE),"")</f>
        <v>0</v>
      </c>
      <c r="AE112" s="11" t="str">
        <f t="shared" ca="1" si="24"/>
        <v/>
      </c>
      <c r="AF112" s="54" t="str">
        <f t="shared" ca="1" si="25"/>
        <v/>
      </c>
      <c r="AG112" s="43"/>
    </row>
    <row r="113" spans="1:54" s="33" customFormat="1" ht="15.75" customHeight="1" x14ac:dyDescent="0.25">
      <c r="A113" s="57">
        <v>44997</v>
      </c>
      <c r="B113" s="208"/>
      <c r="C113" s="10" t="str">
        <f>IF(A113='Relevé Kizeo'!C74,VLOOKUP(A113,'Relevé Kizeo'!$C$4:$R$1001,2,TRUE),"")</f>
        <v>REPOS</v>
      </c>
      <c r="D113" s="9">
        <f t="shared" si="36"/>
        <v>10</v>
      </c>
      <c r="E113" s="10">
        <f t="shared" si="38"/>
        <v>0</v>
      </c>
      <c r="F113" s="170">
        <v>0</v>
      </c>
      <c r="G113" s="10" cm="1">
        <f t="array" ref="G113">_xlfn.IFS(C113="",0,C113=0,0,C113="CP",0,C113="CEF",0,C113="CSS",0,C113="CEM",0,C113="CEM",0,C113="MAL",0,C113="AT",0,C113="ABST J",0,C113="ABST I",0,C113="FERIE",0,C113="REPOS",0,C113&lt;"1:00",$F$420)</f>
        <v>0</v>
      </c>
      <c r="H113" s="10">
        <f>IF(A113='Relevé Kizeo'!C74,VLOOKUP(A113,'Relevé Kizeo'!$C$4:$R$1001,3,TRUE),"")</f>
        <v>0</v>
      </c>
      <c r="I113" s="10">
        <f>IF(A113='Relevé Kizeo'!C74,VLOOKUP(A113,'Relevé Kizeo'!$C$4:$R$1001,4,TRUE),"")</f>
        <v>0</v>
      </c>
      <c r="J113" s="10">
        <f>IF(A113='Relevé Kizeo'!C74,VLOOKUP(A113,'Relevé Kizeo'!$C$4:$R$1001,5,TRUE),"")</f>
        <v>0</v>
      </c>
      <c r="K113" s="10">
        <f t="shared" si="37"/>
        <v>0</v>
      </c>
      <c r="L113" s="9">
        <v>0</v>
      </c>
      <c r="M113" s="10" cm="1">
        <f t="array" ref="M113">_xlfn.IFS(I113="",0,I113=0,0,I113="CP",0,I113="CEF",0,I113="CSS",0,I113="CEM",0,I113="MAL",0,I113="AT",0,I113="ABST J",0,I113="ABST I",0,I113="FERIE",0,I113="REPOS",0,I113&lt;"1:00",$F$421)</f>
        <v>0</v>
      </c>
      <c r="N113" s="58" cm="1">
        <f t="array" aca="1" ref="N113" ca="1">_xlfn.IFS(D113=0,0,AND(D113&gt;=1,D113&lt;=9),OFFSET($AL$5,MOD(WEEKNUM(A113,21)-1,26),IF(WEEKNUM(A113,21)&gt;26,8,0))/5,D113=10,0,D113=11,(H113-E113+G113)*24+(K113-I113+M113)*24)</f>
        <v>0</v>
      </c>
      <c r="O113" s="37">
        <f t="shared" ref="O113" ca="1" si="41">SUM(N107:N111)</f>
        <v>0</v>
      </c>
      <c r="P113" s="25">
        <v>32</v>
      </c>
      <c r="Q113" s="28" cm="1">
        <f t="array" aca="1" ref="Q113" ca="1">IF(LEFT(R$2,1)="-",-1,1)*INDIRECT(CONCATENATE(RIGHT(R$2,LEN(R$2)-1),ROW()))+IF(LEFT(R$3,1)="-",-1,1)*INDIRECT(CONCATENATE(RIGHT(R$3,LEN(R$3)-1),ROW()))</f>
        <v>-32</v>
      </c>
      <c r="R113" s="25">
        <f t="shared" ca="1" si="32"/>
        <v>-287.75</v>
      </c>
      <c r="S113" s="9">
        <f t="shared" si="33"/>
        <v>0</v>
      </c>
      <c r="T113" s="9" t="str">
        <f t="shared" si="39"/>
        <v/>
      </c>
      <c r="U113" s="59"/>
      <c r="V113" s="60">
        <f>IF(A113='Relevé Kizeo'!C74,VLOOKUP(A113,'Relevé Kizeo'!$C$4:$R$1001,6,TRUE),"")</f>
        <v>0</v>
      </c>
      <c r="W113" s="50" t="b">
        <f t="shared" si="23"/>
        <v>0</v>
      </c>
      <c r="X113" s="75"/>
      <c r="Y113" s="51" t="str">
        <f t="shared" si="34"/>
        <v>0</v>
      </c>
      <c r="Z113" s="52">
        <f>IF(A114='Relevé Kizeo'!C75,VLOOKUP(A114,'Relevé Kizeo'!$C$4:$R$1001,8,TRUE),"")</f>
        <v>0</v>
      </c>
      <c r="AA113" s="52" t="str">
        <f t="shared" si="35"/>
        <v>0</v>
      </c>
      <c r="AB113" s="52">
        <f>IF(A114='Relevé Kizeo'!C75,VLOOKUP(A114,'Relevé Kizeo'!$C$4:$R$1001,9,TRUE),"")</f>
        <v>0</v>
      </c>
      <c r="AC113" s="52" t="str">
        <f t="shared" si="40"/>
        <v>0</v>
      </c>
      <c r="AD113" s="53">
        <f>IF(A114='Relevé Kizeo'!C75,VLOOKUP(A114,'Relevé Kizeo'!$C$4:$R$1001,10,TRUE),"")</f>
        <v>0</v>
      </c>
      <c r="AE113" s="11" t="str">
        <f t="shared" ca="1" si="24"/>
        <v/>
      </c>
      <c r="AF113" s="54" t="str">
        <f t="shared" ca="1" si="25"/>
        <v/>
      </c>
      <c r="AG113" s="43"/>
      <c r="AX113" s="55"/>
      <c r="AY113" s="55"/>
    </row>
    <row r="114" spans="1:54" s="33" customFormat="1" ht="15.75" customHeight="1" x14ac:dyDescent="0.25">
      <c r="A114" s="57">
        <v>44998</v>
      </c>
      <c r="B114" s="207" t="s">
        <v>54</v>
      </c>
      <c r="C114" s="10">
        <f>IF(A114='Relevé Kizeo'!C75,VLOOKUP(A114,'Relevé Kizeo'!$C$4:$R$1001,2,TRUE),"")</f>
        <v>0</v>
      </c>
      <c r="D114" s="9">
        <f t="shared" si="36"/>
        <v>0</v>
      </c>
      <c r="E114" s="10">
        <f t="shared" si="38"/>
        <v>0</v>
      </c>
      <c r="F114" s="170">
        <v>0</v>
      </c>
      <c r="G114" s="10" cm="1">
        <f t="array" ref="G114">_xlfn.IFS(C114="",0,C114=0,0,C114="CP",0,C114="CEF",0,C114="CSS",0,C114="CEM",0,C114="CEM",0,C114="MAL",0,C114="AT",0,C114="ABST J",0,C114="ABST I",0,C114="FERIE",0,C114="REPOS",0,C114&lt;"1:00",$F$420)</f>
        <v>0</v>
      </c>
      <c r="H114" s="10">
        <f>IF(A114='Relevé Kizeo'!C75,VLOOKUP(A114,'Relevé Kizeo'!$C$4:$R$1001,3,TRUE),"")</f>
        <v>0</v>
      </c>
      <c r="I114" s="10">
        <f>IF(A114='Relevé Kizeo'!C75,VLOOKUP(A114,'Relevé Kizeo'!$C$4:$R$1001,4,TRUE),"")</f>
        <v>0</v>
      </c>
      <c r="J114" s="10">
        <f>IF(A114='Relevé Kizeo'!C75,VLOOKUP(A114,'Relevé Kizeo'!$C$4:$R$1001,5,TRUE),"")</f>
        <v>0</v>
      </c>
      <c r="K114" s="10">
        <f t="shared" si="37"/>
        <v>0</v>
      </c>
      <c r="L114" s="9">
        <v>0</v>
      </c>
      <c r="M114" s="10" cm="1">
        <f t="array" ref="M114">_xlfn.IFS(I114="",0,I114=0,0,I114="CP",0,I114="CEF",0,I114="CSS",0,I114="CEM",0,I114="MAL",0,I114="AT",0,I114="ABST J",0,I114="ABST I",0,I114="FERIE",0,I114="REPOS",0,I114&lt;"1:00",$F$421)</f>
        <v>0</v>
      </c>
      <c r="N114" s="58" cm="1">
        <f t="array" aca="1" ref="N114" ca="1">_xlfn.IFS(D114=0,0,AND(D114&gt;=1,D114&lt;=9),OFFSET($AL$5,MOD(WEEKNUM(A114,21)-1,26),IF(WEEKNUM(A114,21)&gt;26,8,0))/5,D114=10,0,D114=11,(H114-E114+G114)*24+(K114-I114+M114)*24)</f>
        <v>0</v>
      </c>
      <c r="P114" s="25">
        <f t="shared" ca="1" si="31"/>
        <v>0</v>
      </c>
      <c r="Q114" s="28" cm="1">
        <f t="array" aca="1" ref="Q114" ca="1">IF(LEFT(R$2,1)="-",-1,1)*INDIRECT(CONCATENATE(RIGHT(R$2,LEN(R$2)-1),ROW()))+IF(LEFT(R$3,1)="-",-1,1)*INDIRECT(CONCATENATE(RIGHT(R$3,LEN(R$3)-1),ROW()))</f>
        <v>0</v>
      </c>
      <c r="R114" s="25">
        <f t="shared" ca="1" si="32"/>
        <v>-287.75</v>
      </c>
      <c r="S114" s="9">
        <f t="shared" si="33"/>
        <v>0</v>
      </c>
      <c r="T114" s="9" t="str">
        <f t="shared" si="39"/>
        <v/>
      </c>
      <c r="U114" s="75"/>
      <c r="V114" s="60">
        <f>IF(A114='Relevé Kizeo'!C75,VLOOKUP(A114,'Relevé Kizeo'!$C$4:$R$1001,6,TRUE),"")</f>
        <v>0</v>
      </c>
      <c r="W114" s="50" t="b">
        <f t="shared" si="23"/>
        <v>0</v>
      </c>
      <c r="X114" s="75"/>
      <c r="Y114" s="51" t="str">
        <f t="shared" si="34"/>
        <v>0</v>
      </c>
      <c r="Z114" s="52">
        <f>IF(A115='Relevé Kizeo'!C76,VLOOKUP(A115,'Relevé Kizeo'!$C$4:$R$1001,8,TRUE),"")</f>
        <v>0</v>
      </c>
      <c r="AA114" s="52" t="str">
        <f t="shared" si="35"/>
        <v>0</v>
      </c>
      <c r="AB114" s="52">
        <f>IF(A115='Relevé Kizeo'!C76,VLOOKUP(A115,'Relevé Kizeo'!$C$4:$R$1001,9,TRUE),"")</f>
        <v>0</v>
      </c>
      <c r="AC114" s="52" t="str">
        <f t="shared" si="40"/>
        <v>0</v>
      </c>
      <c r="AD114" s="53">
        <f>IF(A115='Relevé Kizeo'!C76,VLOOKUP(A115,'Relevé Kizeo'!$C$4:$R$1001,10,TRUE),"")</f>
        <v>0</v>
      </c>
      <c r="AE114" s="11" t="str">
        <f t="shared" ca="1" si="24"/>
        <v/>
      </c>
      <c r="AF114" s="54" t="str">
        <f t="shared" ca="1" si="25"/>
        <v/>
      </c>
      <c r="AG114" s="43"/>
      <c r="AK114" s="44"/>
      <c r="AL114" s="44"/>
      <c r="AM114" s="44"/>
      <c r="AN114" s="44"/>
      <c r="AP114" s="44"/>
      <c r="AQ114" s="44"/>
      <c r="AR114" s="44"/>
    </row>
    <row r="115" spans="1:54" s="33" customFormat="1" ht="15.75" customHeight="1" x14ac:dyDescent="0.25">
      <c r="A115" s="57">
        <v>44999</v>
      </c>
      <c r="B115" s="208"/>
      <c r="C115" s="10">
        <f>IF(A115='Relevé Kizeo'!C76,VLOOKUP(A115,'Relevé Kizeo'!$C$4:$R$1001,2,TRUE),"")</f>
        <v>0</v>
      </c>
      <c r="D115" s="9">
        <f t="shared" si="36"/>
        <v>0</v>
      </c>
      <c r="E115" s="10">
        <f t="shared" si="38"/>
        <v>0</v>
      </c>
      <c r="F115" s="170">
        <v>0</v>
      </c>
      <c r="G115" s="10" cm="1">
        <f t="array" ref="G115">_xlfn.IFS(C115="",0,C115=0,0,C115="CP",0,C115="CEF",0,C115="CSS",0,C115="CEM",0,C115="CEM",0,C115="MAL",0,C115="AT",0,C115="ABST J",0,C115="ABST I",0,C115="FERIE",0,C115="REPOS",0,C115&lt;"1:00",$F$420)</f>
        <v>0</v>
      </c>
      <c r="H115" s="10">
        <f>IF(A115='Relevé Kizeo'!C76,VLOOKUP(A115,'Relevé Kizeo'!$C$4:$R$1001,3,TRUE),"")</f>
        <v>0</v>
      </c>
      <c r="I115" s="10">
        <f>IF(A115='Relevé Kizeo'!C76,VLOOKUP(A115,'Relevé Kizeo'!$C$4:$R$1001,4,TRUE),"")</f>
        <v>0</v>
      </c>
      <c r="J115" s="10">
        <f>IF(A115='Relevé Kizeo'!C76,VLOOKUP(A115,'Relevé Kizeo'!$C$4:$R$1001,5,TRUE),"")</f>
        <v>0</v>
      </c>
      <c r="K115" s="10">
        <f t="shared" si="37"/>
        <v>0</v>
      </c>
      <c r="L115" s="9">
        <v>0</v>
      </c>
      <c r="M115" s="10" cm="1">
        <f t="array" ref="M115">_xlfn.IFS(I115="",0,I115=0,0,I115="CP",0,I115="CEF",0,I115="CSS",0,I115="CEM",0,I115="MAL",0,I115="AT",0,I115="ABST J",0,I115="ABST I",0,I115="FERIE",0,I115="REPOS",0,I115&lt;"1:00",$F$421)</f>
        <v>0</v>
      </c>
      <c r="N115" s="58" cm="1">
        <f t="array" aca="1" ref="N115" ca="1">_xlfn.IFS(D115=0,0,AND(D115&gt;=1,D115&lt;=9),OFFSET($AL$5,MOD(WEEKNUM(A115,21)-1,26),IF(WEEKNUM(A115,21)&gt;26,8,0))/5,D115=10,0,D115=11,(H115-E115+G115)*24+(K115-I115+M115)*24)</f>
        <v>0</v>
      </c>
      <c r="O115" s="25"/>
      <c r="P115" s="25">
        <f t="shared" ca="1" si="31"/>
        <v>0</v>
      </c>
      <c r="Q115" s="28" cm="1">
        <f t="array" aca="1" ref="Q115" ca="1">IF(LEFT(R$2,1)="-",-1,1)*INDIRECT(CONCATENATE(RIGHT(R$2,LEN(R$2)-1),ROW()))+IF(LEFT(R$3,1)="-",-1,1)*INDIRECT(CONCATENATE(RIGHT(R$3,LEN(R$3)-1),ROW()))</f>
        <v>0</v>
      </c>
      <c r="R115" s="25">
        <f t="shared" ca="1" si="32"/>
        <v>-287.75</v>
      </c>
      <c r="S115" s="9">
        <f t="shared" si="33"/>
        <v>0</v>
      </c>
      <c r="T115" s="9" t="str">
        <f t="shared" si="39"/>
        <v/>
      </c>
      <c r="U115" s="75"/>
      <c r="V115" s="60">
        <f>IF(A115='Relevé Kizeo'!C76,VLOOKUP(A115,'Relevé Kizeo'!$C$4:$R$1001,6,TRUE),"")</f>
        <v>0</v>
      </c>
      <c r="W115" s="50" t="b">
        <f t="shared" si="23"/>
        <v>0</v>
      </c>
      <c r="X115" s="50"/>
      <c r="Y115" s="51" t="str">
        <f t="shared" si="34"/>
        <v>0</v>
      </c>
      <c r="Z115" s="52">
        <f>IF(A116='Relevé Kizeo'!C77,VLOOKUP(A116,'Relevé Kizeo'!$C$4:$R$1001,8,TRUE),"")</f>
        <v>0</v>
      </c>
      <c r="AA115" s="52" t="str">
        <f t="shared" si="35"/>
        <v>0</v>
      </c>
      <c r="AB115" s="52">
        <f>IF(A116='Relevé Kizeo'!C77,VLOOKUP(A116,'Relevé Kizeo'!$C$4:$R$1001,9,TRUE),"")</f>
        <v>0</v>
      </c>
      <c r="AC115" s="52" t="str">
        <f t="shared" si="40"/>
        <v>0</v>
      </c>
      <c r="AD115" s="53">
        <f>IF(A116='Relevé Kizeo'!C77,VLOOKUP(A116,'Relevé Kizeo'!$C$4:$R$1001,10,TRUE),"")</f>
        <v>0</v>
      </c>
      <c r="AE115" s="11" t="str">
        <f t="shared" ca="1" si="24"/>
        <v/>
      </c>
      <c r="AF115" s="54" t="str">
        <f t="shared" ca="1" si="25"/>
        <v/>
      </c>
      <c r="AG115" s="43"/>
      <c r="AK115" s="44"/>
      <c r="AL115" s="44"/>
      <c r="AM115" s="44"/>
      <c r="AN115" s="44"/>
      <c r="AP115" s="44"/>
      <c r="AQ115" s="44"/>
      <c r="AR115" s="44"/>
    </row>
    <row r="116" spans="1:54" s="33" customFormat="1" ht="15.75" customHeight="1" x14ac:dyDescent="0.25">
      <c r="A116" s="57">
        <v>45000</v>
      </c>
      <c r="B116" s="208"/>
      <c r="C116" s="10">
        <f>IF(A116='Relevé Kizeo'!C77,VLOOKUP(A116,'Relevé Kizeo'!$C$4:$R$1001,2,TRUE),"")</f>
        <v>0</v>
      </c>
      <c r="D116" s="9">
        <f t="shared" si="36"/>
        <v>0</v>
      </c>
      <c r="E116" s="10">
        <f t="shared" si="38"/>
        <v>0</v>
      </c>
      <c r="F116" s="170">
        <v>0</v>
      </c>
      <c r="G116" s="10" cm="1">
        <f t="array" ref="G116">_xlfn.IFS(C116="",0,C116=0,0,C116="CP",0,C116="CEF",0,C116="CSS",0,C116="CEM",0,C116="CEM",0,C116="MAL",0,C116="AT",0,C116="ABST J",0,C116="ABST I",0,C116="FERIE",0,C116="REPOS",0,C116&lt;"1:00",$F$420)</f>
        <v>0</v>
      </c>
      <c r="H116" s="10">
        <f>IF(A116='Relevé Kizeo'!C77,VLOOKUP(A116,'Relevé Kizeo'!$C$4:$R$1001,3,TRUE),"")</f>
        <v>0</v>
      </c>
      <c r="I116" s="10">
        <f>IF(A116='Relevé Kizeo'!C77,VLOOKUP(A116,'Relevé Kizeo'!$C$4:$R$1001,4,TRUE),"")</f>
        <v>0</v>
      </c>
      <c r="J116" s="10">
        <f>IF(A116='Relevé Kizeo'!C77,VLOOKUP(A116,'Relevé Kizeo'!$C$4:$R$1001,5,TRUE),"")</f>
        <v>0</v>
      </c>
      <c r="K116" s="10">
        <f t="shared" si="37"/>
        <v>0</v>
      </c>
      <c r="L116" s="9">
        <v>0</v>
      </c>
      <c r="M116" s="10" cm="1">
        <f t="array" ref="M116">_xlfn.IFS(I116="",0,I116=0,0,I116="CP",0,I116="CEF",0,I116="CSS",0,I116="CEM",0,I116="MAL",0,I116="AT",0,I116="ABST J",0,I116="ABST I",0,I116="FERIE",0,I116="REPOS",0,I116&lt;"1:00",$F$421)</f>
        <v>0</v>
      </c>
      <c r="N116" s="58" cm="1">
        <f t="array" aca="1" ref="N116" ca="1">_xlfn.IFS(D116=0,0,AND(D116&gt;=1,D116&lt;=9),OFFSET($AL$5,MOD(WEEKNUM(A116,21)-1,26),IF(WEEKNUM(A116,21)&gt;26,8,0))/5,D116=10,0,D116=11,(H116-E116+G116)*24+(K116-I116+M116)*24)</f>
        <v>0</v>
      </c>
      <c r="O116" s="25"/>
      <c r="P116" s="25">
        <f t="shared" ca="1" si="31"/>
        <v>0</v>
      </c>
      <c r="Q116" s="28" cm="1">
        <f t="array" aca="1" ref="Q116" ca="1">IF(LEFT(R$2,1)="-",-1,1)*INDIRECT(CONCATENATE(RIGHT(R$2,LEN(R$2)-1),ROW()))+IF(LEFT(R$3,1)="-",-1,1)*INDIRECT(CONCATENATE(RIGHT(R$3,LEN(R$3)-1),ROW()))</f>
        <v>0</v>
      </c>
      <c r="R116" s="25">
        <f t="shared" ca="1" si="32"/>
        <v>-287.75</v>
      </c>
      <c r="S116" s="9">
        <f t="shared" si="33"/>
        <v>0</v>
      </c>
      <c r="T116" s="9" t="str">
        <f t="shared" si="39"/>
        <v/>
      </c>
      <c r="U116" s="59"/>
      <c r="V116" s="60">
        <f>IF(A116='Relevé Kizeo'!C77,VLOOKUP(A116,'Relevé Kizeo'!$C$4:$R$1001,6,TRUE),"")</f>
        <v>0</v>
      </c>
      <c r="W116" s="50" t="b">
        <f t="shared" si="23"/>
        <v>0</v>
      </c>
      <c r="X116" s="50"/>
      <c r="Y116" s="51" t="str">
        <f t="shared" si="34"/>
        <v>0</v>
      </c>
      <c r="Z116" s="52">
        <f>IF(A117='Relevé Kizeo'!C78,VLOOKUP(A117,'Relevé Kizeo'!$C$4:$R$1001,8,TRUE),"")</f>
        <v>0</v>
      </c>
      <c r="AA116" s="52" t="str">
        <f t="shared" si="35"/>
        <v>0</v>
      </c>
      <c r="AB116" s="52">
        <f>IF(A117='Relevé Kizeo'!C78,VLOOKUP(A117,'Relevé Kizeo'!$C$4:$R$1001,9,TRUE),"")</f>
        <v>0</v>
      </c>
      <c r="AC116" s="52" t="str">
        <f t="shared" si="40"/>
        <v>0</v>
      </c>
      <c r="AD116" s="53">
        <f>IF(A117='Relevé Kizeo'!C78,VLOOKUP(A117,'Relevé Kizeo'!$C$4:$R$1001,10,TRUE),"")</f>
        <v>0</v>
      </c>
      <c r="AE116" s="11" t="str">
        <f t="shared" ca="1" si="24"/>
        <v/>
      </c>
      <c r="AF116" s="54" t="str">
        <f t="shared" ca="1" si="25"/>
        <v/>
      </c>
      <c r="AG116" s="43"/>
      <c r="AH116" s="55"/>
      <c r="AK116" s="56"/>
      <c r="AL116" s="56"/>
      <c r="AM116" s="56"/>
      <c r="AN116" s="56"/>
      <c r="AO116" s="56"/>
      <c r="AP116" s="56"/>
      <c r="AQ116" s="56"/>
      <c r="AR116" s="56"/>
      <c r="AS116" s="56"/>
      <c r="AT116" s="56"/>
      <c r="AU116" s="56"/>
      <c r="AV116" s="80"/>
      <c r="AX116" s="56"/>
      <c r="AY116" s="56"/>
      <c r="AZ116" s="56"/>
      <c r="BA116" s="55"/>
      <c r="BB116" s="55"/>
    </row>
    <row r="117" spans="1:54" s="33" customFormat="1" ht="15.75" customHeight="1" x14ac:dyDescent="0.25">
      <c r="A117" s="57">
        <v>45001</v>
      </c>
      <c r="B117" s="208"/>
      <c r="C117" s="10">
        <f>IF(A117='Relevé Kizeo'!C78,VLOOKUP(A117,'Relevé Kizeo'!$C$4:$R$1001,2,TRUE),"")</f>
        <v>0</v>
      </c>
      <c r="D117" s="9">
        <f t="shared" si="36"/>
        <v>0</v>
      </c>
      <c r="E117" s="10">
        <f t="shared" si="38"/>
        <v>0</v>
      </c>
      <c r="F117" s="170">
        <v>0</v>
      </c>
      <c r="G117" s="10" cm="1">
        <f t="array" ref="G117">_xlfn.IFS(C117="",0,C117=0,0,C117="CP",0,C117="CEF",0,C117="CSS",0,C117="CEM",0,C117="CEM",0,C117="MAL",0,C117="AT",0,C117="ABST J",0,C117="ABST I",0,C117="FERIE",0,C117="REPOS",0,C117&lt;"1:00",$F$420)</f>
        <v>0</v>
      </c>
      <c r="H117" s="10">
        <f>IF(A117='Relevé Kizeo'!C78,VLOOKUP(A117,'Relevé Kizeo'!$C$4:$R$1001,3,TRUE),"")</f>
        <v>0</v>
      </c>
      <c r="I117" s="10">
        <f>IF(A117='Relevé Kizeo'!C78,VLOOKUP(A117,'Relevé Kizeo'!$C$4:$R$1001,4,TRUE),"")</f>
        <v>0</v>
      </c>
      <c r="J117" s="10">
        <f>IF(A117='Relevé Kizeo'!C78,VLOOKUP(A117,'Relevé Kizeo'!$C$4:$R$1001,5,TRUE),"")</f>
        <v>0</v>
      </c>
      <c r="K117" s="10">
        <f t="shared" si="37"/>
        <v>0</v>
      </c>
      <c r="L117" s="9">
        <v>0</v>
      </c>
      <c r="M117" s="10" cm="1">
        <f t="array" ref="M117">_xlfn.IFS(I117="",0,I117=0,0,I117="CP",0,I117="CEF",0,I117="CSS",0,I117="CEM",0,I117="MAL",0,I117="AT",0,I117="ABST J",0,I117="ABST I",0,I117="FERIE",0,I117="REPOS",0,I117&lt;"1:00",$F$421)</f>
        <v>0</v>
      </c>
      <c r="N117" s="58" cm="1">
        <f t="array" aca="1" ref="N117" ca="1">_xlfn.IFS(D117=0,0,AND(D117&gt;=1,D117&lt;=9),OFFSET($AL$5,MOD(WEEKNUM(A117,21)-1,26),IF(WEEKNUM(A117,21)&gt;26,8,0))/5,D117=10,0,D117=11,(H117-E117+G117)*24+(K117-I117+M117)*24)</f>
        <v>0</v>
      </c>
      <c r="O117" s="25"/>
      <c r="P117" s="25">
        <f t="shared" ca="1" si="31"/>
        <v>0</v>
      </c>
      <c r="Q117" s="28" cm="1">
        <f t="array" aca="1" ref="Q117" ca="1">IF(LEFT(R$2,1)="-",-1,1)*INDIRECT(CONCATENATE(RIGHT(R$2,LEN(R$2)-1),ROW()))+IF(LEFT(R$3,1)="-",-1,1)*INDIRECT(CONCATENATE(RIGHT(R$3,LEN(R$3)-1),ROW()))</f>
        <v>0</v>
      </c>
      <c r="R117" s="25">
        <f t="shared" ca="1" si="32"/>
        <v>-287.75</v>
      </c>
      <c r="S117" s="9">
        <f t="shared" si="33"/>
        <v>0</v>
      </c>
      <c r="T117" s="9" t="str">
        <f t="shared" si="39"/>
        <v/>
      </c>
      <c r="U117" s="59"/>
      <c r="V117" s="60">
        <f>IF(A117='Relevé Kizeo'!C78,VLOOKUP(A117,'Relevé Kizeo'!$C$4:$R$1001,6,TRUE),"")</f>
        <v>0</v>
      </c>
      <c r="W117" s="50" t="b">
        <f t="shared" si="23"/>
        <v>0</v>
      </c>
      <c r="X117" s="50"/>
      <c r="Y117" s="51" t="str">
        <f t="shared" si="34"/>
        <v>0</v>
      </c>
      <c r="Z117" s="52">
        <f>IF(A118='Relevé Kizeo'!C79,VLOOKUP(A118,'Relevé Kizeo'!$C$4:$R$1001,8,TRUE),"")</f>
        <v>0</v>
      </c>
      <c r="AA117" s="52" t="str">
        <f t="shared" si="35"/>
        <v>0</v>
      </c>
      <c r="AB117" s="52">
        <f>IF(A118='Relevé Kizeo'!C79,VLOOKUP(A118,'Relevé Kizeo'!$C$4:$R$1001,9,TRUE),"")</f>
        <v>0</v>
      </c>
      <c r="AC117" s="52" t="str">
        <f t="shared" si="40"/>
        <v>0</v>
      </c>
      <c r="AD117" s="53">
        <f>IF(A118='Relevé Kizeo'!C79,VLOOKUP(A118,'Relevé Kizeo'!$C$4:$R$1001,10,TRUE),"")</f>
        <v>0</v>
      </c>
      <c r="AE117" s="11" t="str">
        <f t="shared" ca="1" si="24"/>
        <v/>
      </c>
      <c r="AF117" s="54" t="str">
        <f t="shared" ca="1" si="25"/>
        <v/>
      </c>
      <c r="AG117" s="64"/>
      <c r="AH117" s="11"/>
      <c r="AK117" s="26"/>
      <c r="AL117" s="26"/>
      <c r="AM117" s="26"/>
      <c r="AN117" s="26"/>
      <c r="AO117" s="26"/>
      <c r="AP117" s="26"/>
      <c r="AQ117" s="26"/>
      <c r="AR117" s="26"/>
      <c r="AS117" s="26"/>
      <c r="AT117" s="26"/>
      <c r="AU117" s="26"/>
      <c r="AV117" s="26"/>
      <c r="AX117" s="56"/>
      <c r="AY117" s="56"/>
      <c r="AZ117" s="56"/>
      <c r="BA117" s="55"/>
      <c r="BB117" s="55"/>
    </row>
    <row r="118" spans="1:54" s="33" customFormat="1" ht="15.75" customHeight="1" x14ac:dyDescent="0.25">
      <c r="A118" s="57">
        <v>45002</v>
      </c>
      <c r="B118" s="208"/>
      <c r="C118" s="10">
        <f>IF(A118='Relevé Kizeo'!C79,VLOOKUP(A118,'Relevé Kizeo'!$C$4:$R$1001,2,TRUE),"")</f>
        <v>0</v>
      </c>
      <c r="D118" s="9">
        <f t="shared" si="36"/>
        <v>0</v>
      </c>
      <c r="E118" s="10">
        <f t="shared" si="38"/>
        <v>0</v>
      </c>
      <c r="F118" s="170">
        <v>0</v>
      </c>
      <c r="G118" s="10" cm="1">
        <f t="array" ref="G118">_xlfn.IFS(C118="",0,C118=0,0,C118="CP",0,C118="CEF",0,C118="CSS",0,C118="CEM",0,C118="CEM",0,C118="MAL",0,C118="AT",0,C118="ABST J",0,C118="ABST I",0,C118="FERIE",0,C118="REPOS",0,C118&lt;"1:00",$F$420)</f>
        <v>0</v>
      </c>
      <c r="H118" s="10">
        <f>IF(A118='Relevé Kizeo'!C79,VLOOKUP(A118,'Relevé Kizeo'!$C$4:$R$1001,3,TRUE),"")</f>
        <v>0</v>
      </c>
      <c r="I118" s="10">
        <f>IF(A118='Relevé Kizeo'!C79,VLOOKUP(A118,'Relevé Kizeo'!$C$4:$R$1001,4,TRUE),"")</f>
        <v>0</v>
      </c>
      <c r="J118" s="10">
        <f>IF(A118='Relevé Kizeo'!C79,VLOOKUP(A118,'Relevé Kizeo'!$C$4:$R$1001,5,TRUE),"")</f>
        <v>0</v>
      </c>
      <c r="K118" s="10">
        <f t="shared" si="37"/>
        <v>0</v>
      </c>
      <c r="L118" s="9">
        <v>0</v>
      </c>
      <c r="M118" s="10" cm="1">
        <f t="array" ref="M118">_xlfn.IFS(I118="",0,I118=0,0,I118="CP",0,I118="CEF",0,I118="CSS",0,I118="CEM",0,I118="MAL",0,I118="AT",0,I118="ABST J",0,I118="ABST I",0,I118="FERIE",0,I118="REPOS",0,I118&lt;"1:00",$F$421)</f>
        <v>0</v>
      </c>
      <c r="N118" s="58" cm="1">
        <f t="array" aca="1" ref="N118" ca="1">_xlfn.IFS(D118=0,0,AND(D118&gt;=1,D118&lt;=9),OFFSET($AL$5,MOD(WEEKNUM(A118,21)-1,26),IF(WEEKNUM(A118,21)&gt;26,8,0))/5,D118=10,0,D118=11,(H118-E118+G118)*24+(K118-I118+M118)*24)</f>
        <v>0</v>
      </c>
      <c r="O118" s="25"/>
      <c r="P118" s="25">
        <f t="shared" ca="1" si="31"/>
        <v>0</v>
      </c>
      <c r="Q118" s="28" cm="1">
        <f t="array" aca="1" ref="Q118" ca="1">IF(LEFT(R$2,1)="-",-1,1)*INDIRECT(CONCATENATE(RIGHT(R$2,LEN(R$2)-1),ROW()))+IF(LEFT(R$3,1)="-",-1,1)*INDIRECT(CONCATENATE(RIGHT(R$3,LEN(R$3)-1),ROW()))</f>
        <v>0</v>
      </c>
      <c r="R118" s="25">
        <f t="shared" ca="1" si="32"/>
        <v>-287.75</v>
      </c>
      <c r="S118" s="9">
        <f t="shared" si="33"/>
        <v>0</v>
      </c>
      <c r="T118" s="9" t="str">
        <f t="shared" si="39"/>
        <v/>
      </c>
      <c r="U118" s="59"/>
      <c r="V118" s="60">
        <f>IF(A118='Relevé Kizeo'!C79,VLOOKUP(A118,'Relevé Kizeo'!$C$4:$R$1001,6,TRUE),"")</f>
        <v>0</v>
      </c>
      <c r="W118" s="50">
        <f t="shared" si="23"/>
        <v>0</v>
      </c>
      <c r="X118" s="50"/>
      <c r="Y118" s="51" t="str">
        <f t="shared" si="34"/>
        <v>0</v>
      </c>
      <c r="Z118" s="52">
        <f>IF(A119='Relevé Kizeo'!C80,VLOOKUP(A119,'Relevé Kizeo'!$C$4:$R$1001,8,TRUE),"")</f>
        <v>0</v>
      </c>
      <c r="AA118" s="52" t="str">
        <f t="shared" si="35"/>
        <v>0</v>
      </c>
      <c r="AB118" s="52">
        <f>IF(A119='Relevé Kizeo'!C80,VLOOKUP(A119,'Relevé Kizeo'!$C$4:$R$1001,9,TRUE),"")</f>
        <v>0</v>
      </c>
      <c r="AC118" s="52" t="str">
        <f t="shared" si="40"/>
        <v>0</v>
      </c>
      <c r="AD118" s="53">
        <f>IF(A119='Relevé Kizeo'!C80,VLOOKUP(A119,'Relevé Kizeo'!$C$4:$R$1001,10,TRUE),"")</f>
        <v>0</v>
      </c>
      <c r="AE118" s="11" t="str">
        <f t="shared" ca="1" si="24"/>
        <v/>
      </c>
      <c r="AF118" s="54" t="str">
        <f t="shared" ca="1" si="25"/>
        <v/>
      </c>
      <c r="AG118" s="61"/>
      <c r="AK118" s="26"/>
      <c r="AL118" s="26"/>
      <c r="AM118" s="26"/>
      <c r="AN118" s="26"/>
      <c r="AO118" s="26"/>
      <c r="AP118" s="26"/>
      <c r="AQ118" s="26"/>
      <c r="AR118" s="26"/>
      <c r="AS118" s="26"/>
      <c r="AT118" s="26"/>
      <c r="AU118" s="26"/>
      <c r="AV118" s="26"/>
      <c r="AX118" s="56"/>
      <c r="AY118" s="56"/>
      <c r="AZ118" s="56"/>
      <c r="BA118" s="55"/>
      <c r="BB118" s="55"/>
    </row>
    <row r="119" spans="1:54" s="33" customFormat="1" ht="15.75" customHeight="1" x14ac:dyDescent="0.25">
      <c r="A119" s="57">
        <v>45003</v>
      </c>
      <c r="B119" s="208"/>
      <c r="C119" s="10" t="str">
        <f>IF(A119='Relevé Kizeo'!C80,VLOOKUP(A119,'Relevé Kizeo'!$C$4:$R$1001,2,TRUE),"")</f>
        <v>REPOS</v>
      </c>
      <c r="D119" s="9">
        <f t="shared" si="36"/>
        <v>10</v>
      </c>
      <c r="E119" s="10">
        <f t="shared" si="38"/>
        <v>0</v>
      </c>
      <c r="F119" s="170">
        <v>0</v>
      </c>
      <c r="G119" s="10" cm="1">
        <f t="array" ref="G119">_xlfn.IFS(C119="",0,C119=0,0,C119="CP",0,C119="CEF",0,C119="CSS",0,C119="CEM",0,C119="CEM",0,C119="MAL",0,C119="AT",0,C119="ABST J",0,C119="ABST I",0,C119="FERIE",0,C119="REPOS",0,C119&lt;"1:00",$F$420)</f>
        <v>0</v>
      </c>
      <c r="H119" s="10">
        <f>IF(A119='Relevé Kizeo'!C80,VLOOKUP(A119,'Relevé Kizeo'!$C$4:$R$1001,3,TRUE),"")</f>
        <v>0</v>
      </c>
      <c r="I119" s="10">
        <f>IF(A119='Relevé Kizeo'!C80,VLOOKUP(A119,'Relevé Kizeo'!$C$4:$R$1001,4,TRUE),"")</f>
        <v>0</v>
      </c>
      <c r="J119" s="10">
        <f>IF(A119='Relevé Kizeo'!C80,VLOOKUP(A119,'Relevé Kizeo'!$C$4:$R$1001,5,TRUE),"")</f>
        <v>0</v>
      </c>
      <c r="K119" s="10">
        <f t="shared" si="37"/>
        <v>0</v>
      </c>
      <c r="L119" s="9">
        <v>0</v>
      </c>
      <c r="M119" s="10" cm="1">
        <f t="array" ref="M119">_xlfn.IFS(I119="",0,I119=0,0,I119="CP",0,I119="CEF",0,I119="CSS",0,I119="CEM",0,I119="MAL",0,I119="AT",0,I119="ABST J",0,I119="ABST I",0,I119="FERIE",0,I119="REPOS",0,I119&lt;"1:00",$F$421)</f>
        <v>0</v>
      </c>
      <c r="N119" s="58" cm="1">
        <f t="array" aca="1" ref="N119" ca="1">_xlfn.IFS(D119=0,0,AND(D119&gt;=1,D119&lt;=9),OFFSET($AL$5,MOD(WEEKNUM(A119,21)-1,26),IF(WEEKNUM(A119,21)&gt;26,8,0))/5,D119=10,0,D119=11,(H119-E119+G119)*24+(K119-I119+M119)*24)</f>
        <v>0</v>
      </c>
      <c r="O119" s="25"/>
      <c r="P119" s="25">
        <f t="shared" ca="1" si="31"/>
        <v>0</v>
      </c>
      <c r="Q119" s="28" cm="1">
        <f t="array" aca="1" ref="Q119" ca="1">IF(LEFT(R$2,1)="-",-1,1)*INDIRECT(CONCATENATE(RIGHT(R$2,LEN(R$2)-1),ROW()))+IF(LEFT(R$3,1)="-",-1,1)*INDIRECT(CONCATENATE(RIGHT(R$3,LEN(R$3)-1),ROW()))</f>
        <v>0</v>
      </c>
      <c r="R119" s="25">
        <f t="shared" ca="1" si="32"/>
        <v>-287.75</v>
      </c>
      <c r="S119" s="9">
        <f t="shared" si="33"/>
        <v>0</v>
      </c>
      <c r="T119" s="9" t="str">
        <f t="shared" si="39"/>
        <v/>
      </c>
      <c r="U119" s="59"/>
      <c r="V119" s="60">
        <f>IF(A119='Relevé Kizeo'!C80,VLOOKUP(A119,'Relevé Kizeo'!$C$4:$R$1001,6,TRUE),"")</f>
        <v>0</v>
      </c>
      <c r="W119" s="50">
        <f t="shared" si="23"/>
        <v>0</v>
      </c>
      <c r="X119" s="50"/>
      <c r="Y119" s="51" t="str">
        <f t="shared" si="34"/>
        <v>0</v>
      </c>
      <c r="Z119" s="52">
        <f>IF(A120='Relevé Kizeo'!C81,VLOOKUP(A120,'Relevé Kizeo'!$C$4:$R$1001,8,TRUE),"")</f>
        <v>0</v>
      </c>
      <c r="AA119" s="52" t="str">
        <f t="shared" si="35"/>
        <v>0</v>
      </c>
      <c r="AB119" s="52">
        <f>IF(A120='Relevé Kizeo'!C81,VLOOKUP(A120,'Relevé Kizeo'!$C$4:$R$1001,9,TRUE),"")</f>
        <v>0</v>
      </c>
      <c r="AC119" s="52" t="str">
        <f t="shared" si="40"/>
        <v>0</v>
      </c>
      <c r="AD119" s="53">
        <f>IF(A120='Relevé Kizeo'!C81,VLOOKUP(A120,'Relevé Kizeo'!$C$4:$R$1001,10,TRUE),"")</f>
        <v>0</v>
      </c>
      <c r="AE119" s="11" t="str">
        <f t="shared" ca="1" si="24"/>
        <v/>
      </c>
      <c r="AF119" s="54" t="str">
        <f t="shared" ca="1" si="25"/>
        <v/>
      </c>
      <c r="AG119" s="43"/>
    </row>
    <row r="120" spans="1:54" s="33" customFormat="1" ht="15.75" customHeight="1" x14ac:dyDescent="0.25">
      <c r="A120" s="57">
        <v>45004</v>
      </c>
      <c r="B120" s="208"/>
      <c r="C120" s="10" t="str">
        <f>IF(A120='Relevé Kizeo'!C81,VLOOKUP(A120,'Relevé Kizeo'!$C$4:$R$1001,2,TRUE),"")</f>
        <v>REPOS</v>
      </c>
      <c r="D120" s="9">
        <f t="shared" si="36"/>
        <v>10</v>
      </c>
      <c r="E120" s="10">
        <f t="shared" si="38"/>
        <v>0</v>
      </c>
      <c r="F120" s="170">
        <v>0</v>
      </c>
      <c r="G120" s="10" cm="1">
        <f t="array" ref="G120">_xlfn.IFS(C120="",0,C120=0,0,C120="CP",0,C120="CEF",0,C120="CSS",0,C120="CEM",0,C120="CEM",0,C120="MAL",0,C120="AT",0,C120="ABST J",0,C120="ABST I",0,C120="FERIE",0,C120="REPOS",0,C120&lt;"1:00",$F$420)</f>
        <v>0</v>
      </c>
      <c r="H120" s="10">
        <f>IF(A120='Relevé Kizeo'!C81,VLOOKUP(A120,'Relevé Kizeo'!$C$4:$R$1001,3,TRUE),"")</f>
        <v>0</v>
      </c>
      <c r="I120" s="10">
        <f>IF(A120='Relevé Kizeo'!C81,VLOOKUP(A120,'Relevé Kizeo'!$C$4:$R$1001,4,TRUE),"")</f>
        <v>0</v>
      </c>
      <c r="J120" s="10">
        <f>IF(A120='Relevé Kizeo'!C81,VLOOKUP(A120,'Relevé Kizeo'!$C$4:$R$1001,5,TRUE),"")</f>
        <v>0</v>
      </c>
      <c r="K120" s="10">
        <f t="shared" si="37"/>
        <v>0</v>
      </c>
      <c r="L120" s="9">
        <v>0</v>
      </c>
      <c r="M120" s="10" cm="1">
        <f t="array" ref="M120">_xlfn.IFS(I120="",0,I120=0,0,I120="CP",0,I120="CEF",0,I120="CSS",0,I120="CEM",0,I120="MAL",0,I120="AT",0,I120="ABST J",0,I120="ABST I",0,I120="FERIE",0,I120="REPOS",0,I120&lt;"1:00",$F$421)</f>
        <v>0</v>
      </c>
      <c r="N120" s="58" cm="1">
        <f t="array" aca="1" ref="N120" ca="1">_xlfn.IFS(D120=0,0,AND(D120&gt;=1,D120&lt;=9),OFFSET($AL$5,MOD(WEEKNUM(A120,21)-1,26),IF(WEEKNUM(A120,21)&gt;26,8,0))/5,D120=10,0,D120=11,(H120-E120+G120)*24+(K120-I120+M120)*24)</f>
        <v>0</v>
      </c>
      <c r="O120" s="37">
        <f t="shared" ref="O120" ca="1" si="42">SUM(N114:N118)</f>
        <v>0</v>
      </c>
      <c r="P120" s="25">
        <v>32</v>
      </c>
      <c r="Q120" s="28" cm="1">
        <f t="array" aca="1" ref="Q120" ca="1">IF(LEFT(R$2,1)="-",-1,1)*INDIRECT(CONCATENATE(RIGHT(R$2,LEN(R$2)-1),ROW()))+IF(LEFT(R$3,1)="-",-1,1)*INDIRECT(CONCATENATE(RIGHT(R$3,LEN(R$3)-1),ROW()))</f>
        <v>-32</v>
      </c>
      <c r="R120" s="25">
        <f t="shared" ca="1" si="32"/>
        <v>-319.75</v>
      </c>
      <c r="S120" s="9">
        <f t="shared" si="33"/>
        <v>0</v>
      </c>
      <c r="T120" s="9" t="str">
        <f t="shared" si="39"/>
        <v/>
      </c>
      <c r="U120" s="59"/>
      <c r="V120" s="60">
        <f>IF(A120='Relevé Kizeo'!C81,VLOOKUP(A120,'Relevé Kizeo'!$C$4:$R$1001,6,TRUE),"")</f>
        <v>0</v>
      </c>
      <c r="W120" s="50" t="b">
        <f t="shared" si="23"/>
        <v>0</v>
      </c>
      <c r="X120" s="50"/>
      <c r="Y120" s="51" t="str">
        <f t="shared" si="34"/>
        <v>0</v>
      </c>
      <c r="Z120" s="52">
        <f>IF(A121='Relevé Kizeo'!C82,VLOOKUP(A121,'Relevé Kizeo'!$C$4:$R$1001,8,TRUE),"")</f>
        <v>0</v>
      </c>
      <c r="AA120" s="52" t="str">
        <f t="shared" si="35"/>
        <v>0</v>
      </c>
      <c r="AB120" s="52">
        <f>IF(A121='Relevé Kizeo'!C82,VLOOKUP(A121,'Relevé Kizeo'!$C$4:$R$1001,9,TRUE),"")</f>
        <v>0</v>
      </c>
      <c r="AC120" s="52" t="str">
        <f t="shared" si="40"/>
        <v>0</v>
      </c>
      <c r="AD120" s="53">
        <f>IF(A121='Relevé Kizeo'!C82,VLOOKUP(A121,'Relevé Kizeo'!$C$4:$R$1001,10,TRUE),"")</f>
        <v>0</v>
      </c>
      <c r="AE120" s="11" t="str">
        <f t="shared" ca="1" si="24"/>
        <v/>
      </c>
      <c r="AF120" s="54" t="str">
        <f t="shared" ca="1" si="25"/>
        <v/>
      </c>
      <c r="AG120" s="43"/>
    </row>
    <row r="121" spans="1:54" s="33" customFormat="1" ht="15.75" customHeight="1" x14ac:dyDescent="0.25">
      <c r="A121" s="57">
        <v>45005</v>
      </c>
      <c r="B121" s="207" t="s">
        <v>55</v>
      </c>
      <c r="C121" s="10">
        <f>IF(A121='Relevé Kizeo'!C82,VLOOKUP(A121,'Relevé Kizeo'!$C$4:$R$1001,2,TRUE),"")</f>
        <v>0</v>
      </c>
      <c r="D121" s="9">
        <f t="shared" si="36"/>
        <v>0</v>
      </c>
      <c r="E121" s="10">
        <f t="shared" si="38"/>
        <v>0</v>
      </c>
      <c r="F121" s="170">
        <v>0</v>
      </c>
      <c r="G121" s="10" cm="1">
        <f t="array" ref="G121">_xlfn.IFS(C121="",0,C121=0,0,C121="CP",0,C121="CEF",0,C121="CSS",0,C121="CEM",0,C121="CEM",0,C121="MAL",0,C121="AT",0,C121="ABST J",0,C121="ABST I",0,C121="FERIE",0,C121="REPOS",0,C121&lt;"1:00",$F$420)</f>
        <v>0</v>
      </c>
      <c r="H121" s="10">
        <f>IF(A121='Relevé Kizeo'!C82,VLOOKUP(A121,'Relevé Kizeo'!$C$4:$R$1001,3,TRUE),"")</f>
        <v>0</v>
      </c>
      <c r="I121" s="10">
        <f>IF(A121='Relevé Kizeo'!C82,VLOOKUP(A121,'Relevé Kizeo'!$C$4:$R$1001,4,TRUE),"")</f>
        <v>0</v>
      </c>
      <c r="J121" s="10">
        <f>IF(A121='Relevé Kizeo'!C82,VLOOKUP(A121,'Relevé Kizeo'!$C$4:$R$1001,5,TRUE),"")</f>
        <v>0</v>
      </c>
      <c r="K121" s="10">
        <f t="shared" si="37"/>
        <v>0</v>
      </c>
      <c r="L121" s="9">
        <v>0</v>
      </c>
      <c r="M121" s="10" cm="1">
        <f t="array" ref="M121">_xlfn.IFS(I121="",0,I121=0,0,I121="CP",0,I121="CEF",0,I121="CSS",0,I121="CEM",0,I121="MAL",0,I121="AT",0,I121="ABST J",0,I121="ABST I",0,I121="FERIE",0,I121="REPOS",0,I121&lt;"1:00",$F$421)</f>
        <v>0</v>
      </c>
      <c r="N121" s="58" cm="1">
        <f t="array" aca="1" ref="N121" ca="1">_xlfn.IFS(D121=0,0,AND(D121&gt;=1,D121&lt;=9),OFFSET($AL$5,MOD(WEEKNUM(A121,21)-1,26),IF(WEEKNUM(A121,21)&gt;26,8,0))/5,D121=10,0,D121=11,(H121-E121+G121)*24+(K121-I121+M121)*24)</f>
        <v>0</v>
      </c>
      <c r="P121" s="25">
        <f t="shared" ca="1" si="31"/>
        <v>0</v>
      </c>
      <c r="Q121" s="28" cm="1">
        <f t="array" aca="1" ref="Q121" ca="1">IF(LEFT(R$2,1)="-",-1,1)*INDIRECT(CONCATENATE(RIGHT(R$2,LEN(R$2)-1),ROW()))+IF(LEFT(R$3,1)="-",-1,1)*INDIRECT(CONCATENATE(RIGHT(R$3,LEN(R$3)-1),ROW()))</f>
        <v>0</v>
      </c>
      <c r="R121" s="25">
        <f t="shared" ca="1" si="32"/>
        <v>-319.75</v>
      </c>
      <c r="S121" s="9">
        <f t="shared" si="33"/>
        <v>0</v>
      </c>
      <c r="T121" s="9" t="str">
        <f t="shared" si="39"/>
        <v/>
      </c>
      <c r="U121" s="59"/>
      <c r="V121" s="60">
        <f>IF(A121='Relevé Kizeo'!C82,VLOOKUP(A121,'Relevé Kizeo'!$C$4:$R$1001,6,TRUE),"")</f>
        <v>0</v>
      </c>
      <c r="W121" s="50" t="b">
        <f t="shared" si="23"/>
        <v>0</v>
      </c>
      <c r="X121" s="50"/>
      <c r="Y121" s="51" t="str">
        <f t="shared" si="34"/>
        <v>0</v>
      </c>
      <c r="Z121" s="52">
        <f>IF(A122='Relevé Kizeo'!C83,VLOOKUP(A122,'Relevé Kizeo'!$C$4:$R$1001,8,TRUE),"")</f>
        <v>0</v>
      </c>
      <c r="AA121" s="52" t="str">
        <f t="shared" si="35"/>
        <v>0</v>
      </c>
      <c r="AB121" s="52">
        <f>IF(A122='Relevé Kizeo'!C83,VLOOKUP(A122,'Relevé Kizeo'!$C$4:$R$1001,9,TRUE),"")</f>
        <v>0</v>
      </c>
      <c r="AC121" s="52" t="str">
        <f t="shared" si="40"/>
        <v>0</v>
      </c>
      <c r="AD121" s="53">
        <f>IF(A122='Relevé Kizeo'!C83,VLOOKUP(A122,'Relevé Kizeo'!$C$4:$R$1001,10,TRUE),"")</f>
        <v>0</v>
      </c>
      <c r="AE121" s="11" t="str">
        <f t="shared" ca="1" si="24"/>
        <v/>
      </c>
      <c r="AF121" s="54" t="str">
        <f t="shared" ca="1" si="25"/>
        <v/>
      </c>
      <c r="AG121" s="43"/>
      <c r="AK121" s="56"/>
      <c r="AL121" s="56"/>
      <c r="AM121" s="56"/>
      <c r="AN121" s="56"/>
      <c r="AO121" s="56"/>
      <c r="AP121" s="56"/>
      <c r="AQ121" s="56"/>
      <c r="AR121" s="56"/>
      <c r="AS121" s="56"/>
      <c r="AT121" s="56"/>
      <c r="AU121" s="56"/>
      <c r="AV121" s="56"/>
      <c r="AW121" s="56"/>
      <c r="AX121" s="56"/>
      <c r="AY121" s="56"/>
      <c r="AZ121" s="56"/>
      <c r="BA121" s="56"/>
      <c r="BB121" s="56"/>
    </row>
    <row r="122" spans="1:54" s="33" customFormat="1" ht="15.75" customHeight="1" x14ac:dyDescent="0.25">
      <c r="A122" s="57">
        <v>45006</v>
      </c>
      <c r="B122" s="208"/>
      <c r="C122" s="10">
        <f>IF(A122='Relevé Kizeo'!C83,VLOOKUP(A122,'Relevé Kizeo'!$C$4:$R$1001,2,TRUE),"")</f>
        <v>0</v>
      </c>
      <c r="D122" s="9">
        <f t="shared" si="36"/>
        <v>0</v>
      </c>
      <c r="E122" s="10">
        <f t="shared" si="38"/>
        <v>0</v>
      </c>
      <c r="F122" s="170">
        <v>0</v>
      </c>
      <c r="G122" s="10" cm="1">
        <f t="array" ref="G122">_xlfn.IFS(C122="",0,C122=0,0,C122="CP",0,C122="CEF",0,C122="CSS",0,C122="CEM",0,C122="CEM",0,C122="MAL",0,C122="AT",0,C122="ABST J",0,C122="ABST I",0,C122="FERIE",0,C122="REPOS",0,C122&lt;"1:00",$F$420)</f>
        <v>0</v>
      </c>
      <c r="H122" s="10">
        <f>IF(A122='Relevé Kizeo'!C83,VLOOKUP(A122,'Relevé Kizeo'!$C$4:$R$1001,3,TRUE),"")</f>
        <v>0</v>
      </c>
      <c r="I122" s="10">
        <f>IF(A122='Relevé Kizeo'!C83,VLOOKUP(A122,'Relevé Kizeo'!$C$4:$R$1001,4,TRUE),"")</f>
        <v>0</v>
      </c>
      <c r="J122" s="10">
        <f>IF(A122='Relevé Kizeo'!C83,VLOOKUP(A122,'Relevé Kizeo'!$C$4:$R$1001,5,TRUE),"")</f>
        <v>0</v>
      </c>
      <c r="K122" s="10">
        <f t="shared" si="37"/>
        <v>0</v>
      </c>
      <c r="L122" s="9">
        <v>0</v>
      </c>
      <c r="M122" s="10" cm="1">
        <f t="array" ref="M122">_xlfn.IFS(I122="",0,I122=0,0,I122="CP",0,I122="CEF",0,I122="CSS",0,I122="CEM",0,I122="MAL",0,I122="AT",0,I122="ABST J",0,I122="ABST I",0,I122="FERIE",0,I122="REPOS",0,I122&lt;"1:00",$F$421)</f>
        <v>0</v>
      </c>
      <c r="N122" s="58" cm="1">
        <f t="array" aca="1" ref="N122" ca="1">_xlfn.IFS(D122=0,0,AND(D122&gt;=1,D122&lt;=9),OFFSET($AL$5,MOD(WEEKNUM(A122,21)-1,26),IF(WEEKNUM(A122,21)&gt;26,8,0))/5,D122=10,0,D122=11,(H122-E122+G122)*24+(K122-I122+M122)*24)</f>
        <v>0</v>
      </c>
      <c r="O122" s="25"/>
      <c r="P122" s="25">
        <f t="shared" ca="1" si="31"/>
        <v>0</v>
      </c>
      <c r="Q122" s="28" cm="1">
        <f t="array" aca="1" ref="Q122" ca="1">IF(LEFT(R$2,1)="-",-1,1)*INDIRECT(CONCATENATE(RIGHT(R$2,LEN(R$2)-1),ROW()))+IF(LEFT(R$3,1)="-",-1,1)*INDIRECT(CONCATENATE(RIGHT(R$3,LEN(R$3)-1),ROW()))</f>
        <v>0</v>
      </c>
      <c r="R122" s="25">
        <f t="shared" ca="1" si="32"/>
        <v>-319.75</v>
      </c>
      <c r="S122" s="9">
        <f t="shared" si="33"/>
        <v>0</v>
      </c>
      <c r="T122" s="9" t="str">
        <f t="shared" si="39"/>
        <v/>
      </c>
      <c r="U122" s="59"/>
      <c r="V122" s="60">
        <f>IF(A122='Relevé Kizeo'!C83,VLOOKUP(A122,'Relevé Kizeo'!$C$4:$R$1001,6,TRUE),"")</f>
        <v>0</v>
      </c>
      <c r="W122" s="50" t="b">
        <f t="shared" si="23"/>
        <v>0</v>
      </c>
      <c r="X122" s="50"/>
      <c r="Y122" s="51" t="str">
        <f t="shared" si="34"/>
        <v>0</v>
      </c>
      <c r="Z122" s="52">
        <f>IF(A123='Relevé Kizeo'!C84,VLOOKUP(A123,'Relevé Kizeo'!$C$4:$R$1001,8,TRUE),"")</f>
        <v>0</v>
      </c>
      <c r="AA122" s="52" t="str">
        <f t="shared" si="35"/>
        <v>0</v>
      </c>
      <c r="AB122" s="52">
        <f>IF(A123='Relevé Kizeo'!C84,VLOOKUP(A123,'Relevé Kizeo'!$C$4:$R$1001,9,TRUE),"")</f>
        <v>0</v>
      </c>
      <c r="AC122" s="52" t="str">
        <f t="shared" si="40"/>
        <v>0</v>
      </c>
      <c r="AD122" s="53">
        <f>IF(A123='Relevé Kizeo'!C84,VLOOKUP(A123,'Relevé Kizeo'!$C$4:$R$1001,10,TRUE),"")</f>
        <v>0</v>
      </c>
      <c r="AE122" s="11" t="str">
        <f t="shared" ca="1" si="24"/>
        <v/>
      </c>
      <c r="AF122" s="54" t="str">
        <f t="shared" ca="1" si="25"/>
        <v/>
      </c>
      <c r="AG122" s="43"/>
      <c r="AK122" s="12"/>
      <c r="AL122" s="12"/>
      <c r="AM122" s="12"/>
      <c r="AN122" s="12"/>
      <c r="AO122" s="12"/>
      <c r="AP122" s="12"/>
      <c r="AQ122" s="12"/>
      <c r="AR122" s="12"/>
      <c r="AS122" s="12"/>
      <c r="AT122" s="12"/>
      <c r="AU122" s="12"/>
      <c r="AV122" s="12"/>
      <c r="AW122" s="12"/>
      <c r="AX122" s="12"/>
      <c r="AY122" s="12"/>
      <c r="AZ122" s="12"/>
      <c r="BA122" s="12"/>
      <c r="BB122" s="12"/>
    </row>
    <row r="123" spans="1:54" s="33" customFormat="1" ht="15.75" customHeight="1" x14ac:dyDescent="0.2">
      <c r="A123" s="57">
        <v>45007</v>
      </c>
      <c r="B123" s="208"/>
      <c r="C123" s="10">
        <f>IF(A123='Relevé Kizeo'!C84,VLOOKUP(A123,'Relevé Kizeo'!$C$4:$R$1001,2,TRUE),"")</f>
        <v>0</v>
      </c>
      <c r="D123" s="9">
        <f t="shared" si="36"/>
        <v>0</v>
      </c>
      <c r="E123" s="10">
        <f t="shared" si="38"/>
        <v>0</v>
      </c>
      <c r="F123" s="170">
        <v>0</v>
      </c>
      <c r="G123" s="10" cm="1">
        <f t="array" ref="G123">_xlfn.IFS(C123="",0,C123=0,0,C123="CP",0,C123="CEF",0,C123="CSS",0,C123="CEM",0,C123="CEM",0,C123="MAL",0,C123="AT",0,C123="ABST J",0,C123="ABST I",0,C123="FERIE",0,C123="REPOS",0,C123&lt;"1:00",$F$420)</f>
        <v>0</v>
      </c>
      <c r="H123" s="10">
        <f>IF(A123='Relevé Kizeo'!C84,VLOOKUP(A123,'Relevé Kizeo'!$C$4:$R$1001,3,TRUE),"")</f>
        <v>0</v>
      </c>
      <c r="I123" s="10">
        <f>IF(A123='Relevé Kizeo'!C84,VLOOKUP(A123,'Relevé Kizeo'!$C$4:$R$1001,4,TRUE),"")</f>
        <v>0</v>
      </c>
      <c r="J123" s="10">
        <f>IF(A123='Relevé Kizeo'!C84,VLOOKUP(A123,'Relevé Kizeo'!$C$4:$R$1001,5,TRUE),"")</f>
        <v>0</v>
      </c>
      <c r="K123" s="10">
        <f t="shared" si="37"/>
        <v>0</v>
      </c>
      <c r="L123" s="9">
        <v>0</v>
      </c>
      <c r="M123" s="10" cm="1">
        <f t="array" ref="M123">_xlfn.IFS(I123="",0,I123=0,0,I123="CP",0,I123="CEF",0,I123="CSS",0,I123="CEM",0,I123="MAL",0,I123="AT",0,I123="ABST J",0,I123="ABST I",0,I123="FERIE",0,I123="REPOS",0,I123&lt;"1:00",$F$421)</f>
        <v>0</v>
      </c>
      <c r="N123" s="58" cm="1">
        <f t="array" aca="1" ref="N123" ca="1">_xlfn.IFS(D123=0,0,AND(D123&gt;=1,D123&lt;=9),OFFSET($AL$5,MOD(WEEKNUM(A123,21)-1,26),IF(WEEKNUM(A123,21)&gt;26,8,0))/5,D123=10,0,D123=11,(H123-E123+G123)*24+(K123-I123+M123)*24)</f>
        <v>0</v>
      </c>
      <c r="O123" s="25"/>
      <c r="P123" s="25">
        <f t="shared" ca="1" si="31"/>
        <v>0</v>
      </c>
      <c r="Q123" s="28" cm="1">
        <f t="array" aca="1" ref="Q123" ca="1">IF(LEFT(R$2,1)="-",-1,1)*INDIRECT(CONCATENATE(RIGHT(R$2,LEN(R$2)-1),ROW()))+IF(LEFT(R$3,1)="-",-1,1)*INDIRECT(CONCATENATE(RIGHT(R$3,LEN(R$3)-1),ROW()))</f>
        <v>0</v>
      </c>
      <c r="R123" s="25">
        <f t="shared" ca="1" si="32"/>
        <v>-319.75</v>
      </c>
      <c r="S123" s="9">
        <f t="shared" si="33"/>
        <v>0</v>
      </c>
      <c r="T123" s="9" t="str">
        <f t="shared" si="39"/>
        <v/>
      </c>
      <c r="U123" s="59"/>
      <c r="V123" s="60">
        <f>IF(A123='Relevé Kizeo'!C84,VLOOKUP(A123,'Relevé Kizeo'!$C$4:$R$1001,6,TRUE),"")</f>
        <v>0</v>
      </c>
      <c r="W123" s="50" t="b">
        <f t="shared" si="23"/>
        <v>0</v>
      </c>
      <c r="X123" s="50"/>
      <c r="Y123" s="51" t="str">
        <f t="shared" si="34"/>
        <v>0</v>
      </c>
      <c r="Z123" s="52">
        <f>IF(A124='Relevé Kizeo'!C85,VLOOKUP(A124,'Relevé Kizeo'!$C$4:$R$1001,8,TRUE),"")</f>
        <v>0</v>
      </c>
      <c r="AA123" s="52" t="str">
        <f t="shared" si="35"/>
        <v>0</v>
      </c>
      <c r="AB123" s="52">
        <f>IF(A124='Relevé Kizeo'!C85,VLOOKUP(A124,'Relevé Kizeo'!$C$4:$R$1001,9,TRUE),"")</f>
        <v>0</v>
      </c>
      <c r="AC123" s="52" t="str">
        <f t="shared" si="40"/>
        <v>0</v>
      </c>
      <c r="AD123" s="53">
        <f>IF(A124='Relevé Kizeo'!C85,VLOOKUP(A124,'Relevé Kizeo'!$C$4:$R$1001,10,TRUE),"")</f>
        <v>0</v>
      </c>
      <c r="AE123" s="11" t="str">
        <f t="shared" ca="1" si="24"/>
        <v/>
      </c>
      <c r="AF123" s="54" t="str">
        <f t="shared" ca="1" si="25"/>
        <v/>
      </c>
      <c r="AG123" s="43"/>
      <c r="AK123" s="14"/>
      <c r="AL123" s="14"/>
      <c r="AM123" s="14"/>
      <c r="AN123" s="14"/>
      <c r="AO123" s="14"/>
      <c r="AP123" s="83"/>
      <c r="AQ123" s="84"/>
      <c r="AR123" s="84"/>
      <c r="AS123" s="84"/>
      <c r="AT123" s="84"/>
      <c r="AU123" s="84"/>
      <c r="AV123" s="84"/>
      <c r="AW123" s="84"/>
      <c r="AX123" s="84"/>
    </row>
    <row r="124" spans="1:54" s="33" customFormat="1" ht="15.75" customHeight="1" x14ac:dyDescent="0.2">
      <c r="A124" s="57">
        <v>45008</v>
      </c>
      <c r="B124" s="208"/>
      <c r="C124" s="10">
        <f>IF(A124='Relevé Kizeo'!C85,VLOOKUP(A124,'Relevé Kizeo'!$C$4:$R$1001,2,TRUE),"")</f>
        <v>0</v>
      </c>
      <c r="D124" s="9">
        <f t="shared" si="36"/>
        <v>0</v>
      </c>
      <c r="E124" s="10">
        <f t="shared" si="38"/>
        <v>0</v>
      </c>
      <c r="F124" s="170">
        <v>0</v>
      </c>
      <c r="G124" s="10" cm="1">
        <f t="array" ref="G124">_xlfn.IFS(C124="",0,C124=0,0,C124="CP",0,C124="CEF",0,C124="CSS",0,C124="CEM",0,C124="CEM",0,C124="MAL",0,C124="AT",0,C124="ABST J",0,C124="ABST I",0,C124="FERIE",0,C124="REPOS",0,C124&lt;"1:00",$F$420)</f>
        <v>0</v>
      </c>
      <c r="H124" s="10">
        <f>IF(A124='Relevé Kizeo'!C85,VLOOKUP(A124,'Relevé Kizeo'!$C$4:$R$1001,3,TRUE),"")</f>
        <v>0</v>
      </c>
      <c r="I124" s="10">
        <f>IF(A124='Relevé Kizeo'!C85,VLOOKUP(A124,'Relevé Kizeo'!$C$4:$R$1001,4,TRUE),"")</f>
        <v>0</v>
      </c>
      <c r="J124" s="10">
        <f>IF(A124='Relevé Kizeo'!C85,VLOOKUP(A124,'Relevé Kizeo'!$C$4:$R$1001,5,TRUE),"")</f>
        <v>0</v>
      </c>
      <c r="K124" s="10">
        <f t="shared" si="37"/>
        <v>0</v>
      </c>
      <c r="L124" s="9">
        <v>0</v>
      </c>
      <c r="M124" s="10" cm="1">
        <f t="array" ref="M124">_xlfn.IFS(I124="",0,I124=0,0,I124="CP",0,I124="CEF",0,I124="CSS",0,I124="CEM",0,I124="MAL",0,I124="AT",0,I124="ABST J",0,I124="ABST I",0,I124="FERIE",0,I124="REPOS",0,I124&lt;"1:00",$F$421)</f>
        <v>0</v>
      </c>
      <c r="N124" s="58" cm="1">
        <f t="array" aca="1" ref="N124" ca="1">_xlfn.IFS(D124=0,0,AND(D124&gt;=1,D124&lt;=9),OFFSET($AL$5,MOD(WEEKNUM(A124,21)-1,26),IF(WEEKNUM(A124,21)&gt;26,8,0))/5,D124=10,0,D124=11,(H124-E124+G124)*24+(K124-I124+M124)*24)</f>
        <v>0</v>
      </c>
      <c r="O124" s="25"/>
      <c r="P124" s="25">
        <f t="shared" ca="1" si="31"/>
        <v>0</v>
      </c>
      <c r="Q124" s="28" cm="1">
        <f t="array" aca="1" ref="Q124" ca="1">IF(LEFT(R$2,1)="-",-1,1)*INDIRECT(CONCATENATE(RIGHT(R$2,LEN(R$2)-1),ROW()))+IF(LEFT(R$3,1)="-",-1,1)*INDIRECT(CONCATENATE(RIGHT(R$3,LEN(R$3)-1),ROW()))</f>
        <v>0</v>
      </c>
      <c r="R124" s="25">
        <f t="shared" ca="1" si="32"/>
        <v>-319.75</v>
      </c>
      <c r="S124" s="9">
        <f t="shared" si="33"/>
        <v>0</v>
      </c>
      <c r="T124" s="9" t="str">
        <f t="shared" si="39"/>
        <v/>
      </c>
      <c r="U124" s="59"/>
      <c r="V124" s="60">
        <f>IF(A124='Relevé Kizeo'!C85,VLOOKUP(A124,'Relevé Kizeo'!$C$4:$R$1001,6,TRUE),"")</f>
        <v>0</v>
      </c>
      <c r="W124" s="50" t="b">
        <f t="shared" si="23"/>
        <v>0</v>
      </c>
      <c r="X124" s="50"/>
      <c r="Y124" s="51" t="str">
        <f t="shared" si="34"/>
        <v>0</v>
      </c>
      <c r="Z124" s="52">
        <f>IF(A125='Relevé Kizeo'!C86,VLOOKUP(A125,'Relevé Kizeo'!$C$4:$R$1001,8,TRUE),"")</f>
        <v>0</v>
      </c>
      <c r="AA124" s="52" t="str">
        <f t="shared" si="35"/>
        <v>0</v>
      </c>
      <c r="AB124" s="52">
        <f>IF(A125='Relevé Kizeo'!C86,VLOOKUP(A125,'Relevé Kizeo'!$C$4:$R$1001,9,TRUE),"")</f>
        <v>0</v>
      </c>
      <c r="AC124" s="52" t="str">
        <f t="shared" si="40"/>
        <v>0</v>
      </c>
      <c r="AD124" s="53">
        <f>IF(A125='Relevé Kizeo'!C86,VLOOKUP(A125,'Relevé Kizeo'!$C$4:$R$1001,10,TRUE),"")</f>
        <v>0</v>
      </c>
      <c r="AE124" s="11" t="str">
        <f t="shared" ca="1" si="24"/>
        <v/>
      </c>
      <c r="AF124" s="54" t="str">
        <f t="shared" ca="1" si="25"/>
        <v/>
      </c>
      <c r="AG124" s="64"/>
      <c r="AK124" s="14"/>
      <c r="AL124" s="14"/>
      <c r="AM124" s="14"/>
      <c r="AN124" s="14"/>
      <c r="AO124" s="14"/>
      <c r="AP124" s="84"/>
      <c r="AQ124" s="84"/>
      <c r="AR124" s="84"/>
      <c r="AS124" s="84"/>
      <c r="AT124" s="84"/>
      <c r="AU124" s="84"/>
      <c r="AV124" s="84"/>
      <c r="AW124" s="84"/>
      <c r="AX124" s="84"/>
    </row>
    <row r="125" spans="1:54" s="33" customFormat="1" ht="15.75" customHeight="1" x14ac:dyDescent="0.2">
      <c r="A125" s="57">
        <v>45009</v>
      </c>
      <c r="B125" s="208"/>
      <c r="C125" s="10">
        <f>IF(A125='Relevé Kizeo'!C86,VLOOKUP(A125,'Relevé Kizeo'!$C$4:$R$1001,2,TRUE),"")</f>
        <v>0</v>
      </c>
      <c r="D125" s="9">
        <f t="shared" si="36"/>
        <v>0</v>
      </c>
      <c r="E125" s="10">
        <f t="shared" si="38"/>
        <v>0</v>
      </c>
      <c r="F125" s="170">
        <v>0</v>
      </c>
      <c r="G125" s="10" cm="1">
        <f t="array" ref="G125">_xlfn.IFS(C125="",0,C125=0,0,C125="CP",0,C125="CEF",0,C125="CSS",0,C125="CEM",0,C125="CEM",0,C125="MAL",0,C125="AT",0,C125="ABST J",0,C125="ABST I",0,C125="FERIE",0,C125="REPOS",0,C125&lt;"1:00",$F$420)</f>
        <v>0</v>
      </c>
      <c r="H125" s="10">
        <f>IF(A125='Relevé Kizeo'!C86,VLOOKUP(A125,'Relevé Kizeo'!$C$4:$R$1001,3,TRUE),"")</f>
        <v>0</v>
      </c>
      <c r="I125" s="10">
        <f>IF(A125='Relevé Kizeo'!C86,VLOOKUP(A125,'Relevé Kizeo'!$C$4:$R$1001,4,TRUE),"")</f>
        <v>0</v>
      </c>
      <c r="J125" s="10">
        <f>IF(A125='Relevé Kizeo'!C86,VLOOKUP(A125,'Relevé Kizeo'!$C$4:$R$1001,5,TRUE),"")</f>
        <v>0</v>
      </c>
      <c r="K125" s="10">
        <f t="shared" si="37"/>
        <v>0</v>
      </c>
      <c r="L125" s="9">
        <v>0</v>
      </c>
      <c r="M125" s="10" cm="1">
        <f t="array" ref="M125">_xlfn.IFS(I125="",0,I125=0,0,I125="CP",0,I125="CEF",0,I125="CSS",0,I125="CEM",0,I125="MAL",0,I125="AT",0,I125="ABST J",0,I125="ABST I",0,I125="FERIE",0,I125="REPOS",0,I125&lt;"1:00",$F$421)</f>
        <v>0</v>
      </c>
      <c r="N125" s="58" cm="1">
        <f t="array" aca="1" ref="N125" ca="1">_xlfn.IFS(D125=0,0,AND(D125&gt;=1,D125&lt;=9),OFFSET($AL$5,MOD(WEEKNUM(A125,21)-1,26),IF(WEEKNUM(A125,21)&gt;26,8,0))/5,D125=10,0,D125=11,(H125-E125+G125)*24+(K125-I125+M125)*24)</f>
        <v>0</v>
      </c>
      <c r="O125" s="25"/>
      <c r="P125" s="25">
        <f t="shared" ca="1" si="31"/>
        <v>0</v>
      </c>
      <c r="Q125" s="28" cm="1">
        <f t="array" aca="1" ref="Q125" ca="1">IF(LEFT(R$2,1)="-",-1,1)*INDIRECT(CONCATENATE(RIGHT(R$2,LEN(R$2)-1),ROW()))+IF(LEFT(R$3,1)="-",-1,1)*INDIRECT(CONCATENATE(RIGHT(R$3,LEN(R$3)-1),ROW()))</f>
        <v>0</v>
      </c>
      <c r="R125" s="25">
        <f t="shared" ca="1" si="32"/>
        <v>-319.75</v>
      </c>
      <c r="S125" s="9">
        <f t="shared" si="33"/>
        <v>0</v>
      </c>
      <c r="T125" s="9" t="str">
        <f t="shared" si="39"/>
        <v/>
      </c>
      <c r="U125" s="59"/>
      <c r="V125" s="60">
        <f>IF(A125='Relevé Kizeo'!C86,VLOOKUP(A125,'Relevé Kizeo'!$C$4:$R$1001,6,TRUE),"")</f>
        <v>0</v>
      </c>
      <c r="W125" s="50">
        <f t="shared" si="23"/>
        <v>0</v>
      </c>
      <c r="X125" s="50"/>
      <c r="Y125" s="51" t="str">
        <f t="shared" si="34"/>
        <v>0</v>
      </c>
      <c r="Z125" s="52">
        <f>IF(A126='Relevé Kizeo'!C87,VLOOKUP(A126,'Relevé Kizeo'!$C$4:$R$1001,8,TRUE),"")</f>
        <v>0</v>
      </c>
      <c r="AA125" s="52" t="str">
        <f t="shared" si="35"/>
        <v>0</v>
      </c>
      <c r="AB125" s="52">
        <f>IF(A126='Relevé Kizeo'!C87,VLOOKUP(A126,'Relevé Kizeo'!$C$4:$R$1001,9,TRUE),"")</f>
        <v>0</v>
      </c>
      <c r="AC125" s="52" t="str">
        <f t="shared" si="40"/>
        <v>0</v>
      </c>
      <c r="AD125" s="53">
        <f>IF(A126='Relevé Kizeo'!C87,VLOOKUP(A126,'Relevé Kizeo'!$C$4:$R$1001,10,TRUE),"")</f>
        <v>0</v>
      </c>
      <c r="AE125" s="11" t="str">
        <f t="shared" ca="1" si="24"/>
        <v/>
      </c>
      <c r="AF125" s="54" t="str">
        <f t="shared" ca="1" si="25"/>
        <v/>
      </c>
      <c r="AG125" s="61"/>
      <c r="AK125" s="14"/>
      <c r="AL125" s="14"/>
      <c r="AM125" s="14"/>
      <c r="AN125" s="14"/>
      <c r="AO125" s="14"/>
      <c r="AP125" s="84"/>
      <c r="AQ125" s="84"/>
      <c r="AR125" s="84"/>
      <c r="AS125" s="84"/>
      <c r="AT125" s="84"/>
      <c r="AU125" s="84"/>
      <c r="AV125" s="84"/>
      <c r="AW125" s="84"/>
      <c r="AX125" s="84"/>
    </row>
    <row r="126" spans="1:54" s="33" customFormat="1" ht="15.75" customHeight="1" x14ac:dyDescent="0.2">
      <c r="A126" s="57">
        <v>45010</v>
      </c>
      <c r="B126" s="208"/>
      <c r="C126" s="10" t="str">
        <f>IF(A126='Relevé Kizeo'!C87,VLOOKUP(A126,'Relevé Kizeo'!$C$4:$R$1001,2,TRUE),"")</f>
        <v>REPOS</v>
      </c>
      <c r="D126" s="9">
        <f t="shared" si="36"/>
        <v>10</v>
      </c>
      <c r="E126" s="10">
        <f t="shared" si="38"/>
        <v>0</v>
      </c>
      <c r="F126" s="170">
        <v>0</v>
      </c>
      <c r="G126" s="10" cm="1">
        <f t="array" ref="G126">_xlfn.IFS(C126="",0,C126=0,0,C126="CP",0,C126="CEF",0,C126="CSS",0,C126="CEM",0,C126="CEM",0,C126="MAL",0,C126="AT",0,C126="ABST J",0,C126="ABST I",0,C126="FERIE",0,C126="REPOS",0,C126&lt;"1:00",$F$420)</f>
        <v>0</v>
      </c>
      <c r="H126" s="10">
        <f>IF(A126='Relevé Kizeo'!C87,VLOOKUP(A126,'Relevé Kizeo'!$C$4:$R$1001,3,TRUE),"")</f>
        <v>0</v>
      </c>
      <c r="I126" s="10">
        <f>IF(A126='Relevé Kizeo'!C87,VLOOKUP(A126,'Relevé Kizeo'!$C$4:$R$1001,4,TRUE),"")</f>
        <v>0</v>
      </c>
      <c r="J126" s="10">
        <f>IF(A126='Relevé Kizeo'!C87,VLOOKUP(A126,'Relevé Kizeo'!$C$4:$R$1001,5,TRUE),"")</f>
        <v>0</v>
      </c>
      <c r="K126" s="10">
        <f t="shared" si="37"/>
        <v>0</v>
      </c>
      <c r="L126" s="9">
        <v>0</v>
      </c>
      <c r="M126" s="10" cm="1">
        <f t="array" ref="M126">_xlfn.IFS(I126="",0,I126=0,0,I126="CP",0,I126="CEF",0,I126="CSS",0,I126="CEM",0,I126="MAL",0,I126="AT",0,I126="ABST J",0,I126="ABST I",0,I126="FERIE",0,I126="REPOS",0,I126&lt;"1:00",$F$421)</f>
        <v>0</v>
      </c>
      <c r="N126" s="58" cm="1">
        <f t="array" aca="1" ref="N126" ca="1">_xlfn.IFS(D126=0,0,AND(D126&gt;=1,D126&lt;=9),OFFSET($AL$5,MOD(WEEKNUM(A126,21)-1,26),IF(WEEKNUM(A126,21)&gt;26,8,0))/5,D126=10,0,D126=11,(H126-E126+G126)*24+(K126-I126+M126)*24)</f>
        <v>0</v>
      </c>
      <c r="O126" s="25"/>
      <c r="P126" s="25">
        <f t="shared" ca="1" si="31"/>
        <v>0</v>
      </c>
      <c r="Q126" s="28" cm="1">
        <f t="array" aca="1" ref="Q126" ca="1">IF(LEFT(R$2,1)="-",-1,1)*INDIRECT(CONCATENATE(RIGHT(R$2,LEN(R$2)-1),ROW()))+IF(LEFT(R$3,1)="-",-1,1)*INDIRECT(CONCATENATE(RIGHT(R$3,LEN(R$3)-1),ROW()))</f>
        <v>0</v>
      </c>
      <c r="R126" s="25">
        <f t="shared" ca="1" si="32"/>
        <v>-319.75</v>
      </c>
      <c r="S126" s="9">
        <f t="shared" si="33"/>
        <v>0</v>
      </c>
      <c r="T126" s="9" t="str">
        <f t="shared" si="39"/>
        <v/>
      </c>
      <c r="U126" s="59"/>
      <c r="V126" s="60">
        <f>IF(A126='Relevé Kizeo'!C87,VLOOKUP(A126,'Relevé Kizeo'!$C$4:$R$1001,6,TRUE),"")</f>
        <v>0</v>
      </c>
      <c r="W126" s="50">
        <f t="shared" si="23"/>
        <v>0</v>
      </c>
      <c r="X126" s="50"/>
      <c r="Y126" s="51" t="str">
        <f t="shared" si="34"/>
        <v>0</v>
      </c>
      <c r="Z126" s="52">
        <f>IF(A127='Relevé Kizeo'!C88,VLOOKUP(A127,'Relevé Kizeo'!$C$4:$R$1001,8,TRUE),"")</f>
        <v>0</v>
      </c>
      <c r="AA126" s="52" t="str">
        <f t="shared" si="35"/>
        <v>0</v>
      </c>
      <c r="AB126" s="52">
        <f>IF(A127='Relevé Kizeo'!C88,VLOOKUP(A127,'Relevé Kizeo'!$C$4:$R$1001,9,TRUE),"")</f>
        <v>0</v>
      </c>
      <c r="AC126" s="52" t="str">
        <f t="shared" si="40"/>
        <v>0</v>
      </c>
      <c r="AD126" s="53">
        <f>IF(A127='Relevé Kizeo'!C88,VLOOKUP(A127,'Relevé Kizeo'!$C$4:$R$1001,10,TRUE),"")</f>
        <v>0</v>
      </c>
      <c r="AE126" s="11" t="str">
        <f t="shared" ca="1" si="24"/>
        <v/>
      </c>
      <c r="AF126" s="54" t="str">
        <f t="shared" ca="1" si="25"/>
        <v/>
      </c>
      <c r="AG126" s="43"/>
      <c r="AK126" s="14"/>
      <c r="AL126" s="14"/>
      <c r="AM126" s="14"/>
      <c r="AN126" s="14"/>
      <c r="AO126" s="14"/>
      <c r="AP126" s="84"/>
      <c r="AQ126" s="84"/>
      <c r="AR126" s="84"/>
      <c r="AS126" s="84"/>
      <c r="AT126" s="84"/>
      <c r="AU126" s="84"/>
      <c r="AV126" s="84"/>
      <c r="AW126" s="84"/>
      <c r="AX126" s="84"/>
    </row>
    <row r="127" spans="1:54" s="33" customFormat="1" ht="15.75" customHeight="1" x14ac:dyDescent="0.2">
      <c r="A127" s="57">
        <v>45011</v>
      </c>
      <c r="B127" s="208"/>
      <c r="C127" s="10" t="str">
        <f>IF(A127='Relevé Kizeo'!C88,VLOOKUP(A127,'Relevé Kizeo'!$C$4:$R$1001,2,TRUE),"")</f>
        <v>REPOS</v>
      </c>
      <c r="D127" s="9">
        <f t="shared" si="36"/>
        <v>10</v>
      </c>
      <c r="E127" s="10">
        <f t="shared" si="38"/>
        <v>0</v>
      </c>
      <c r="F127" s="170">
        <v>0</v>
      </c>
      <c r="G127" s="10" cm="1">
        <f t="array" ref="G127">_xlfn.IFS(C127="",0,C127=0,0,C127="CP",0,C127="CEF",0,C127="CSS",0,C127="CEM",0,C127="CEM",0,C127="MAL",0,C127="AT",0,C127="ABST J",0,C127="ABST I",0,C127="FERIE",0,C127="REPOS",0,C127&lt;"1:00",$F$420)</f>
        <v>0</v>
      </c>
      <c r="H127" s="10">
        <f>IF(A127='Relevé Kizeo'!C88,VLOOKUP(A127,'Relevé Kizeo'!$C$4:$R$1001,3,TRUE),"")</f>
        <v>0</v>
      </c>
      <c r="I127" s="10">
        <f>IF(A127='Relevé Kizeo'!C88,VLOOKUP(A127,'Relevé Kizeo'!$C$4:$R$1001,4,TRUE),"")</f>
        <v>0</v>
      </c>
      <c r="J127" s="10">
        <f>IF(A127='Relevé Kizeo'!C88,VLOOKUP(A127,'Relevé Kizeo'!$C$4:$R$1001,5,TRUE),"")</f>
        <v>0</v>
      </c>
      <c r="K127" s="10">
        <f t="shared" si="37"/>
        <v>0</v>
      </c>
      <c r="L127" s="9">
        <v>0</v>
      </c>
      <c r="M127" s="10" cm="1">
        <f t="array" ref="M127">_xlfn.IFS(I127="",0,I127=0,0,I127="CP",0,I127="CEF",0,I127="CSS",0,I127="CEM",0,I127="MAL",0,I127="AT",0,I127="ABST J",0,I127="ABST I",0,I127="FERIE",0,I127="REPOS",0,I127&lt;"1:00",$F$421)</f>
        <v>0</v>
      </c>
      <c r="N127" s="58" cm="1">
        <f t="array" aca="1" ref="N127" ca="1">_xlfn.IFS(D127=0,0,AND(D127&gt;=1,D127&lt;=9),OFFSET($AL$5,MOD(WEEKNUM(A127,21)-1,26),IF(WEEKNUM(A127,21)&gt;26,8,0))/5,D127=10,0,D127=11,(H127-E127+G127)*24+(K127-I127+M127)*24)</f>
        <v>0</v>
      </c>
      <c r="O127" s="37">
        <f t="shared" ref="O127" ca="1" si="43">SUM(N121:N125)</f>
        <v>0</v>
      </c>
      <c r="P127" s="25">
        <v>32</v>
      </c>
      <c r="Q127" s="28" cm="1">
        <f t="array" aca="1" ref="Q127" ca="1">IF(LEFT(R$2,1)="-",-1,1)*INDIRECT(CONCATENATE(RIGHT(R$2,LEN(R$2)-1),ROW()))+IF(LEFT(R$3,1)="-",-1,1)*INDIRECT(CONCATENATE(RIGHT(R$3,LEN(R$3)-1),ROW()))</f>
        <v>-32</v>
      </c>
      <c r="R127" s="25">
        <f t="shared" ca="1" si="32"/>
        <v>-351.75</v>
      </c>
      <c r="S127" s="9">
        <f t="shared" si="33"/>
        <v>0</v>
      </c>
      <c r="T127" s="9" t="str">
        <f t="shared" si="39"/>
        <v/>
      </c>
      <c r="U127" s="59"/>
      <c r="V127" s="60">
        <f>IF(A127='Relevé Kizeo'!C88,VLOOKUP(A127,'Relevé Kizeo'!$C$4:$R$1001,6,TRUE),"")</f>
        <v>0</v>
      </c>
      <c r="W127" s="50" t="b">
        <f t="shared" si="23"/>
        <v>0</v>
      </c>
      <c r="X127" s="50"/>
      <c r="Y127" s="51" t="str">
        <f t="shared" si="34"/>
        <v>0</v>
      </c>
      <c r="Z127" s="52">
        <f>IF(A128='Relevé Kizeo'!C89,VLOOKUP(A128,'Relevé Kizeo'!$C$4:$R$1001,8,TRUE),"")</f>
        <v>0</v>
      </c>
      <c r="AA127" s="52" t="str">
        <f t="shared" si="35"/>
        <v>0</v>
      </c>
      <c r="AB127" s="52">
        <f>IF(A128='Relevé Kizeo'!C89,VLOOKUP(A128,'Relevé Kizeo'!$C$4:$R$1001,9,TRUE),"")</f>
        <v>0</v>
      </c>
      <c r="AC127" s="52" t="str">
        <f t="shared" si="40"/>
        <v>0</v>
      </c>
      <c r="AD127" s="53">
        <f>IF(A128='Relevé Kizeo'!C89,VLOOKUP(A128,'Relevé Kizeo'!$C$4:$R$1001,10,TRUE),"")</f>
        <v>0</v>
      </c>
      <c r="AE127" s="11" t="str">
        <f t="shared" ca="1" si="24"/>
        <v/>
      </c>
      <c r="AF127" s="54" t="str">
        <f t="shared" ca="1" si="25"/>
        <v/>
      </c>
      <c r="AG127" s="43"/>
      <c r="AK127" s="14"/>
      <c r="AL127" s="14"/>
      <c r="AM127" s="14"/>
      <c r="AN127" s="14"/>
      <c r="AO127" s="14"/>
      <c r="AP127" s="84"/>
      <c r="AQ127" s="84"/>
      <c r="AR127" s="84"/>
      <c r="AS127" s="84"/>
      <c r="AT127" s="84"/>
      <c r="AU127" s="84"/>
      <c r="AV127" s="84"/>
      <c r="AW127" s="84"/>
      <c r="AX127" s="84"/>
    </row>
    <row r="128" spans="1:54" s="33" customFormat="1" ht="15.75" customHeight="1" x14ac:dyDescent="0.2">
      <c r="A128" s="57">
        <v>45012</v>
      </c>
      <c r="B128" s="207" t="s">
        <v>56</v>
      </c>
      <c r="C128" s="10">
        <f>IF(A128='Relevé Kizeo'!C89,VLOOKUP(A128,'Relevé Kizeo'!$C$4:$R$1001,2,TRUE),"")</f>
        <v>0</v>
      </c>
      <c r="D128" s="9">
        <f t="shared" si="36"/>
        <v>0</v>
      </c>
      <c r="E128" s="10">
        <f t="shared" si="38"/>
        <v>0</v>
      </c>
      <c r="F128" s="170">
        <v>0</v>
      </c>
      <c r="G128" s="10" cm="1">
        <f t="array" ref="G128">_xlfn.IFS(C128="",0,C128=0,0,C128="CP",0,C128="CEF",0,C128="CSS",0,C128="CEM",0,C128="CEM",0,C128="MAL",0,C128="AT",0,C128="ABST J",0,C128="ABST I",0,C128="FERIE",0,C128="REPOS",0,C128&lt;"1:00",$F$420)</f>
        <v>0</v>
      </c>
      <c r="H128" s="10">
        <f>IF(A128='Relevé Kizeo'!C89,VLOOKUP(A128,'Relevé Kizeo'!$C$4:$R$1001,3,TRUE),"")</f>
        <v>0</v>
      </c>
      <c r="I128" s="10">
        <f>IF(A128='Relevé Kizeo'!C89,VLOOKUP(A128,'Relevé Kizeo'!$C$4:$R$1001,4,TRUE),"")</f>
        <v>0</v>
      </c>
      <c r="J128" s="10">
        <f>IF(A128='Relevé Kizeo'!C89,VLOOKUP(A128,'Relevé Kizeo'!$C$4:$R$1001,5,TRUE),"")</f>
        <v>0</v>
      </c>
      <c r="K128" s="10">
        <f t="shared" si="37"/>
        <v>0</v>
      </c>
      <c r="L128" s="9">
        <v>0</v>
      </c>
      <c r="M128" s="10" cm="1">
        <f t="array" ref="M128">_xlfn.IFS(I128="",0,I128=0,0,I128="CP",0,I128="CEF",0,I128="CSS",0,I128="CEM",0,I128="MAL",0,I128="AT",0,I128="ABST J",0,I128="ABST I",0,I128="FERIE",0,I128="REPOS",0,I128&lt;"1:00",$F$421)</f>
        <v>0</v>
      </c>
      <c r="N128" s="58" cm="1">
        <f t="array" aca="1" ref="N128" ca="1">_xlfn.IFS(D128=0,0,AND(D128&gt;=1,D128&lt;=9),OFFSET($AL$5,MOD(WEEKNUM(A128,21)-1,26),IF(WEEKNUM(A128,21)&gt;26,8,0))/5,D128=10,0,D128=11,(H128-E128+G128)*24+(K128-I128+M128)*24)</f>
        <v>0</v>
      </c>
      <c r="P128" s="25">
        <f t="shared" ca="1" si="31"/>
        <v>0</v>
      </c>
      <c r="Q128" s="28" cm="1">
        <f t="array" aca="1" ref="Q128" ca="1">IF(LEFT(R$2,1)="-",-1,1)*INDIRECT(CONCATENATE(RIGHT(R$2,LEN(R$2)-1),ROW()))+IF(LEFT(R$3,1)="-",-1,1)*INDIRECT(CONCATENATE(RIGHT(R$3,LEN(R$3)-1),ROW()))</f>
        <v>0</v>
      </c>
      <c r="R128" s="25">
        <f t="shared" ca="1" si="32"/>
        <v>-351.75</v>
      </c>
      <c r="S128" s="9">
        <f t="shared" si="33"/>
        <v>0</v>
      </c>
      <c r="T128" s="9" t="str">
        <f t="shared" si="39"/>
        <v/>
      </c>
      <c r="U128" s="59"/>
      <c r="V128" s="60">
        <f>IF(A128='Relevé Kizeo'!C89,VLOOKUP(A128,'Relevé Kizeo'!$C$4:$R$1001,6,TRUE),"")</f>
        <v>0</v>
      </c>
      <c r="W128" s="50" t="b">
        <f t="shared" si="23"/>
        <v>0</v>
      </c>
      <c r="X128" s="50"/>
      <c r="Y128" s="51" t="str">
        <f t="shared" si="34"/>
        <v>0</v>
      </c>
      <c r="Z128" s="52">
        <f>IF(A129='Relevé Kizeo'!C90,VLOOKUP(A129,'Relevé Kizeo'!$C$4:$R$1001,8,TRUE),"")</f>
        <v>0</v>
      </c>
      <c r="AA128" s="52" t="str">
        <f t="shared" si="35"/>
        <v>0</v>
      </c>
      <c r="AB128" s="52">
        <f>IF(A129='Relevé Kizeo'!C90,VLOOKUP(A129,'Relevé Kizeo'!$C$4:$R$1001,9,TRUE),"")</f>
        <v>0</v>
      </c>
      <c r="AC128" s="52" t="str">
        <f t="shared" si="40"/>
        <v>0</v>
      </c>
      <c r="AD128" s="53">
        <f>IF(A129='Relevé Kizeo'!C90,VLOOKUP(A129,'Relevé Kizeo'!$C$4:$R$1001,10,TRUE),"")</f>
        <v>0</v>
      </c>
      <c r="AE128" s="11" t="str">
        <f t="shared" ca="1" si="24"/>
        <v/>
      </c>
      <c r="AF128" s="54" t="str">
        <f t="shared" ca="1" si="25"/>
        <v/>
      </c>
      <c r="AG128" s="43"/>
      <c r="AK128" s="14"/>
      <c r="AL128" s="14"/>
      <c r="AM128" s="14"/>
      <c r="AN128" s="14"/>
      <c r="AO128" s="14"/>
      <c r="AP128" s="84"/>
      <c r="AQ128" s="84"/>
      <c r="AR128" s="84"/>
      <c r="AS128" s="84"/>
      <c r="AT128" s="84"/>
      <c r="AU128" s="84"/>
      <c r="AV128" s="84"/>
      <c r="AW128" s="84"/>
      <c r="AX128" s="84"/>
    </row>
    <row r="129" spans="1:54" s="33" customFormat="1" ht="15.75" customHeight="1" x14ac:dyDescent="0.2">
      <c r="A129" s="57">
        <v>45013</v>
      </c>
      <c r="B129" s="208"/>
      <c r="C129" s="10">
        <f>IF(A129='Relevé Kizeo'!C90,VLOOKUP(A129,'Relevé Kizeo'!$C$4:$R$1001,2,TRUE),"")</f>
        <v>0</v>
      </c>
      <c r="D129" s="9">
        <f t="shared" si="36"/>
        <v>0</v>
      </c>
      <c r="E129" s="10">
        <f t="shared" si="38"/>
        <v>0</v>
      </c>
      <c r="F129" s="170">
        <v>0</v>
      </c>
      <c r="G129" s="10" cm="1">
        <f t="array" ref="G129">_xlfn.IFS(C129="",0,C129=0,0,C129="CP",0,C129="CEF",0,C129="CSS",0,C129="CEM",0,C129="CEM",0,C129="MAL",0,C129="AT",0,C129="ABST J",0,C129="ABST I",0,C129="FERIE",0,C129="REPOS",0,C129&lt;"1:00",$F$420)</f>
        <v>0</v>
      </c>
      <c r="H129" s="10">
        <f>IF(A129='Relevé Kizeo'!C90,VLOOKUP(A129,'Relevé Kizeo'!$C$4:$R$1001,3,TRUE),"")</f>
        <v>0</v>
      </c>
      <c r="I129" s="10">
        <f>IF(A129='Relevé Kizeo'!C90,VLOOKUP(A129,'Relevé Kizeo'!$C$4:$R$1001,4,TRUE),"")</f>
        <v>0</v>
      </c>
      <c r="J129" s="10">
        <f>IF(A129='Relevé Kizeo'!C90,VLOOKUP(A129,'Relevé Kizeo'!$C$4:$R$1001,5,TRUE),"")</f>
        <v>0</v>
      </c>
      <c r="K129" s="10">
        <f t="shared" si="37"/>
        <v>0</v>
      </c>
      <c r="L129" s="9">
        <v>0</v>
      </c>
      <c r="M129" s="10" cm="1">
        <f t="array" ref="M129">_xlfn.IFS(I129="",0,I129=0,0,I129="CP",0,I129="CEF",0,I129="CSS",0,I129="CEM",0,I129="MAL",0,I129="AT",0,I129="ABST J",0,I129="ABST I",0,I129="FERIE",0,I129="REPOS",0,I129&lt;"1:00",$F$421)</f>
        <v>0</v>
      </c>
      <c r="N129" s="58" cm="1">
        <f t="array" aca="1" ref="N129" ca="1">_xlfn.IFS(D129=0,0,AND(D129&gt;=1,D129&lt;=9),OFFSET($AL$5,MOD(WEEKNUM(A129,21)-1,26),IF(WEEKNUM(A129,21)&gt;26,8,0))/5,D129=10,0,D129=11,(H129-E129+G129)*24+(K129-I129+M129)*24)</f>
        <v>0</v>
      </c>
      <c r="O129" s="25"/>
      <c r="P129" s="25">
        <f t="shared" ca="1" si="31"/>
        <v>0</v>
      </c>
      <c r="Q129" s="28" cm="1">
        <f t="array" aca="1" ref="Q129" ca="1">IF(LEFT(R$2,1)="-",-1,1)*INDIRECT(CONCATENATE(RIGHT(R$2,LEN(R$2)-1),ROW()))+IF(LEFT(R$3,1)="-",-1,1)*INDIRECT(CONCATENATE(RIGHT(R$3,LEN(R$3)-1),ROW()))</f>
        <v>0</v>
      </c>
      <c r="R129" s="25">
        <f t="shared" ca="1" si="32"/>
        <v>-351.75</v>
      </c>
      <c r="S129" s="9">
        <f t="shared" si="33"/>
        <v>0</v>
      </c>
      <c r="T129" s="9" t="str">
        <f t="shared" si="39"/>
        <v/>
      </c>
      <c r="U129" s="59"/>
      <c r="V129" s="60">
        <f>IF(A129='Relevé Kizeo'!C90,VLOOKUP(A129,'Relevé Kizeo'!$C$4:$R$1001,6,TRUE),"")</f>
        <v>0</v>
      </c>
      <c r="W129" s="50" t="b">
        <f t="shared" si="23"/>
        <v>0</v>
      </c>
      <c r="X129" s="50"/>
      <c r="Y129" s="51" t="str">
        <f t="shared" si="34"/>
        <v>0</v>
      </c>
      <c r="Z129" s="52">
        <f>IF(A130='Relevé Kizeo'!C91,VLOOKUP(A130,'Relevé Kizeo'!$C$4:$R$1001,8,TRUE),"")</f>
        <v>0</v>
      </c>
      <c r="AA129" s="52" t="str">
        <f t="shared" si="35"/>
        <v>0</v>
      </c>
      <c r="AB129" s="52">
        <f>IF(A130='Relevé Kizeo'!C91,VLOOKUP(A130,'Relevé Kizeo'!$C$4:$R$1001,9,TRUE),"")</f>
        <v>0</v>
      </c>
      <c r="AC129" s="52" t="str">
        <f t="shared" si="40"/>
        <v>0</v>
      </c>
      <c r="AD129" s="53">
        <f>IF(A130='Relevé Kizeo'!C91,VLOOKUP(A130,'Relevé Kizeo'!$C$4:$R$1001,10,TRUE),"")</f>
        <v>0</v>
      </c>
      <c r="AE129" s="11" t="str">
        <f t="shared" ca="1" si="24"/>
        <v/>
      </c>
      <c r="AF129" s="54" t="str">
        <f t="shared" ca="1" si="25"/>
        <v/>
      </c>
      <c r="AG129" s="43"/>
      <c r="AK129" s="14"/>
      <c r="AL129" s="14"/>
      <c r="AM129" s="14"/>
      <c r="AN129" s="14"/>
      <c r="AO129" s="14"/>
      <c r="AP129" s="84"/>
      <c r="AQ129" s="84"/>
      <c r="AR129" s="84"/>
      <c r="AS129" s="84"/>
      <c r="AT129" s="84"/>
      <c r="AU129" s="84"/>
      <c r="AV129" s="84"/>
      <c r="AW129" s="84"/>
      <c r="AX129" s="84"/>
    </row>
    <row r="130" spans="1:54" s="33" customFormat="1" ht="15.75" customHeight="1" x14ac:dyDescent="0.2">
      <c r="A130" s="57">
        <v>45014</v>
      </c>
      <c r="B130" s="208"/>
      <c r="C130" s="10">
        <f>IF(A130='Relevé Kizeo'!C91,VLOOKUP(A130,'Relevé Kizeo'!$C$4:$R$1001,2,TRUE),"")</f>
        <v>0</v>
      </c>
      <c r="D130" s="9">
        <f t="shared" si="36"/>
        <v>0</v>
      </c>
      <c r="E130" s="10">
        <f t="shared" si="38"/>
        <v>0</v>
      </c>
      <c r="F130" s="170">
        <v>0</v>
      </c>
      <c r="G130" s="10" cm="1">
        <f t="array" ref="G130">_xlfn.IFS(C130="",0,C130=0,0,C130="CP",0,C130="CEF",0,C130="CSS",0,C130="CEM",0,C130="CEM",0,C130="MAL",0,C130="AT",0,C130="ABST J",0,C130="ABST I",0,C130="FERIE",0,C130="REPOS",0,C130&lt;"1:00",$F$420)</f>
        <v>0</v>
      </c>
      <c r="H130" s="10">
        <f>IF(A130='Relevé Kizeo'!C91,VLOOKUP(A130,'Relevé Kizeo'!$C$4:$R$1001,3,TRUE),"")</f>
        <v>0</v>
      </c>
      <c r="I130" s="10">
        <f>IF(A130='Relevé Kizeo'!C91,VLOOKUP(A130,'Relevé Kizeo'!$C$4:$R$1001,4,TRUE),"")</f>
        <v>0</v>
      </c>
      <c r="J130" s="10">
        <f>IF(A130='Relevé Kizeo'!C91,VLOOKUP(A130,'Relevé Kizeo'!$C$4:$R$1001,5,TRUE),"")</f>
        <v>0</v>
      </c>
      <c r="K130" s="10">
        <f t="shared" si="37"/>
        <v>0</v>
      </c>
      <c r="L130" s="9">
        <v>0</v>
      </c>
      <c r="M130" s="10" cm="1">
        <f t="array" ref="M130">_xlfn.IFS(I130="",0,I130=0,0,I130="CP",0,I130="CEF",0,I130="CSS",0,I130="CEM",0,I130="MAL",0,I130="AT",0,I130="ABST J",0,I130="ABST I",0,I130="FERIE",0,I130="REPOS",0,I130&lt;"1:00",$F$421)</f>
        <v>0</v>
      </c>
      <c r="N130" s="58" cm="1">
        <f t="array" aca="1" ref="N130" ca="1">_xlfn.IFS(D130=0,0,AND(D130&gt;=1,D130&lt;=9),OFFSET($AL$5,MOD(WEEKNUM(A130,21)-1,26),IF(WEEKNUM(A130,21)&gt;26,8,0))/5,D130=10,0,D130=11,(H130-E130+G130)*24+(K130-I130+M130)*24)</f>
        <v>0</v>
      </c>
      <c r="O130" s="25"/>
      <c r="P130" s="25">
        <f t="shared" ca="1" si="31"/>
        <v>0</v>
      </c>
      <c r="Q130" s="28" cm="1">
        <f t="array" aca="1" ref="Q130" ca="1">IF(LEFT(R$2,1)="-",-1,1)*INDIRECT(CONCATENATE(RIGHT(R$2,LEN(R$2)-1),ROW()))+IF(LEFT(R$3,1)="-",-1,1)*INDIRECT(CONCATENATE(RIGHT(R$3,LEN(R$3)-1),ROW()))</f>
        <v>0</v>
      </c>
      <c r="R130" s="25">
        <f t="shared" ca="1" si="32"/>
        <v>-351.75</v>
      </c>
      <c r="S130" s="9">
        <f t="shared" si="33"/>
        <v>0</v>
      </c>
      <c r="T130" s="9" t="str">
        <f t="shared" si="39"/>
        <v/>
      </c>
      <c r="U130" s="59"/>
      <c r="V130" s="60">
        <f>IF(A130='Relevé Kizeo'!C91,VLOOKUP(A130,'Relevé Kizeo'!$C$4:$R$1001,6,TRUE),"")</f>
        <v>0</v>
      </c>
      <c r="W130" s="50" t="b">
        <f t="shared" si="23"/>
        <v>0</v>
      </c>
      <c r="X130" s="50"/>
      <c r="Y130" s="51" t="str">
        <f t="shared" si="34"/>
        <v>0</v>
      </c>
      <c r="Z130" s="52">
        <f>IF(A131='Relevé Kizeo'!C92,VLOOKUP(A131,'Relevé Kizeo'!$C$4:$R$1001,8,TRUE),"")</f>
        <v>0</v>
      </c>
      <c r="AA130" s="52" t="str">
        <f t="shared" si="35"/>
        <v>0</v>
      </c>
      <c r="AB130" s="52">
        <f>IF(A131='Relevé Kizeo'!C92,VLOOKUP(A131,'Relevé Kizeo'!$C$4:$R$1001,9,TRUE),"")</f>
        <v>0</v>
      </c>
      <c r="AC130" s="52" t="str">
        <f t="shared" si="40"/>
        <v>0</v>
      </c>
      <c r="AD130" s="53">
        <f>IF(A131='Relevé Kizeo'!C92,VLOOKUP(A131,'Relevé Kizeo'!$C$4:$R$1001,10,TRUE),"")</f>
        <v>0</v>
      </c>
      <c r="AE130" s="11" t="str">
        <f t="shared" ca="1" si="24"/>
        <v/>
      </c>
      <c r="AF130" s="54" t="str">
        <f t="shared" ca="1" si="25"/>
        <v/>
      </c>
      <c r="AG130" s="43"/>
      <c r="AK130" s="14"/>
      <c r="AL130" s="14"/>
      <c r="AM130" s="14"/>
      <c r="AN130" s="14"/>
      <c r="AO130" s="14"/>
      <c r="AP130" s="84"/>
      <c r="AQ130" s="84"/>
      <c r="AR130" s="84"/>
      <c r="AS130" s="84"/>
      <c r="AT130" s="84"/>
      <c r="AU130" s="84"/>
      <c r="AV130" s="84"/>
      <c r="AW130" s="84"/>
      <c r="AX130" s="84"/>
    </row>
    <row r="131" spans="1:54" s="33" customFormat="1" ht="15.75" customHeight="1" thickBot="1" x14ac:dyDescent="0.25">
      <c r="A131" s="57">
        <v>45015</v>
      </c>
      <c r="B131" s="208"/>
      <c r="C131" s="10">
        <f>IF(A131='Relevé Kizeo'!C92,VLOOKUP(A131,'Relevé Kizeo'!$C$4:$R$1001,2,TRUE),"")</f>
        <v>0</v>
      </c>
      <c r="D131" s="9">
        <f t="shared" si="36"/>
        <v>0</v>
      </c>
      <c r="E131" s="10">
        <f t="shared" si="38"/>
        <v>0</v>
      </c>
      <c r="F131" s="170">
        <v>0</v>
      </c>
      <c r="G131" s="10" cm="1">
        <f t="array" ref="G131">_xlfn.IFS(C131="",0,C131=0,0,C131="CP",0,C131="CEF",0,C131="CSS",0,C131="CEM",0,C131="CEM",0,C131="MAL",0,C131="AT",0,C131="ABST J",0,C131="ABST I",0,C131="FERIE",0,C131="REPOS",0,C131&lt;"1:00",$F$420)</f>
        <v>0</v>
      </c>
      <c r="H131" s="10">
        <f>IF(A131='Relevé Kizeo'!C92,VLOOKUP(A131,'Relevé Kizeo'!$C$4:$R$1001,3,TRUE),"")</f>
        <v>0</v>
      </c>
      <c r="I131" s="10">
        <f>IF(A131='Relevé Kizeo'!C92,VLOOKUP(A131,'Relevé Kizeo'!$C$4:$R$1001,4,TRUE),"")</f>
        <v>0</v>
      </c>
      <c r="J131" s="10">
        <f>IF(A131='Relevé Kizeo'!C92,VLOOKUP(A131,'Relevé Kizeo'!$C$4:$R$1001,5,TRUE),"")</f>
        <v>0</v>
      </c>
      <c r="K131" s="10">
        <f t="shared" si="37"/>
        <v>0</v>
      </c>
      <c r="L131" s="9">
        <v>0</v>
      </c>
      <c r="M131" s="10" cm="1">
        <f t="array" ref="M131">_xlfn.IFS(I131="",0,I131=0,0,I131="CP",0,I131="CEF",0,I131="CSS",0,I131="CEM",0,I131="MAL",0,I131="AT",0,I131="ABST J",0,I131="ABST I",0,I131="FERIE",0,I131="REPOS",0,I131&lt;"1:00",$F$421)</f>
        <v>0</v>
      </c>
      <c r="N131" s="58" cm="1">
        <f t="array" aca="1" ref="N131" ca="1">_xlfn.IFS(D131=0,0,AND(D131&gt;=1,D131&lt;=9),OFFSET($AL$5,MOD(WEEKNUM(A131,21)-1,26),IF(WEEKNUM(A131,21)&gt;26,8,0))/5,D131=10,0,D131=11,(H131-E131+G131)*24+(K131-I131+M131)*24)</f>
        <v>0</v>
      </c>
      <c r="O131" s="25"/>
      <c r="P131" s="25">
        <f t="shared" ca="1" si="31"/>
        <v>0</v>
      </c>
      <c r="Q131" s="28" cm="1">
        <f t="array" aca="1" ref="Q131" ca="1">IF(LEFT(R$2,1)="-",-1,1)*INDIRECT(CONCATENATE(RIGHT(R$2,LEN(R$2)-1),ROW()))+IF(LEFT(R$3,1)="-",-1,1)*INDIRECT(CONCATENATE(RIGHT(R$3,LEN(R$3)-1),ROW()))</f>
        <v>0</v>
      </c>
      <c r="R131" s="25">
        <f t="shared" ca="1" si="32"/>
        <v>-351.75</v>
      </c>
      <c r="S131" s="9">
        <f t="shared" si="33"/>
        <v>0</v>
      </c>
      <c r="T131" s="9" t="str">
        <f t="shared" si="39"/>
        <v/>
      </c>
      <c r="U131" s="59"/>
      <c r="V131" s="60">
        <f>IF(A131='Relevé Kizeo'!C92,VLOOKUP(A131,'Relevé Kizeo'!$C$4:$R$1001,6,TRUE),"")</f>
        <v>0</v>
      </c>
      <c r="W131" s="50" t="b">
        <f t="shared" si="23"/>
        <v>0</v>
      </c>
      <c r="X131" s="78"/>
      <c r="Y131" s="79" t="str">
        <f t="shared" si="34"/>
        <v>0</v>
      </c>
      <c r="Z131" s="78">
        <f>IF(A132='Relevé Kizeo'!C93,VLOOKUP(A132,'Relevé Kizeo'!$C$4:$R$1001,8,TRUE),"")</f>
        <v>0</v>
      </c>
      <c r="AA131" s="78" t="str">
        <f t="shared" si="35"/>
        <v>0</v>
      </c>
      <c r="AB131" s="78">
        <f>IF(A132='Relevé Kizeo'!C93,VLOOKUP(A132,'Relevé Kizeo'!$C$4:$R$1001,9,TRUE),"")</f>
        <v>0</v>
      </c>
      <c r="AC131" s="52" t="str">
        <f t="shared" si="40"/>
        <v>0</v>
      </c>
      <c r="AD131" s="67">
        <f>IF(A132='Relevé Kizeo'!C93,VLOOKUP(A132,'Relevé Kizeo'!$C$4:$R$1001,10,TRUE),"")</f>
        <v>0</v>
      </c>
      <c r="AE131" s="11" t="str">
        <f t="shared" ca="1" si="24"/>
        <v/>
      </c>
      <c r="AF131" s="54" t="str">
        <f t="shared" ca="1" si="25"/>
        <v/>
      </c>
      <c r="AG131" s="64"/>
      <c r="AK131" s="14"/>
      <c r="AL131" s="14"/>
      <c r="AM131" s="14"/>
      <c r="AN131" s="14"/>
      <c r="AO131" s="14"/>
      <c r="AP131" s="84"/>
      <c r="AQ131" s="84"/>
      <c r="AR131" s="84"/>
      <c r="AS131" s="84"/>
      <c r="AT131" s="84"/>
      <c r="AU131" s="84"/>
      <c r="AV131" s="84"/>
      <c r="AW131" s="84"/>
      <c r="AX131" s="84"/>
    </row>
    <row r="132" spans="1:54" s="33" customFormat="1" ht="15.75" customHeight="1" thickTop="1" x14ac:dyDescent="0.2">
      <c r="A132" s="57">
        <v>45016</v>
      </c>
      <c r="B132" s="208"/>
      <c r="C132" s="10">
        <f>IF(A132='Relevé Kizeo'!C93,VLOOKUP(A132,'Relevé Kizeo'!$C$4:$R$1001,2,TRUE),"")</f>
        <v>0</v>
      </c>
      <c r="D132" s="9">
        <f t="shared" si="36"/>
        <v>0</v>
      </c>
      <c r="E132" s="10">
        <f t="shared" si="38"/>
        <v>0</v>
      </c>
      <c r="F132" s="170">
        <v>0</v>
      </c>
      <c r="G132" s="10" cm="1">
        <f t="array" ref="G132">_xlfn.IFS(C132="",0,C132=0,0,C132="CP",0,C132="CEF",0,C132="CSS",0,C132="CEM",0,C132="CEM",0,C132="MAL",0,C132="AT",0,C132="ABST J",0,C132="ABST I",0,C132="FERIE",0,C132="REPOS",0,C132&lt;"1:00",$F$420)</f>
        <v>0</v>
      </c>
      <c r="H132" s="10">
        <f>IF(A132='Relevé Kizeo'!C93,VLOOKUP(A132,'Relevé Kizeo'!$C$4:$R$1001,3,TRUE),"")</f>
        <v>0</v>
      </c>
      <c r="I132" s="10">
        <f>IF(A132='Relevé Kizeo'!C93,VLOOKUP(A132,'Relevé Kizeo'!$C$4:$R$1001,4,TRUE),"")</f>
        <v>0</v>
      </c>
      <c r="J132" s="10">
        <f>IF(A132='Relevé Kizeo'!C93,VLOOKUP(A132,'Relevé Kizeo'!$C$4:$R$1001,5,TRUE),"")</f>
        <v>0</v>
      </c>
      <c r="K132" s="10">
        <f t="shared" si="37"/>
        <v>0</v>
      </c>
      <c r="L132" s="9">
        <v>0</v>
      </c>
      <c r="M132" s="10" cm="1">
        <f t="array" ref="M132">_xlfn.IFS(I132="",0,I132=0,0,I132="CP",0,I132="CEF",0,I132="CSS",0,I132="CEM",0,I132="MAL",0,I132="AT",0,I132="ABST J",0,I132="ABST I",0,I132="FERIE",0,I132="REPOS",0,I132&lt;"1:00",$F$421)</f>
        <v>0</v>
      </c>
      <c r="N132" s="58" cm="1">
        <f t="array" aca="1" ref="N132" ca="1">_xlfn.IFS(D132=0,0,AND(D132&gt;=1,D132&lt;=9),OFFSET($AL$5,MOD(WEEKNUM(A132,21)-1,26),IF(WEEKNUM(A132,21)&gt;26,8,0))/5,D132=10,0,D132=11,(H132-E132+G132)*24+(K132-I132+M132)*24)</f>
        <v>0</v>
      </c>
      <c r="O132" s="25"/>
      <c r="P132" s="25">
        <f t="shared" ca="1" si="31"/>
        <v>0</v>
      </c>
      <c r="Q132" s="28" cm="1">
        <f t="array" aca="1" ref="Q132" ca="1">IF(LEFT(R$2,1)="-",-1,1)*INDIRECT(CONCATENATE(RIGHT(R$2,LEN(R$2)-1),ROW()))+IF(LEFT(R$3,1)="-",-1,1)*INDIRECT(CONCATENATE(RIGHT(R$3,LEN(R$3)-1),ROW()))</f>
        <v>0</v>
      </c>
      <c r="R132" s="25">
        <f t="shared" ca="1" si="32"/>
        <v>-351.75</v>
      </c>
      <c r="S132" s="9">
        <f t="shared" si="33"/>
        <v>0</v>
      </c>
      <c r="T132" s="9" t="str">
        <f t="shared" si="39"/>
        <v/>
      </c>
      <c r="U132" s="59"/>
      <c r="V132" s="60">
        <f>IF(A132='Relevé Kizeo'!C93,VLOOKUP(A132,'Relevé Kizeo'!$C$4:$R$1001,6,TRUE),"")</f>
        <v>0</v>
      </c>
      <c r="W132" s="50">
        <f t="shared" si="23"/>
        <v>0</v>
      </c>
      <c r="X132" s="50"/>
      <c r="Y132" s="51" t="str">
        <f t="shared" si="34"/>
        <v>0</v>
      </c>
      <c r="Z132" s="52">
        <f>IF(A133='Relevé Kizeo'!C94,VLOOKUP(A133,'Relevé Kizeo'!$C$4:$R$1001,8,TRUE),"")</f>
        <v>0</v>
      </c>
      <c r="AA132" s="52" t="str">
        <f t="shared" si="35"/>
        <v>0</v>
      </c>
      <c r="AB132" s="52">
        <f>IF(A133='Relevé Kizeo'!C94,VLOOKUP(A133,'Relevé Kizeo'!$C$4:$R$1001,9,TRUE),"")</f>
        <v>0</v>
      </c>
      <c r="AC132" s="52" t="str">
        <f t="shared" si="40"/>
        <v>0</v>
      </c>
      <c r="AD132" s="53">
        <f>IF(A133='Relevé Kizeo'!C94,VLOOKUP(A133,'Relevé Kizeo'!$C$4:$R$1001,10,TRUE),"")</f>
        <v>0</v>
      </c>
      <c r="AE132" s="11" t="str">
        <f t="shared" ca="1" si="24"/>
        <v/>
      </c>
      <c r="AF132" s="54" t="str">
        <f t="shared" ca="1" si="25"/>
        <v/>
      </c>
      <c r="AG132" s="61"/>
      <c r="AK132" s="14"/>
      <c r="AL132" s="14"/>
      <c r="AM132" s="14"/>
      <c r="AN132" s="14"/>
      <c r="AO132" s="14"/>
      <c r="AP132" s="84"/>
      <c r="AQ132" s="84"/>
      <c r="AR132" s="84"/>
      <c r="AS132" s="84"/>
      <c r="AT132" s="84"/>
      <c r="AU132" s="84"/>
      <c r="AV132" s="84"/>
      <c r="AW132" s="84"/>
      <c r="AX132" s="84"/>
    </row>
    <row r="133" spans="1:54" s="33" customFormat="1" ht="15.75" customHeight="1" x14ac:dyDescent="0.2">
      <c r="A133" s="57">
        <v>45017</v>
      </c>
      <c r="B133" s="208"/>
      <c r="C133" s="10" t="str">
        <f>IF(A133='Relevé Kizeo'!C94,VLOOKUP(A133,'Relevé Kizeo'!$C$4:$R$1001,2,TRUE),"")</f>
        <v>REPOS</v>
      </c>
      <c r="D133" s="9">
        <f t="shared" si="36"/>
        <v>10</v>
      </c>
      <c r="E133" s="10">
        <f t="shared" si="38"/>
        <v>0</v>
      </c>
      <c r="F133" s="170">
        <v>0</v>
      </c>
      <c r="G133" s="10" cm="1">
        <f t="array" ref="G133">_xlfn.IFS(C133="",0,C133=0,0,C133="CP",0,C133="CEF",0,C133="CSS",0,C133="CEM",0,C133="CEM",0,C133="MAL",0,C133="AT",0,C133="ABST J",0,C133="ABST I",0,C133="FERIE",0,C133="REPOS",0,C133&lt;"1:00",$F$420)</f>
        <v>0</v>
      </c>
      <c r="H133" s="10">
        <f>IF(A133='Relevé Kizeo'!C94,VLOOKUP(A133,'Relevé Kizeo'!$C$4:$R$1001,3,TRUE),"")</f>
        <v>0</v>
      </c>
      <c r="I133" s="10">
        <f>IF(A133='Relevé Kizeo'!C94,VLOOKUP(A133,'Relevé Kizeo'!$C$4:$R$1001,4,TRUE),"")</f>
        <v>0</v>
      </c>
      <c r="J133" s="10">
        <f>IF(A133='Relevé Kizeo'!C94,VLOOKUP(A133,'Relevé Kizeo'!$C$4:$R$1001,5,TRUE),"")</f>
        <v>0</v>
      </c>
      <c r="K133" s="10">
        <f t="shared" si="37"/>
        <v>0</v>
      </c>
      <c r="L133" s="9">
        <v>0</v>
      </c>
      <c r="M133" s="10" cm="1">
        <f t="array" ref="M133">_xlfn.IFS(I133="",0,I133=0,0,I133="CP",0,I133="CEF",0,I133="CSS",0,I133="CEM",0,I133="MAL",0,I133="AT",0,I133="ABST J",0,I133="ABST I",0,I133="FERIE",0,I133="REPOS",0,I133&lt;"1:00",$F$421)</f>
        <v>0</v>
      </c>
      <c r="N133" s="58" cm="1">
        <f t="array" aca="1" ref="N133" ca="1">_xlfn.IFS(D133=0,0,AND(D133&gt;=1,D133&lt;=9),OFFSET($AL$5,MOD(WEEKNUM(A133,21)-1,26),IF(WEEKNUM(A133,21)&gt;26,8,0))/5,D133=10,0,D133=11,(H133-E133+G133)*24+(K133-I133+M133)*24)</f>
        <v>0</v>
      </c>
      <c r="O133" s="25"/>
      <c r="P133" s="25">
        <f t="shared" ca="1" si="31"/>
        <v>0</v>
      </c>
      <c r="Q133" s="28" cm="1">
        <f t="array" aca="1" ref="Q133" ca="1">IF(LEFT(R$2,1)="-",-1,1)*INDIRECT(CONCATENATE(RIGHT(R$2,LEN(R$2)-1),ROW()))+IF(LEFT(R$3,1)="-",-1,1)*INDIRECT(CONCATENATE(RIGHT(R$3,LEN(R$3)-1),ROW()))</f>
        <v>0</v>
      </c>
      <c r="R133" s="25">
        <f t="shared" ca="1" si="32"/>
        <v>-351.75</v>
      </c>
      <c r="S133" s="9">
        <f t="shared" si="33"/>
        <v>0</v>
      </c>
      <c r="T133" s="9" t="str">
        <f t="shared" si="39"/>
        <v/>
      </c>
      <c r="U133" s="59"/>
      <c r="V133" s="60">
        <f>IF(A133='Relevé Kizeo'!C94,VLOOKUP(A133,'Relevé Kizeo'!$C$4:$R$1001,6,TRUE),"")</f>
        <v>0</v>
      </c>
      <c r="W133" s="50">
        <f t="shared" si="23"/>
        <v>0</v>
      </c>
      <c r="X133" s="50"/>
      <c r="Y133" s="51" t="str">
        <f t="shared" si="34"/>
        <v>0</v>
      </c>
      <c r="Z133" s="52">
        <f>IF(A134='Relevé Kizeo'!C95,VLOOKUP(A134,'Relevé Kizeo'!$C$4:$R$1001,8,TRUE),"")</f>
        <v>0</v>
      </c>
      <c r="AA133" s="52" t="str">
        <f t="shared" si="35"/>
        <v>0</v>
      </c>
      <c r="AB133" s="52">
        <f>IF(A134='Relevé Kizeo'!C95,VLOOKUP(A134,'Relevé Kizeo'!$C$4:$R$1001,9,TRUE),"")</f>
        <v>0</v>
      </c>
      <c r="AC133" s="52" t="str">
        <f t="shared" si="40"/>
        <v>0</v>
      </c>
      <c r="AD133" s="53">
        <f>IF(A134='Relevé Kizeo'!C95,VLOOKUP(A134,'Relevé Kizeo'!$C$4:$R$1001,10,TRUE),"")</f>
        <v>0</v>
      </c>
      <c r="AE133" s="11" t="str">
        <f t="shared" ca="1" si="24"/>
        <v/>
      </c>
      <c r="AF133" s="54" t="str">
        <f t="shared" ca="1" si="25"/>
        <v/>
      </c>
      <c r="AG133" s="43"/>
      <c r="AK133" s="14"/>
      <c r="AL133" s="14"/>
      <c r="AM133" s="14"/>
      <c r="AN133" s="14"/>
      <c r="AO133" s="14"/>
      <c r="AP133" s="84"/>
      <c r="AQ133" s="84"/>
      <c r="AR133" s="84"/>
      <c r="AS133" s="84"/>
      <c r="AT133" s="84"/>
      <c r="AU133" s="84"/>
      <c r="AV133" s="84"/>
      <c r="AW133" s="84"/>
      <c r="AX133" s="84"/>
    </row>
    <row r="134" spans="1:54" s="33" customFormat="1" ht="15.75" customHeight="1" x14ac:dyDescent="0.2">
      <c r="A134" s="57">
        <v>45018</v>
      </c>
      <c r="B134" s="208"/>
      <c r="C134" s="10" t="str">
        <f>IF(A134='Relevé Kizeo'!C95,VLOOKUP(A134,'Relevé Kizeo'!$C$4:$R$1001,2,TRUE),"")</f>
        <v>REPOS</v>
      </c>
      <c r="D134" s="9">
        <f t="shared" si="36"/>
        <v>10</v>
      </c>
      <c r="E134" s="10">
        <f t="shared" si="38"/>
        <v>0</v>
      </c>
      <c r="F134" s="170">
        <v>0</v>
      </c>
      <c r="G134" s="10" cm="1">
        <f t="array" ref="G134">_xlfn.IFS(C134="",0,C134=0,0,C134="CP",0,C134="CEF",0,C134="CSS",0,C134="CEM",0,C134="CEM",0,C134="MAL",0,C134="AT",0,C134="ABST J",0,C134="ABST I",0,C134="FERIE",0,C134="REPOS",0,C134&lt;"1:00",$F$420)</f>
        <v>0</v>
      </c>
      <c r="H134" s="10">
        <f>IF(A134='Relevé Kizeo'!C95,VLOOKUP(A134,'Relevé Kizeo'!$C$4:$R$1001,3,TRUE),"")</f>
        <v>0</v>
      </c>
      <c r="I134" s="10">
        <f>IF(A134='Relevé Kizeo'!C95,VLOOKUP(A134,'Relevé Kizeo'!$C$4:$R$1001,4,TRUE),"")</f>
        <v>0</v>
      </c>
      <c r="J134" s="10">
        <f>IF(A134='Relevé Kizeo'!C95,VLOOKUP(A134,'Relevé Kizeo'!$C$4:$R$1001,5,TRUE),"")</f>
        <v>0</v>
      </c>
      <c r="K134" s="10">
        <f t="shared" si="37"/>
        <v>0</v>
      </c>
      <c r="L134" s="9">
        <v>0</v>
      </c>
      <c r="M134" s="10" cm="1">
        <f t="array" ref="M134">_xlfn.IFS(I134="",0,I134=0,0,I134="CP",0,I134="CEF",0,I134="CSS",0,I134="CEM",0,I134="MAL",0,I134="AT",0,I134="ABST J",0,I134="ABST I",0,I134="FERIE",0,I134="REPOS",0,I134&lt;"1:00",$F$421)</f>
        <v>0</v>
      </c>
      <c r="N134" s="58" cm="1">
        <f t="array" aca="1" ref="N134" ca="1">_xlfn.IFS(D134=0,0,AND(D134&gt;=1,D134&lt;=9),OFFSET($AL$5,MOD(WEEKNUM(A134,21)-1,26),IF(WEEKNUM(A134,21)&gt;26,8,0))/5,D134=10,0,D134=11,(H134-E134+G134)*24+(K134-I134+M134)*24)</f>
        <v>0</v>
      </c>
      <c r="O134" s="37">
        <f t="shared" ref="O134" ca="1" si="44">SUM(N128:N132)</f>
        <v>0</v>
      </c>
      <c r="P134" s="25">
        <v>32</v>
      </c>
      <c r="Q134" s="28" cm="1">
        <f t="array" aca="1" ref="Q134" ca="1">IF(LEFT(R$2,1)="-",-1,1)*INDIRECT(CONCATENATE(RIGHT(R$2,LEN(R$2)-1),ROW()))+IF(LEFT(R$3,1)="-",-1,1)*INDIRECT(CONCATENATE(RIGHT(R$3,LEN(R$3)-1),ROW()))</f>
        <v>-32</v>
      </c>
      <c r="R134" s="25">
        <f t="shared" ca="1" si="32"/>
        <v>-383.75</v>
      </c>
      <c r="S134" s="9">
        <f t="shared" si="33"/>
        <v>0</v>
      </c>
      <c r="T134" s="9" t="str">
        <f t="shared" si="39"/>
        <v/>
      </c>
      <c r="U134" s="59"/>
      <c r="V134" s="60">
        <f>IF(A134='Relevé Kizeo'!C95,VLOOKUP(A134,'Relevé Kizeo'!$C$4:$R$1001,6,TRUE),"")</f>
        <v>0</v>
      </c>
      <c r="W134" s="50" t="b">
        <f t="shared" si="23"/>
        <v>0</v>
      </c>
      <c r="X134" s="50"/>
      <c r="Y134" s="51" t="str">
        <f t="shared" si="34"/>
        <v>0</v>
      </c>
      <c r="Z134" s="52">
        <f>IF(A135='Relevé Kizeo'!C96,VLOOKUP(A135,'Relevé Kizeo'!$C$4:$R$1001,8,TRUE),"")</f>
        <v>0</v>
      </c>
      <c r="AA134" s="52" t="str">
        <f t="shared" si="35"/>
        <v>0</v>
      </c>
      <c r="AB134" s="52">
        <f>IF(A135='Relevé Kizeo'!C96,VLOOKUP(A135,'Relevé Kizeo'!$C$4:$R$1001,9,TRUE),"")</f>
        <v>0</v>
      </c>
      <c r="AC134" s="52" t="str">
        <f t="shared" si="40"/>
        <v>0</v>
      </c>
      <c r="AD134" s="53">
        <f>IF(A135='Relevé Kizeo'!C96,VLOOKUP(A135,'Relevé Kizeo'!$C$4:$R$1001,10,TRUE),"")</f>
        <v>0</v>
      </c>
      <c r="AE134" s="11" t="str">
        <f t="shared" ca="1" si="24"/>
        <v/>
      </c>
      <c r="AF134" s="54" t="str">
        <f t="shared" ca="1" si="25"/>
        <v/>
      </c>
      <c r="AG134" s="43"/>
      <c r="AK134" s="14"/>
      <c r="AL134" s="14"/>
      <c r="AM134" s="14"/>
      <c r="AN134" s="14"/>
      <c r="AO134" s="14"/>
      <c r="AP134" s="84"/>
      <c r="AQ134" s="84"/>
      <c r="AR134" s="84"/>
      <c r="AS134" s="84"/>
      <c r="AT134" s="84"/>
      <c r="AU134" s="84"/>
      <c r="AV134" s="84"/>
      <c r="AW134" s="84"/>
      <c r="AX134" s="84"/>
    </row>
    <row r="135" spans="1:54" s="33" customFormat="1" ht="15.75" customHeight="1" x14ac:dyDescent="0.2">
      <c r="A135" s="57">
        <v>45019</v>
      </c>
      <c r="B135" s="207" t="s">
        <v>57</v>
      </c>
      <c r="C135" s="10">
        <f>IF(A135='Relevé Kizeo'!C96,VLOOKUP(A135,'Relevé Kizeo'!$C$4:$R$1001,2,TRUE),"")</f>
        <v>0</v>
      </c>
      <c r="D135" s="9">
        <f t="shared" si="36"/>
        <v>0</v>
      </c>
      <c r="E135" s="10">
        <f t="shared" si="38"/>
        <v>0</v>
      </c>
      <c r="F135" s="170">
        <v>0</v>
      </c>
      <c r="G135" s="10" cm="1">
        <f t="array" ref="G135">_xlfn.IFS(C135="",0,C135=0,0,C135="CP",0,C135="CEF",0,C135="CSS",0,C135="CEM",0,C135="CEM",0,C135="MAL",0,C135="AT",0,C135="ABST J",0,C135="ABST I",0,C135="FERIE",0,C135="REPOS",0,C135&lt;"1:00",$F$420)</f>
        <v>0</v>
      </c>
      <c r="H135" s="10">
        <f>IF(A135='Relevé Kizeo'!C96,VLOOKUP(A135,'Relevé Kizeo'!$C$4:$R$1001,3,TRUE),"")</f>
        <v>0</v>
      </c>
      <c r="I135" s="10">
        <f>IF(A135='Relevé Kizeo'!C96,VLOOKUP(A135,'Relevé Kizeo'!$C$4:$R$1001,4,TRUE),"")</f>
        <v>0</v>
      </c>
      <c r="J135" s="10">
        <f>IF(A135='Relevé Kizeo'!C96,VLOOKUP(A135,'Relevé Kizeo'!$C$4:$R$1001,5,TRUE),"")</f>
        <v>0</v>
      </c>
      <c r="K135" s="10">
        <f t="shared" si="37"/>
        <v>0</v>
      </c>
      <c r="L135" s="9">
        <v>0</v>
      </c>
      <c r="M135" s="10" cm="1">
        <f t="array" ref="M135">_xlfn.IFS(I135="",0,I135=0,0,I135="CP",0,I135="CEF",0,I135="CSS",0,I135="CEM",0,I135="MAL",0,I135="AT",0,I135="ABST J",0,I135="ABST I",0,I135="FERIE",0,I135="REPOS",0,I135&lt;"1:00",$F$421)</f>
        <v>0</v>
      </c>
      <c r="N135" s="58" cm="1">
        <f t="array" aca="1" ref="N135" ca="1">_xlfn.IFS(D135=0,0,AND(D135&gt;=1,D135&lt;=9),OFFSET($AL$5,MOD(WEEKNUM(A135,21)-1,26),IF(WEEKNUM(A135,21)&gt;26,8,0))/5,D135=10,0,D135=11,(H135-E135+G135)*24+(K135-I135+M135)*24)</f>
        <v>0</v>
      </c>
      <c r="P135" s="25">
        <f t="shared" ca="1" si="31"/>
        <v>0</v>
      </c>
      <c r="Q135" s="28" cm="1">
        <f t="array" aca="1" ref="Q135" ca="1">IF(LEFT(R$2,1)="-",-1,1)*INDIRECT(CONCATENATE(RIGHT(R$2,LEN(R$2)-1),ROW()))+IF(LEFT(R$3,1)="-",-1,1)*INDIRECT(CONCATENATE(RIGHT(R$3,LEN(R$3)-1),ROW()))</f>
        <v>0</v>
      </c>
      <c r="R135" s="25">
        <f t="shared" ca="1" si="32"/>
        <v>-383.75</v>
      </c>
      <c r="S135" s="9">
        <f t="shared" si="33"/>
        <v>0</v>
      </c>
      <c r="T135" s="9" t="str">
        <f t="shared" si="39"/>
        <v/>
      </c>
      <c r="U135" s="59"/>
      <c r="V135" s="60">
        <f>IF(A135='Relevé Kizeo'!C96,VLOOKUP(A135,'Relevé Kizeo'!$C$4:$R$1001,6,TRUE),"")</f>
        <v>0</v>
      </c>
      <c r="W135" s="50" t="b">
        <f t="shared" si="23"/>
        <v>0</v>
      </c>
      <c r="X135" s="50"/>
      <c r="Y135" s="51" t="str">
        <f t="shared" si="34"/>
        <v>0</v>
      </c>
      <c r="Z135" s="52">
        <f>IF(A136='Relevé Kizeo'!C97,VLOOKUP(A136,'Relevé Kizeo'!$C$4:$R$1001,8,TRUE),"")</f>
        <v>0</v>
      </c>
      <c r="AA135" s="52" t="str">
        <f t="shared" si="35"/>
        <v>0</v>
      </c>
      <c r="AB135" s="52">
        <f>IF(A136='Relevé Kizeo'!C97,VLOOKUP(A136,'Relevé Kizeo'!$C$4:$R$1001,9,TRUE),"")</f>
        <v>0</v>
      </c>
      <c r="AC135" s="52" t="str">
        <f t="shared" si="40"/>
        <v>0</v>
      </c>
      <c r="AD135" s="53">
        <f>IF(A136='Relevé Kizeo'!C97,VLOOKUP(A136,'Relevé Kizeo'!$C$4:$R$1001,10,TRUE),"")</f>
        <v>0</v>
      </c>
      <c r="AE135" s="11" t="str">
        <f t="shared" ca="1" si="24"/>
        <v/>
      </c>
      <c r="AF135" s="54" t="str">
        <f t="shared" ca="1" si="25"/>
        <v/>
      </c>
      <c r="AG135" s="43"/>
      <c r="AK135" s="14"/>
      <c r="AL135" s="14"/>
      <c r="AM135" s="14"/>
      <c r="AN135" s="14"/>
      <c r="AO135" s="14"/>
      <c r="AP135" s="84"/>
      <c r="AQ135" s="84"/>
      <c r="AR135" s="84"/>
      <c r="AS135" s="84"/>
      <c r="AT135" s="84"/>
      <c r="AU135" s="84"/>
      <c r="AV135" s="84"/>
      <c r="AW135" s="84"/>
      <c r="AX135" s="84"/>
    </row>
    <row r="136" spans="1:54" s="33" customFormat="1" ht="15.75" customHeight="1" x14ac:dyDescent="0.2">
      <c r="A136" s="57">
        <v>45020</v>
      </c>
      <c r="B136" s="208"/>
      <c r="C136" s="10">
        <f>IF(A136='Relevé Kizeo'!C97,VLOOKUP(A136,'Relevé Kizeo'!$C$4:$R$1001,2,TRUE),"")</f>
        <v>0</v>
      </c>
      <c r="D136" s="9">
        <f t="shared" si="36"/>
        <v>0</v>
      </c>
      <c r="E136" s="10">
        <f t="shared" si="38"/>
        <v>0</v>
      </c>
      <c r="F136" s="170">
        <v>0</v>
      </c>
      <c r="G136" s="10" cm="1">
        <f t="array" ref="G136">_xlfn.IFS(C136="",0,C136=0,0,C136="CP",0,C136="CEF",0,C136="CSS",0,C136="CEM",0,C136="CEM",0,C136="MAL",0,C136="AT",0,C136="ABST J",0,C136="ABST I",0,C136="FERIE",0,C136="REPOS",0,C136&lt;"1:00",$F$420)</f>
        <v>0</v>
      </c>
      <c r="H136" s="10">
        <f>IF(A136='Relevé Kizeo'!C97,VLOOKUP(A136,'Relevé Kizeo'!$C$4:$R$1001,3,TRUE),"")</f>
        <v>0</v>
      </c>
      <c r="I136" s="10">
        <f>IF(A136='Relevé Kizeo'!C97,VLOOKUP(A136,'Relevé Kizeo'!$C$4:$R$1001,4,TRUE),"")</f>
        <v>0</v>
      </c>
      <c r="J136" s="10">
        <f>IF(A136='Relevé Kizeo'!C97,VLOOKUP(A136,'Relevé Kizeo'!$C$4:$R$1001,5,TRUE),"")</f>
        <v>0</v>
      </c>
      <c r="K136" s="10">
        <f t="shared" si="37"/>
        <v>0</v>
      </c>
      <c r="L136" s="9">
        <v>0</v>
      </c>
      <c r="M136" s="10" cm="1">
        <f t="array" ref="M136">_xlfn.IFS(I136="",0,I136=0,0,I136="CP",0,I136="CEF",0,I136="CSS",0,I136="CEM",0,I136="MAL",0,I136="AT",0,I136="ABST J",0,I136="ABST I",0,I136="FERIE",0,I136="REPOS",0,I136&lt;"1:00",$F$421)</f>
        <v>0</v>
      </c>
      <c r="N136" s="58" cm="1">
        <f t="array" aca="1" ref="N136" ca="1">_xlfn.IFS(D136=0,0,AND(D136&gt;=1,D136&lt;=9),OFFSET($AL$5,MOD(WEEKNUM(A136,21)-1,26),IF(WEEKNUM(A136,21)&gt;26,8,0))/5,D136=10,0,D136=11,(H136-E136+G136)*24+(K136-I136+M136)*24)</f>
        <v>0</v>
      </c>
      <c r="O136" s="25"/>
      <c r="P136" s="25">
        <f t="shared" ca="1" si="31"/>
        <v>0</v>
      </c>
      <c r="Q136" s="28" cm="1">
        <f t="array" aca="1" ref="Q136" ca="1">IF(LEFT(R$2,1)="-",-1,1)*INDIRECT(CONCATENATE(RIGHT(R$2,LEN(R$2)-1),ROW()))+IF(LEFT(R$3,1)="-",-1,1)*INDIRECT(CONCATENATE(RIGHT(R$3,LEN(R$3)-1),ROW()))</f>
        <v>0</v>
      </c>
      <c r="R136" s="25">
        <f t="shared" ca="1" si="32"/>
        <v>-383.75</v>
      </c>
      <c r="S136" s="9">
        <f t="shared" si="33"/>
        <v>0</v>
      </c>
      <c r="T136" s="9" t="str">
        <f t="shared" si="39"/>
        <v/>
      </c>
      <c r="U136" s="59"/>
      <c r="V136" s="60">
        <f>IF(A136='Relevé Kizeo'!C97,VLOOKUP(A136,'Relevé Kizeo'!$C$4:$R$1001,6,TRUE),"")</f>
        <v>0</v>
      </c>
      <c r="W136" s="50" t="b">
        <f t="shared" si="23"/>
        <v>0</v>
      </c>
      <c r="X136" s="50"/>
      <c r="Y136" s="51" t="str">
        <f t="shared" si="34"/>
        <v>0</v>
      </c>
      <c r="Z136" s="52">
        <f>IF(A137='Relevé Kizeo'!C98,VLOOKUP(A137,'Relevé Kizeo'!$C$4:$R$1001,8,TRUE),"")</f>
        <v>0</v>
      </c>
      <c r="AA136" s="52" t="str">
        <f t="shared" si="35"/>
        <v>0</v>
      </c>
      <c r="AB136" s="52">
        <f>IF(A137='Relevé Kizeo'!C98,VLOOKUP(A137,'Relevé Kizeo'!$C$4:$R$1001,9,TRUE),"")</f>
        <v>0</v>
      </c>
      <c r="AC136" s="52" t="str">
        <f t="shared" si="40"/>
        <v>0</v>
      </c>
      <c r="AD136" s="53">
        <f>IF(A137='Relevé Kizeo'!C98,VLOOKUP(A137,'Relevé Kizeo'!$C$4:$R$1001,10,TRUE),"")</f>
        <v>0</v>
      </c>
      <c r="AE136" s="11" t="str">
        <f t="shared" ca="1" si="24"/>
        <v/>
      </c>
      <c r="AF136" s="54" t="str">
        <f t="shared" ca="1" si="25"/>
        <v/>
      </c>
      <c r="AG136" s="43"/>
      <c r="AK136" s="14"/>
      <c r="AL136" s="14"/>
      <c r="AM136" s="14"/>
      <c r="AN136" s="14"/>
      <c r="AO136" s="14"/>
      <c r="AP136" s="84"/>
      <c r="AQ136" s="84"/>
      <c r="AR136" s="84"/>
      <c r="AS136" s="84"/>
      <c r="AT136" s="84"/>
      <c r="AU136" s="84"/>
      <c r="AV136" s="84"/>
      <c r="AW136" s="84"/>
      <c r="AX136" s="84"/>
    </row>
    <row r="137" spans="1:54" s="33" customFormat="1" ht="15.75" customHeight="1" x14ac:dyDescent="0.2">
      <c r="A137" s="57">
        <v>45021</v>
      </c>
      <c r="B137" s="208"/>
      <c r="C137" s="10">
        <f>IF(A137='Relevé Kizeo'!C98,VLOOKUP(A137,'Relevé Kizeo'!$C$4:$R$1001,2,TRUE),"")</f>
        <v>0</v>
      </c>
      <c r="D137" s="9">
        <f t="shared" si="36"/>
        <v>0</v>
      </c>
      <c r="E137" s="10">
        <f t="shared" si="38"/>
        <v>0</v>
      </c>
      <c r="F137" s="170">
        <v>0</v>
      </c>
      <c r="G137" s="10" cm="1">
        <f t="array" ref="G137">_xlfn.IFS(C137="",0,C137=0,0,C137="CP",0,C137="CEF",0,C137="CSS",0,C137="CEM",0,C137="CEM",0,C137="MAL",0,C137="AT",0,C137="ABST J",0,C137="ABST I",0,C137="FERIE",0,C137="REPOS",0,C137&lt;"1:00",$F$420)</f>
        <v>0</v>
      </c>
      <c r="H137" s="10">
        <f>IF(A137='Relevé Kizeo'!C98,VLOOKUP(A137,'Relevé Kizeo'!$C$4:$R$1001,3,TRUE),"")</f>
        <v>0</v>
      </c>
      <c r="I137" s="10">
        <f>IF(A137='Relevé Kizeo'!C98,VLOOKUP(A137,'Relevé Kizeo'!$C$4:$R$1001,4,TRUE),"")</f>
        <v>0</v>
      </c>
      <c r="J137" s="10">
        <f>IF(A137='Relevé Kizeo'!C98,VLOOKUP(A137,'Relevé Kizeo'!$C$4:$R$1001,5,TRUE),"")</f>
        <v>0</v>
      </c>
      <c r="K137" s="10">
        <f t="shared" si="37"/>
        <v>0</v>
      </c>
      <c r="L137" s="9">
        <v>0</v>
      </c>
      <c r="M137" s="10" cm="1">
        <f t="array" ref="M137">_xlfn.IFS(I137="",0,I137=0,0,I137="CP",0,I137="CEF",0,I137="CSS",0,I137="CEM",0,I137="MAL",0,I137="AT",0,I137="ABST J",0,I137="ABST I",0,I137="FERIE",0,I137="REPOS",0,I137&lt;"1:00",$F$421)</f>
        <v>0</v>
      </c>
      <c r="N137" s="58" cm="1">
        <f t="array" aca="1" ref="N137" ca="1">_xlfn.IFS(D137=0,0,AND(D137&gt;=1,D137&lt;=9),OFFSET($AL$5,MOD(WEEKNUM(A137,21)-1,26),IF(WEEKNUM(A137,21)&gt;26,8,0))/5,D137=10,0,D137=11,(H137-E137+G137)*24+(K137-I137+M137)*24)</f>
        <v>0</v>
      </c>
      <c r="O137" s="25"/>
      <c r="P137" s="25">
        <f t="shared" ca="1" si="31"/>
        <v>0</v>
      </c>
      <c r="Q137" s="28" cm="1">
        <f t="array" aca="1" ref="Q137" ca="1">IF(LEFT(R$2,1)="-",-1,1)*INDIRECT(CONCATENATE(RIGHT(R$2,LEN(R$2)-1),ROW()))+IF(LEFT(R$3,1)="-",-1,1)*INDIRECT(CONCATENATE(RIGHT(R$3,LEN(R$3)-1),ROW()))</f>
        <v>0</v>
      </c>
      <c r="R137" s="25">
        <f t="shared" ca="1" si="32"/>
        <v>-383.75</v>
      </c>
      <c r="S137" s="9">
        <f t="shared" si="33"/>
        <v>0</v>
      </c>
      <c r="T137" s="9" t="str">
        <f t="shared" si="39"/>
        <v/>
      </c>
      <c r="U137" s="59"/>
      <c r="V137" s="60">
        <f>IF(A137='Relevé Kizeo'!C98,VLOOKUP(A137,'Relevé Kizeo'!$C$4:$R$1001,6,TRUE),"")</f>
        <v>0</v>
      </c>
      <c r="W137" s="50" t="b">
        <f t="shared" si="23"/>
        <v>0</v>
      </c>
      <c r="X137" s="50"/>
      <c r="Y137" s="51" t="str">
        <f t="shared" si="34"/>
        <v>0</v>
      </c>
      <c r="Z137" s="52">
        <f>IF(A138='Relevé Kizeo'!C99,VLOOKUP(A138,'Relevé Kizeo'!$C$4:$R$1001,8,TRUE),"")</f>
        <v>0</v>
      </c>
      <c r="AA137" s="52" t="str">
        <f t="shared" si="35"/>
        <v>0</v>
      </c>
      <c r="AB137" s="52">
        <f>IF(A138='Relevé Kizeo'!C99,VLOOKUP(A138,'Relevé Kizeo'!$C$4:$R$1001,9,TRUE),"")</f>
        <v>0</v>
      </c>
      <c r="AC137" s="52" t="str">
        <f t="shared" si="40"/>
        <v>0</v>
      </c>
      <c r="AD137" s="53">
        <f>IF(A138='Relevé Kizeo'!C99,VLOOKUP(A138,'Relevé Kizeo'!$C$4:$R$1001,10,TRUE),"")</f>
        <v>0</v>
      </c>
      <c r="AE137" s="11" t="str">
        <f t="shared" ca="1" si="24"/>
        <v/>
      </c>
      <c r="AF137" s="54" t="str">
        <f t="shared" ca="1" si="25"/>
        <v/>
      </c>
      <c r="AG137" s="43"/>
      <c r="AK137" s="14"/>
      <c r="AL137" s="14"/>
      <c r="AM137" s="14"/>
      <c r="AN137" s="14"/>
      <c r="AO137" s="14"/>
      <c r="AP137" s="84"/>
      <c r="AQ137" s="84"/>
      <c r="AR137" s="84"/>
      <c r="AS137" s="84"/>
      <c r="AT137" s="84"/>
      <c r="AU137" s="84"/>
      <c r="AV137" s="84"/>
      <c r="AW137" s="84"/>
      <c r="AX137" s="84"/>
    </row>
    <row r="138" spans="1:54" s="33" customFormat="1" ht="15.75" customHeight="1" x14ac:dyDescent="0.25">
      <c r="A138" s="57">
        <v>45022</v>
      </c>
      <c r="B138" s="208"/>
      <c r="C138" s="10">
        <f>IF(A138='Relevé Kizeo'!C99,VLOOKUP(A138,'Relevé Kizeo'!$C$4:$R$1001,2,TRUE),"")</f>
        <v>0</v>
      </c>
      <c r="D138" s="9">
        <f t="shared" si="36"/>
        <v>0</v>
      </c>
      <c r="E138" s="10">
        <f t="shared" si="38"/>
        <v>0</v>
      </c>
      <c r="F138" s="170">
        <v>0</v>
      </c>
      <c r="G138" s="10" cm="1">
        <f t="array" ref="G138">_xlfn.IFS(C138="",0,C138=0,0,C138="CP",0,C138="CEF",0,C138="CSS",0,C138="CEM",0,C138="CEM",0,C138="MAL",0,C138="AT",0,C138="ABST J",0,C138="ABST I",0,C138="FERIE",0,C138="REPOS",0,C138&lt;"1:00",$F$420)</f>
        <v>0</v>
      </c>
      <c r="H138" s="10">
        <f>IF(A138='Relevé Kizeo'!C99,VLOOKUP(A138,'Relevé Kizeo'!$C$4:$R$1001,3,TRUE),"")</f>
        <v>0</v>
      </c>
      <c r="I138" s="10">
        <f>IF(A138='Relevé Kizeo'!C99,VLOOKUP(A138,'Relevé Kizeo'!$C$4:$R$1001,4,TRUE),"")</f>
        <v>0</v>
      </c>
      <c r="J138" s="10">
        <f>IF(A138='Relevé Kizeo'!C99,VLOOKUP(A138,'Relevé Kizeo'!$C$4:$R$1001,5,TRUE),"")</f>
        <v>0</v>
      </c>
      <c r="K138" s="10">
        <f t="shared" si="37"/>
        <v>0</v>
      </c>
      <c r="L138" s="9">
        <v>0</v>
      </c>
      <c r="M138" s="10" cm="1">
        <f t="array" ref="M138">_xlfn.IFS(I138="",0,I138=0,0,I138="CP",0,I138="CEF",0,I138="CSS",0,I138="CEM",0,I138="MAL",0,I138="AT",0,I138="ABST J",0,I138="ABST I",0,I138="FERIE",0,I138="REPOS",0,I138&lt;"1:00",$F$421)</f>
        <v>0</v>
      </c>
      <c r="N138" s="58" cm="1">
        <f t="array" aca="1" ref="N138" ca="1">_xlfn.IFS(D138=0,0,AND(D138&gt;=1,D138&lt;=9),OFFSET($AL$5,MOD(WEEKNUM(A138,21)-1,26),IF(WEEKNUM(A138,21)&gt;26,8,0))/5,D138=10,0,D138=11,(H138-E138+G138)*24+(K138-I138+M138)*24)</f>
        <v>0</v>
      </c>
      <c r="O138" s="25"/>
      <c r="P138" s="25">
        <f t="shared" ca="1" si="31"/>
        <v>0</v>
      </c>
      <c r="Q138" s="28" cm="1">
        <f t="array" aca="1" ref="Q138" ca="1">IF(LEFT(R$2,1)="-",-1,1)*INDIRECT(CONCATENATE(RIGHT(R$2,LEN(R$2)-1),ROW()))+IF(LEFT(R$3,1)="-",-1,1)*INDIRECT(CONCATENATE(RIGHT(R$3,LEN(R$3)-1),ROW()))</f>
        <v>0</v>
      </c>
      <c r="R138" s="25">
        <f t="shared" ca="1" si="32"/>
        <v>-383.75</v>
      </c>
      <c r="S138" s="9">
        <f t="shared" si="33"/>
        <v>0</v>
      </c>
      <c r="T138" s="9" t="str">
        <f t="shared" si="39"/>
        <v/>
      </c>
      <c r="U138" s="59"/>
      <c r="V138" s="60">
        <f>IF(A138='Relevé Kizeo'!C99,VLOOKUP(A138,'Relevé Kizeo'!$C$4:$R$1001,6,TRUE),"")</f>
        <v>0</v>
      </c>
      <c r="W138" s="50" t="b">
        <f t="shared" si="23"/>
        <v>0</v>
      </c>
      <c r="X138" s="50"/>
      <c r="Y138" s="51" t="str">
        <f t="shared" si="34"/>
        <v>0</v>
      </c>
      <c r="Z138" s="52">
        <f>IF(A139='Relevé Kizeo'!C100,VLOOKUP(A139,'Relevé Kizeo'!$C$4:$R$1001,8,TRUE),"")</f>
        <v>0</v>
      </c>
      <c r="AA138" s="52" t="str">
        <f t="shared" si="35"/>
        <v>0</v>
      </c>
      <c r="AB138" s="52">
        <f>IF(A139='Relevé Kizeo'!C100,VLOOKUP(A139,'Relevé Kizeo'!$C$4:$R$1001,9,TRUE),"")</f>
        <v>0</v>
      </c>
      <c r="AC138" s="52" t="str">
        <f t="shared" si="40"/>
        <v>0</v>
      </c>
      <c r="AD138" s="53">
        <f>IF(A139='Relevé Kizeo'!C100,VLOOKUP(A139,'Relevé Kizeo'!$C$4:$R$1001,10,TRUE),"")</f>
        <v>0</v>
      </c>
      <c r="AE138" s="11" t="str">
        <f t="shared" ca="1" si="24"/>
        <v/>
      </c>
      <c r="AF138" s="54" t="str">
        <f t="shared" ca="1" si="25"/>
        <v/>
      </c>
      <c r="AG138" s="64"/>
    </row>
    <row r="139" spans="1:54" s="33" customFormat="1" ht="15.75" customHeight="1" x14ac:dyDescent="0.25">
      <c r="A139" s="57">
        <v>45023</v>
      </c>
      <c r="B139" s="208"/>
      <c r="C139" s="10">
        <f>IF(A139='Relevé Kizeo'!C100,VLOOKUP(A139,'Relevé Kizeo'!$C$4:$R$1001,2,TRUE),"")</f>
        <v>0</v>
      </c>
      <c r="D139" s="9">
        <f t="shared" si="36"/>
        <v>0</v>
      </c>
      <c r="E139" s="10">
        <f t="shared" si="38"/>
        <v>0</v>
      </c>
      <c r="F139" s="170">
        <v>0</v>
      </c>
      <c r="G139" s="10" cm="1">
        <f t="array" ref="G139">_xlfn.IFS(C139="",0,C139=0,0,C139="CP",0,C139="CEF",0,C139="CSS",0,C139="CEM",0,C139="CEM",0,C139="MAL",0,C139="AT",0,C139="ABST J",0,C139="ABST I",0,C139="FERIE",0,C139="REPOS",0,C139&lt;"1:00",$F$420)</f>
        <v>0</v>
      </c>
      <c r="H139" s="10">
        <f>IF(A139='Relevé Kizeo'!C100,VLOOKUP(A139,'Relevé Kizeo'!$C$4:$R$1001,3,TRUE),"")</f>
        <v>0</v>
      </c>
      <c r="I139" s="10">
        <f>IF(A139='Relevé Kizeo'!C100,VLOOKUP(A139,'Relevé Kizeo'!$C$4:$R$1001,4,TRUE),"")</f>
        <v>0</v>
      </c>
      <c r="J139" s="10">
        <f>IF(A139='Relevé Kizeo'!C100,VLOOKUP(A139,'Relevé Kizeo'!$C$4:$R$1001,5,TRUE),"")</f>
        <v>0</v>
      </c>
      <c r="K139" s="10">
        <f t="shared" si="37"/>
        <v>0</v>
      </c>
      <c r="L139" s="9">
        <v>0</v>
      </c>
      <c r="M139" s="10" cm="1">
        <f t="array" ref="M139">_xlfn.IFS(I139="",0,I139=0,0,I139="CP",0,I139="CEF",0,I139="CSS",0,I139="CEM",0,I139="MAL",0,I139="AT",0,I139="ABST J",0,I139="ABST I",0,I139="FERIE",0,I139="REPOS",0,I139&lt;"1:00",$F$421)</f>
        <v>0</v>
      </c>
      <c r="N139" s="58" cm="1">
        <f t="array" aca="1" ref="N139" ca="1">_xlfn.IFS(D139=0,0,AND(D139&gt;=1,D139&lt;=9),OFFSET($AL$5,MOD(WEEKNUM(A139,21)-1,26),IF(WEEKNUM(A139,21)&gt;26,8,0))/5,D139=10,0,D139=11,(H139-E139+G139)*24+(K139-I139+M139)*24)</f>
        <v>0</v>
      </c>
      <c r="O139" s="25"/>
      <c r="P139" s="25">
        <f t="shared" ca="1" si="31"/>
        <v>0</v>
      </c>
      <c r="Q139" s="28" cm="1">
        <f t="array" aca="1" ref="Q139" ca="1">IF(LEFT(R$2,1)="-",-1,1)*INDIRECT(CONCATENATE(RIGHT(R$2,LEN(R$2)-1),ROW()))+IF(LEFT(R$3,1)="-",-1,1)*INDIRECT(CONCATENATE(RIGHT(R$3,LEN(R$3)-1),ROW()))</f>
        <v>0</v>
      </c>
      <c r="R139" s="25">
        <f t="shared" ca="1" si="32"/>
        <v>-383.75</v>
      </c>
      <c r="S139" s="9">
        <f t="shared" si="33"/>
        <v>0</v>
      </c>
      <c r="T139" s="9" t="str">
        <f t="shared" si="39"/>
        <v/>
      </c>
      <c r="U139" s="59"/>
      <c r="V139" s="60">
        <f>IF(A139='Relevé Kizeo'!C100,VLOOKUP(A139,'Relevé Kizeo'!$C$4:$R$1001,6,TRUE),"")</f>
        <v>0</v>
      </c>
      <c r="W139" s="50">
        <f t="shared" ref="W139:W202" si="45">IF(D140="","",IF(D140=1,1,IF(D140=2,0,IF(D140=3,0,IF(D140=4,0,IF(D140=5,0,IF(D140=6,1,IF(D140=7,0,IF(D140=8,0,IF(D140=9,0,IF(D140=10,0,IF(D140=11,1))))))))))))</f>
        <v>0</v>
      </c>
      <c r="X139" s="50"/>
      <c r="Y139" s="51" t="str">
        <f t="shared" si="34"/>
        <v>0</v>
      </c>
      <c r="Z139" s="52">
        <f>IF(A140='Relevé Kizeo'!C101,VLOOKUP(A140,'Relevé Kizeo'!$C$4:$R$1001,8,TRUE),"")</f>
        <v>0</v>
      </c>
      <c r="AA139" s="52" t="str">
        <f t="shared" si="35"/>
        <v>0</v>
      </c>
      <c r="AB139" s="52">
        <f>IF(A140='Relevé Kizeo'!C101,VLOOKUP(A140,'Relevé Kizeo'!$C$4:$R$1001,9,TRUE),"")</f>
        <v>0</v>
      </c>
      <c r="AC139" s="52" t="str">
        <f t="shared" si="40"/>
        <v>0</v>
      </c>
      <c r="AD139" s="53">
        <f>IF(A140='Relevé Kizeo'!C101,VLOOKUP(A140,'Relevé Kizeo'!$C$4:$R$1001,10,TRUE),"")</f>
        <v>0</v>
      </c>
      <c r="AE139" s="11" t="str">
        <f t="shared" ref="AE139:AE202" ca="1" si="46">IF(N140=0,"",IF(N140&gt;$F$418,N140-$F$418,$F$418-N140))</f>
        <v/>
      </c>
      <c r="AF139" s="54" t="str">
        <f t="shared" ref="AF139:AF202" ca="1" si="47">IF(ISERROR(IF(N140&gt;$F$418,(HOUR(AE139)*60+MINUTE(AE139))/60,-(HOUR(AE139)*60+MINUTE(AE139))/60)),"",IF(N140&gt;$F$418,(HOUR(AE139)*60+MINUTE(AE139))/60,-(HOUR(AE139)*60+MINUTE(AE139))/60))</f>
        <v/>
      </c>
      <c r="AG139" s="61"/>
      <c r="AK139" s="81"/>
      <c r="AL139" s="81"/>
      <c r="AM139" s="81"/>
      <c r="AN139" s="81"/>
    </row>
    <row r="140" spans="1:54" s="33" customFormat="1" ht="15.75" customHeight="1" x14ac:dyDescent="0.25">
      <c r="A140" s="57">
        <v>45024</v>
      </c>
      <c r="B140" s="208"/>
      <c r="C140" s="10" t="str">
        <f>IF(A140='Relevé Kizeo'!C101,VLOOKUP(A140,'Relevé Kizeo'!$C$4:$R$1001,2,TRUE),"")</f>
        <v>REPOS</v>
      </c>
      <c r="D140" s="9">
        <f t="shared" si="36"/>
        <v>10</v>
      </c>
      <c r="E140" s="10">
        <f t="shared" si="38"/>
        <v>0</v>
      </c>
      <c r="F140" s="170">
        <v>0</v>
      </c>
      <c r="G140" s="10" cm="1">
        <f t="array" ref="G140">_xlfn.IFS(C140="",0,C140=0,0,C140="CP",0,C140="CEF",0,C140="CSS",0,C140="CEM",0,C140="CEM",0,C140="MAL",0,C140="AT",0,C140="ABST J",0,C140="ABST I",0,C140="FERIE",0,C140="REPOS",0,C140&lt;"1:00",$F$420)</f>
        <v>0</v>
      </c>
      <c r="H140" s="10">
        <f>IF(A140='Relevé Kizeo'!C101,VLOOKUP(A140,'Relevé Kizeo'!$C$4:$R$1001,3,TRUE),"")</f>
        <v>0</v>
      </c>
      <c r="I140" s="10">
        <f>IF(A140='Relevé Kizeo'!C101,VLOOKUP(A140,'Relevé Kizeo'!$C$4:$R$1001,4,TRUE),"")</f>
        <v>0</v>
      </c>
      <c r="J140" s="10">
        <f>IF(A140='Relevé Kizeo'!C101,VLOOKUP(A140,'Relevé Kizeo'!$C$4:$R$1001,5,TRUE),"")</f>
        <v>0</v>
      </c>
      <c r="K140" s="10">
        <f t="shared" si="37"/>
        <v>0</v>
      </c>
      <c r="L140" s="9">
        <v>0</v>
      </c>
      <c r="M140" s="10" cm="1">
        <f t="array" ref="M140">_xlfn.IFS(I140="",0,I140=0,0,I140="CP",0,I140="CEF",0,I140="CSS",0,I140="CEM",0,I140="MAL",0,I140="AT",0,I140="ABST J",0,I140="ABST I",0,I140="FERIE",0,I140="REPOS",0,I140&lt;"1:00",$F$421)</f>
        <v>0</v>
      </c>
      <c r="N140" s="58" cm="1">
        <f t="array" aca="1" ref="N140" ca="1">_xlfn.IFS(D140=0,0,AND(D140&gt;=1,D140&lt;=9),OFFSET($AL$5,MOD(WEEKNUM(A140,21)-1,26),IF(WEEKNUM(A140,21)&gt;26,8,0))/5,D140=10,0,D140=11,(H140-E140+G140)*24+(K140-I140+M140)*24)</f>
        <v>0</v>
      </c>
      <c r="O140" s="25"/>
      <c r="P140" s="25">
        <f t="shared" ca="1" si="31"/>
        <v>0</v>
      </c>
      <c r="Q140" s="28" cm="1">
        <f t="array" aca="1" ref="Q140" ca="1">IF(LEFT(R$2,1)="-",-1,1)*INDIRECT(CONCATENATE(RIGHT(R$2,LEN(R$2)-1),ROW()))+IF(LEFT(R$3,1)="-",-1,1)*INDIRECT(CONCATENATE(RIGHT(R$3,LEN(R$3)-1),ROW()))</f>
        <v>0</v>
      </c>
      <c r="R140" s="25">
        <f t="shared" ca="1" si="32"/>
        <v>-383.75</v>
      </c>
      <c r="S140" s="9">
        <f t="shared" si="33"/>
        <v>0</v>
      </c>
      <c r="T140" s="9" t="str">
        <f t="shared" si="39"/>
        <v/>
      </c>
      <c r="U140" s="59"/>
      <c r="V140" s="60">
        <f>IF(A140='Relevé Kizeo'!C101,VLOOKUP(A140,'Relevé Kizeo'!$C$4:$R$1001,6,TRUE),"")</f>
        <v>0</v>
      </c>
      <c r="W140" s="50">
        <f t="shared" si="45"/>
        <v>0</v>
      </c>
      <c r="X140" s="50"/>
      <c r="Y140" s="51" t="str">
        <f t="shared" si="34"/>
        <v>0</v>
      </c>
      <c r="Z140" s="52">
        <f>IF(A141='Relevé Kizeo'!C102,VLOOKUP(A141,'Relevé Kizeo'!$C$4:$R$1001,8,TRUE),"")</f>
        <v>0</v>
      </c>
      <c r="AA140" s="52" t="str">
        <f t="shared" si="35"/>
        <v>0</v>
      </c>
      <c r="AB140" s="52">
        <f>IF(A141='Relevé Kizeo'!C102,VLOOKUP(A141,'Relevé Kizeo'!$C$4:$R$1001,9,TRUE),"")</f>
        <v>0</v>
      </c>
      <c r="AC140" s="52" t="str">
        <f t="shared" si="40"/>
        <v>0</v>
      </c>
      <c r="AD140" s="53">
        <f>IF(A141='Relevé Kizeo'!C102,VLOOKUP(A141,'Relevé Kizeo'!$C$4:$R$1001,10,TRUE),"")</f>
        <v>0</v>
      </c>
      <c r="AE140" s="11" t="str">
        <f t="shared" ca="1" si="46"/>
        <v/>
      </c>
      <c r="AF140" s="54" t="str">
        <f t="shared" ca="1" si="47"/>
        <v/>
      </c>
      <c r="AG140" s="43"/>
      <c r="AK140" s="82"/>
      <c r="AL140" s="82"/>
      <c r="AM140" s="82"/>
      <c r="AN140" s="82"/>
      <c r="AO140" s="82"/>
      <c r="AP140" s="82"/>
      <c r="AQ140" s="82"/>
      <c r="AR140" s="82"/>
      <c r="AS140" s="82"/>
      <c r="AT140" s="82"/>
      <c r="AU140" s="82"/>
      <c r="AV140" s="82"/>
      <c r="AW140" s="82"/>
      <c r="AX140" s="82"/>
      <c r="AY140" s="82"/>
      <c r="AZ140" s="82"/>
      <c r="BA140" s="82"/>
      <c r="BB140" s="82"/>
    </row>
    <row r="141" spans="1:54" s="33" customFormat="1" ht="15.75" customHeight="1" x14ac:dyDescent="0.25">
      <c r="A141" s="57">
        <v>45025</v>
      </c>
      <c r="B141" s="208"/>
      <c r="C141" s="10" t="str">
        <f>IF(A141='Relevé Kizeo'!C102,VLOOKUP(A141,'Relevé Kizeo'!$C$4:$R$1001,2,TRUE),"")</f>
        <v>REPOS</v>
      </c>
      <c r="D141" s="9">
        <f t="shared" si="36"/>
        <v>10</v>
      </c>
      <c r="E141" s="10">
        <f t="shared" si="38"/>
        <v>0</v>
      </c>
      <c r="F141" s="170">
        <v>0</v>
      </c>
      <c r="G141" s="10" cm="1">
        <f t="array" ref="G141">_xlfn.IFS(C141="",0,C141=0,0,C141="CP",0,C141="CEF",0,C141="CSS",0,C141="CEM",0,C141="CEM",0,C141="MAL",0,C141="AT",0,C141="ABST J",0,C141="ABST I",0,C141="FERIE",0,C141="REPOS",0,C141&lt;"1:00",$F$420)</f>
        <v>0</v>
      </c>
      <c r="H141" s="10">
        <f>IF(A141='Relevé Kizeo'!C102,VLOOKUP(A141,'Relevé Kizeo'!$C$4:$R$1001,3,TRUE),"")</f>
        <v>0</v>
      </c>
      <c r="I141" s="10">
        <f>IF(A141='Relevé Kizeo'!C102,VLOOKUP(A141,'Relevé Kizeo'!$C$4:$R$1001,4,TRUE),"")</f>
        <v>0</v>
      </c>
      <c r="J141" s="10">
        <f>IF(A141='Relevé Kizeo'!C102,VLOOKUP(A141,'Relevé Kizeo'!$C$4:$R$1001,5,TRUE),"")</f>
        <v>0</v>
      </c>
      <c r="K141" s="10">
        <f t="shared" si="37"/>
        <v>0</v>
      </c>
      <c r="L141" s="9">
        <v>0</v>
      </c>
      <c r="M141" s="10" cm="1">
        <f t="array" ref="M141">_xlfn.IFS(I141="",0,I141=0,0,I141="CP",0,I141="CEF",0,I141="CSS",0,I141="CEM",0,I141="MAL",0,I141="AT",0,I141="ABST J",0,I141="ABST I",0,I141="FERIE",0,I141="REPOS",0,I141&lt;"1:00",$F$421)</f>
        <v>0</v>
      </c>
      <c r="N141" s="58" cm="1">
        <f t="array" aca="1" ref="N141" ca="1">_xlfn.IFS(D141=0,0,AND(D141&gt;=1,D141&lt;=9),OFFSET($AL$5,MOD(WEEKNUM(A141,21)-1,26),IF(WEEKNUM(A141,21)&gt;26,8,0))/5,D141=10,0,D141=11,(H141-E141+G141)*24+(K141-I141+M141)*24)</f>
        <v>0</v>
      </c>
      <c r="O141" s="37">
        <f t="shared" ref="O141" ca="1" si="48">SUM(N135:N139)</f>
        <v>0</v>
      </c>
      <c r="P141" s="25">
        <v>32</v>
      </c>
      <c r="Q141" s="28" cm="1">
        <f t="array" aca="1" ref="Q141" ca="1">IF(LEFT(R$2,1)="-",-1,1)*INDIRECT(CONCATENATE(RIGHT(R$2,LEN(R$2)-1),ROW()))+IF(LEFT(R$3,1)="-",-1,1)*INDIRECT(CONCATENATE(RIGHT(R$3,LEN(R$3)-1),ROW()))</f>
        <v>-32</v>
      </c>
      <c r="R141" s="25">
        <f t="shared" ca="1" si="32"/>
        <v>-415.75</v>
      </c>
      <c r="S141" s="9">
        <f t="shared" si="33"/>
        <v>0</v>
      </c>
      <c r="T141" s="9" t="str">
        <f t="shared" si="39"/>
        <v/>
      </c>
      <c r="U141" s="59"/>
      <c r="V141" s="60">
        <f>IF(A141='Relevé Kizeo'!C102,VLOOKUP(A141,'Relevé Kizeo'!$C$4:$R$1001,6,TRUE),"")</f>
        <v>0</v>
      </c>
      <c r="W141" s="50">
        <f t="shared" si="45"/>
        <v>0</v>
      </c>
      <c r="X141" s="50"/>
      <c r="Y141" s="51" t="str">
        <f t="shared" si="34"/>
        <v>0</v>
      </c>
      <c r="Z141" s="52">
        <f>IF(A142='Relevé Kizeo'!C103,VLOOKUP(A142,'Relevé Kizeo'!$C$4:$R$1001,8,TRUE),"")</f>
        <v>0</v>
      </c>
      <c r="AA141" s="52" t="str">
        <f t="shared" si="35"/>
        <v>0</v>
      </c>
      <c r="AB141" s="52">
        <f>IF(A142='Relevé Kizeo'!C103,VLOOKUP(A142,'Relevé Kizeo'!$C$4:$R$1001,9,TRUE),"")</f>
        <v>0</v>
      </c>
      <c r="AC141" s="52" t="str">
        <f t="shared" si="40"/>
        <v>0</v>
      </c>
      <c r="AD141" s="53">
        <f>IF(A142='Relevé Kizeo'!C103,VLOOKUP(A142,'Relevé Kizeo'!$C$4:$R$1001,10,TRUE),"")</f>
        <v>0</v>
      </c>
      <c r="AE141" s="11">
        <f t="shared" ca="1" si="46"/>
        <v>6.1083333333333334</v>
      </c>
      <c r="AF141" s="54">
        <f t="shared" ca="1" si="47"/>
        <v>2.6</v>
      </c>
      <c r="AG141" s="43"/>
      <c r="AK141" s="82"/>
      <c r="AL141" s="82"/>
      <c r="AM141" s="82"/>
      <c r="AN141" s="82"/>
      <c r="AO141" s="82"/>
      <c r="AP141" s="82"/>
      <c r="AQ141" s="82"/>
      <c r="AR141" s="82"/>
      <c r="AS141" s="82"/>
      <c r="AT141" s="82"/>
      <c r="AU141" s="82"/>
      <c r="AV141" s="82"/>
      <c r="AW141" s="82"/>
      <c r="AX141" s="82"/>
      <c r="AY141" s="82"/>
      <c r="AZ141" s="82"/>
      <c r="BA141" s="82"/>
      <c r="BB141" s="82"/>
    </row>
    <row r="142" spans="1:54" s="33" customFormat="1" ht="15.75" customHeight="1" x14ac:dyDescent="0.25">
      <c r="A142" s="57">
        <v>45026</v>
      </c>
      <c r="B142" s="207" t="s">
        <v>58</v>
      </c>
      <c r="C142" s="10" t="str">
        <f>IF(A142='Relevé Kizeo'!C103,VLOOKUP(A142,'Relevé Kizeo'!$C$4:$R$1001,2,TRUE),"")</f>
        <v>FERIE</v>
      </c>
      <c r="D142" s="9">
        <f t="shared" si="36"/>
        <v>9</v>
      </c>
      <c r="E142" s="10">
        <f t="shared" si="38"/>
        <v>0</v>
      </c>
      <c r="F142" s="170">
        <v>0</v>
      </c>
      <c r="G142" s="10" cm="1">
        <f t="array" ref="G142">_xlfn.IFS(C142="",0,C142=0,0,C142="CP",0,C142="CEF",0,C142="CSS",0,C142="CEM",0,C142="CEM",0,C142="MAL",0,C142="AT",0,C142="ABST J",0,C142="ABST I",0,C142="FERIE",0,C142="REPOS",0,C142&lt;"1:00",$F$420)</f>
        <v>0</v>
      </c>
      <c r="H142" s="10">
        <f>IF(A142='Relevé Kizeo'!C103,VLOOKUP(A142,'Relevé Kizeo'!$C$4:$R$1001,3,TRUE),"")</f>
        <v>0</v>
      </c>
      <c r="I142" s="10">
        <f>IF(A142='Relevé Kizeo'!C103,VLOOKUP(A142,'Relevé Kizeo'!$C$4:$R$1001,4,TRUE),"")</f>
        <v>0</v>
      </c>
      <c r="J142" s="10">
        <f>IF(A142='Relevé Kizeo'!C103,VLOOKUP(A142,'Relevé Kizeo'!$C$4:$R$1001,5,TRUE),"")</f>
        <v>0</v>
      </c>
      <c r="K142" s="10">
        <f t="shared" si="37"/>
        <v>0</v>
      </c>
      <c r="L142" s="9">
        <v>0</v>
      </c>
      <c r="M142" s="10" cm="1">
        <f t="array" ref="M142">_xlfn.IFS(I142="",0,I142=0,0,I142="CP",0,I142="CEF",0,I142="CSS",0,I142="CEM",0,I142="MAL",0,I142="AT",0,I142="ABST J",0,I142="ABST I",0,I142="FERIE",0,I142="REPOS",0,I142&lt;"1:00",$F$421)</f>
        <v>0</v>
      </c>
      <c r="N142" s="58" cm="1">
        <f t="array" aca="1" ref="N142" ca="1">_xlfn.IFS(D142=0,0,AND(D142&gt;=1,D142&lt;=9),OFFSET($AL$5,MOD(WEEKNUM(A142,21)-1,26),IF(WEEKNUM(A142,21)&gt;26,8,0))/5,D142=10,0,D142=11,(H142-E142+G142)*24+(K142-I142+M142)*24)</f>
        <v>6.4</v>
      </c>
      <c r="P142" s="25">
        <f t="shared" ca="1" si="31"/>
        <v>0</v>
      </c>
      <c r="Q142" s="28" cm="1">
        <f t="array" aca="1" ref="Q142" ca="1">IF(LEFT(R$2,1)="-",-1,1)*INDIRECT(CONCATENATE(RIGHT(R$2,LEN(R$2)-1),ROW()))+IF(LEFT(R$3,1)="-",-1,1)*INDIRECT(CONCATENATE(RIGHT(R$3,LEN(R$3)-1),ROW()))</f>
        <v>0</v>
      </c>
      <c r="R142" s="25">
        <f t="shared" ca="1" si="32"/>
        <v>-415.75</v>
      </c>
      <c r="S142" s="9">
        <f t="shared" si="33"/>
        <v>0</v>
      </c>
      <c r="T142" s="9" t="str">
        <f t="shared" si="39"/>
        <v/>
      </c>
      <c r="U142" s="59"/>
      <c r="V142" s="60">
        <f>IF(A142='Relevé Kizeo'!C103,VLOOKUP(A142,'Relevé Kizeo'!$C$4:$R$1001,6,TRUE),"")</f>
        <v>0</v>
      </c>
      <c r="W142" s="50" t="b">
        <f t="shared" si="45"/>
        <v>0</v>
      </c>
      <c r="X142" s="50"/>
      <c r="Y142" s="51" t="str">
        <f t="shared" si="34"/>
        <v>0</v>
      </c>
      <c r="Z142" s="52">
        <f>IF(A143='Relevé Kizeo'!C104,VLOOKUP(A143,'Relevé Kizeo'!$C$4:$R$1001,8,TRUE),"")</f>
        <v>0</v>
      </c>
      <c r="AA142" s="52" t="str">
        <f t="shared" si="35"/>
        <v>0</v>
      </c>
      <c r="AB142" s="52">
        <f>IF(A143='Relevé Kizeo'!C104,VLOOKUP(A143,'Relevé Kizeo'!$C$4:$R$1001,9,TRUE),"")</f>
        <v>0</v>
      </c>
      <c r="AC142" s="52" t="str">
        <f t="shared" si="40"/>
        <v>0</v>
      </c>
      <c r="AD142" s="53">
        <f>IF(A143='Relevé Kizeo'!C104,VLOOKUP(A143,'Relevé Kizeo'!$C$4:$R$1001,10,TRUE),"")</f>
        <v>0</v>
      </c>
      <c r="AE142" s="11" t="str">
        <f t="shared" ca="1" si="46"/>
        <v/>
      </c>
      <c r="AF142" s="54" t="str">
        <f t="shared" ca="1" si="47"/>
        <v/>
      </c>
      <c r="AG142" s="43"/>
      <c r="AK142" s="82"/>
      <c r="AL142" s="82"/>
      <c r="AM142" s="82"/>
      <c r="AN142" s="82"/>
      <c r="AO142" s="82"/>
      <c r="AP142" s="82"/>
      <c r="AQ142" s="82"/>
      <c r="AR142" s="82"/>
      <c r="AS142" s="82"/>
      <c r="AT142" s="82"/>
      <c r="AU142" s="82"/>
      <c r="AV142" s="82"/>
      <c r="AW142" s="82"/>
      <c r="AX142" s="82"/>
      <c r="AY142" s="82"/>
      <c r="AZ142" s="82"/>
      <c r="BA142" s="82"/>
      <c r="BB142" s="82"/>
    </row>
    <row r="143" spans="1:54" s="33" customFormat="1" ht="15.75" customHeight="1" x14ac:dyDescent="0.25">
      <c r="A143" s="57">
        <v>45027</v>
      </c>
      <c r="B143" s="208"/>
      <c r="C143" s="10">
        <f>IF(A143='Relevé Kizeo'!C104,VLOOKUP(A143,'Relevé Kizeo'!$C$4:$R$1001,2,TRUE),"")</f>
        <v>0</v>
      </c>
      <c r="D143" s="9">
        <f t="shared" si="36"/>
        <v>0</v>
      </c>
      <c r="E143" s="10">
        <f t="shared" si="38"/>
        <v>0</v>
      </c>
      <c r="F143" s="170">
        <v>0</v>
      </c>
      <c r="G143" s="10" cm="1">
        <f t="array" ref="G143">_xlfn.IFS(C143="",0,C143=0,0,C143="CP",0,C143="CEF",0,C143="CSS",0,C143="CEM",0,C143="CEM",0,C143="MAL",0,C143="AT",0,C143="ABST J",0,C143="ABST I",0,C143="FERIE",0,C143="REPOS",0,C143&lt;"1:00",$F$420)</f>
        <v>0</v>
      </c>
      <c r="H143" s="10">
        <f>IF(A143='Relevé Kizeo'!C104,VLOOKUP(A143,'Relevé Kizeo'!$C$4:$R$1001,3,TRUE),"")</f>
        <v>0</v>
      </c>
      <c r="I143" s="10">
        <f>IF(A143='Relevé Kizeo'!C104,VLOOKUP(A143,'Relevé Kizeo'!$C$4:$R$1001,4,TRUE),"")</f>
        <v>0</v>
      </c>
      <c r="J143" s="10">
        <f>IF(A143='Relevé Kizeo'!C104,VLOOKUP(A143,'Relevé Kizeo'!$C$4:$R$1001,5,TRUE),"")</f>
        <v>0</v>
      </c>
      <c r="K143" s="10">
        <f t="shared" si="37"/>
        <v>0</v>
      </c>
      <c r="L143" s="9">
        <v>0</v>
      </c>
      <c r="M143" s="10" cm="1">
        <f t="array" ref="M143">_xlfn.IFS(I143="",0,I143=0,0,I143="CP",0,I143="CEF",0,I143="CSS",0,I143="CEM",0,I143="MAL",0,I143="AT",0,I143="ABST J",0,I143="ABST I",0,I143="FERIE",0,I143="REPOS",0,I143&lt;"1:00",$F$421)</f>
        <v>0</v>
      </c>
      <c r="N143" s="58" cm="1">
        <f t="array" aca="1" ref="N143" ca="1">_xlfn.IFS(D143=0,0,AND(D143&gt;=1,D143&lt;=9),OFFSET($AL$5,MOD(WEEKNUM(A143,21)-1,26),IF(WEEKNUM(A143,21)&gt;26,8,0))/5,D143=10,0,D143=11,(H143-E143+G143)*24+(K143-I143+M143)*24)</f>
        <v>0</v>
      </c>
      <c r="O143" s="25"/>
      <c r="P143" s="25">
        <f t="shared" ca="1" si="31"/>
        <v>0</v>
      </c>
      <c r="Q143" s="28" cm="1">
        <f t="array" aca="1" ref="Q143" ca="1">IF(LEFT(R$2,1)="-",-1,1)*INDIRECT(CONCATENATE(RIGHT(R$2,LEN(R$2)-1),ROW()))+IF(LEFT(R$3,1)="-",-1,1)*INDIRECT(CONCATENATE(RIGHT(R$3,LEN(R$3)-1),ROW()))</f>
        <v>0</v>
      </c>
      <c r="R143" s="25">
        <f t="shared" ca="1" si="32"/>
        <v>-415.75</v>
      </c>
      <c r="S143" s="9">
        <f t="shared" si="33"/>
        <v>0</v>
      </c>
      <c r="T143" s="9" t="str">
        <f t="shared" si="39"/>
        <v/>
      </c>
      <c r="U143" s="59"/>
      <c r="V143" s="60">
        <f>IF(A143='Relevé Kizeo'!C104,VLOOKUP(A143,'Relevé Kizeo'!$C$4:$R$1001,6,TRUE),"")</f>
        <v>0</v>
      </c>
      <c r="W143" s="50" t="b">
        <f t="shared" si="45"/>
        <v>0</v>
      </c>
      <c r="X143" s="50"/>
      <c r="Y143" s="51" t="str">
        <f t="shared" si="34"/>
        <v>0</v>
      </c>
      <c r="Z143" s="52">
        <f>IF(A144='Relevé Kizeo'!C105,VLOOKUP(A144,'Relevé Kizeo'!$C$4:$R$1001,8,TRUE),"")</f>
        <v>0</v>
      </c>
      <c r="AA143" s="52" t="str">
        <f t="shared" si="35"/>
        <v>0</v>
      </c>
      <c r="AB143" s="52">
        <f>IF(A144='Relevé Kizeo'!C105,VLOOKUP(A144,'Relevé Kizeo'!$C$4:$R$1001,9,TRUE),"")</f>
        <v>0</v>
      </c>
      <c r="AC143" s="52" t="str">
        <f t="shared" si="40"/>
        <v>0</v>
      </c>
      <c r="AD143" s="53">
        <f>IF(A144='Relevé Kizeo'!C105,VLOOKUP(A144,'Relevé Kizeo'!$C$4:$R$1001,10,TRUE),"")</f>
        <v>0</v>
      </c>
      <c r="AE143" s="11" t="str">
        <f t="shared" ca="1" si="46"/>
        <v/>
      </c>
      <c r="AF143" s="54" t="str">
        <f t="shared" ca="1" si="47"/>
        <v/>
      </c>
      <c r="AG143" s="43"/>
    </row>
    <row r="144" spans="1:54" s="33" customFormat="1" ht="15.75" customHeight="1" x14ac:dyDescent="0.25">
      <c r="A144" s="57">
        <v>45028</v>
      </c>
      <c r="B144" s="208"/>
      <c r="C144" s="10">
        <f>IF(A144='Relevé Kizeo'!C105,VLOOKUP(A144,'Relevé Kizeo'!$C$4:$R$1001,2,TRUE),"")</f>
        <v>0</v>
      </c>
      <c r="D144" s="9">
        <f t="shared" si="36"/>
        <v>0</v>
      </c>
      <c r="E144" s="10">
        <f t="shared" si="38"/>
        <v>0</v>
      </c>
      <c r="F144" s="170">
        <v>0</v>
      </c>
      <c r="G144" s="10" cm="1">
        <f t="array" ref="G144">_xlfn.IFS(C144="",0,C144=0,0,C144="CP",0,C144="CEF",0,C144="CSS",0,C144="CEM",0,C144="CEM",0,C144="MAL",0,C144="AT",0,C144="ABST J",0,C144="ABST I",0,C144="FERIE",0,C144="REPOS",0,C144&lt;"1:00",$F$420)</f>
        <v>0</v>
      </c>
      <c r="H144" s="10">
        <f>IF(A144='Relevé Kizeo'!C105,VLOOKUP(A144,'Relevé Kizeo'!$C$4:$R$1001,3,TRUE),"")</f>
        <v>0</v>
      </c>
      <c r="I144" s="10">
        <f>IF(A144='Relevé Kizeo'!C105,VLOOKUP(A144,'Relevé Kizeo'!$C$4:$R$1001,4,TRUE),"")</f>
        <v>0</v>
      </c>
      <c r="J144" s="10">
        <f>IF(A144='Relevé Kizeo'!C105,VLOOKUP(A144,'Relevé Kizeo'!$C$4:$R$1001,5,TRUE),"")</f>
        <v>0</v>
      </c>
      <c r="K144" s="10">
        <f t="shared" si="37"/>
        <v>0</v>
      </c>
      <c r="L144" s="9">
        <v>0</v>
      </c>
      <c r="M144" s="10" cm="1">
        <f t="array" ref="M144">_xlfn.IFS(I144="",0,I144=0,0,I144="CP",0,I144="CEF",0,I144="CSS",0,I144="CEM",0,I144="MAL",0,I144="AT",0,I144="ABST J",0,I144="ABST I",0,I144="FERIE",0,I144="REPOS",0,I144&lt;"1:00",$F$421)</f>
        <v>0</v>
      </c>
      <c r="N144" s="58" cm="1">
        <f t="array" aca="1" ref="N144" ca="1">_xlfn.IFS(D144=0,0,AND(D144&gt;=1,D144&lt;=9),OFFSET($AL$5,MOD(WEEKNUM(A144,21)-1,26),IF(WEEKNUM(A144,21)&gt;26,8,0))/5,D144=10,0,D144=11,(H144-E144+G144)*24+(K144-I144+M144)*24)</f>
        <v>0</v>
      </c>
      <c r="O144" s="25"/>
      <c r="P144" s="25">
        <f t="shared" ca="1" si="31"/>
        <v>0</v>
      </c>
      <c r="Q144" s="28" cm="1">
        <f t="array" aca="1" ref="Q144" ca="1">IF(LEFT(R$2,1)="-",-1,1)*INDIRECT(CONCATENATE(RIGHT(R$2,LEN(R$2)-1),ROW()))+IF(LEFT(R$3,1)="-",-1,1)*INDIRECT(CONCATENATE(RIGHT(R$3,LEN(R$3)-1),ROW()))</f>
        <v>0</v>
      </c>
      <c r="R144" s="25">
        <f t="shared" ca="1" si="32"/>
        <v>-415.75</v>
      </c>
      <c r="S144" s="9">
        <f t="shared" si="33"/>
        <v>0</v>
      </c>
      <c r="T144" s="9" t="str">
        <f t="shared" si="39"/>
        <v/>
      </c>
      <c r="U144" s="59"/>
      <c r="V144" s="60">
        <f>IF(A144='Relevé Kizeo'!C105,VLOOKUP(A144,'Relevé Kizeo'!$C$4:$R$1001,6,TRUE),"")</f>
        <v>0</v>
      </c>
      <c r="W144" s="50" t="b">
        <f t="shared" si="45"/>
        <v>0</v>
      </c>
      <c r="X144" s="50"/>
      <c r="Y144" s="51" t="str">
        <f t="shared" si="34"/>
        <v>0</v>
      </c>
      <c r="Z144" s="52">
        <f>IF(A145='Relevé Kizeo'!C106,VLOOKUP(A145,'Relevé Kizeo'!$C$4:$R$1001,8,TRUE),"")</f>
        <v>0</v>
      </c>
      <c r="AA144" s="52" t="str">
        <f t="shared" si="35"/>
        <v>0</v>
      </c>
      <c r="AB144" s="52">
        <f>IF(A145='Relevé Kizeo'!C106,VLOOKUP(A145,'Relevé Kizeo'!$C$4:$R$1001,9,TRUE),"")</f>
        <v>0</v>
      </c>
      <c r="AC144" s="52" t="str">
        <f t="shared" si="40"/>
        <v>0</v>
      </c>
      <c r="AD144" s="53">
        <f>IF(A145='Relevé Kizeo'!C106,VLOOKUP(A145,'Relevé Kizeo'!$C$4:$R$1001,10,TRUE),"")</f>
        <v>0</v>
      </c>
      <c r="AE144" s="11" t="str">
        <f t="shared" ca="1" si="46"/>
        <v/>
      </c>
      <c r="AF144" s="54" t="str">
        <f t="shared" ca="1" si="47"/>
        <v/>
      </c>
      <c r="AG144" s="43"/>
    </row>
    <row r="145" spans="1:54" s="33" customFormat="1" ht="15.75" customHeight="1" x14ac:dyDescent="0.25">
      <c r="A145" s="57">
        <v>45029</v>
      </c>
      <c r="B145" s="208"/>
      <c r="C145" s="10">
        <f>IF(A145='Relevé Kizeo'!C106,VLOOKUP(A145,'Relevé Kizeo'!$C$4:$R$1001,2,TRUE),"")</f>
        <v>0</v>
      </c>
      <c r="D145" s="9">
        <f t="shared" si="36"/>
        <v>0</v>
      </c>
      <c r="E145" s="10">
        <f t="shared" si="38"/>
        <v>0</v>
      </c>
      <c r="F145" s="170">
        <v>0</v>
      </c>
      <c r="G145" s="10" cm="1">
        <f t="array" ref="G145">_xlfn.IFS(C145="",0,C145=0,0,C145="CP",0,C145="CEF",0,C145="CSS",0,C145="CEM",0,C145="CEM",0,C145="MAL",0,C145="AT",0,C145="ABST J",0,C145="ABST I",0,C145="FERIE",0,C145="REPOS",0,C145&lt;"1:00",$F$420)</f>
        <v>0</v>
      </c>
      <c r="H145" s="10">
        <f>IF(A145='Relevé Kizeo'!C106,VLOOKUP(A145,'Relevé Kizeo'!$C$4:$R$1001,3,TRUE),"")</f>
        <v>0</v>
      </c>
      <c r="I145" s="10">
        <f>IF(A145='Relevé Kizeo'!C106,VLOOKUP(A145,'Relevé Kizeo'!$C$4:$R$1001,4,TRUE),"")</f>
        <v>0</v>
      </c>
      <c r="J145" s="10">
        <f>IF(A145='Relevé Kizeo'!C106,VLOOKUP(A145,'Relevé Kizeo'!$C$4:$R$1001,5,TRUE),"")</f>
        <v>0</v>
      </c>
      <c r="K145" s="10">
        <f t="shared" si="37"/>
        <v>0</v>
      </c>
      <c r="L145" s="9">
        <v>0</v>
      </c>
      <c r="M145" s="10" cm="1">
        <f t="array" ref="M145">_xlfn.IFS(I145="",0,I145=0,0,I145="CP",0,I145="CEF",0,I145="CSS",0,I145="CEM",0,I145="MAL",0,I145="AT",0,I145="ABST J",0,I145="ABST I",0,I145="FERIE",0,I145="REPOS",0,I145&lt;"1:00",$F$421)</f>
        <v>0</v>
      </c>
      <c r="N145" s="58" cm="1">
        <f t="array" aca="1" ref="N145" ca="1">_xlfn.IFS(D145=0,0,AND(D145&gt;=1,D145&lt;=9),OFFSET($AL$5,MOD(WEEKNUM(A145,21)-1,26),IF(WEEKNUM(A145,21)&gt;26,8,0))/5,D145=10,0,D145=11,(H145-E145+G145)*24+(K145-I145+M145)*24)</f>
        <v>0</v>
      </c>
      <c r="O145" s="25"/>
      <c r="P145" s="25">
        <f t="shared" ca="1" si="31"/>
        <v>0</v>
      </c>
      <c r="Q145" s="28" cm="1">
        <f t="array" aca="1" ref="Q145" ca="1">IF(LEFT(R$2,1)="-",-1,1)*INDIRECT(CONCATENATE(RIGHT(R$2,LEN(R$2)-1),ROW()))+IF(LEFT(R$3,1)="-",-1,1)*INDIRECT(CONCATENATE(RIGHT(R$3,LEN(R$3)-1),ROW()))</f>
        <v>0</v>
      </c>
      <c r="R145" s="25">
        <f t="shared" ca="1" si="32"/>
        <v>-415.75</v>
      </c>
      <c r="S145" s="9">
        <f t="shared" si="33"/>
        <v>0</v>
      </c>
      <c r="T145" s="9" t="str">
        <f t="shared" si="39"/>
        <v/>
      </c>
      <c r="U145" s="59"/>
      <c r="V145" s="60">
        <f>IF(A145='Relevé Kizeo'!C106,VLOOKUP(A145,'Relevé Kizeo'!$C$4:$R$1001,6,TRUE),"")</f>
        <v>0</v>
      </c>
      <c r="W145" s="50" t="b">
        <f t="shared" si="45"/>
        <v>0</v>
      </c>
      <c r="X145" s="50"/>
      <c r="Y145" s="51" t="str">
        <f t="shared" si="34"/>
        <v>0</v>
      </c>
      <c r="Z145" s="52">
        <f>IF(A146='Relevé Kizeo'!C107,VLOOKUP(A146,'Relevé Kizeo'!$C$4:$R$1001,8,TRUE),"")</f>
        <v>0</v>
      </c>
      <c r="AA145" s="52" t="str">
        <f t="shared" si="35"/>
        <v>0</v>
      </c>
      <c r="AB145" s="52">
        <f>IF(A146='Relevé Kizeo'!C107,VLOOKUP(A146,'Relevé Kizeo'!$C$4:$R$1001,9,TRUE),"")</f>
        <v>0</v>
      </c>
      <c r="AC145" s="52" t="str">
        <f t="shared" si="40"/>
        <v>0</v>
      </c>
      <c r="AD145" s="53">
        <f>IF(A146='Relevé Kizeo'!C107,VLOOKUP(A146,'Relevé Kizeo'!$C$4:$R$1001,10,TRUE),"")</f>
        <v>0</v>
      </c>
      <c r="AE145" s="11" t="str">
        <f t="shared" ca="1" si="46"/>
        <v/>
      </c>
      <c r="AF145" s="54" t="str">
        <f t="shared" ca="1" si="47"/>
        <v/>
      </c>
      <c r="AG145" s="64"/>
    </row>
    <row r="146" spans="1:54" s="33" customFormat="1" ht="15.75" customHeight="1" x14ac:dyDescent="0.25">
      <c r="A146" s="57">
        <v>45030</v>
      </c>
      <c r="B146" s="208"/>
      <c r="C146" s="10">
        <f>IF(A146='Relevé Kizeo'!C107,VLOOKUP(A146,'Relevé Kizeo'!$C$4:$R$1001,2,TRUE),"")</f>
        <v>0</v>
      </c>
      <c r="D146" s="9">
        <f t="shared" si="36"/>
        <v>0</v>
      </c>
      <c r="E146" s="10">
        <f t="shared" si="38"/>
        <v>0</v>
      </c>
      <c r="F146" s="170">
        <v>0</v>
      </c>
      <c r="G146" s="10" cm="1">
        <f t="array" ref="G146">_xlfn.IFS(C146="",0,C146=0,0,C146="CP",0,C146="CEF",0,C146="CSS",0,C146="CEM",0,C146="CEM",0,C146="MAL",0,C146="AT",0,C146="ABST J",0,C146="ABST I",0,C146="FERIE",0,C146="REPOS",0,C146&lt;"1:00",$F$420)</f>
        <v>0</v>
      </c>
      <c r="H146" s="10">
        <f>IF(A146='Relevé Kizeo'!C107,VLOOKUP(A146,'Relevé Kizeo'!$C$4:$R$1001,3,TRUE),"")</f>
        <v>0</v>
      </c>
      <c r="I146" s="10">
        <f>IF(A146='Relevé Kizeo'!C107,VLOOKUP(A146,'Relevé Kizeo'!$C$4:$R$1001,4,TRUE),"")</f>
        <v>0</v>
      </c>
      <c r="J146" s="10">
        <f>IF(A146='Relevé Kizeo'!C107,VLOOKUP(A146,'Relevé Kizeo'!$C$4:$R$1001,5,TRUE),"")</f>
        <v>0</v>
      </c>
      <c r="K146" s="10">
        <f t="shared" si="37"/>
        <v>0</v>
      </c>
      <c r="L146" s="9">
        <v>0</v>
      </c>
      <c r="M146" s="10" cm="1">
        <f t="array" ref="M146">_xlfn.IFS(I146="",0,I146=0,0,I146="CP",0,I146="CEF",0,I146="CSS",0,I146="CEM",0,I146="MAL",0,I146="AT",0,I146="ABST J",0,I146="ABST I",0,I146="FERIE",0,I146="REPOS",0,I146&lt;"1:00",$F$421)</f>
        <v>0</v>
      </c>
      <c r="N146" s="58" cm="1">
        <f t="array" aca="1" ref="N146" ca="1">_xlfn.IFS(D146=0,0,AND(D146&gt;=1,D146&lt;=9),OFFSET($AL$5,MOD(WEEKNUM(A146,21)-1,26),IF(WEEKNUM(A146,21)&gt;26,8,0))/5,D146=10,0,D146=11,(H146-E146+G146)*24+(K146-I146+M146)*24)</f>
        <v>0</v>
      </c>
      <c r="O146" s="25"/>
      <c r="P146" s="25">
        <f t="shared" ca="1" si="31"/>
        <v>0</v>
      </c>
      <c r="Q146" s="28" cm="1">
        <f t="array" aca="1" ref="Q146" ca="1">IF(LEFT(R$2,1)="-",-1,1)*INDIRECT(CONCATENATE(RIGHT(R$2,LEN(R$2)-1),ROW()))+IF(LEFT(R$3,1)="-",-1,1)*INDIRECT(CONCATENATE(RIGHT(R$3,LEN(R$3)-1),ROW()))</f>
        <v>0</v>
      </c>
      <c r="R146" s="25">
        <f t="shared" ca="1" si="32"/>
        <v>-415.75</v>
      </c>
      <c r="S146" s="9">
        <f t="shared" si="33"/>
        <v>0</v>
      </c>
      <c r="T146" s="9" t="str">
        <f t="shared" si="39"/>
        <v/>
      </c>
      <c r="U146" s="59"/>
      <c r="V146" s="60">
        <f>IF(A146='Relevé Kizeo'!C107,VLOOKUP(A146,'Relevé Kizeo'!$C$4:$R$1001,6,TRUE),"")</f>
        <v>0</v>
      </c>
      <c r="W146" s="50">
        <f t="shared" si="45"/>
        <v>0</v>
      </c>
      <c r="X146" s="50"/>
      <c r="Y146" s="51" t="str">
        <f t="shared" si="34"/>
        <v>0</v>
      </c>
      <c r="Z146" s="52">
        <f>IF(A147='Relevé Kizeo'!C108,VLOOKUP(A147,'Relevé Kizeo'!$C$4:$R$1001,8,TRUE),"")</f>
        <v>0</v>
      </c>
      <c r="AA146" s="52" t="str">
        <f t="shared" si="35"/>
        <v>0</v>
      </c>
      <c r="AB146" s="52">
        <f>IF(A147='Relevé Kizeo'!C108,VLOOKUP(A147,'Relevé Kizeo'!$C$4:$R$1001,9,TRUE),"")</f>
        <v>0</v>
      </c>
      <c r="AC146" s="52" t="str">
        <f t="shared" si="40"/>
        <v>0</v>
      </c>
      <c r="AD146" s="53">
        <f>IF(A147='Relevé Kizeo'!C108,VLOOKUP(A147,'Relevé Kizeo'!$C$4:$R$1001,10,TRUE),"")</f>
        <v>0</v>
      </c>
      <c r="AE146" s="11" t="str">
        <f t="shared" ca="1" si="46"/>
        <v/>
      </c>
      <c r="AF146" s="54" t="str">
        <f t="shared" ca="1" si="47"/>
        <v/>
      </c>
      <c r="AG146" s="61"/>
    </row>
    <row r="147" spans="1:54" s="33" customFormat="1" ht="15.75" customHeight="1" x14ac:dyDescent="0.25">
      <c r="A147" s="57">
        <v>45031</v>
      </c>
      <c r="B147" s="208"/>
      <c r="C147" s="10" t="str">
        <f>IF(A147='Relevé Kizeo'!C108,VLOOKUP(A147,'Relevé Kizeo'!$C$4:$R$1001,2,TRUE),"")</f>
        <v>REPOS</v>
      </c>
      <c r="D147" s="9">
        <f t="shared" si="36"/>
        <v>10</v>
      </c>
      <c r="E147" s="10">
        <f t="shared" si="38"/>
        <v>0</v>
      </c>
      <c r="F147" s="170">
        <v>0</v>
      </c>
      <c r="G147" s="10" cm="1">
        <f t="array" ref="G147">_xlfn.IFS(C147="",0,C147=0,0,C147="CP",0,C147="CEF",0,C147="CSS",0,C147="CEM",0,C147="CEM",0,C147="MAL",0,C147="AT",0,C147="ABST J",0,C147="ABST I",0,C147="FERIE",0,C147="REPOS",0,C147&lt;"1:00",$F$420)</f>
        <v>0</v>
      </c>
      <c r="H147" s="10">
        <f>IF(A147='Relevé Kizeo'!C108,VLOOKUP(A147,'Relevé Kizeo'!$C$4:$R$1001,3,TRUE),"")</f>
        <v>0</v>
      </c>
      <c r="I147" s="10">
        <f>IF(A147='Relevé Kizeo'!C108,VLOOKUP(A147,'Relevé Kizeo'!$C$4:$R$1001,4,TRUE),"")</f>
        <v>0</v>
      </c>
      <c r="J147" s="10">
        <f>IF(A147='Relevé Kizeo'!C108,VLOOKUP(A147,'Relevé Kizeo'!$C$4:$R$1001,5,TRUE),"")</f>
        <v>0</v>
      </c>
      <c r="K147" s="10">
        <f t="shared" si="37"/>
        <v>0</v>
      </c>
      <c r="L147" s="9">
        <v>0</v>
      </c>
      <c r="M147" s="10" cm="1">
        <f t="array" ref="M147">_xlfn.IFS(I147="",0,I147=0,0,I147="CP",0,I147="CEF",0,I147="CSS",0,I147="CEM",0,I147="MAL",0,I147="AT",0,I147="ABST J",0,I147="ABST I",0,I147="FERIE",0,I147="REPOS",0,I147&lt;"1:00",$F$421)</f>
        <v>0</v>
      </c>
      <c r="N147" s="58" cm="1">
        <f t="array" aca="1" ref="N147" ca="1">_xlfn.IFS(D147=0,0,AND(D147&gt;=1,D147&lt;=9),OFFSET($AL$5,MOD(WEEKNUM(A147,21)-1,26),IF(WEEKNUM(A147,21)&gt;26,8,0))/5,D147=10,0,D147=11,(H147-E147+G147)*24+(K147-I147+M147)*24)</f>
        <v>0</v>
      </c>
      <c r="O147" s="25"/>
      <c r="P147" s="25">
        <f t="shared" ca="1" si="31"/>
        <v>0</v>
      </c>
      <c r="Q147" s="28" cm="1">
        <f t="array" aca="1" ref="Q147" ca="1">IF(LEFT(R$2,1)="-",-1,1)*INDIRECT(CONCATENATE(RIGHT(R$2,LEN(R$2)-1),ROW()))+IF(LEFT(R$3,1)="-",-1,1)*INDIRECT(CONCATENATE(RIGHT(R$3,LEN(R$3)-1),ROW()))</f>
        <v>0</v>
      </c>
      <c r="R147" s="25">
        <f t="shared" ca="1" si="32"/>
        <v>-415.75</v>
      </c>
      <c r="S147" s="9">
        <f t="shared" si="33"/>
        <v>0</v>
      </c>
      <c r="T147" s="9" t="str">
        <f t="shared" si="39"/>
        <v/>
      </c>
      <c r="U147" s="59"/>
      <c r="V147" s="60">
        <f>IF(A147='Relevé Kizeo'!C108,VLOOKUP(A147,'Relevé Kizeo'!$C$4:$R$1001,6,TRUE),"")</f>
        <v>0</v>
      </c>
      <c r="W147" s="50">
        <f t="shared" si="45"/>
        <v>0</v>
      </c>
      <c r="X147" s="50"/>
      <c r="Y147" s="51" t="str">
        <f t="shared" si="34"/>
        <v>0</v>
      </c>
      <c r="Z147" s="52">
        <f>IF(A148='Relevé Kizeo'!C109,VLOOKUP(A148,'Relevé Kizeo'!$C$4:$R$1001,8,TRUE),"")</f>
        <v>0</v>
      </c>
      <c r="AA147" s="52" t="str">
        <f t="shared" si="35"/>
        <v>0</v>
      </c>
      <c r="AB147" s="52">
        <f>IF(A148='Relevé Kizeo'!C109,VLOOKUP(A148,'Relevé Kizeo'!$C$4:$R$1001,9,TRUE),"")</f>
        <v>0</v>
      </c>
      <c r="AC147" s="52" t="str">
        <f t="shared" si="40"/>
        <v>0</v>
      </c>
      <c r="AD147" s="53">
        <f>IF(A148='Relevé Kizeo'!C109,VLOOKUP(A148,'Relevé Kizeo'!$C$4:$R$1001,10,TRUE),"")</f>
        <v>0</v>
      </c>
      <c r="AE147" s="11" t="str">
        <f t="shared" ca="1" si="46"/>
        <v/>
      </c>
      <c r="AF147" s="54" t="str">
        <f t="shared" ca="1" si="47"/>
        <v/>
      </c>
      <c r="AG147" s="43"/>
    </row>
    <row r="148" spans="1:54" s="33" customFormat="1" ht="15.75" customHeight="1" x14ac:dyDescent="0.25">
      <c r="A148" s="57">
        <v>45032</v>
      </c>
      <c r="B148" s="208"/>
      <c r="C148" s="10" t="str">
        <f>IF(A148='Relevé Kizeo'!C109,VLOOKUP(A148,'Relevé Kizeo'!$C$4:$R$1001,2,TRUE),"")</f>
        <v>REPOS</v>
      </c>
      <c r="D148" s="9">
        <f t="shared" si="36"/>
        <v>10</v>
      </c>
      <c r="E148" s="10">
        <f t="shared" si="38"/>
        <v>0</v>
      </c>
      <c r="F148" s="170">
        <v>0</v>
      </c>
      <c r="G148" s="10" cm="1">
        <f t="array" ref="G148">_xlfn.IFS(C148="",0,C148=0,0,C148="CP",0,C148="CEF",0,C148="CSS",0,C148="CEM",0,C148="CEM",0,C148="MAL",0,C148="AT",0,C148="ABST J",0,C148="ABST I",0,C148="FERIE",0,C148="REPOS",0,C148&lt;"1:00",$F$420)</f>
        <v>0</v>
      </c>
      <c r="H148" s="10">
        <f>IF(A148='Relevé Kizeo'!C109,VLOOKUP(A148,'Relevé Kizeo'!$C$4:$R$1001,3,TRUE),"")</f>
        <v>0</v>
      </c>
      <c r="I148" s="10">
        <f>IF(A148='Relevé Kizeo'!C109,VLOOKUP(A148,'Relevé Kizeo'!$C$4:$R$1001,4,TRUE),"")</f>
        <v>0</v>
      </c>
      <c r="J148" s="10">
        <f>IF(A148='Relevé Kizeo'!C109,VLOOKUP(A148,'Relevé Kizeo'!$C$4:$R$1001,5,TRUE),"")</f>
        <v>0</v>
      </c>
      <c r="K148" s="10">
        <f t="shared" si="37"/>
        <v>0</v>
      </c>
      <c r="L148" s="9">
        <v>0</v>
      </c>
      <c r="M148" s="10" cm="1">
        <f t="array" ref="M148">_xlfn.IFS(I148="",0,I148=0,0,I148="CP",0,I148="CEF",0,I148="CSS",0,I148="CEM",0,I148="MAL",0,I148="AT",0,I148="ABST J",0,I148="ABST I",0,I148="FERIE",0,I148="REPOS",0,I148&lt;"1:00",$F$421)</f>
        <v>0</v>
      </c>
      <c r="N148" s="58" cm="1">
        <f t="array" aca="1" ref="N148" ca="1">_xlfn.IFS(D148=0,0,AND(D148&gt;=1,D148&lt;=9),OFFSET($AL$5,MOD(WEEKNUM(A148,21)-1,26),IF(WEEKNUM(A148,21)&gt;26,8,0))/5,D148=10,0,D148=11,(H148-E148+G148)*24+(K148-I148+M148)*24)</f>
        <v>0</v>
      </c>
      <c r="O148" s="37">
        <f t="shared" ref="O148" ca="1" si="49">SUM(N142:N146)</f>
        <v>6.4</v>
      </c>
      <c r="P148" s="25">
        <v>32</v>
      </c>
      <c r="Q148" s="28" cm="1">
        <f t="array" aca="1" ref="Q148" ca="1">IF(LEFT(R$2,1)="-",-1,1)*INDIRECT(CONCATENATE(RIGHT(R$2,LEN(R$2)-1),ROW()))+IF(LEFT(R$3,1)="-",-1,1)*INDIRECT(CONCATENATE(RIGHT(R$3,LEN(R$3)-1),ROW()))</f>
        <v>-25.6</v>
      </c>
      <c r="R148" s="25">
        <f t="shared" ca="1" si="32"/>
        <v>-441.35</v>
      </c>
      <c r="S148" s="9">
        <f t="shared" si="33"/>
        <v>0</v>
      </c>
      <c r="T148" s="9" t="str">
        <f t="shared" si="39"/>
        <v/>
      </c>
      <c r="U148" s="59"/>
      <c r="V148" s="60">
        <f>IF(A148='Relevé Kizeo'!C109,VLOOKUP(A148,'Relevé Kizeo'!$C$4:$R$1001,6,TRUE),"")</f>
        <v>0</v>
      </c>
      <c r="W148" s="50" t="b">
        <f t="shared" si="45"/>
        <v>0</v>
      </c>
      <c r="X148" s="50"/>
      <c r="Y148" s="51" t="str">
        <f t="shared" si="34"/>
        <v>0</v>
      </c>
      <c r="Z148" s="52">
        <f>IF(A149='Relevé Kizeo'!C110,VLOOKUP(A149,'Relevé Kizeo'!$C$4:$R$1001,8,TRUE),"")</f>
        <v>0</v>
      </c>
      <c r="AA148" s="52" t="str">
        <f t="shared" si="35"/>
        <v>0</v>
      </c>
      <c r="AB148" s="52">
        <f>IF(A149='Relevé Kizeo'!C110,VLOOKUP(A149,'Relevé Kizeo'!$C$4:$R$1001,9,TRUE),"")</f>
        <v>0</v>
      </c>
      <c r="AC148" s="52" t="str">
        <f t="shared" si="40"/>
        <v>0</v>
      </c>
      <c r="AD148" s="53">
        <f>IF(A149='Relevé Kizeo'!C110,VLOOKUP(A149,'Relevé Kizeo'!$C$4:$R$1001,10,TRUE),"")</f>
        <v>0</v>
      </c>
      <c r="AE148" s="11" t="str">
        <f t="shared" ca="1" si="46"/>
        <v/>
      </c>
      <c r="AF148" s="54" t="str">
        <f t="shared" ca="1" si="47"/>
        <v/>
      </c>
      <c r="AG148" s="43"/>
    </row>
    <row r="149" spans="1:54" s="33" customFormat="1" ht="15.75" customHeight="1" x14ac:dyDescent="0.25">
      <c r="A149" s="57">
        <v>45033</v>
      </c>
      <c r="B149" s="207" t="s">
        <v>59</v>
      </c>
      <c r="C149" s="10">
        <f>IF(A149='Relevé Kizeo'!C110,VLOOKUP(A149,'Relevé Kizeo'!$C$4:$R$1001,2,TRUE),"")</f>
        <v>0</v>
      </c>
      <c r="D149" s="9">
        <f t="shared" si="36"/>
        <v>0</v>
      </c>
      <c r="E149" s="10">
        <f t="shared" si="38"/>
        <v>0</v>
      </c>
      <c r="F149" s="170">
        <v>0</v>
      </c>
      <c r="G149" s="10" cm="1">
        <f t="array" ref="G149">_xlfn.IFS(C149="",0,C149=0,0,C149="CP",0,C149="CEF",0,C149="CSS",0,C149="CEM",0,C149="CEM",0,C149="MAL",0,C149="AT",0,C149="ABST J",0,C149="ABST I",0,C149="FERIE",0,C149="REPOS",0,C149&lt;"1:00",$F$420)</f>
        <v>0</v>
      </c>
      <c r="H149" s="10">
        <f>IF(A149='Relevé Kizeo'!C110,VLOOKUP(A149,'Relevé Kizeo'!$C$4:$R$1001,3,TRUE),"")</f>
        <v>0</v>
      </c>
      <c r="I149" s="10">
        <f>IF(A149='Relevé Kizeo'!C110,VLOOKUP(A149,'Relevé Kizeo'!$C$4:$R$1001,4,TRUE),"")</f>
        <v>0</v>
      </c>
      <c r="J149" s="10">
        <f>IF(A149='Relevé Kizeo'!C110,VLOOKUP(A149,'Relevé Kizeo'!$C$4:$R$1001,5,TRUE),"")</f>
        <v>0</v>
      </c>
      <c r="K149" s="10">
        <f t="shared" si="37"/>
        <v>0</v>
      </c>
      <c r="L149" s="9">
        <v>0</v>
      </c>
      <c r="M149" s="10" cm="1">
        <f t="array" ref="M149">_xlfn.IFS(I149="",0,I149=0,0,I149="CP",0,I149="CEF",0,I149="CSS",0,I149="CEM",0,I149="MAL",0,I149="AT",0,I149="ABST J",0,I149="ABST I",0,I149="FERIE",0,I149="REPOS",0,I149&lt;"1:00",$F$421)</f>
        <v>0</v>
      </c>
      <c r="N149" s="58" cm="1">
        <f t="array" aca="1" ref="N149" ca="1">_xlfn.IFS(D149=0,0,AND(D149&gt;=1,D149&lt;=9),OFFSET($AL$5,MOD(WEEKNUM(A149,21)-1,26),IF(WEEKNUM(A149,21)&gt;26,8,0))/5,D149=10,0,D149=11,(H149-E149+G149)*24+(K149-I149+M149)*24)</f>
        <v>0</v>
      </c>
      <c r="P149" s="25">
        <f t="shared" ca="1" si="31"/>
        <v>0</v>
      </c>
      <c r="Q149" s="28" cm="1">
        <f t="array" aca="1" ref="Q149" ca="1">IF(LEFT(R$2,1)="-",-1,1)*INDIRECT(CONCATENATE(RIGHT(R$2,LEN(R$2)-1),ROW()))+IF(LEFT(R$3,1)="-",-1,1)*INDIRECT(CONCATENATE(RIGHT(R$3,LEN(R$3)-1),ROW()))</f>
        <v>0</v>
      </c>
      <c r="R149" s="25">
        <f t="shared" ca="1" si="32"/>
        <v>-441.35</v>
      </c>
      <c r="S149" s="9">
        <f t="shared" si="33"/>
        <v>0</v>
      </c>
      <c r="T149" s="9" t="str">
        <f t="shared" si="39"/>
        <v/>
      </c>
      <c r="U149" s="59"/>
      <c r="V149" s="60">
        <f>IF(A149='Relevé Kizeo'!C110,VLOOKUP(A149,'Relevé Kizeo'!$C$4:$R$1001,6,TRUE),"")</f>
        <v>0</v>
      </c>
      <c r="W149" s="50" t="b">
        <f t="shared" si="45"/>
        <v>0</v>
      </c>
      <c r="X149" s="75"/>
      <c r="Y149" s="51" t="str">
        <f t="shared" si="34"/>
        <v>0</v>
      </c>
      <c r="Z149" s="52">
        <f>IF(A150='Relevé Kizeo'!C111,VLOOKUP(A150,'Relevé Kizeo'!$C$4:$R$1001,8,TRUE),"")</f>
        <v>0</v>
      </c>
      <c r="AA149" s="52" t="str">
        <f t="shared" si="35"/>
        <v>0</v>
      </c>
      <c r="AB149" s="52">
        <f>IF(A150='Relevé Kizeo'!C111,VLOOKUP(A150,'Relevé Kizeo'!$C$4:$R$1001,9,TRUE),"")</f>
        <v>0</v>
      </c>
      <c r="AC149" s="52" t="str">
        <f t="shared" si="40"/>
        <v>0</v>
      </c>
      <c r="AD149" s="53">
        <f>IF(A150='Relevé Kizeo'!C111,VLOOKUP(A150,'Relevé Kizeo'!$C$4:$R$1001,10,TRUE),"")</f>
        <v>0</v>
      </c>
      <c r="AE149" s="11" t="str">
        <f t="shared" ca="1" si="46"/>
        <v/>
      </c>
      <c r="AF149" s="54" t="str">
        <f t="shared" ca="1" si="47"/>
        <v/>
      </c>
      <c r="AG149" s="43"/>
    </row>
    <row r="150" spans="1:54" s="33" customFormat="1" ht="15.75" customHeight="1" x14ac:dyDescent="0.25">
      <c r="A150" s="57">
        <v>45034</v>
      </c>
      <c r="B150" s="208"/>
      <c r="C150" s="10">
        <f>IF(A150='Relevé Kizeo'!C111,VLOOKUP(A150,'Relevé Kizeo'!$C$4:$R$1001,2,TRUE),"")</f>
        <v>0</v>
      </c>
      <c r="D150" s="9">
        <f t="shared" si="36"/>
        <v>0</v>
      </c>
      <c r="E150" s="10">
        <f t="shared" si="38"/>
        <v>0</v>
      </c>
      <c r="F150" s="170">
        <v>0</v>
      </c>
      <c r="G150" s="10" cm="1">
        <f t="array" ref="G150">_xlfn.IFS(C150="",0,C150=0,0,C150="CP",0,C150="CEF",0,C150="CSS",0,C150="CEM",0,C150="CEM",0,C150="MAL",0,C150="AT",0,C150="ABST J",0,C150="ABST I",0,C150="FERIE",0,C150="REPOS",0,C150&lt;"1:00",$F$420)</f>
        <v>0</v>
      </c>
      <c r="H150" s="10">
        <f>IF(A150='Relevé Kizeo'!C111,VLOOKUP(A150,'Relevé Kizeo'!$C$4:$R$1001,3,TRUE),"")</f>
        <v>0</v>
      </c>
      <c r="I150" s="10">
        <f>IF(A150='Relevé Kizeo'!C111,VLOOKUP(A150,'Relevé Kizeo'!$C$4:$R$1001,4,TRUE),"")</f>
        <v>0</v>
      </c>
      <c r="J150" s="10">
        <f>IF(A150='Relevé Kizeo'!C111,VLOOKUP(A150,'Relevé Kizeo'!$C$4:$R$1001,5,TRUE),"")</f>
        <v>0</v>
      </c>
      <c r="K150" s="10">
        <f t="shared" si="37"/>
        <v>0</v>
      </c>
      <c r="L150" s="9">
        <v>0</v>
      </c>
      <c r="M150" s="10" cm="1">
        <f t="array" ref="M150">_xlfn.IFS(I150="",0,I150=0,0,I150="CP",0,I150="CEF",0,I150="CSS",0,I150="CEM",0,I150="MAL",0,I150="AT",0,I150="ABST J",0,I150="ABST I",0,I150="FERIE",0,I150="REPOS",0,I150&lt;"1:00",$F$421)</f>
        <v>0</v>
      </c>
      <c r="N150" s="58" cm="1">
        <f t="array" aca="1" ref="N150" ca="1">_xlfn.IFS(D150=0,0,AND(D150&gt;=1,D150&lt;=9),OFFSET($AL$5,MOD(WEEKNUM(A150,21)-1,26),IF(WEEKNUM(A150,21)&gt;26,8,0))/5,D150=10,0,D150=11,(H150-E150+G150)*24+(K150-I150+M150)*24)</f>
        <v>0</v>
      </c>
      <c r="O150" s="25"/>
      <c r="P150" s="25">
        <f t="shared" ca="1" si="31"/>
        <v>0</v>
      </c>
      <c r="Q150" s="28" cm="1">
        <f t="array" aca="1" ref="Q150" ca="1">IF(LEFT(R$2,1)="-",-1,1)*INDIRECT(CONCATENATE(RIGHT(R$2,LEN(R$2)-1),ROW()))+IF(LEFT(R$3,1)="-",-1,1)*INDIRECT(CONCATENATE(RIGHT(R$3,LEN(R$3)-1),ROW()))</f>
        <v>0</v>
      </c>
      <c r="R150" s="25">
        <f t="shared" ca="1" si="32"/>
        <v>-441.35</v>
      </c>
      <c r="S150" s="9">
        <f t="shared" si="33"/>
        <v>0</v>
      </c>
      <c r="T150" s="9" t="str">
        <f t="shared" si="39"/>
        <v/>
      </c>
      <c r="U150" s="75"/>
      <c r="V150" s="60">
        <f>IF(A150='Relevé Kizeo'!C111,VLOOKUP(A150,'Relevé Kizeo'!$C$4:$R$1001,6,TRUE),"")</f>
        <v>0</v>
      </c>
      <c r="W150" s="50" t="b">
        <f t="shared" si="45"/>
        <v>0</v>
      </c>
      <c r="X150" s="75"/>
      <c r="Y150" s="51" t="str">
        <f t="shared" si="34"/>
        <v>0</v>
      </c>
      <c r="Z150" s="52">
        <f>IF(A151='Relevé Kizeo'!C112,VLOOKUP(A151,'Relevé Kizeo'!$C$4:$R$1001,8,TRUE),"")</f>
        <v>0</v>
      </c>
      <c r="AA150" s="52" t="str">
        <f t="shared" si="35"/>
        <v>0</v>
      </c>
      <c r="AB150" s="52">
        <f>IF(A151='Relevé Kizeo'!C112,VLOOKUP(A151,'Relevé Kizeo'!$C$4:$R$1001,9,TRUE),"")</f>
        <v>0</v>
      </c>
      <c r="AC150" s="52" t="str">
        <f t="shared" si="40"/>
        <v>0</v>
      </c>
      <c r="AD150" s="53">
        <f>IF(A151='Relevé Kizeo'!C112,VLOOKUP(A151,'Relevé Kizeo'!$C$4:$R$1001,10,TRUE),"")</f>
        <v>0</v>
      </c>
      <c r="AE150" s="11" t="str">
        <f t="shared" ca="1" si="46"/>
        <v/>
      </c>
      <c r="AF150" s="54" t="str">
        <f t="shared" ca="1" si="47"/>
        <v/>
      </c>
      <c r="AG150" s="43"/>
    </row>
    <row r="151" spans="1:54" s="33" customFormat="1" ht="15.75" customHeight="1" x14ac:dyDescent="0.25">
      <c r="A151" s="57">
        <v>45035</v>
      </c>
      <c r="B151" s="208"/>
      <c r="C151" s="10">
        <f>IF(A151='Relevé Kizeo'!C112,VLOOKUP(A151,'Relevé Kizeo'!$C$4:$R$1001,2,TRUE),"")</f>
        <v>0</v>
      </c>
      <c r="D151" s="9">
        <f t="shared" si="36"/>
        <v>0</v>
      </c>
      <c r="E151" s="10">
        <f t="shared" si="38"/>
        <v>0</v>
      </c>
      <c r="F151" s="170">
        <v>0</v>
      </c>
      <c r="G151" s="10" cm="1">
        <f t="array" ref="G151">_xlfn.IFS(C151="",0,C151=0,0,C151="CP",0,C151="CEF",0,C151="CSS",0,C151="CEM",0,C151="CEM",0,C151="MAL",0,C151="AT",0,C151="ABST J",0,C151="ABST I",0,C151="FERIE",0,C151="REPOS",0,C151&lt;"1:00",$F$420)</f>
        <v>0</v>
      </c>
      <c r="H151" s="10">
        <f>IF(A151='Relevé Kizeo'!C112,VLOOKUP(A151,'Relevé Kizeo'!$C$4:$R$1001,3,TRUE),"")</f>
        <v>0</v>
      </c>
      <c r="I151" s="10">
        <f>IF(A151='Relevé Kizeo'!C112,VLOOKUP(A151,'Relevé Kizeo'!$C$4:$R$1001,4,TRUE),"")</f>
        <v>0</v>
      </c>
      <c r="J151" s="10">
        <f>IF(A151='Relevé Kizeo'!C112,VLOOKUP(A151,'Relevé Kizeo'!$C$4:$R$1001,5,TRUE),"")</f>
        <v>0</v>
      </c>
      <c r="K151" s="10">
        <f t="shared" si="37"/>
        <v>0</v>
      </c>
      <c r="L151" s="9">
        <v>0</v>
      </c>
      <c r="M151" s="10" cm="1">
        <f t="array" ref="M151">_xlfn.IFS(I151="",0,I151=0,0,I151="CP",0,I151="CEF",0,I151="CSS",0,I151="CEM",0,I151="MAL",0,I151="AT",0,I151="ABST J",0,I151="ABST I",0,I151="FERIE",0,I151="REPOS",0,I151&lt;"1:00",$F$421)</f>
        <v>0</v>
      </c>
      <c r="N151" s="58" cm="1">
        <f t="array" aca="1" ref="N151" ca="1">_xlfn.IFS(D151=0,0,AND(D151&gt;=1,D151&lt;=9),OFFSET($AL$5,MOD(WEEKNUM(A151,21)-1,26),IF(WEEKNUM(A151,21)&gt;26,8,0))/5,D151=10,0,D151=11,(H151-E151+G151)*24+(K151-I151+M151)*24)</f>
        <v>0</v>
      </c>
      <c r="O151" s="25"/>
      <c r="P151" s="25">
        <f t="shared" ca="1" si="31"/>
        <v>0</v>
      </c>
      <c r="Q151" s="28" cm="1">
        <f t="array" aca="1" ref="Q151" ca="1">IF(LEFT(R$2,1)="-",-1,1)*INDIRECT(CONCATENATE(RIGHT(R$2,LEN(R$2)-1),ROW()))+IF(LEFT(R$3,1)="-",-1,1)*INDIRECT(CONCATENATE(RIGHT(R$3,LEN(R$3)-1),ROW()))</f>
        <v>0</v>
      </c>
      <c r="R151" s="25">
        <f t="shared" ca="1" si="32"/>
        <v>-441.35</v>
      </c>
      <c r="S151" s="9">
        <f t="shared" si="33"/>
        <v>0</v>
      </c>
      <c r="T151" s="9" t="str">
        <f t="shared" si="39"/>
        <v/>
      </c>
      <c r="U151" s="75"/>
      <c r="V151" s="60">
        <f>IF(A151='Relevé Kizeo'!C112,VLOOKUP(A151,'Relevé Kizeo'!$C$4:$R$1001,6,TRUE),"")</f>
        <v>0</v>
      </c>
      <c r="W151" s="50" t="b">
        <f t="shared" si="45"/>
        <v>0</v>
      </c>
      <c r="X151" s="50"/>
      <c r="Y151" s="51" t="str">
        <f t="shared" si="34"/>
        <v>0</v>
      </c>
      <c r="Z151" s="52">
        <f>IF(A152='Relevé Kizeo'!C113,VLOOKUP(A152,'Relevé Kizeo'!$C$4:$R$1001,8,TRUE),"")</f>
        <v>0</v>
      </c>
      <c r="AA151" s="52" t="str">
        <f t="shared" si="35"/>
        <v>0</v>
      </c>
      <c r="AB151" s="52">
        <f>IF(A152='Relevé Kizeo'!C113,VLOOKUP(A152,'Relevé Kizeo'!$C$4:$R$1001,9,TRUE),"")</f>
        <v>0</v>
      </c>
      <c r="AC151" s="52" t="str">
        <f t="shared" si="40"/>
        <v>0</v>
      </c>
      <c r="AD151" s="53">
        <f>IF(A152='Relevé Kizeo'!C113,VLOOKUP(A152,'Relevé Kizeo'!$C$4:$R$1001,10,TRUE),"")</f>
        <v>0</v>
      </c>
      <c r="AE151" s="11" t="str">
        <f t="shared" ca="1" si="46"/>
        <v/>
      </c>
      <c r="AF151" s="54" t="str">
        <f t="shared" ca="1" si="47"/>
        <v/>
      </c>
      <c r="AG151" s="43"/>
      <c r="AK151" s="44"/>
      <c r="AL151" s="44"/>
      <c r="AM151" s="44"/>
      <c r="AN151" s="44"/>
      <c r="AP151" s="44"/>
      <c r="AQ151" s="44"/>
      <c r="AR151" s="44"/>
    </row>
    <row r="152" spans="1:54" s="33" customFormat="1" ht="15.75" customHeight="1" x14ac:dyDescent="0.25">
      <c r="A152" s="57">
        <v>45036</v>
      </c>
      <c r="B152" s="208"/>
      <c r="C152" s="10">
        <f>IF(A152='Relevé Kizeo'!C113,VLOOKUP(A152,'Relevé Kizeo'!$C$4:$R$1001,2,TRUE),"")</f>
        <v>0</v>
      </c>
      <c r="D152" s="9">
        <f t="shared" si="36"/>
        <v>0</v>
      </c>
      <c r="E152" s="10">
        <f t="shared" si="38"/>
        <v>0</v>
      </c>
      <c r="F152" s="170">
        <v>0</v>
      </c>
      <c r="G152" s="10" cm="1">
        <f t="array" ref="G152">_xlfn.IFS(C152="",0,C152=0,0,C152="CP",0,C152="CEF",0,C152="CSS",0,C152="CEM",0,C152="CEM",0,C152="MAL",0,C152="AT",0,C152="ABST J",0,C152="ABST I",0,C152="FERIE",0,C152="REPOS",0,C152&lt;"1:00",$F$420)</f>
        <v>0</v>
      </c>
      <c r="H152" s="10">
        <f>IF(A152='Relevé Kizeo'!C113,VLOOKUP(A152,'Relevé Kizeo'!$C$4:$R$1001,3,TRUE),"")</f>
        <v>0</v>
      </c>
      <c r="I152" s="10">
        <f>IF(A152='Relevé Kizeo'!C113,VLOOKUP(A152,'Relevé Kizeo'!$C$4:$R$1001,4,TRUE),"")</f>
        <v>0</v>
      </c>
      <c r="J152" s="10">
        <f>IF(A152='Relevé Kizeo'!C113,VLOOKUP(A152,'Relevé Kizeo'!$C$4:$R$1001,5,TRUE),"")</f>
        <v>0</v>
      </c>
      <c r="K152" s="10">
        <f t="shared" si="37"/>
        <v>0</v>
      </c>
      <c r="L152" s="9">
        <v>0</v>
      </c>
      <c r="M152" s="10" cm="1">
        <f t="array" ref="M152">_xlfn.IFS(I152="",0,I152=0,0,I152="CP",0,I152="CEF",0,I152="CSS",0,I152="CEM",0,I152="MAL",0,I152="AT",0,I152="ABST J",0,I152="ABST I",0,I152="FERIE",0,I152="REPOS",0,I152&lt;"1:00",$F$421)</f>
        <v>0</v>
      </c>
      <c r="N152" s="58" cm="1">
        <f t="array" aca="1" ref="N152" ca="1">_xlfn.IFS(D152=0,0,AND(D152&gt;=1,D152&lt;=9),OFFSET($AL$5,MOD(WEEKNUM(A152,21)-1,26),IF(WEEKNUM(A152,21)&gt;26,8,0))/5,D152=10,0,D152=11,(H152-E152+G152)*24+(K152-I152+M152)*24)</f>
        <v>0</v>
      </c>
      <c r="O152" s="25"/>
      <c r="P152" s="25">
        <f t="shared" ca="1" si="31"/>
        <v>0</v>
      </c>
      <c r="Q152" s="28" cm="1">
        <f t="array" aca="1" ref="Q152" ca="1">IF(LEFT(R$2,1)="-",-1,1)*INDIRECT(CONCATENATE(RIGHT(R$2,LEN(R$2)-1),ROW()))+IF(LEFT(R$3,1)="-",-1,1)*INDIRECT(CONCATENATE(RIGHT(R$3,LEN(R$3)-1),ROW()))</f>
        <v>0</v>
      </c>
      <c r="R152" s="25">
        <f t="shared" ca="1" si="32"/>
        <v>-441.35</v>
      </c>
      <c r="S152" s="9">
        <f t="shared" si="33"/>
        <v>0</v>
      </c>
      <c r="T152" s="9" t="str">
        <f t="shared" si="39"/>
        <v/>
      </c>
      <c r="U152" s="59"/>
      <c r="V152" s="60">
        <f>IF(A152='Relevé Kizeo'!C113,VLOOKUP(A152,'Relevé Kizeo'!$C$4:$R$1001,6,TRUE),"")</f>
        <v>0</v>
      </c>
      <c r="W152" s="50" t="b">
        <f t="shared" si="45"/>
        <v>0</v>
      </c>
      <c r="X152" s="50"/>
      <c r="Y152" s="51" t="str">
        <f t="shared" si="34"/>
        <v>0</v>
      </c>
      <c r="Z152" s="52">
        <f>IF(A153='Relevé Kizeo'!C114,VLOOKUP(A153,'Relevé Kizeo'!$C$4:$R$1001,8,TRUE),"")</f>
        <v>0</v>
      </c>
      <c r="AA152" s="52" t="str">
        <f t="shared" si="35"/>
        <v>0</v>
      </c>
      <c r="AB152" s="52">
        <f>IF(A153='Relevé Kizeo'!C114,VLOOKUP(A153,'Relevé Kizeo'!$C$4:$R$1001,9,TRUE),"")</f>
        <v>0</v>
      </c>
      <c r="AC152" s="52" t="str">
        <f t="shared" si="40"/>
        <v>0</v>
      </c>
      <c r="AD152" s="53">
        <f>IF(A153='Relevé Kizeo'!C114,VLOOKUP(A153,'Relevé Kizeo'!$C$4:$R$1001,10,TRUE),"")</f>
        <v>0</v>
      </c>
      <c r="AE152" s="11" t="str">
        <f t="shared" ca="1" si="46"/>
        <v/>
      </c>
      <c r="AF152" s="54" t="str">
        <f t="shared" ca="1" si="47"/>
        <v/>
      </c>
      <c r="AG152" s="64"/>
      <c r="AK152" s="44"/>
      <c r="AL152" s="44"/>
      <c r="AM152" s="44"/>
      <c r="AN152" s="44"/>
      <c r="AP152" s="44"/>
      <c r="AQ152" s="44"/>
      <c r="AR152" s="44"/>
    </row>
    <row r="153" spans="1:54" s="33" customFormat="1" ht="15.75" customHeight="1" x14ac:dyDescent="0.25">
      <c r="A153" s="57">
        <v>45037</v>
      </c>
      <c r="B153" s="208"/>
      <c r="C153" s="10">
        <f>IF(A153='Relevé Kizeo'!C114,VLOOKUP(A153,'Relevé Kizeo'!$C$4:$R$1001,2,TRUE),"")</f>
        <v>0</v>
      </c>
      <c r="D153" s="9">
        <f t="shared" si="36"/>
        <v>0</v>
      </c>
      <c r="E153" s="10">
        <f t="shared" si="38"/>
        <v>0</v>
      </c>
      <c r="F153" s="170">
        <v>0</v>
      </c>
      <c r="G153" s="10" cm="1">
        <f t="array" ref="G153">_xlfn.IFS(C153="",0,C153=0,0,C153="CP",0,C153="CEF",0,C153="CSS",0,C153="CEM",0,C153="CEM",0,C153="MAL",0,C153="AT",0,C153="ABST J",0,C153="ABST I",0,C153="FERIE",0,C153="REPOS",0,C153&lt;"1:00",$F$420)</f>
        <v>0</v>
      </c>
      <c r="H153" s="10">
        <f>IF(A153='Relevé Kizeo'!C114,VLOOKUP(A153,'Relevé Kizeo'!$C$4:$R$1001,3,TRUE),"")</f>
        <v>0</v>
      </c>
      <c r="I153" s="10">
        <f>IF(A153='Relevé Kizeo'!C114,VLOOKUP(A153,'Relevé Kizeo'!$C$4:$R$1001,4,TRUE),"")</f>
        <v>0</v>
      </c>
      <c r="J153" s="10">
        <f>IF(A153='Relevé Kizeo'!C114,VLOOKUP(A153,'Relevé Kizeo'!$C$4:$R$1001,5,TRUE),"")</f>
        <v>0</v>
      </c>
      <c r="K153" s="10">
        <f t="shared" si="37"/>
        <v>0</v>
      </c>
      <c r="L153" s="9">
        <v>0</v>
      </c>
      <c r="M153" s="10" cm="1">
        <f t="array" ref="M153">_xlfn.IFS(I153="",0,I153=0,0,I153="CP",0,I153="CEF",0,I153="CSS",0,I153="CEM",0,I153="MAL",0,I153="AT",0,I153="ABST J",0,I153="ABST I",0,I153="FERIE",0,I153="REPOS",0,I153&lt;"1:00",$F$421)</f>
        <v>0</v>
      </c>
      <c r="N153" s="58" cm="1">
        <f t="array" aca="1" ref="N153" ca="1">_xlfn.IFS(D153=0,0,AND(D153&gt;=1,D153&lt;=9),OFFSET($AL$5,MOD(WEEKNUM(A153,21)-1,26),IF(WEEKNUM(A153,21)&gt;26,8,0))/5,D153=10,0,D153=11,(H153-E153+G153)*24+(K153-I153+M153)*24)</f>
        <v>0</v>
      </c>
      <c r="O153" s="25"/>
      <c r="P153" s="25">
        <f t="shared" ca="1" si="31"/>
        <v>0</v>
      </c>
      <c r="Q153" s="28" cm="1">
        <f t="array" aca="1" ref="Q153" ca="1">IF(LEFT(R$2,1)="-",-1,1)*INDIRECT(CONCATENATE(RIGHT(R$2,LEN(R$2)-1),ROW()))+IF(LEFT(R$3,1)="-",-1,1)*INDIRECT(CONCATENATE(RIGHT(R$3,LEN(R$3)-1),ROW()))</f>
        <v>0</v>
      </c>
      <c r="R153" s="25">
        <f t="shared" ca="1" si="32"/>
        <v>-441.35</v>
      </c>
      <c r="S153" s="9">
        <f t="shared" si="33"/>
        <v>0</v>
      </c>
      <c r="T153" s="9" t="str">
        <f t="shared" si="39"/>
        <v/>
      </c>
      <c r="U153" s="59"/>
      <c r="V153" s="60">
        <f>IF(A153='Relevé Kizeo'!C114,VLOOKUP(A153,'Relevé Kizeo'!$C$4:$R$1001,6,TRUE),"")</f>
        <v>0</v>
      </c>
      <c r="W153" s="50">
        <f t="shared" si="45"/>
        <v>0</v>
      </c>
      <c r="X153" s="50"/>
      <c r="Y153" s="51" t="str">
        <f t="shared" si="34"/>
        <v>0</v>
      </c>
      <c r="Z153" s="52">
        <f>IF(A154='Relevé Kizeo'!C115,VLOOKUP(A154,'Relevé Kizeo'!$C$4:$R$1001,8,TRUE),"")</f>
        <v>0</v>
      </c>
      <c r="AA153" s="52" t="str">
        <f t="shared" si="35"/>
        <v>0</v>
      </c>
      <c r="AB153" s="52">
        <f>IF(A154='Relevé Kizeo'!C115,VLOOKUP(A154,'Relevé Kizeo'!$C$4:$R$1001,9,TRUE),"")</f>
        <v>0</v>
      </c>
      <c r="AC153" s="52" t="str">
        <f t="shared" si="40"/>
        <v>0</v>
      </c>
      <c r="AD153" s="53">
        <f>IF(A154='Relevé Kizeo'!C115,VLOOKUP(A154,'Relevé Kizeo'!$C$4:$R$1001,10,TRUE),"")</f>
        <v>0</v>
      </c>
      <c r="AE153" s="11" t="str">
        <f t="shared" ca="1" si="46"/>
        <v/>
      </c>
      <c r="AF153" s="54" t="str">
        <f t="shared" ca="1" si="47"/>
        <v/>
      </c>
      <c r="AG153" s="61"/>
      <c r="AH153" s="55"/>
      <c r="AK153" s="56"/>
      <c r="AL153" s="56"/>
      <c r="AM153" s="56"/>
      <c r="AN153" s="56"/>
      <c r="AO153" s="56"/>
      <c r="AP153" s="56"/>
      <c r="AQ153" s="56"/>
      <c r="AR153" s="56"/>
      <c r="AS153" s="56"/>
      <c r="AT153" s="56"/>
      <c r="AU153" s="56"/>
      <c r="AV153" s="80"/>
      <c r="AX153" s="56"/>
      <c r="AY153" s="56"/>
      <c r="AZ153" s="56"/>
      <c r="BA153" s="55"/>
      <c r="BB153" s="55"/>
    </row>
    <row r="154" spans="1:54" s="33" customFormat="1" ht="15.75" customHeight="1" x14ac:dyDescent="0.25">
      <c r="A154" s="57">
        <v>45038</v>
      </c>
      <c r="B154" s="208"/>
      <c r="C154" s="10" t="str">
        <f>IF(A154='Relevé Kizeo'!C115,VLOOKUP(A154,'Relevé Kizeo'!$C$4:$R$1001,2,TRUE),"")</f>
        <v>REPOS</v>
      </c>
      <c r="D154" s="9">
        <f t="shared" si="36"/>
        <v>10</v>
      </c>
      <c r="E154" s="10">
        <f t="shared" si="38"/>
        <v>0</v>
      </c>
      <c r="F154" s="170">
        <v>0</v>
      </c>
      <c r="G154" s="10" cm="1">
        <f t="array" ref="G154">_xlfn.IFS(C154="",0,C154=0,0,C154="CP",0,C154="CEF",0,C154="CSS",0,C154="CEM",0,C154="CEM",0,C154="MAL",0,C154="AT",0,C154="ABST J",0,C154="ABST I",0,C154="FERIE",0,C154="REPOS",0,C154&lt;"1:00",$F$420)</f>
        <v>0</v>
      </c>
      <c r="H154" s="10">
        <f>IF(A154='Relevé Kizeo'!C115,VLOOKUP(A154,'Relevé Kizeo'!$C$4:$R$1001,3,TRUE),"")</f>
        <v>0</v>
      </c>
      <c r="I154" s="10">
        <f>IF(A154='Relevé Kizeo'!C115,VLOOKUP(A154,'Relevé Kizeo'!$C$4:$R$1001,4,TRUE),"")</f>
        <v>0</v>
      </c>
      <c r="J154" s="10">
        <f>IF(A154='Relevé Kizeo'!C115,VLOOKUP(A154,'Relevé Kizeo'!$C$4:$R$1001,5,TRUE),"")</f>
        <v>0</v>
      </c>
      <c r="K154" s="10">
        <f t="shared" si="37"/>
        <v>0</v>
      </c>
      <c r="L154" s="9">
        <v>0</v>
      </c>
      <c r="M154" s="10" cm="1">
        <f t="array" ref="M154">_xlfn.IFS(I154="",0,I154=0,0,I154="CP",0,I154="CEF",0,I154="CSS",0,I154="CEM",0,I154="MAL",0,I154="AT",0,I154="ABST J",0,I154="ABST I",0,I154="FERIE",0,I154="REPOS",0,I154&lt;"1:00",$F$421)</f>
        <v>0</v>
      </c>
      <c r="N154" s="58" cm="1">
        <f t="array" aca="1" ref="N154" ca="1">_xlfn.IFS(D154=0,0,AND(D154&gt;=1,D154&lt;=9),OFFSET($AL$5,MOD(WEEKNUM(A154,21)-1,26),IF(WEEKNUM(A154,21)&gt;26,8,0))/5,D154=10,0,D154=11,(H154-E154+G154)*24+(K154-I154+M154)*24)</f>
        <v>0</v>
      </c>
      <c r="O154" s="25"/>
      <c r="P154" s="25">
        <f t="shared" ca="1" si="31"/>
        <v>0</v>
      </c>
      <c r="Q154" s="28" cm="1">
        <f t="array" aca="1" ref="Q154" ca="1">IF(LEFT(R$2,1)="-",-1,1)*INDIRECT(CONCATENATE(RIGHT(R$2,LEN(R$2)-1),ROW()))+IF(LEFT(R$3,1)="-",-1,1)*INDIRECT(CONCATENATE(RIGHT(R$3,LEN(R$3)-1),ROW()))</f>
        <v>0</v>
      </c>
      <c r="R154" s="25">
        <f t="shared" ca="1" si="32"/>
        <v>-441.35</v>
      </c>
      <c r="S154" s="9">
        <f t="shared" si="33"/>
        <v>0</v>
      </c>
      <c r="T154" s="9" t="str">
        <f t="shared" si="39"/>
        <v/>
      </c>
      <c r="U154" s="59"/>
      <c r="V154" s="60">
        <f>IF(A154='Relevé Kizeo'!C115,VLOOKUP(A154,'Relevé Kizeo'!$C$4:$R$1001,6,TRUE),"")</f>
        <v>0</v>
      </c>
      <c r="W154" s="50">
        <f t="shared" si="45"/>
        <v>0</v>
      </c>
      <c r="X154" s="50"/>
      <c r="Y154" s="51" t="str">
        <f t="shared" si="34"/>
        <v>0</v>
      </c>
      <c r="Z154" s="52">
        <f>IF(A155='Relevé Kizeo'!C116,VLOOKUP(A155,'Relevé Kizeo'!$C$4:$R$1001,8,TRUE),"")</f>
        <v>0</v>
      </c>
      <c r="AA154" s="52" t="str">
        <f t="shared" si="35"/>
        <v>0</v>
      </c>
      <c r="AB154" s="52">
        <f>IF(A155='Relevé Kizeo'!C116,VLOOKUP(A155,'Relevé Kizeo'!$C$4:$R$1001,9,TRUE),"")</f>
        <v>0</v>
      </c>
      <c r="AC154" s="52" t="str">
        <f t="shared" si="40"/>
        <v>0</v>
      </c>
      <c r="AD154" s="53">
        <f>IF(A155='Relevé Kizeo'!C116,VLOOKUP(A155,'Relevé Kizeo'!$C$4:$R$1001,10,TRUE),"")</f>
        <v>0</v>
      </c>
      <c r="AE154" s="11" t="str">
        <f t="shared" ca="1" si="46"/>
        <v/>
      </c>
      <c r="AF154" s="54" t="str">
        <f t="shared" ca="1" si="47"/>
        <v/>
      </c>
      <c r="AG154" s="43"/>
      <c r="AH154" s="11"/>
      <c r="AK154" s="26"/>
      <c r="AL154" s="26"/>
      <c r="AM154" s="26"/>
      <c r="AN154" s="26"/>
      <c r="AO154" s="26"/>
      <c r="AP154" s="26"/>
      <c r="AQ154" s="26"/>
      <c r="AR154" s="26"/>
      <c r="AS154" s="26"/>
      <c r="AT154" s="26"/>
      <c r="AU154" s="26"/>
      <c r="AV154" s="26"/>
      <c r="AX154" s="56"/>
      <c r="AY154" s="56"/>
      <c r="AZ154" s="56"/>
      <c r="BA154" s="55"/>
      <c r="BB154" s="55"/>
    </row>
    <row r="155" spans="1:54" s="33" customFormat="1" ht="15.75" customHeight="1" x14ac:dyDescent="0.25">
      <c r="A155" s="57">
        <v>45039</v>
      </c>
      <c r="B155" s="208"/>
      <c r="C155" s="10" t="str">
        <f>IF(A155='Relevé Kizeo'!C116,VLOOKUP(A155,'Relevé Kizeo'!$C$4:$R$1001,2,TRUE),"")</f>
        <v>REPOS</v>
      </c>
      <c r="D155" s="9">
        <f t="shared" si="36"/>
        <v>10</v>
      </c>
      <c r="E155" s="10">
        <f t="shared" si="38"/>
        <v>0</v>
      </c>
      <c r="F155" s="170">
        <v>0</v>
      </c>
      <c r="G155" s="10" cm="1">
        <f t="array" ref="G155">_xlfn.IFS(C155="",0,C155=0,0,C155="CP",0,C155="CEF",0,C155="CSS",0,C155="CEM",0,C155="CEM",0,C155="MAL",0,C155="AT",0,C155="ABST J",0,C155="ABST I",0,C155="FERIE",0,C155="REPOS",0,C155&lt;"1:00",$F$420)</f>
        <v>0</v>
      </c>
      <c r="H155" s="10">
        <f>IF(A155='Relevé Kizeo'!C116,VLOOKUP(A155,'Relevé Kizeo'!$C$4:$R$1001,3,TRUE),"")</f>
        <v>0</v>
      </c>
      <c r="I155" s="10">
        <f>IF(A155='Relevé Kizeo'!C116,VLOOKUP(A155,'Relevé Kizeo'!$C$4:$R$1001,4,TRUE),"")</f>
        <v>0</v>
      </c>
      <c r="J155" s="10">
        <f>IF(A155='Relevé Kizeo'!C116,VLOOKUP(A155,'Relevé Kizeo'!$C$4:$R$1001,5,TRUE),"")</f>
        <v>0</v>
      </c>
      <c r="K155" s="10">
        <f t="shared" si="37"/>
        <v>0</v>
      </c>
      <c r="L155" s="9">
        <v>0</v>
      </c>
      <c r="M155" s="10" cm="1">
        <f t="array" ref="M155">_xlfn.IFS(I155="",0,I155=0,0,I155="CP",0,I155="CEF",0,I155="CSS",0,I155="CEM",0,I155="MAL",0,I155="AT",0,I155="ABST J",0,I155="ABST I",0,I155="FERIE",0,I155="REPOS",0,I155&lt;"1:00",$F$421)</f>
        <v>0</v>
      </c>
      <c r="N155" s="58" cm="1">
        <f t="array" aca="1" ref="N155" ca="1">_xlfn.IFS(D155=0,0,AND(D155&gt;=1,D155&lt;=9),OFFSET($AL$5,MOD(WEEKNUM(A155,21)-1,26),IF(WEEKNUM(A155,21)&gt;26,8,0))/5,D155=10,0,D155=11,(H155-E155+G155)*24+(K155-I155+M155)*24)</f>
        <v>0</v>
      </c>
      <c r="O155" s="37">
        <f t="shared" ref="O155" ca="1" si="50">SUM(N149:N153)</f>
        <v>0</v>
      </c>
      <c r="P155" s="25">
        <v>32</v>
      </c>
      <c r="Q155" s="28" cm="1">
        <f t="array" aca="1" ref="Q155" ca="1">IF(LEFT(R$2,1)="-",-1,1)*INDIRECT(CONCATENATE(RIGHT(R$2,LEN(R$2)-1),ROW()))+IF(LEFT(R$3,1)="-",-1,1)*INDIRECT(CONCATENATE(RIGHT(R$3,LEN(R$3)-1),ROW()))</f>
        <v>-32</v>
      </c>
      <c r="R155" s="25">
        <f t="shared" ca="1" si="32"/>
        <v>-473.35</v>
      </c>
      <c r="S155" s="9">
        <f t="shared" si="33"/>
        <v>0</v>
      </c>
      <c r="T155" s="9" t="str">
        <f t="shared" si="39"/>
        <v/>
      </c>
      <c r="U155" s="59"/>
      <c r="V155" s="60">
        <f>IF(A155='Relevé Kizeo'!C116,VLOOKUP(A155,'Relevé Kizeo'!$C$4:$R$1001,6,TRUE),"")</f>
        <v>0</v>
      </c>
      <c r="W155" s="50" t="b">
        <f t="shared" si="45"/>
        <v>0</v>
      </c>
      <c r="X155" s="50"/>
      <c r="Y155" s="51" t="str">
        <f t="shared" si="34"/>
        <v>0</v>
      </c>
      <c r="Z155" s="52">
        <f>IF(A156='Relevé Kizeo'!C117,VLOOKUP(A156,'Relevé Kizeo'!$C$4:$R$1001,8,TRUE),"")</f>
        <v>0</v>
      </c>
      <c r="AA155" s="52" t="str">
        <f t="shared" si="35"/>
        <v>0</v>
      </c>
      <c r="AB155" s="52">
        <f>IF(A156='Relevé Kizeo'!C117,VLOOKUP(A156,'Relevé Kizeo'!$C$4:$R$1001,9,TRUE),"")</f>
        <v>0</v>
      </c>
      <c r="AC155" s="52" t="str">
        <f t="shared" si="40"/>
        <v>0</v>
      </c>
      <c r="AD155" s="53">
        <f>IF(A156='Relevé Kizeo'!C117,VLOOKUP(A156,'Relevé Kizeo'!$C$4:$R$1001,10,TRUE),"")</f>
        <v>0</v>
      </c>
      <c r="AE155" s="11" t="str">
        <f t="shared" ca="1" si="46"/>
        <v/>
      </c>
      <c r="AF155" s="54" t="str">
        <f t="shared" ca="1" si="47"/>
        <v/>
      </c>
      <c r="AG155" s="43"/>
      <c r="AK155" s="26"/>
      <c r="AL155" s="26"/>
      <c r="AM155" s="26"/>
      <c r="AN155" s="26"/>
      <c r="AO155" s="26"/>
      <c r="AP155" s="26"/>
      <c r="AQ155" s="26"/>
      <c r="AR155" s="26"/>
      <c r="AS155" s="26"/>
      <c r="AT155" s="26"/>
      <c r="AU155" s="26"/>
      <c r="AV155" s="26"/>
      <c r="AX155" s="56"/>
      <c r="AY155" s="56"/>
      <c r="AZ155" s="56"/>
      <c r="BA155" s="55"/>
      <c r="BB155" s="55"/>
    </row>
    <row r="156" spans="1:54" s="33" customFormat="1" ht="15.75" customHeight="1" x14ac:dyDescent="0.25">
      <c r="A156" s="57">
        <v>45040</v>
      </c>
      <c r="B156" s="207" t="s">
        <v>60</v>
      </c>
      <c r="C156" s="10">
        <f>IF(A156='Relevé Kizeo'!C117,VLOOKUP(A156,'Relevé Kizeo'!$C$4:$R$1001,2,TRUE),"")</f>
        <v>0</v>
      </c>
      <c r="D156" s="9">
        <f t="shared" si="36"/>
        <v>0</v>
      </c>
      <c r="E156" s="10">
        <f t="shared" si="38"/>
        <v>0</v>
      </c>
      <c r="F156" s="170">
        <v>0</v>
      </c>
      <c r="G156" s="10" cm="1">
        <f t="array" ref="G156">_xlfn.IFS(C156="",0,C156=0,0,C156="CP",0,C156="CEF",0,C156="CSS",0,C156="CEM",0,C156="CEM",0,C156="MAL",0,C156="AT",0,C156="ABST J",0,C156="ABST I",0,C156="FERIE",0,C156="REPOS",0,C156&lt;"1:00",$F$420)</f>
        <v>0</v>
      </c>
      <c r="H156" s="10">
        <f>IF(A156='Relevé Kizeo'!C117,VLOOKUP(A156,'Relevé Kizeo'!$C$4:$R$1001,3,TRUE),"")</f>
        <v>0</v>
      </c>
      <c r="I156" s="10">
        <f>IF(A156='Relevé Kizeo'!C117,VLOOKUP(A156,'Relevé Kizeo'!$C$4:$R$1001,4,TRUE),"")</f>
        <v>0</v>
      </c>
      <c r="J156" s="10">
        <f>IF(A156='Relevé Kizeo'!C117,VLOOKUP(A156,'Relevé Kizeo'!$C$4:$R$1001,5,TRUE),"")</f>
        <v>0</v>
      </c>
      <c r="K156" s="10">
        <f t="shared" si="37"/>
        <v>0</v>
      </c>
      <c r="L156" s="9">
        <v>0</v>
      </c>
      <c r="M156" s="10" cm="1">
        <f t="array" ref="M156">_xlfn.IFS(I156="",0,I156=0,0,I156="CP",0,I156="CEF",0,I156="CSS",0,I156="CEM",0,I156="MAL",0,I156="AT",0,I156="ABST J",0,I156="ABST I",0,I156="FERIE",0,I156="REPOS",0,I156&lt;"1:00",$F$421)</f>
        <v>0</v>
      </c>
      <c r="N156" s="58" cm="1">
        <f t="array" aca="1" ref="N156" ca="1">_xlfn.IFS(D156=0,0,AND(D156&gt;=1,D156&lt;=9),OFFSET($AL$5,MOD(WEEKNUM(A156,21)-1,26),IF(WEEKNUM(A156,21)&gt;26,8,0))/5,D156=10,0,D156=11,(H156-E156+G156)*24+(K156-I156+M156)*24)</f>
        <v>0</v>
      </c>
      <c r="P156" s="25">
        <f t="shared" ca="1" si="31"/>
        <v>0</v>
      </c>
      <c r="Q156" s="28" cm="1">
        <f t="array" aca="1" ref="Q156" ca="1">IF(LEFT(R$2,1)="-",-1,1)*INDIRECT(CONCATENATE(RIGHT(R$2,LEN(R$2)-1),ROW()))+IF(LEFT(R$3,1)="-",-1,1)*INDIRECT(CONCATENATE(RIGHT(R$3,LEN(R$3)-1),ROW()))</f>
        <v>0</v>
      </c>
      <c r="R156" s="25">
        <f t="shared" ca="1" si="32"/>
        <v>-473.35</v>
      </c>
      <c r="S156" s="9">
        <f t="shared" si="33"/>
        <v>0</v>
      </c>
      <c r="T156" s="9" t="str">
        <f t="shared" si="39"/>
        <v/>
      </c>
      <c r="U156" s="59"/>
      <c r="V156" s="60">
        <f>IF(A156='Relevé Kizeo'!C117,VLOOKUP(A156,'Relevé Kizeo'!$C$4:$R$1001,6,TRUE),"")</f>
        <v>0</v>
      </c>
      <c r="W156" s="50" t="b">
        <f t="shared" si="45"/>
        <v>0</v>
      </c>
      <c r="X156" s="50"/>
      <c r="Y156" s="51" t="str">
        <f t="shared" si="34"/>
        <v>0</v>
      </c>
      <c r="Z156" s="52">
        <f>IF(A157='Relevé Kizeo'!C118,VLOOKUP(A157,'Relevé Kizeo'!$C$4:$R$1001,8,TRUE),"")</f>
        <v>0</v>
      </c>
      <c r="AA156" s="52" t="str">
        <f t="shared" si="35"/>
        <v>0</v>
      </c>
      <c r="AB156" s="52">
        <f>IF(A157='Relevé Kizeo'!C118,VLOOKUP(A157,'Relevé Kizeo'!$C$4:$R$1001,9,TRUE),"")</f>
        <v>0</v>
      </c>
      <c r="AC156" s="52" t="str">
        <f t="shared" si="40"/>
        <v>0</v>
      </c>
      <c r="AD156" s="53">
        <f>IF(A157='Relevé Kizeo'!C118,VLOOKUP(A157,'Relevé Kizeo'!$C$4:$R$1001,10,TRUE),"")</f>
        <v>0</v>
      </c>
      <c r="AE156" s="11" t="str">
        <f t="shared" ca="1" si="46"/>
        <v/>
      </c>
      <c r="AF156" s="54" t="str">
        <f t="shared" ca="1" si="47"/>
        <v/>
      </c>
      <c r="AG156" s="43"/>
    </row>
    <row r="157" spans="1:54" s="33" customFormat="1" ht="15.75" customHeight="1" x14ac:dyDescent="0.25">
      <c r="A157" s="57">
        <v>45041</v>
      </c>
      <c r="B157" s="208"/>
      <c r="C157" s="10">
        <f>IF(A157='Relevé Kizeo'!C118,VLOOKUP(A157,'Relevé Kizeo'!$C$4:$R$1001,2,TRUE),"")</f>
        <v>0</v>
      </c>
      <c r="D157" s="9">
        <f t="shared" si="36"/>
        <v>0</v>
      </c>
      <c r="E157" s="10">
        <f t="shared" si="38"/>
        <v>0</v>
      </c>
      <c r="F157" s="170">
        <v>0</v>
      </c>
      <c r="G157" s="10" cm="1">
        <f t="array" ref="G157">_xlfn.IFS(C157="",0,C157=0,0,C157="CP",0,C157="CEF",0,C157="CSS",0,C157="CEM",0,C157="CEM",0,C157="MAL",0,C157="AT",0,C157="ABST J",0,C157="ABST I",0,C157="FERIE",0,C157="REPOS",0,C157&lt;"1:00",$F$420)</f>
        <v>0</v>
      </c>
      <c r="H157" s="10">
        <f>IF(A157='Relevé Kizeo'!C118,VLOOKUP(A157,'Relevé Kizeo'!$C$4:$R$1001,3,TRUE),"")</f>
        <v>0</v>
      </c>
      <c r="I157" s="10">
        <f>IF(A157='Relevé Kizeo'!C118,VLOOKUP(A157,'Relevé Kizeo'!$C$4:$R$1001,4,TRUE),"")</f>
        <v>0</v>
      </c>
      <c r="J157" s="10">
        <f>IF(A157='Relevé Kizeo'!C118,VLOOKUP(A157,'Relevé Kizeo'!$C$4:$R$1001,5,TRUE),"")</f>
        <v>0</v>
      </c>
      <c r="K157" s="10">
        <f t="shared" si="37"/>
        <v>0</v>
      </c>
      <c r="L157" s="9">
        <v>0</v>
      </c>
      <c r="M157" s="10" cm="1">
        <f t="array" ref="M157">_xlfn.IFS(I157="",0,I157=0,0,I157="CP",0,I157="CEF",0,I157="CSS",0,I157="CEM",0,I157="MAL",0,I157="AT",0,I157="ABST J",0,I157="ABST I",0,I157="FERIE",0,I157="REPOS",0,I157&lt;"1:00",$F$421)</f>
        <v>0</v>
      </c>
      <c r="N157" s="58" cm="1">
        <f t="array" aca="1" ref="N157" ca="1">_xlfn.IFS(D157=0,0,AND(D157&gt;=1,D157&lt;=9),OFFSET($AL$5,MOD(WEEKNUM(A157,21)-1,26),IF(WEEKNUM(A157,21)&gt;26,8,0))/5,D157=10,0,D157=11,(H157-E157+G157)*24+(K157-I157+M157)*24)</f>
        <v>0</v>
      </c>
      <c r="O157" s="25"/>
      <c r="P157" s="25">
        <f t="shared" ca="1" si="31"/>
        <v>0</v>
      </c>
      <c r="Q157" s="28" cm="1">
        <f t="array" aca="1" ref="Q157" ca="1">IF(LEFT(R$2,1)="-",-1,1)*INDIRECT(CONCATENATE(RIGHT(R$2,LEN(R$2)-1),ROW()))+IF(LEFT(R$3,1)="-",-1,1)*INDIRECT(CONCATENATE(RIGHT(R$3,LEN(R$3)-1),ROW()))</f>
        <v>0</v>
      </c>
      <c r="R157" s="25">
        <f t="shared" ca="1" si="32"/>
        <v>-473.35</v>
      </c>
      <c r="S157" s="9">
        <f t="shared" si="33"/>
        <v>0</v>
      </c>
      <c r="T157" s="9" t="str">
        <f t="shared" si="39"/>
        <v/>
      </c>
      <c r="U157" s="59"/>
      <c r="V157" s="60">
        <f>IF(A157='Relevé Kizeo'!C118,VLOOKUP(A157,'Relevé Kizeo'!$C$4:$R$1001,6,TRUE),"")</f>
        <v>0</v>
      </c>
      <c r="W157" s="50" t="b">
        <f t="shared" si="45"/>
        <v>0</v>
      </c>
      <c r="X157" s="50"/>
      <c r="Y157" s="51" t="str">
        <f t="shared" si="34"/>
        <v>0</v>
      </c>
      <c r="Z157" s="52">
        <f>IF(A158='Relevé Kizeo'!C119,VLOOKUP(A158,'Relevé Kizeo'!$C$4:$R$1001,8,TRUE),"")</f>
        <v>0</v>
      </c>
      <c r="AA157" s="52" t="str">
        <f t="shared" si="35"/>
        <v>0</v>
      </c>
      <c r="AB157" s="52">
        <f>IF(A158='Relevé Kizeo'!C119,VLOOKUP(A158,'Relevé Kizeo'!$C$4:$R$1001,9,TRUE),"")</f>
        <v>0</v>
      </c>
      <c r="AC157" s="52" t="str">
        <f t="shared" si="40"/>
        <v>0</v>
      </c>
      <c r="AD157" s="53">
        <f>IF(A158='Relevé Kizeo'!C119,VLOOKUP(A158,'Relevé Kizeo'!$C$4:$R$1001,10,TRUE),"")</f>
        <v>0</v>
      </c>
      <c r="AE157" s="11" t="str">
        <f t="shared" ca="1" si="46"/>
        <v/>
      </c>
      <c r="AF157" s="54" t="str">
        <f t="shared" ca="1" si="47"/>
        <v/>
      </c>
      <c r="AG157" s="43"/>
    </row>
    <row r="158" spans="1:54" s="33" customFormat="1" ht="15.75" customHeight="1" x14ac:dyDescent="0.25">
      <c r="A158" s="57">
        <v>45042</v>
      </c>
      <c r="B158" s="208"/>
      <c r="C158" s="10">
        <f>IF(A158='Relevé Kizeo'!C119,VLOOKUP(A158,'Relevé Kizeo'!$C$4:$R$1001,2,TRUE),"")</f>
        <v>0</v>
      </c>
      <c r="D158" s="9">
        <f t="shared" si="36"/>
        <v>0</v>
      </c>
      <c r="E158" s="10">
        <f t="shared" si="38"/>
        <v>0</v>
      </c>
      <c r="F158" s="170">
        <v>0</v>
      </c>
      <c r="G158" s="10" cm="1">
        <f t="array" ref="G158">_xlfn.IFS(C158="",0,C158=0,0,C158="CP",0,C158="CEF",0,C158="CSS",0,C158="CEM",0,C158="CEM",0,C158="MAL",0,C158="AT",0,C158="ABST J",0,C158="ABST I",0,C158="FERIE",0,C158="REPOS",0,C158&lt;"1:00",$F$420)</f>
        <v>0</v>
      </c>
      <c r="H158" s="10">
        <f>IF(A158='Relevé Kizeo'!C119,VLOOKUP(A158,'Relevé Kizeo'!$C$4:$R$1001,3,TRUE),"")</f>
        <v>0</v>
      </c>
      <c r="I158" s="10">
        <f>IF(A158='Relevé Kizeo'!C119,VLOOKUP(A158,'Relevé Kizeo'!$C$4:$R$1001,4,TRUE),"")</f>
        <v>0</v>
      </c>
      <c r="J158" s="10">
        <f>IF(A158='Relevé Kizeo'!C119,VLOOKUP(A158,'Relevé Kizeo'!$C$4:$R$1001,5,TRUE),"")</f>
        <v>0</v>
      </c>
      <c r="K158" s="10">
        <f t="shared" si="37"/>
        <v>0</v>
      </c>
      <c r="L158" s="9">
        <v>0</v>
      </c>
      <c r="M158" s="10" cm="1">
        <f t="array" ref="M158">_xlfn.IFS(I158="",0,I158=0,0,I158="CP",0,I158="CEF",0,I158="CSS",0,I158="CEM",0,I158="MAL",0,I158="AT",0,I158="ABST J",0,I158="ABST I",0,I158="FERIE",0,I158="REPOS",0,I158&lt;"1:00",$F$421)</f>
        <v>0</v>
      </c>
      <c r="N158" s="58" cm="1">
        <f t="array" aca="1" ref="N158" ca="1">_xlfn.IFS(D158=0,0,AND(D158&gt;=1,D158&lt;=9),OFFSET($AL$5,MOD(WEEKNUM(A158,21)-1,26),IF(WEEKNUM(A158,21)&gt;26,8,0))/5,D158=10,0,D158=11,(H158-E158+G158)*24+(K158-I158+M158)*24)</f>
        <v>0</v>
      </c>
      <c r="O158" s="25"/>
      <c r="P158" s="25">
        <f t="shared" ca="1" si="31"/>
        <v>0</v>
      </c>
      <c r="Q158" s="28" cm="1">
        <f t="array" aca="1" ref="Q158" ca="1">IF(LEFT(R$2,1)="-",-1,1)*INDIRECT(CONCATENATE(RIGHT(R$2,LEN(R$2)-1),ROW()))+IF(LEFT(R$3,1)="-",-1,1)*INDIRECT(CONCATENATE(RIGHT(R$3,LEN(R$3)-1),ROW()))</f>
        <v>0</v>
      </c>
      <c r="R158" s="25">
        <f t="shared" ca="1" si="32"/>
        <v>-473.35</v>
      </c>
      <c r="S158" s="9">
        <f t="shared" si="33"/>
        <v>0</v>
      </c>
      <c r="T158" s="9" t="str">
        <f t="shared" si="39"/>
        <v/>
      </c>
      <c r="U158" s="59"/>
      <c r="V158" s="60">
        <f>IF(A158='Relevé Kizeo'!C119,VLOOKUP(A158,'Relevé Kizeo'!$C$4:$R$1001,6,TRUE),"")</f>
        <v>0</v>
      </c>
      <c r="W158" s="50" t="b">
        <f t="shared" si="45"/>
        <v>0</v>
      </c>
      <c r="X158" s="50"/>
      <c r="Y158" s="51" t="str">
        <f t="shared" si="34"/>
        <v>0</v>
      </c>
      <c r="Z158" s="52">
        <f>IF(A159='Relevé Kizeo'!C120,VLOOKUP(A159,'Relevé Kizeo'!$C$4:$R$1001,8,TRUE),"")</f>
        <v>0</v>
      </c>
      <c r="AA158" s="52" t="str">
        <f t="shared" si="35"/>
        <v>0</v>
      </c>
      <c r="AB158" s="52">
        <f>IF(A159='Relevé Kizeo'!C120,VLOOKUP(A159,'Relevé Kizeo'!$C$4:$R$1001,9,TRUE),"")</f>
        <v>0</v>
      </c>
      <c r="AC158" s="52" t="str">
        <f t="shared" si="40"/>
        <v>0</v>
      </c>
      <c r="AD158" s="53">
        <f>IF(A159='Relevé Kizeo'!C120,VLOOKUP(A159,'Relevé Kizeo'!$C$4:$R$1001,10,TRUE),"")</f>
        <v>0</v>
      </c>
      <c r="AE158" s="11" t="str">
        <f t="shared" ca="1" si="46"/>
        <v/>
      </c>
      <c r="AF158" s="54" t="str">
        <f t="shared" ca="1" si="47"/>
        <v/>
      </c>
      <c r="AG158" s="43"/>
      <c r="AK158" s="56"/>
      <c r="AL158" s="56"/>
      <c r="AM158" s="56"/>
      <c r="AN158" s="56"/>
      <c r="AO158" s="56"/>
      <c r="AP158" s="56"/>
      <c r="AQ158" s="56"/>
      <c r="AR158" s="56"/>
      <c r="AS158" s="56"/>
      <c r="AT158" s="56"/>
      <c r="AU158" s="56"/>
      <c r="AV158" s="56"/>
      <c r="AW158" s="56"/>
      <c r="AX158" s="56"/>
      <c r="AY158" s="56"/>
      <c r="AZ158" s="56"/>
      <c r="BA158" s="56"/>
      <c r="BB158" s="56"/>
    </row>
    <row r="159" spans="1:54" s="33" customFormat="1" ht="15.75" customHeight="1" x14ac:dyDescent="0.25">
      <c r="A159" s="57">
        <v>45043</v>
      </c>
      <c r="B159" s="208"/>
      <c r="C159" s="10">
        <f>IF(A159='Relevé Kizeo'!C120,VLOOKUP(A159,'Relevé Kizeo'!$C$4:$R$1001,2,TRUE),"")</f>
        <v>0</v>
      </c>
      <c r="D159" s="9">
        <f t="shared" si="36"/>
        <v>0</v>
      </c>
      <c r="E159" s="10">
        <f t="shared" si="38"/>
        <v>0</v>
      </c>
      <c r="F159" s="170">
        <v>0</v>
      </c>
      <c r="G159" s="10" cm="1">
        <f t="array" ref="G159">_xlfn.IFS(C159="",0,C159=0,0,C159="CP",0,C159="CEF",0,C159="CSS",0,C159="CEM",0,C159="CEM",0,C159="MAL",0,C159="AT",0,C159="ABST J",0,C159="ABST I",0,C159="FERIE",0,C159="REPOS",0,C159&lt;"1:00",$F$420)</f>
        <v>0</v>
      </c>
      <c r="H159" s="10">
        <f>IF(A159='Relevé Kizeo'!C120,VLOOKUP(A159,'Relevé Kizeo'!$C$4:$R$1001,3,TRUE),"")</f>
        <v>0</v>
      </c>
      <c r="I159" s="10">
        <f>IF(A159='Relevé Kizeo'!C120,VLOOKUP(A159,'Relevé Kizeo'!$C$4:$R$1001,4,TRUE),"")</f>
        <v>0</v>
      </c>
      <c r="J159" s="10">
        <f>IF(A159='Relevé Kizeo'!C120,VLOOKUP(A159,'Relevé Kizeo'!$C$4:$R$1001,5,TRUE),"")</f>
        <v>0</v>
      </c>
      <c r="K159" s="10">
        <f t="shared" si="37"/>
        <v>0</v>
      </c>
      <c r="L159" s="9">
        <v>0</v>
      </c>
      <c r="M159" s="10" cm="1">
        <f t="array" ref="M159">_xlfn.IFS(I159="",0,I159=0,0,I159="CP",0,I159="CEF",0,I159="CSS",0,I159="CEM",0,I159="MAL",0,I159="AT",0,I159="ABST J",0,I159="ABST I",0,I159="FERIE",0,I159="REPOS",0,I159&lt;"1:00",$F$421)</f>
        <v>0</v>
      </c>
      <c r="N159" s="58" cm="1">
        <f t="array" aca="1" ref="N159" ca="1">_xlfn.IFS(D159=0,0,AND(D159&gt;=1,D159&lt;=9),OFFSET($AL$5,MOD(WEEKNUM(A159,21)-1,26),IF(WEEKNUM(A159,21)&gt;26,8,0))/5,D159=10,0,D159=11,(H159-E159+G159)*24+(K159-I159+M159)*24)</f>
        <v>0</v>
      </c>
      <c r="O159" s="25"/>
      <c r="P159" s="25">
        <f t="shared" ca="1" si="31"/>
        <v>0</v>
      </c>
      <c r="Q159" s="28" cm="1">
        <f t="array" aca="1" ref="Q159" ca="1">IF(LEFT(R$2,1)="-",-1,1)*INDIRECT(CONCATENATE(RIGHT(R$2,LEN(R$2)-1),ROW()))+IF(LEFT(R$3,1)="-",-1,1)*INDIRECT(CONCATENATE(RIGHT(R$3,LEN(R$3)-1),ROW()))</f>
        <v>0</v>
      </c>
      <c r="R159" s="25">
        <f t="shared" ca="1" si="32"/>
        <v>-473.35</v>
      </c>
      <c r="S159" s="9">
        <f t="shared" si="33"/>
        <v>0</v>
      </c>
      <c r="T159" s="9" t="str">
        <f t="shared" si="39"/>
        <v/>
      </c>
      <c r="U159" s="59"/>
      <c r="V159" s="60">
        <f>IF(A159='Relevé Kizeo'!C120,VLOOKUP(A159,'Relevé Kizeo'!$C$4:$R$1001,6,TRUE),"")</f>
        <v>0</v>
      </c>
      <c r="W159" s="50" t="b">
        <f t="shared" si="45"/>
        <v>0</v>
      </c>
      <c r="X159" s="50"/>
      <c r="Y159" s="51" t="str">
        <f t="shared" si="34"/>
        <v>0</v>
      </c>
      <c r="Z159" s="52">
        <f>IF(A160='Relevé Kizeo'!C121,VLOOKUP(A160,'Relevé Kizeo'!$C$4:$R$1001,8,TRUE),"")</f>
        <v>0</v>
      </c>
      <c r="AA159" s="52" t="str">
        <f t="shared" si="35"/>
        <v>0</v>
      </c>
      <c r="AB159" s="52">
        <f>IF(A160='Relevé Kizeo'!C121,VLOOKUP(A160,'Relevé Kizeo'!$C$4:$R$1001,9,TRUE),"")</f>
        <v>0</v>
      </c>
      <c r="AC159" s="52" t="str">
        <f t="shared" si="40"/>
        <v>0</v>
      </c>
      <c r="AD159" s="53">
        <f>IF(A160='Relevé Kizeo'!C121,VLOOKUP(A160,'Relevé Kizeo'!$C$4:$R$1001,10,TRUE),"")</f>
        <v>0</v>
      </c>
      <c r="AE159" s="11" t="str">
        <f t="shared" ca="1" si="46"/>
        <v/>
      </c>
      <c r="AF159" s="54" t="str">
        <f t="shared" ca="1" si="47"/>
        <v/>
      </c>
      <c r="AG159" s="64"/>
      <c r="AK159" s="12"/>
      <c r="AL159" s="12"/>
      <c r="AM159" s="12"/>
      <c r="AN159" s="12"/>
      <c r="AO159" s="12"/>
      <c r="AP159" s="12"/>
      <c r="AQ159" s="12"/>
      <c r="AR159" s="12"/>
      <c r="AS159" s="12"/>
      <c r="AT159" s="12"/>
      <c r="AU159" s="12"/>
      <c r="AV159" s="12"/>
      <c r="AW159" s="12"/>
      <c r="AX159" s="12"/>
      <c r="AY159" s="12"/>
      <c r="AZ159" s="12"/>
      <c r="BA159" s="12"/>
      <c r="BB159" s="12"/>
    </row>
    <row r="160" spans="1:54" s="33" customFormat="1" ht="15.75" customHeight="1" x14ac:dyDescent="0.2">
      <c r="A160" s="57">
        <v>45044</v>
      </c>
      <c r="B160" s="208"/>
      <c r="C160" s="10">
        <f>IF(A160='Relevé Kizeo'!C121,VLOOKUP(A160,'Relevé Kizeo'!$C$4:$R$1001,2,TRUE),"")</f>
        <v>0</v>
      </c>
      <c r="D160" s="9">
        <f t="shared" si="36"/>
        <v>0</v>
      </c>
      <c r="E160" s="10">
        <f t="shared" si="38"/>
        <v>0</v>
      </c>
      <c r="F160" s="170">
        <v>0</v>
      </c>
      <c r="G160" s="10" cm="1">
        <f t="array" ref="G160">_xlfn.IFS(C160="",0,C160=0,0,C160="CP",0,C160="CEF",0,C160="CSS",0,C160="CEM",0,C160="CEM",0,C160="MAL",0,C160="AT",0,C160="ABST J",0,C160="ABST I",0,C160="FERIE",0,C160="REPOS",0,C160&lt;"1:00",$F$420)</f>
        <v>0</v>
      </c>
      <c r="H160" s="10">
        <f>IF(A160='Relevé Kizeo'!C121,VLOOKUP(A160,'Relevé Kizeo'!$C$4:$R$1001,3,TRUE),"")</f>
        <v>0</v>
      </c>
      <c r="I160" s="10">
        <f>IF(A160='Relevé Kizeo'!C121,VLOOKUP(A160,'Relevé Kizeo'!$C$4:$R$1001,4,TRUE),"")</f>
        <v>0</v>
      </c>
      <c r="J160" s="10">
        <f>IF(A160='Relevé Kizeo'!C121,VLOOKUP(A160,'Relevé Kizeo'!$C$4:$R$1001,5,TRUE),"")</f>
        <v>0</v>
      </c>
      <c r="K160" s="10">
        <f t="shared" si="37"/>
        <v>0</v>
      </c>
      <c r="L160" s="9">
        <v>0</v>
      </c>
      <c r="M160" s="10" cm="1">
        <f t="array" ref="M160">_xlfn.IFS(I160="",0,I160=0,0,I160="CP",0,I160="CEF",0,I160="CSS",0,I160="CEM",0,I160="MAL",0,I160="AT",0,I160="ABST J",0,I160="ABST I",0,I160="FERIE",0,I160="REPOS",0,I160&lt;"1:00",$F$421)</f>
        <v>0</v>
      </c>
      <c r="N160" s="58" cm="1">
        <f t="array" aca="1" ref="N160" ca="1">_xlfn.IFS(D160=0,0,AND(D160&gt;=1,D160&lt;=9),OFFSET($AL$5,MOD(WEEKNUM(A160,21)-1,26),IF(WEEKNUM(A160,21)&gt;26,8,0))/5,D160=10,0,D160=11,(H160-E160+G160)*24+(K160-I160+M160)*24)</f>
        <v>0</v>
      </c>
      <c r="O160" s="25"/>
      <c r="P160" s="25">
        <f t="shared" ca="1" si="31"/>
        <v>0</v>
      </c>
      <c r="Q160" s="28" cm="1">
        <f t="array" aca="1" ref="Q160" ca="1">IF(LEFT(R$2,1)="-",-1,1)*INDIRECT(CONCATENATE(RIGHT(R$2,LEN(R$2)-1),ROW()))+IF(LEFT(R$3,1)="-",-1,1)*INDIRECT(CONCATENATE(RIGHT(R$3,LEN(R$3)-1),ROW()))</f>
        <v>0</v>
      </c>
      <c r="R160" s="25">
        <f t="shared" ca="1" si="32"/>
        <v>-473.35</v>
      </c>
      <c r="S160" s="9">
        <f t="shared" si="33"/>
        <v>0</v>
      </c>
      <c r="T160" s="9" t="str">
        <f t="shared" si="39"/>
        <v/>
      </c>
      <c r="U160" s="59"/>
      <c r="V160" s="60">
        <f>IF(A160='Relevé Kizeo'!C121,VLOOKUP(A160,'Relevé Kizeo'!$C$4:$R$1001,6,TRUE),"")</f>
        <v>0</v>
      </c>
      <c r="W160" s="50">
        <f t="shared" si="45"/>
        <v>0</v>
      </c>
      <c r="X160" s="50"/>
      <c r="Y160" s="51" t="str">
        <f t="shared" si="34"/>
        <v>0</v>
      </c>
      <c r="Z160" s="52">
        <f>IF(A161='Relevé Kizeo'!C122,VLOOKUP(A161,'Relevé Kizeo'!$C$4:$R$1001,8,TRUE),"")</f>
        <v>0</v>
      </c>
      <c r="AA160" s="52" t="str">
        <f t="shared" si="35"/>
        <v>0</v>
      </c>
      <c r="AB160" s="52">
        <f>IF(A161='Relevé Kizeo'!C122,VLOOKUP(A161,'Relevé Kizeo'!$C$4:$R$1001,9,TRUE),"")</f>
        <v>0</v>
      </c>
      <c r="AC160" s="52" t="str">
        <f t="shared" si="40"/>
        <v>0</v>
      </c>
      <c r="AD160" s="53">
        <f>IF(A161='Relevé Kizeo'!C122,VLOOKUP(A161,'Relevé Kizeo'!$C$4:$R$1001,10,TRUE),"")</f>
        <v>0</v>
      </c>
      <c r="AE160" s="11" t="str">
        <f t="shared" ca="1" si="46"/>
        <v/>
      </c>
      <c r="AF160" s="54" t="str">
        <f t="shared" ca="1" si="47"/>
        <v/>
      </c>
      <c r="AG160" s="61"/>
      <c r="AK160" s="14"/>
      <c r="AL160" s="14"/>
      <c r="AM160" s="14"/>
      <c r="AN160" s="14"/>
      <c r="AO160" s="14"/>
      <c r="AP160" s="83"/>
      <c r="AQ160" s="84"/>
      <c r="AR160" s="84"/>
      <c r="AS160" s="84"/>
      <c r="AT160" s="84"/>
      <c r="AU160" s="84"/>
      <c r="AV160" s="84"/>
      <c r="AW160" s="84"/>
      <c r="AX160" s="84"/>
    </row>
    <row r="161" spans="1:50" s="33" customFormat="1" ht="15.75" customHeight="1" thickBot="1" x14ac:dyDescent="0.25">
      <c r="A161" s="57">
        <v>45045</v>
      </c>
      <c r="B161" s="208"/>
      <c r="C161" s="10" t="str">
        <f>IF(A161='Relevé Kizeo'!C122,VLOOKUP(A161,'Relevé Kizeo'!$C$4:$R$1001,2,TRUE),"")</f>
        <v>REPOS</v>
      </c>
      <c r="D161" s="9">
        <f t="shared" si="36"/>
        <v>10</v>
      </c>
      <c r="E161" s="10">
        <f t="shared" si="38"/>
        <v>0</v>
      </c>
      <c r="F161" s="170">
        <v>0</v>
      </c>
      <c r="G161" s="10" cm="1">
        <f t="array" ref="G161">_xlfn.IFS(C161="",0,C161=0,0,C161="CP",0,C161="CEF",0,C161="CSS",0,C161="CEM",0,C161="CEM",0,C161="MAL",0,C161="AT",0,C161="ABST J",0,C161="ABST I",0,C161="FERIE",0,C161="REPOS",0,C161&lt;"1:00",$F$420)</f>
        <v>0</v>
      </c>
      <c r="H161" s="10">
        <f>IF(A161='Relevé Kizeo'!C122,VLOOKUP(A161,'Relevé Kizeo'!$C$4:$R$1001,3,TRUE),"")</f>
        <v>0</v>
      </c>
      <c r="I161" s="10">
        <f>IF(A161='Relevé Kizeo'!C122,VLOOKUP(A161,'Relevé Kizeo'!$C$4:$R$1001,4,TRUE),"")</f>
        <v>0</v>
      </c>
      <c r="J161" s="10">
        <f>IF(A161='Relevé Kizeo'!C122,VLOOKUP(A161,'Relevé Kizeo'!$C$4:$R$1001,5,TRUE),"")</f>
        <v>0</v>
      </c>
      <c r="K161" s="10">
        <f t="shared" si="37"/>
        <v>0</v>
      </c>
      <c r="L161" s="9">
        <v>0</v>
      </c>
      <c r="M161" s="10" cm="1">
        <f t="array" ref="M161">_xlfn.IFS(I161="",0,I161=0,0,I161="CP",0,I161="CEF",0,I161="CSS",0,I161="CEM",0,I161="MAL",0,I161="AT",0,I161="ABST J",0,I161="ABST I",0,I161="FERIE",0,I161="REPOS",0,I161&lt;"1:00",$F$421)</f>
        <v>0</v>
      </c>
      <c r="N161" s="58" cm="1">
        <f t="array" aca="1" ref="N161" ca="1">_xlfn.IFS(D161=0,0,AND(D161&gt;=1,D161&lt;=9),OFFSET($AL$5,MOD(WEEKNUM(A161,21)-1,26),IF(WEEKNUM(A161,21)&gt;26,8,0))/5,D161=10,0,D161=11,(H161-E161+G161)*24+(K161-I161+M161)*24)</f>
        <v>0</v>
      </c>
      <c r="O161" s="25"/>
      <c r="P161" s="25">
        <f t="shared" ca="1" si="31"/>
        <v>0</v>
      </c>
      <c r="Q161" s="28" cm="1">
        <f t="array" aca="1" ref="Q161" ca="1">IF(LEFT(R$2,1)="-",-1,1)*INDIRECT(CONCATENATE(RIGHT(R$2,LEN(R$2)-1),ROW()))+IF(LEFT(R$3,1)="-",-1,1)*INDIRECT(CONCATENATE(RIGHT(R$3,LEN(R$3)-1),ROW()))</f>
        <v>0</v>
      </c>
      <c r="R161" s="25">
        <f t="shared" ca="1" si="32"/>
        <v>-473.35</v>
      </c>
      <c r="S161" s="9">
        <f t="shared" si="33"/>
        <v>0</v>
      </c>
      <c r="T161" s="9" t="str">
        <f t="shared" si="39"/>
        <v/>
      </c>
      <c r="U161" s="59"/>
      <c r="V161" s="60">
        <f>IF(A161='Relevé Kizeo'!C122,VLOOKUP(A161,'Relevé Kizeo'!$C$4:$R$1001,6,TRUE),"")</f>
        <v>0</v>
      </c>
      <c r="W161" s="50">
        <f t="shared" si="45"/>
        <v>0</v>
      </c>
      <c r="X161" s="50"/>
      <c r="Y161" s="51" t="str">
        <f t="shared" si="34"/>
        <v>0</v>
      </c>
      <c r="Z161" s="52">
        <f>IF(A162='Relevé Kizeo'!C123,VLOOKUP(A162,'Relevé Kizeo'!$C$4:$R$1001,8,TRUE),"")</f>
        <v>0</v>
      </c>
      <c r="AA161" s="52" t="str">
        <f t="shared" si="35"/>
        <v>0</v>
      </c>
      <c r="AB161" s="52">
        <f>IF(A162='Relevé Kizeo'!C123,VLOOKUP(A162,'Relevé Kizeo'!$C$4:$R$1001,9,TRUE),"")</f>
        <v>0</v>
      </c>
      <c r="AC161" s="52" t="str">
        <f t="shared" si="40"/>
        <v>0</v>
      </c>
      <c r="AD161" s="53">
        <f>IF(A162='Relevé Kizeo'!C123,VLOOKUP(A162,'Relevé Kizeo'!$C$4:$R$1001,10,TRUE),"")</f>
        <v>0</v>
      </c>
      <c r="AE161" s="11" t="str">
        <f t="shared" ca="1" si="46"/>
        <v/>
      </c>
      <c r="AF161" s="54" t="str">
        <f t="shared" ca="1" si="47"/>
        <v/>
      </c>
      <c r="AG161" s="43"/>
      <c r="AK161" s="14"/>
      <c r="AL161" s="14"/>
      <c r="AM161" s="14"/>
      <c r="AN161" s="14"/>
      <c r="AO161" s="14"/>
      <c r="AP161" s="83"/>
      <c r="AQ161" s="84"/>
      <c r="AR161" s="84"/>
      <c r="AS161" s="84"/>
      <c r="AT161" s="84"/>
      <c r="AU161" s="84"/>
      <c r="AV161" s="84"/>
      <c r="AW161" s="84"/>
      <c r="AX161" s="84"/>
    </row>
    <row r="162" spans="1:50" s="33" customFormat="1" ht="15.75" customHeight="1" thickTop="1" thickBot="1" x14ac:dyDescent="0.25">
      <c r="A162" s="57">
        <v>45046</v>
      </c>
      <c r="B162" s="208"/>
      <c r="C162" s="10" t="str">
        <f>IF(A162='Relevé Kizeo'!C123,VLOOKUP(A162,'Relevé Kizeo'!$C$4:$R$1001,2,TRUE),"")</f>
        <v>REPOS</v>
      </c>
      <c r="D162" s="9">
        <f t="shared" si="36"/>
        <v>10</v>
      </c>
      <c r="E162" s="10">
        <f t="shared" si="38"/>
        <v>0</v>
      </c>
      <c r="F162" s="170">
        <v>0</v>
      </c>
      <c r="G162" s="10" cm="1">
        <f t="array" ref="G162">_xlfn.IFS(C162="",0,C162=0,0,C162="CP",0,C162="CEF",0,C162="CSS",0,C162="CEM",0,C162="CEM",0,C162="MAL",0,C162="AT",0,C162="ABST J",0,C162="ABST I",0,C162="FERIE",0,C162="REPOS",0,C162&lt;"1:00",$F$420)</f>
        <v>0</v>
      </c>
      <c r="H162" s="10">
        <f>IF(A162='Relevé Kizeo'!C123,VLOOKUP(A162,'Relevé Kizeo'!$C$4:$R$1001,3,TRUE),"")</f>
        <v>0</v>
      </c>
      <c r="I162" s="10">
        <f>IF(A162='Relevé Kizeo'!C123,VLOOKUP(A162,'Relevé Kizeo'!$C$4:$R$1001,4,TRUE),"")</f>
        <v>0</v>
      </c>
      <c r="J162" s="10">
        <f>IF(A162='Relevé Kizeo'!C123,VLOOKUP(A162,'Relevé Kizeo'!$C$4:$R$1001,5,TRUE),"")</f>
        <v>0</v>
      </c>
      <c r="K162" s="10">
        <f t="shared" si="37"/>
        <v>0</v>
      </c>
      <c r="L162" s="9">
        <v>0</v>
      </c>
      <c r="M162" s="10" cm="1">
        <f t="array" ref="M162">_xlfn.IFS(I162="",0,I162=0,0,I162="CP",0,I162="CEF",0,I162="CSS",0,I162="CEM",0,I162="MAL",0,I162="AT",0,I162="ABST J",0,I162="ABST I",0,I162="FERIE",0,I162="REPOS",0,I162&lt;"1:00",$F$421)</f>
        <v>0</v>
      </c>
      <c r="N162" s="58" cm="1">
        <f t="array" aca="1" ref="N162" ca="1">_xlfn.IFS(D162=0,0,AND(D162&gt;=1,D162&lt;=9),OFFSET($AL$5,MOD(WEEKNUM(A162,21)-1,26),IF(WEEKNUM(A162,21)&gt;26,8,0))/5,D162=10,0,D162=11,(H162-E162+G162)*24+(K162-I162+M162)*24)</f>
        <v>0</v>
      </c>
      <c r="O162" s="37">
        <f t="shared" ref="O162" ca="1" si="51">SUM(N156:N160)</f>
        <v>0</v>
      </c>
      <c r="P162" s="25">
        <v>32</v>
      </c>
      <c r="Q162" s="28" cm="1">
        <f t="array" aca="1" ref="Q162" ca="1">IF(LEFT(R$2,1)="-",-1,1)*INDIRECT(CONCATENATE(RIGHT(R$2,LEN(R$2)-1),ROW()))+IF(LEFT(R$3,1)="-",-1,1)*INDIRECT(CONCATENATE(RIGHT(R$3,LEN(R$3)-1),ROW()))</f>
        <v>-32</v>
      </c>
      <c r="R162" s="25">
        <f t="shared" ca="1" si="32"/>
        <v>-505.35</v>
      </c>
      <c r="S162" s="9">
        <f t="shared" si="33"/>
        <v>0</v>
      </c>
      <c r="T162" s="9" t="str">
        <f t="shared" si="39"/>
        <v/>
      </c>
      <c r="U162" s="59"/>
      <c r="V162" s="60">
        <f>IF(A162='Relevé Kizeo'!C123,VLOOKUP(A162,'Relevé Kizeo'!$C$4:$R$1001,6,TRUE),"")</f>
        <v>0</v>
      </c>
      <c r="W162" s="50">
        <f t="shared" si="45"/>
        <v>0</v>
      </c>
      <c r="X162" s="85"/>
      <c r="Y162" s="79" t="str">
        <f t="shared" si="34"/>
        <v>0</v>
      </c>
      <c r="Z162" s="78">
        <f>IF(A163='Relevé Kizeo'!C124,VLOOKUP(A163,'Relevé Kizeo'!$C$4:$R$1001,8,TRUE),"")</f>
        <v>0</v>
      </c>
      <c r="AA162" s="78" t="str">
        <f t="shared" si="35"/>
        <v>0</v>
      </c>
      <c r="AB162" s="78">
        <f>IF(A163='Relevé Kizeo'!C124,VLOOKUP(A163,'Relevé Kizeo'!$C$4:$R$1001,9,TRUE),"")</f>
        <v>0</v>
      </c>
      <c r="AC162" s="52" t="str">
        <f t="shared" si="40"/>
        <v>0</v>
      </c>
      <c r="AD162" s="67">
        <f>IF(A163='Relevé Kizeo'!C124,VLOOKUP(A163,'Relevé Kizeo'!$C$4:$R$1001,10,TRUE),"")</f>
        <v>0</v>
      </c>
      <c r="AE162" s="11">
        <f t="shared" ca="1" si="46"/>
        <v>6.1083333333333334</v>
      </c>
      <c r="AF162" s="54">
        <f t="shared" ca="1" si="47"/>
        <v>2.6</v>
      </c>
      <c r="AG162" s="43"/>
      <c r="AK162" s="14"/>
      <c r="AL162" s="14"/>
      <c r="AM162" s="14"/>
      <c r="AN162" s="14"/>
      <c r="AO162" s="14"/>
      <c r="AP162" s="83"/>
      <c r="AQ162" s="84"/>
      <c r="AR162" s="84"/>
      <c r="AS162" s="84"/>
      <c r="AT162" s="84"/>
      <c r="AU162" s="84"/>
      <c r="AV162" s="84"/>
      <c r="AW162" s="84"/>
      <c r="AX162" s="84"/>
    </row>
    <row r="163" spans="1:50" s="33" customFormat="1" ht="15.75" customHeight="1" thickTop="1" x14ac:dyDescent="0.2">
      <c r="A163" s="57">
        <v>45047</v>
      </c>
      <c r="B163" s="207" t="s">
        <v>61</v>
      </c>
      <c r="C163" s="10" t="str">
        <f>IF(A163='Relevé Kizeo'!C124,VLOOKUP(A163,'Relevé Kizeo'!$C$4:$R$1001,2,TRUE),"")</f>
        <v>FERIE</v>
      </c>
      <c r="D163" s="9">
        <f t="shared" si="36"/>
        <v>9</v>
      </c>
      <c r="E163" s="10">
        <f t="shared" si="38"/>
        <v>0</v>
      </c>
      <c r="F163" s="170">
        <v>0</v>
      </c>
      <c r="G163" s="10" cm="1">
        <f t="array" ref="G163">_xlfn.IFS(C163="",0,C163=0,0,C163="CP",0,C163="CEF",0,C163="CSS",0,C163="CEM",0,C163="CEM",0,C163="MAL",0,C163="AT",0,C163="ABST J",0,C163="ABST I",0,C163="FERIE",0,C163="REPOS",0,C163&lt;"1:00",$F$420)</f>
        <v>0</v>
      </c>
      <c r="H163" s="10">
        <f>IF(A163='Relevé Kizeo'!C124,VLOOKUP(A163,'Relevé Kizeo'!$C$4:$R$1001,3,TRUE),"")</f>
        <v>0</v>
      </c>
      <c r="I163" s="10">
        <f>IF(A163='Relevé Kizeo'!C124,VLOOKUP(A163,'Relevé Kizeo'!$C$4:$R$1001,4,TRUE),"")</f>
        <v>0</v>
      </c>
      <c r="J163" s="10">
        <f>IF(A163='Relevé Kizeo'!C124,VLOOKUP(A163,'Relevé Kizeo'!$C$4:$R$1001,5,TRUE),"")</f>
        <v>0</v>
      </c>
      <c r="K163" s="10">
        <f t="shared" si="37"/>
        <v>0</v>
      </c>
      <c r="L163" s="9">
        <v>0</v>
      </c>
      <c r="M163" s="10" cm="1">
        <f t="array" ref="M163">_xlfn.IFS(I163="",0,I163=0,0,I163="CP",0,I163="CEF",0,I163="CSS",0,I163="CEM",0,I163="MAL",0,I163="AT",0,I163="ABST J",0,I163="ABST I",0,I163="FERIE",0,I163="REPOS",0,I163&lt;"1:00",$F$421)</f>
        <v>0</v>
      </c>
      <c r="N163" s="58" cm="1">
        <f t="array" aca="1" ref="N163" ca="1">_xlfn.IFS(D163=0,0,AND(D163&gt;=1,D163&lt;=9),OFFSET($AL$5,MOD(WEEKNUM(A163,21)-1,26),IF(WEEKNUM(A163,21)&gt;26,8,0))/5,D163=10,0,D163=11,(H163-E163+G163)*24+(K163-I163+M163)*24)</f>
        <v>6.4</v>
      </c>
      <c r="P163" s="25">
        <f t="shared" ca="1" si="31"/>
        <v>0</v>
      </c>
      <c r="Q163" s="28" cm="1">
        <f t="array" aca="1" ref="Q163" ca="1">IF(LEFT(R$2,1)="-",-1,1)*INDIRECT(CONCATENATE(RIGHT(R$2,LEN(R$2)-1),ROW()))+IF(LEFT(R$3,1)="-",-1,1)*INDIRECT(CONCATENATE(RIGHT(R$3,LEN(R$3)-1),ROW()))</f>
        <v>0</v>
      </c>
      <c r="R163" s="25">
        <f t="shared" ca="1" si="32"/>
        <v>-505.35</v>
      </c>
      <c r="S163" s="9">
        <f t="shared" si="33"/>
        <v>0</v>
      </c>
      <c r="T163" s="9" t="str">
        <f t="shared" si="39"/>
        <v/>
      </c>
      <c r="U163" s="59"/>
      <c r="V163" s="60">
        <f>IF(A163='Relevé Kizeo'!C124,VLOOKUP(A163,'Relevé Kizeo'!$C$4:$R$1001,6,TRUE),"")</f>
        <v>0</v>
      </c>
      <c r="W163" s="50" t="b">
        <f t="shared" si="45"/>
        <v>0</v>
      </c>
      <c r="X163" s="50"/>
      <c r="Y163" s="51" t="str">
        <f t="shared" si="34"/>
        <v>0</v>
      </c>
      <c r="Z163" s="52">
        <f>IF(A164='Relevé Kizeo'!C125,VLOOKUP(A164,'Relevé Kizeo'!$C$4:$R$1001,8,TRUE),"")</f>
        <v>0</v>
      </c>
      <c r="AA163" s="52" t="str">
        <f t="shared" si="35"/>
        <v>0</v>
      </c>
      <c r="AB163" s="52">
        <f>IF(A164='Relevé Kizeo'!C125,VLOOKUP(A164,'Relevé Kizeo'!$C$4:$R$1001,9,TRUE),"")</f>
        <v>0</v>
      </c>
      <c r="AC163" s="52" t="str">
        <f t="shared" si="40"/>
        <v>0</v>
      </c>
      <c r="AD163" s="53">
        <f>IF(A164='Relevé Kizeo'!C125,VLOOKUP(A164,'Relevé Kizeo'!$C$4:$R$1001,10,TRUE),"")</f>
        <v>0</v>
      </c>
      <c r="AE163" s="11" t="str">
        <f t="shared" ca="1" si="46"/>
        <v/>
      </c>
      <c r="AF163" s="54" t="str">
        <f t="shared" ca="1" si="47"/>
        <v/>
      </c>
      <c r="AG163" s="43"/>
      <c r="AK163" s="14"/>
      <c r="AL163" s="14"/>
      <c r="AM163" s="14"/>
      <c r="AN163" s="14"/>
      <c r="AO163" s="14"/>
      <c r="AP163" s="84"/>
      <c r="AQ163" s="84"/>
      <c r="AR163" s="84"/>
      <c r="AS163" s="84"/>
      <c r="AT163" s="84"/>
      <c r="AU163" s="84"/>
      <c r="AV163" s="84"/>
      <c r="AW163" s="84"/>
      <c r="AX163" s="84"/>
    </row>
    <row r="164" spans="1:50" s="33" customFormat="1" ht="15.75" customHeight="1" x14ac:dyDescent="0.2">
      <c r="A164" s="57">
        <v>45048</v>
      </c>
      <c r="B164" s="208"/>
      <c r="C164" s="10">
        <f>IF(A164='Relevé Kizeo'!C125,VLOOKUP(A164,'Relevé Kizeo'!$C$4:$R$1001,2,TRUE),"")</f>
        <v>0</v>
      </c>
      <c r="D164" s="9">
        <f t="shared" si="36"/>
        <v>0</v>
      </c>
      <c r="E164" s="10">
        <f t="shared" si="38"/>
        <v>0</v>
      </c>
      <c r="F164" s="170">
        <v>0</v>
      </c>
      <c r="G164" s="10" cm="1">
        <f t="array" ref="G164">_xlfn.IFS(C164="",0,C164=0,0,C164="CP",0,C164="CEF",0,C164="CSS",0,C164="CEM",0,C164="CEM",0,C164="MAL",0,C164="AT",0,C164="ABST J",0,C164="ABST I",0,C164="FERIE",0,C164="REPOS",0,C164&lt;"1:00",$F$420)</f>
        <v>0</v>
      </c>
      <c r="H164" s="10">
        <f>IF(A164='Relevé Kizeo'!C125,VLOOKUP(A164,'Relevé Kizeo'!$C$4:$R$1001,3,TRUE),"")</f>
        <v>0</v>
      </c>
      <c r="I164" s="10">
        <f>IF(A164='Relevé Kizeo'!C125,VLOOKUP(A164,'Relevé Kizeo'!$C$4:$R$1001,4,TRUE),"")</f>
        <v>0</v>
      </c>
      <c r="J164" s="10">
        <f>IF(A164='Relevé Kizeo'!C125,VLOOKUP(A164,'Relevé Kizeo'!$C$4:$R$1001,5,TRUE),"")</f>
        <v>0</v>
      </c>
      <c r="K164" s="10">
        <f t="shared" si="37"/>
        <v>0</v>
      </c>
      <c r="L164" s="9">
        <v>0</v>
      </c>
      <c r="M164" s="10" cm="1">
        <f t="array" ref="M164">_xlfn.IFS(I164="",0,I164=0,0,I164="CP",0,I164="CEF",0,I164="CSS",0,I164="CEM",0,I164="MAL",0,I164="AT",0,I164="ABST J",0,I164="ABST I",0,I164="FERIE",0,I164="REPOS",0,I164&lt;"1:00",$F$421)</f>
        <v>0</v>
      </c>
      <c r="N164" s="58" cm="1">
        <f t="array" aca="1" ref="N164" ca="1">_xlfn.IFS(D164=0,0,AND(D164&gt;=1,D164&lt;=9),OFFSET($AL$5,MOD(WEEKNUM(A164,21)-1,26),IF(WEEKNUM(A164,21)&gt;26,8,0))/5,D164=10,0,D164=11,(H164-E164+G164)*24+(K164-I164+M164)*24)</f>
        <v>0</v>
      </c>
      <c r="O164" s="25"/>
      <c r="P164" s="25">
        <f t="shared" ca="1" si="31"/>
        <v>0</v>
      </c>
      <c r="Q164" s="28" cm="1">
        <f t="array" aca="1" ref="Q164" ca="1">IF(LEFT(R$2,1)="-",-1,1)*INDIRECT(CONCATENATE(RIGHT(R$2,LEN(R$2)-1),ROW()))+IF(LEFT(R$3,1)="-",-1,1)*INDIRECT(CONCATENATE(RIGHT(R$3,LEN(R$3)-1),ROW()))</f>
        <v>0</v>
      </c>
      <c r="R164" s="25">
        <f t="shared" ca="1" si="32"/>
        <v>-505.35</v>
      </c>
      <c r="S164" s="9">
        <f t="shared" si="33"/>
        <v>0</v>
      </c>
      <c r="T164" s="9" t="str">
        <f t="shared" si="39"/>
        <v/>
      </c>
      <c r="U164" s="59"/>
      <c r="V164" s="60">
        <f>IF(A164='Relevé Kizeo'!C125,VLOOKUP(A164,'Relevé Kizeo'!$C$4:$R$1001,6,TRUE),"")</f>
        <v>0</v>
      </c>
      <c r="W164" s="50" t="b">
        <f t="shared" si="45"/>
        <v>0</v>
      </c>
      <c r="X164" s="50"/>
      <c r="Y164" s="51" t="str">
        <f t="shared" si="34"/>
        <v>0</v>
      </c>
      <c r="Z164" s="52">
        <f>IF(A165='Relevé Kizeo'!C126,VLOOKUP(A165,'Relevé Kizeo'!$C$4:$R$1001,8,TRUE),"")</f>
        <v>0</v>
      </c>
      <c r="AA164" s="52" t="str">
        <f t="shared" si="35"/>
        <v>0</v>
      </c>
      <c r="AB164" s="52">
        <f>IF(A165='Relevé Kizeo'!C126,VLOOKUP(A165,'Relevé Kizeo'!$C$4:$R$1001,9,TRUE),"")</f>
        <v>0</v>
      </c>
      <c r="AC164" s="52" t="str">
        <f t="shared" si="40"/>
        <v>0</v>
      </c>
      <c r="AD164" s="53">
        <f>IF(A165='Relevé Kizeo'!C126,VLOOKUP(A165,'Relevé Kizeo'!$C$4:$R$1001,10,TRUE),"")</f>
        <v>0</v>
      </c>
      <c r="AE164" s="11" t="str">
        <f t="shared" ca="1" si="46"/>
        <v/>
      </c>
      <c r="AF164" s="54" t="str">
        <f t="shared" ca="1" si="47"/>
        <v/>
      </c>
      <c r="AG164" s="43"/>
      <c r="AK164" s="14"/>
      <c r="AL164" s="14"/>
      <c r="AM164" s="14"/>
      <c r="AN164" s="14"/>
      <c r="AO164" s="14"/>
      <c r="AP164" s="84"/>
      <c r="AQ164" s="84"/>
      <c r="AR164" s="84"/>
      <c r="AS164" s="84"/>
      <c r="AT164" s="84"/>
      <c r="AU164" s="84"/>
      <c r="AV164" s="84"/>
      <c r="AW164" s="84"/>
      <c r="AX164" s="84"/>
    </row>
    <row r="165" spans="1:50" s="33" customFormat="1" ht="15.75" customHeight="1" x14ac:dyDescent="0.2">
      <c r="A165" s="57">
        <v>45049</v>
      </c>
      <c r="B165" s="208"/>
      <c r="C165" s="10">
        <f>IF(A165='Relevé Kizeo'!C126,VLOOKUP(A165,'Relevé Kizeo'!$C$4:$R$1001,2,TRUE),"")</f>
        <v>0</v>
      </c>
      <c r="D165" s="9">
        <f t="shared" si="36"/>
        <v>0</v>
      </c>
      <c r="E165" s="10">
        <f t="shared" si="38"/>
        <v>0</v>
      </c>
      <c r="F165" s="170">
        <v>0</v>
      </c>
      <c r="G165" s="10" cm="1">
        <f t="array" ref="G165">_xlfn.IFS(C165="",0,C165=0,0,C165="CP",0,C165="CEF",0,C165="CSS",0,C165="CEM",0,C165="CEM",0,C165="MAL",0,C165="AT",0,C165="ABST J",0,C165="ABST I",0,C165="FERIE",0,C165="REPOS",0,C165&lt;"1:00",$F$420)</f>
        <v>0</v>
      </c>
      <c r="H165" s="10">
        <f>IF(A165='Relevé Kizeo'!C126,VLOOKUP(A165,'Relevé Kizeo'!$C$4:$R$1001,3,TRUE),"")</f>
        <v>0</v>
      </c>
      <c r="I165" s="10">
        <f>IF(A165='Relevé Kizeo'!C126,VLOOKUP(A165,'Relevé Kizeo'!$C$4:$R$1001,4,TRUE),"")</f>
        <v>0</v>
      </c>
      <c r="J165" s="10">
        <f>IF(A165='Relevé Kizeo'!C126,VLOOKUP(A165,'Relevé Kizeo'!$C$4:$R$1001,5,TRUE),"")</f>
        <v>0</v>
      </c>
      <c r="K165" s="10">
        <f t="shared" si="37"/>
        <v>0</v>
      </c>
      <c r="L165" s="9">
        <v>0</v>
      </c>
      <c r="M165" s="10" cm="1">
        <f t="array" ref="M165">_xlfn.IFS(I165="",0,I165=0,0,I165="CP",0,I165="CEF",0,I165="CSS",0,I165="CEM",0,I165="MAL",0,I165="AT",0,I165="ABST J",0,I165="ABST I",0,I165="FERIE",0,I165="REPOS",0,I165&lt;"1:00",$F$421)</f>
        <v>0</v>
      </c>
      <c r="N165" s="58" cm="1">
        <f t="array" aca="1" ref="N165" ca="1">_xlfn.IFS(D165=0,0,AND(D165&gt;=1,D165&lt;=9),OFFSET($AL$5,MOD(WEEKNUM(A165,21)-1,26),IF(WEEKNUM(A165,21)&gt;26,8,0))/5,D165=10,0,D165=11,(H165-E165+G165)*24+(K165-I165+M165)*24)</f>
        <v>0</v>
      </c>
      <c r="O165" s="25"/>
      <c r="P165" s="25">
        <f t="shared" ca="1" si="31"/>
        <v>0</v>
      </c>
      <c r="Q165" s="28" cm="1">
        <f t="array" aca="1" ref="Q165" ca="1">IF(LEFT(R$2,1)="-",-1,1)*INDIRECT(CONCATENATE(RIGHT(R$2,LEN(R$2)-1),ROW()))+IF(LEFT(R$3,1)="-",-1,1)*INDIRECT(CONCATENATE(RIGHT(R$3,LEN(R$3)-1),ROW()))</f>
        <v>0</v>
      </c>
      <c r="R165" s="25">
        <f t="shared" ca="1" si="32"/>
        <v>-505.35</v>
      </c>
      <c r="S165" s="9">
        <f t="shared" si="33"/>
        <v>0</v>
      </c>
      <c r="T165" s="9" t="str">
        <f t="shared" si="39"/>
        <v/>
      </c>
      <c r="U165" s="59"/>
      <c r="V165" s="60">
        <f>IF(A165='Relevé Kizeo'!C126,VLOOKUP(A165,'Relevé Kizeo'!$C$4:$R$1001,6,TRUE),"")</f>
        <v>0</v>
      </c>
      <c r="W165" s="50" t="b">
        <f t="shared" si="45"/>
        <v>0</v>
      </c>
      <c r="X165" s="50"/>
      <c r="Y165" s="51" t="str">
        <f t="shared" si="34"/>
        <v>0</v>
      </c>
      <c r="Z165" s="52">
        <f>IF(A166='Relevé Kizeo'!C127,VLOOKUP(A166,'Relevé Kizeo'!$C$4:$R$1001,8,TRUE),"")</f>
        <v>0</v>
      </c>
      <c r="AA165" s="52" t="str">
        <f t="shared" si="35"/>
        <v>0</v>
      </c>
      <c r="AB165" s="52">
        <f>IF(A166='Relevé Kizeo'!C127,VLOOKUP(A166,'Relevé Kizeo'!$C$4:$R$1001,9,TRUE),"")</f>
        <v>0</v>
      </c>
      <c r="AC165" s="52" t="str">
        <f t="shared" si="40"/>
        <v>0</v>
      </c>
      <c r="AD165" s="53">
        <f>IF(A166='Relevé Kizeo'!C127,VLOOKUP(A166,'Relevé Kizeo'!$C$4:$R$1001,10,TRUE),"")</f>
        <v>0</v>
      </c>
      <c r="AE165" s="11" t="str">
        <f t="shared" ca="1" si="46"/>
        <v/>
      </c>
      <c r="AF165" s="54" t="str">
        <f t="shared" ca="1" si="47"/>
        <v/>
      </c>
      <c r="AG165" s="43"/>
      <c r="AK165" s="14"/>
      <c r="AL165" s="14"/>
      <c r="AM165" s="14"/>
      <c r="AN165" s="14"/>
      <c r="AO165" s="14"/>
      <c r="AP165" s="84"/>
      <c r="AQ165" s="84"/>
      <c r="AR165" s="84"/>
      <c r="AS165" s="84"/>
      <c r="AT165" s="84"/>
      <c r="AU165" s="84"/>
      <c r="AV165" s="84"/>
      <c r="AW165" s="84"/>
      <c r="AX165" s="84"/>
    </row>
    <row r="166" spans="1:50" s="33" customFormat="1" ht="15.75" customHeight="1" x14ac:dyDescent="0.2">
      <c r="A166" s="57">
        <v>45050</v>
      </c>
      <c r="B166" s="208"/>
      <c r="C166" s="10">
        <f>IF(A166='Relevé Kizeo'!C127,VLOOKUP(A166,'Relevé Kizeo'!$C$4:$R$1001,2,TRUE),"")</f>
        <v>0</v>
      </c>
      <c r="D166" s="9">
        <f t="shared" si="36"/>
        <v>0</v>
      </c>
      <c r="E166" s="10">
        <f t="shared" si="38"/>
        <v>0</v>
      </c>
      <c r="F166" s="170">
        <v>0</v>
      </c>
      <c r="G166" s="10" cm="1">
        <f t="array" ref="G166">_xlfn.IFS(C166="",0,C166=0,0,C166="CP",0,C166="CEF",0,C166="CSS",0,C166="CEM",0,C166="CEM",0,C166="MAL",0,C166="AT",0,C166="ABST J",0,C166="ABST I",0,C166="FERIE",0,C166="REPOS",0,C166&lt;"1:00",$F$420)</f>
        <v>0</v>
      </c>
      <c r="H166" s="10">
        <f>IF(A166='Relevé Kizeo'!C127,VLOOKUP(A166,'Relevé Kizeo'!$C$4:$R$1001,3,TRUE),"")</f>
        <v>0</v>
      </c>
      <c r="I166" s="10">
        <f>IF(A166='Relevé Kizeo'!C127,VLOOKUP(A166,'Relevé Kizeo'!$C$4:$R$1001,4,TRUE),"")</f>
        <v>0</v>
      </c>
      <c r="J166" s="10">
        <f>IF(A166='Relevé Kizeo'!C127,VLOOKUP(A166,'Relevé Kizeo'!$C$4:$R$1001,5,TRUE),"")</f>
        <v>0</v>
      </c>
      <c r="K166" s="10">
        <f t="shared" si="37"/>
        <v>0</v>
      </c>
      <c r="L166" s="9">
        <v>0</v>
      </c>
      <c r="M166" s="10" cm="1">
        <f t="array" ref="M166">_xlfn.IFS(I166="",0,I166=0,0,I166="CP",0,I166="CEF",0,I166="CSS",0,I166="CEM",0,I166="MAL",0,I166="AT",0,I166="ABST J",0,I166="ABST I",0,I166="FERIE",0,I166="REPOS",0,I166&lt;"1:00",$F$421)</f>
        <v>0</v>
      </c>
      <c r="N166" s="58" cm="1">
        <f t="array" aca="1" ref="N166" ca="1">_xlfn.IFS(D166=0,0,AND(D166&gt;=1,D166&lt;=9),OFFSET($AL$5,MOD(WEEKNUM(A166,21)-1,26),IF(WEEKNUM(A166,21)&gt;26,8,0))/5,D166=10,0,D166=11,(H166-E166+G166)*24+(K166-I166+M166)*24)</f>
        <v>0</v>
      </c>
      <c r="O166" s="25"/>
      <c r="P166" s="25">
        <f t="shared" ca="1" si="31"/>
        <v>0</v>
      </c>
      <c r="Q166" s="28" cm="1">
        <f t="array" aca="1" ref="Q166" ca="1">IF(LEFT(R$2,1)="-",-1,1)*INDIRECT(CONCATENATE(RIGHT(R$2,LEN(R$2)-1),ROW()))+IF(LEFT(R$3,1)="-",-1,1)*INDIRECT(CONCATENATE(RIGHT(R$3,LEN(R$3)-1),ROW()))</f>
        <v>0</v>
      </c>
      <c r="R166" s="25">
        <f t="shared" ca="1" si="32"/>
        <v>-505.35</v>
      </c>
      <c r="S166" s="9">
        <f t="shared" si="33"/>
        <v>0</v>
      </c>
      <c r="T166" s="9" t="str">
        <f t="shared" si="39"/>
        <v/>
      </c>
      <c r="U166" s="59"/>
      <c r="V166" s="60">
        <f>IF(A166='Relevé Kizeo'!C127,VLOOKUP(A166,'Relevé Kizeo'!$C$4:$R$1001,6,TRUE),"")</f>
        <v>0</v>
      </c>
      <c r="W166" s="50" t="b">
        <f t="shared" si="45"/>
        <v>0</v>
      </c>
      <c r="X166" s="50"/>
      <c r="Y166" s="51" t="str">
        <f t="shared" si="34"/>
        <v>0</v>
      </c>
      <c r="Z166" s="52">
        <f>IF(A167='Relevé Kizeo'!C128,VLOOKUP(A167,'Relevé Kizeo'!$C$4:$R$1001,8,TRUE),"")</f>
        <v>0</v>
      </c>
      <c r="AA166" s="52" t="str">
        <f t="shared" si="35"/>
        <v>0</v>
      </c>
      <c r="AB166" s="52">
        <f>IF(A167='Relevé Kizeo'!C128,VLOOKUP(A167,'Relevé Kizeo'!$C$4:$R$1001,9,TRUE),"")</f>
        <v>0</v>
      </c>
      <c r="AC166" s="52" t="str">
        <f t="shared" si="40"/>
        <v>0</v>
      </c>
      <c r="AD166" s="53">
        <f>IF(A167='Relevé Kizeo'!C128,VLOOKUP(A167,'Relevé Kizeo'!$C$4:$R$1001,10,TRUE),"")</f>
        <v>0</v>
      </c>
      <c r="AE166" s="11" t="str">
        <f t="shared" ca="1" si="46"/>
        <v/>
      </c>
      <c r="AF166" s="54" t="str">
        <f t="shared" ca="1" si="47"/>
        <v/>
      </c>
      <c r="AG166" s="64"/>
      <c r="AK166" s="14"/>
      <c r="AL166" s="14"/>
      <c r="AM166" s="14"/>
      <c r="AN166" s="14"/>
      <c r="AO166" s="14"/>
      <c r="AP166" s="84"/>
      <c r="AQ166" s="84"/>
      <c r="AR166" s="84"/>
      <c r="AS166" s="84"/>
      <c r="AT166" s="84"/>
      <c r="AU166" s="84"/>
      <c r="AV166" s="84"/>
      <c r="AW166" s="84"/>
      <c r="AX166" s="84"/>
    </row>
    <row r="167" spans="1:50" s="33" customFormat="1" ht="15.75" customHeight="1" x14ac:dyDescent="0.2">
      <c r="A167" s="57">
        <v>45051</v>
      </c>
      <c r="B167" s="208"/>
      <c r="C167" s="10">
        <f>IF(A167='Relevé Kizeo'!C128,VLOOKUP(A167,'Relevé Kizeo'!$C$4:$R$1001,2,TRUE),"")</f>
        <v>0</v>
      </c>
      <c r="D167" s="9">
        <f t="shared" si="36"/>
        <v>0</v>
      </c>
      <c r="E167" s="10">
        <f t="shared" si="38"/>
        <v>0</v>
      </c>
      <c r="F167" s="170">
        <v>0</v>
      </c>
      <c r="G167" s="10" cm="1">
        <f t="array" ref="G167">_xlfn.IFS(C167="",0,C167=0,0,C167="CP",0,C167="CEF",0,C167="CSS",0,C167="CEM",0,C167="CEM",0,C167="MAL",0,C167="AT",0,C167="ABST J",0,C167="ABST I",0,C167="FERIE",0,C167="REPOS",0,C167&lt;"1:00",$F$420)</f>
        <v>0</v>
      </c>
      <c r="H167" s="10">
        <f>IF(A167='Relevé Kizeo'!C128,VLOOKUP(A167,'Relevé Kizeo'!$C$4:$R$1001,3,TRUE),"")</f>
        <v>0</v>
      </c>
      <c r="I167" s="10">
        <f>IF(A167='Relevé Kizeo'!C128,VLOOKUP(A167,'Relevé Kizeo'!$C$4:$R$1001,4,TRUE),"")</f>
        <v>0</v>
      </c>
      <c r="J167" s="10">
        <f>IF(A167='Relevé Kizeo'!C128,VLOOKUP(A167,'Relevé Kizeo'!$C$4:$R$1001,5,TRUE),"")</f>
        <v>0</v>
      </c>
      <c r="K167" s="10">
        <f t="shared" si="37"/>
        <v>0</v>
      </c>
      <c r="L167" s="9">
        <v>0</v>
      </c>
      <c r="M167" s="10" cm="1">
        <f t="array" ref="M167">_xlfn.IFS(I167="",0,I167=0,0,I167="CP",0,I167="CEF",0,I167="CSS",0,I167="CEM",0,I167="MAL",0,I167="AT",0,I167="ABST J",0,I167="ABST I",0,I167="FERIE",0,I167="REPOS",0,I167&lt;"1:00",$F$421)</f>
        <v>0</v>
      </c>
      <c r="N167" s="58" cm="1">
        <f t="array" aca="1" ref="N167" ca="1">_xlfn.IFS(D167=0,0,AND(D167&gt;=1,D167&lt;=9),OFFSET($AL$5,MOD(WEEKNUM(A167,21)-1,26),IF(WEEKNUM(A167,21)&gt;26,8,0))/5,D167=10,0,D167=11,(H167-E167+G167)*24+(K167-I167+M167)*24)</f>
        <v>0</v>
      </c>
      <c r="O167" s="25"/>
      <c r="P167" s="25">
        <f t="shared" ca="1" si="31"/>
        <v>0</v>
      </c>
      <c r="Q167" s="28" cm="1">
        <f t="array" aca="1" ref="Q167" ca="1">IF(LEFT(R$2,1)="-",-1,1)*INDIRECT(CONCATENATE(RIGHT(R$2,LEN(R$2)-1),ROW()))+IF(LEFT(R$3,1)="-",-1,1)*INDIRECT(CONCATENATE(RIGHT(R$3,LEN(R$3)-1),ROW()))</f>
        <v>0</v>
      </c>
      <c r="R167" s="25">
        <f t="shared" ca="1" si="32"/>
        <v>-505.35</v>
      </c>
      <c r="S167" s="9">
        <f t="shared" si="33"/>
        <v>0</v>
      </c>
      <c r="T167" s="9" t="str">
        <f t="shared" si="39"/>
        <v/>
      </c>
      <c r="U167" s="59"/>
      <c r="V167" s="60">
        <f>IF(A167='Relevé Kizeo'!C128,VLOOKUP(A167,'Relevé Kizeo'!$C$4:$R$1001,6,TRUE),"")</f>
        <v>0</v>
      </c>
      <c r="W167" s="50">
        <f t="shared" si="45"/>
        <v>0</v>
      </c>
      <c r="X167" s="50"/>
      <c r="Y167" s="51" t="str">
        <f t="shared" si="34"/>
        <v>0</v>
      </c>
      <c r="Z167" s="52">
        <f>IF(A168='Relevé Kizeo'!C129,VLOOKUP(A168,'Relevé Kizeo'!$C$4:$R$1001,8,TRUE),"")</f>
        <v>0</v>
      </c>
      <c r="AA167" s="52" t="str">
        <f t="shared" si="35"/>
        <v>0</v>
      </c>
      <c r="AB167" s="52">
        <f>IF(A168='Relevé Kizeo'!C129,VLOOKUP(A168,'Relevé Kizeo'!$C$4:$R$1001,9,TRUE),"")</f>
        <v>0</v>
      </c>
      <c r="AC167" s="52" t="str">
        <f t="shared" si="40"/>
        <v>0</v>
      </c>
      <c r="AD167" s="53">
        <f>IF(A168='Relevé Kizeo'!C129,VLOOKUP(A168,'Relevé Kizeo'!$C$4:$R$1001,10,TRUE),"")</f>
        <v>0</v>
      </c>
      <c r="AE167" s="11" t="str">
        <f t="shared" ca="1" si="46"/>
        <v/>
      </c>
      <c r="AF167" s="54" t="str">
        <f t="shared" ca="1" si="47"/>
        <v/>
      </c>
      <c r="AG167" s="61"/>
      <c r="AK167" s="14"/>
      <c r="AL167" s="14"/>
      <c r="AM167" s="14"/>
      <c r="AN167" s="14"/>
      <c r="AO167" s="14"/>
      <c r="AP167" s="84"/>
      <c r="AQ167" s="84"/>
      <c r="AR167" s="84"/>
      <c r="AS167" s="84"/>
      <c r="AT167" s="84"/>
      <c r="AU167" s="84"/>
      <c r="AV167" s="84"/>
      <c r="AW167" s="84"/>
      <c r="AX167" s="84"/>
    </row>
    <row r="168" spans="1:50" s="33" customFormat="1" ht="15.75" customHeight="1" x14ac:dyDescent="0.2">
      <c r="A168" s="57">
        <v>45052</v>
      </c>
      <c r="B168" s="208"/>
      <c r="C168" s="10" t="str">
        <f>IF(A168='Relevé Kizeo'!C129,VLOOKUP(A168,'Relevé Kizeo'!$C$4:$R$1001,2,TRUE),"")</f>
        <v>REPOS</v>
      </c>
      <c r="D168" s="9">
        <f t="shared" si="36"/>
        <v>10</v>
      </c>
      <c r="E168" s="10">
        <f t="shared" si="38"/>
        <v>0</v>
      </c>
      <c r="F168" s="170">
        <v>0</v>
      </c>
      <c r="G168" s="10" cm="1">
        <f t="array" ref="G168">_xlfn.IFS(C168="",0,C168=0,0,C168="CP",0,C168="CEF",0,C168="CSS",0,C168="CEM",0,C168="CEM",0,C168="MAL",0,C168="AT",0,C168="ABST J",0,C168="ABST I",0,C168="FERIE",0,C168="REPOS",0,C168&lt;"1:00",$F$420)</f>
        <v>0</v>
      </c>
      <c r="H168" s="10">
        <f>IF(A168='Relevé Kizeo'!C129,VLOOKUP(A168,'Relevé Kizeo'!$C$4:$R$1001,3,TRUE),"")</f>
        <v>0</v>
      </c>
      <c r="I168" s="10">
        <f>IF(A168='Relevé Kizeo'!C129,VLOOKUP(A168,'Relevé Kizeo'!$C$4:$R$1001,4,TRUE),"")</f>
        <v>0</v>
      </c>
      <c r="J168" s="10">
        <f>IF(A168='Relevé Kizeo'!C129,VLOOKUP(A168,'Relevé Kizeo'!$C$4:$R$1001,5,TRUE),"")</f>
        <v>0</v>
      </c>
      <c r="K168" s="10">
        <f t="shared" si="37"/>
        <v>0</v>
      </c>
      <c r="L168" s="9">
        <v>0</v>
      </c>
      <c r="M168" s="10" cm="1">
        <f t="array" ref="M168">_xlfn.IFS(I168="",0,I168=0,0,I168="CP",0,I168="CEF",0,I168="CSS",0,I168="CEM",0,I168="MAL",0,I168="AT",0,I168="ABST J",0,I168="ABST I",0,I168="FERIE",0,I168="REPOS",0,I168&lt;"1:00",$F$421)</f>
        <v>0</v>
      </c>
      <c r="N168" s="58" cm="1">
        <f t="array" aca="1" ref="N168" ca="1">_xlfn.IFS(D168=0,0,AND(D168&gt;=1,D168&lt;=9),OFFSET($AL$5,MOD(WEEKNUM(A168,21)-1,26),IF(WEEKNUM(A168,21)&gt;26,8,0))/5,D168=10,0,D168=11,(H168-E168+G168)*24+(K168-I168+M168)*24)</f>
        <v>0</v>
      </c>
      <c r="O168" s="25"/>
      <c r="P168" s="25">
        <f t="shared" ca="1" si="31"/>
        <v>0</v>
      </c>
      <c r="Q168" s="28" cm="1">
        <f t="array" aca="1" ref="Q168" ca="1">IF(LEFT(R$2,1)="-",-1,1)*INDIRECT(CONCATENATE(RIGHT(R$2,LEN(R$2)-1),ROW()))+IF(LEFT(R$3,1)="-",-1,1)*INDIRECT(CONCATENATE(RIGHT(R$3,LEN(R$3)-1),ROW()))</f>
        <v>0</v>
      </c>
      <c r="R168" s="25">
        <f t="shared" ca="1" si="32"/>
        <v>-505.35</v>
      </c>
      <c r="S168" s="9">
        <f t="shared" si="33"/>
        <v>0</v>
      </c>
      <c r="T168" s="9" t="str">
        <f t="shared" si="39"/>
        <v/>
      </c>
      <c r="U168" s="59"/>
      <c r="V168" s="60">
        <f>IF(A168='Relevé Kizeo'!C129,VLOOKUP(A168,'Relevé Kizeo'!$C$4:$R$1001,6,TRUE),"")</f>
        <v>0</v>
      </c>
      <c r="W168" s="50">
        <f t="shared" si="45"/>
        <v>0</v>
      </c>
      <c r="X168" s="50"/>
      <c r="Y168" s="51" t="str">
        <f t="shared" si="34"/>
        <v>0</v>
      </c>
      <c r="Z168" s="52">
        <f>IF(A169='Relevé Kizeo'!C130,VLOOKUP(A169,'Relevé Kizeo'!$C$4:$R$1001,8,TRUE),"")</f>
        <v>0</v>
      </c>
      <c r="AA168" s="52" t="str">
        <f t="shared" si="35"/>
        <v>0</v>
      </c>
      <c r="AB168" s="52">
        <f>IF(A169='Relevé Kizeo'!C130,VLOOKUP(A169,'Relevé Kizeo'!$C$4:$R$1001,9,TRUE),"")</f>
        <v>0</v>
      </c>
      <c r="AC168" s="52" t="str">
        <f t="shared" si="40"/>
        <v>0</v>
      </c>
      <c r="AD168" s="53">
        <f>IF(A169='Relevé Kizeo'!C130,VLOOKUP(A169,'Relevé Kizeo'!$C$4:$R$1001,10,TRUE),"")</f>
        <v>0</v>
      </c>
      <c r="AE168" s="11" t="str">
        <f t="shared" ca="1" si="46"/>
        <v/>
      </c>
      <c r="AF168" s="54" t="str">
        <f t="shared" ca="1" si="47"/>
        <v/>
      </c>
      <c r="AG168" s="43"/>
      <c r="AK168" s="14"/>
      <c r="AL168" s="14"/>
      <c r="AM168" s="14"/>
      <c r="AN168" s="14"/>
      <c r="AO168" s="14"/>
      <c r="AP168" s="84"/>
      <c r="AQ168" s="84"/>
      <c r="AR168" s="84"/>
      <c r="AS168" s="84"/>
      <c r="AT168" s="84"/>
      <c r="AU168" s="84"/>
      <c r="AV168" s="84"/>
      <c r="AW168" s="84"/>
      <c r="AX168" s="84"/>
    </row>
    <row r="169" spans="1:50" s="33" customFormat="1" ht="15.75" customHeight="1" x14ac:dyDescent="0.2">
      <c r="A169" s="57">
        <v>45053</v>
      </c>
      <c r="B169" s="208"/>
      <c r="C169" s="10" t="str">
        <f>IF(A169='Relevé Kizeo'!C130,VLOOKUP(A169,'Relevé Kizeo'!$C$4:$R$1001,2,TRUE),"")</f>
        <v>REPOS</v>
      </c>
      <c r="D169" s="9">
        <f t="shared" si="36"/>
        <v>10</v>
      </c>
      <c r="E169" s="10">
        <f t="shared" si="38"/>
        <v>0</v>
      </c>
      <c r="F169" s="170">
        <v>0</v>
      </c>
      <c r="G169" s="10" cm="1">
        <f t="array" ref="G169">_xlfn.IFS(C169="",0,C169=0,0,C169="CP",0,C169="CEF",0,C169="CSS",0,C169="CEM",0,C169="CEM",0,C169="MAL",0,C169="AT",0,C169="ABST J",0,C169="ABST I",0,C169="FERIE",0,C169="REPOS",0,C169&lt;"1:00",$F$420)</f>
        <v>0</v>
      </c>
      <c r="H169" s="10">
        <f>IF(A169='Relevé Kizeo'!C130,VLOOKUP(A169,'Relevé Kizeo'!$C$4:$R$1001,3,TRUE),"")</f>
        <v>0</v>
      </c>
      <c r="I169" s="10">
        <f>IF(A169='Relevé Kizeo'!C130,VLOOKUP(A169,'Relevé Kizeo'!$C$4:$R$1001,4,TRUE),"")</f>
        <v>0</v>
      </c>
      <c r="J169" s="10">
        <f>IF(A169='Relevé Kizeo'!C130,VLOOKUP(A169,'Relevé Kizeo'!$C$4:$R$1001,5,TRUE),"")</f>
        <v>0</v>
      </c>
      <c r="K169" s="10">
        <f t="shared" si="37"/>
        <v>0</v>
      </c>
      <c r="L169" s="9">
        <v>0</v>
      </c>
      <c r="M169" s="10" cm="1">
        <f t="array" ref="M169">_xlfn.IFS(I169="",0,I169=0,0,I169="CP",0,I169="CEF",0,I169="CSS",0,I169="CEM",0,I169="MAL",0,I169="AT",0,I169="ABST J",0,I169="ABST I",0,I169="FERIE",0,I169="REPOS",0,I169&lt;"1:00",$F$421)</f>
        <v>0</v>
      </c>
      <c r="N169" s="58" cm="1">
        <f t="array" aca="1" ref="N169" ca="1">_xlfn.IFS(D169=0,0,AND(D169&gt;=1,D169&lt;=9),OFFSET($AL$5,MOD(WEEKNUM(A169,21)-1,26),IF(WEEKNUM(A169,21)&gt;26,8,0))/5,D169=10,0,D169=11,(H169-E169+G169)*24+(K169-I169+M169)*24)</f>
        <v>0</v>
      </c>
      <c r="O169" s="37">
        <f t="shared" ref="O169" ca="1" si="52">SUM(N163:N167)</f>
        <v>6.4</v>
      </c>
      <c r="P169" s="25">
        <v>32</v>
      </c>
      <c r="Q169" s="28" cm="1">
        <f t="array" aca="1" ref="Q169" ca="1">IF(LEFT(R$2,1)="-",-1,1)*INDIRECT(CONCATENATE(RIGHT(R$2,LEN(R$2)-1),ROW()))+IF(LEFT(R$3,1)="-",-1,1)*INDIRECT(CONCATENATE(RIGHT(R$3,LEN(R$3)-1),ROW()))</f>
        <v>-25.6</v>
      </c>
      <c r="R169" s="25">
        <f t="shared" ca="1" si="32"/>
        <v>-530.95000000000005</v>
      </c>
      <c r="S169" s="9">
        <f t="shared" si="33"/>
        <v>0</v>
      </c>
      <c r="T169" s="9" t="str">
        <f t="shared" si="39"/>
        <v/>
      </c>
      <c r="U169" s="59"/>
      <c r="V169" s="60">
        <f>IF(A169='Relevé Kizeo'!C130,VLOOKUP(A169,'Relevé Kizeo'!$C$4:$R$1001,6,TRUE),"")</f>
        <v>0</v>
      </c>
      <c r="W169" s="50">
        <f t="shared" si="45"/>
        <v>0</v>
      </c>
      <c r="X169" s="50"/>
      <c r="Y169" s="51" t="str">
        <f t="shared" si="34"/>
        <v>0</v>
      </c>
      <c r="Z169" s="52">
        <f>IF(A170='Relevé Kizeo'!C131,VLOOKUP(A170,'Relevé Kizeo'!$C$4:$R$1001,8,TRUE),"")</f>
        <v>0</v>
      </c>
      <c r="AA169" s="52" t="str">
        <f t="shared" si="35"/>
        <v>0</v>
      </c>
      <c r="AB169" s="52">
        <f>IF(A170='Relevé Kizeo'!C131,VLOOKUP(A170,'Relevé Kizeo'!$C$4:$R$1001,9,TRUE),"")</f>
        <v>0</v>
      </c>
      <c r="AC169" s="52" t="str">
        <f t="shared" si="40"/>
        <v>0</v>
      </c>
      <c r="AD169" s="53">
        <f>IF(A170='Relevé Kizeo'!C131,VLOOKUP(A170,'Relevé Kizeo'!$C$4:$R$1001,10,TRUE),"")</f>
        <v>0</v>
      </c>
      <c r="AE169" s="11">
        <f t="shared" ca="1" si="46"/>
        <v>6.1083333333333334</v>
      </c>
      <c r="AF169" s="54">
        <f t="shared" ca="1" si="47"/>
        <v>2.6</v>
      </c>
      <c r="AG169" s="43"/>
      <c r="AK169" s="14"/>
      <c r="AL169" s="14"/>
      <c r="AM169" s="14"/>
      <c r="AN169" s="14"/>
      <c r="AO169" s="14"/>
      <c r="AP169" s="84"/>
      <c r="AQ169" s="84"/>
      <c r="AR169" s="84"/>
      <c r="AS169" s="84"/>
      <c r="AT169" s="84"/>
      <c r="AU169" s="84"/>
      <c r="AV169" s="84"/>
      <c r="AW169" s="84"/>
      <c r="AX169" s="84"/>
    </row>
    <row r="170" spans="1:50" s="33" customFormat="1" ht="15.75" customHeight="1" x14ac:dyDescent="0.2">
      <c r="A170" s="57">
        <v>45054</v>
      </c>
      <c r="B170" s="207" t="s">
        <v>62</v>
      </c>
      <c r="C170" s="10" t="str">
        <f>IF(A170='Relevé Kizeo'!C131,VLOOKUP(A170,'Relevé Kizeo'!$C$4:$R$1001,2,TRUE),"")</f>
        <v>FERIE</v>
      </c>
      <c r="D170" s="9">
        <f t="shared" si="36"/>
        <v>9</v>
      </c>
      <c r="E170" s="10">
        <f t="shared" si="38"/>
        <v>0</v>
      </c>
      <c r="F170" s="170">
        <v>0</v>
      </c>
      <c r="G170" s="10" cm="1">
        <f t="array" ref="G170">_xlfn.IFS(C170="",0,C170=0,0,C170="CP",0,C170="CEF",0,C170="CSS",0,C170="CEM",0,C170="CEM",0,C170="MAL",0,C170="AT",0,C170="ABST J",0,C170="ABST I",0,C170="FERIE",0,C170="REPOS",0,C170&lt;"1:00",$F$420)</f>
        <v>0</v>
      </c>
      <c r="H170" s="10">
        <f>IF(A170='Relevé Kizeo'!C131,VLOOKUP(A170,'Relevé Kizeo'!$C$4:$R$1001,3,TRUE),"")</f>
        <v>0</v>
      </c>
      <c r="I170" s="10">
        <f>IF(A170='Relevé Kizeo'!C131,VLOOKUP(A170,'Relevé Kizeo'!$C$4:$R$1001,4,TRUE),"")</f>
        <v>0</v>
      </c>
      <c r="J170" s="10">
        <f>IF(A170='Relevé Kizeo'!C131,VLOOKUP(A170,'Relevé Kizeo'!$C$4:$R$1001,5,TRUE),"")</f>
        <v>0</v>
      </c>
      <c r="K170" s="10">
        <f t="shared" si="37"/>
        <v>0</v>
      </c>
      <c r="L170" s="9">
        <v>0</v>
      </c>
      <c r="M170" s="10" cm="1">
        <f t="array" ref="M170">_xlfn.IFS(I170="",0,I170=0,0,I170="CP",0,I170="CEF",0,I170="CSS",0,I170="CEM",0,I170="MAL",0,I170="AT",0,I170="ABST J",0,I170="ABST I",0,I170="FERIE",0,I170="REPOS",0,I170&lt;"1:00",$F$421)</f>
        <v>0</v>
      </c>
      <c r="N170" s="58" cm="1">
        <f t="array" aca="1" ref="N170" ca="1">_xlfn.IFS(D170=0,0,AND(D170&gt;=1,D170&lt;=9),OFFSET($AL$5,MOD(WEEKNUM(A170,21)-1,26),IF(WEEKNUM(A170,21)&gt;26,8,0))/5,D170=10,0,D170=11,(H170-E170+G170)*24+(K170-I170+M170)*24)</f>
        <v>6.4</v>
      </c>
      <c r="P170" s="25">
        <f t="shared" ca="1" si="31"/>
        <v>0</v>
      </c>
      <c r="Q170" s="28" cm="1">
        <f t="array" aca="1" ref="Q170" ca="1">IF(LEFT(R$2,1)="-",-1,1)*INDIRECT(CONCATENATE(RIGHT(R$2,LEN(R$2)-1),ROW()))+IF(LEFT(R$3,1)="-",-1,1)*INDIRECT(CONCATENATE(RIGHT(R$3,LEN(R$3)-1),ROW()))</f>
        <v>0</v>
      </c>
      <c r="R170" s="25">
        <f t="shared" ca="1" si="32"/>
        <v>-530.95000000000005</v>
      </c>
      <c r="S170" s="9">
        <f t="shared" si="33"/>
        <v>0</v>
      </c>
      <c r="T170" s="9" t="str">
        <f t="shared" si="39"/>
        <v/>
      </c>
      <c r="U170" s="59"/>
      <c r="V170" s="60">
        <f>IF(A170='Relevé Kizeo'!C131,VLOOKUP(A170,'Relevé Kizeo'!$C$4:$R$1001,6,TRUE),"")</f>
        <v>0</v>
      </c>
      <c r="W170" s="50" t="b">
        <f t="shared" si="45"/>
        <v>0</v>
      </c>
      <c r="X170" s="50"/>
      <c r="Y170" s="51" t="str">
        <f t="shared" si="34"/>
        <v>0</v>
      </c>
      <c r="Z170" s="52">
        <f>IF(A171='Relevé Kizeo'!C132,VLOOKUP(A171,'Relevé Kizeo'!$C$4:$R$1001,8,TRUE),"")</f>
        <v>0</v>
      </c>
      <c r="AA170" s="52" t="str">
        <f t="shared" si="35"/>
        <v>0</v>
      </c>
      <c r="AB170" s="52">
        <f>IF(A171='Relevé Kizeo'!C132,VLOOKUP(A171,'Relevé Kizeo'!$C$4:$R$1001,9,TRUE),"")</f>
        <v>0</v>
      </c>
      <c r="AC170" s="52" t="str">
        <f t="shared" si="40"/>
        <v>0</v>
      </c>
      <c r="AD170" s="53">
        <f>IF(A171='Relevé Kizeo'!C132,VLOOKUP(A171,'Relevé Kizeo'!$C$4:$R$1001,10,TRUE),"")</f>
        <v>0</v>
      </c>
      <c r="AE170" s="11" t="str">
        <f t="shared" ca="1" si="46"/>
        <v/>
      </c>
      <c r="AF170" s="54" t="str">
        <f t="shared" ca="1" si="47"/>
        <v/>
      </c>
      <c r="AG170" s="43"/>
      <c r="AK170" s="14"/>
      <c r="AL170" s="14"/>
      <c r="AM170" s="14"/>
      <c r="AN170" s="14"/>
      <c r="AO170" s="14"/>
      <c r="AP170" s="84"/>
      <c r="AQ170" s="84"/>
      <c r="AR170" s="84"/>
      <c r="AS170" s="84"/>
      <c r="AT170" s="84"/>
      <c r="AU170" s="84"/>
      <c r="AV170" s="84"/>
      <c r="AW170" s="84"/>
      <c r="AX170" s="84"/>
    </row>
    <row r="171" spans="1:50" s="33" customFormat="1" ht="15.75" customHeight="1" x14ac:dyDescent="0.2">
      <c r="A171" s="57">
        <v>45055</v>
      </c>
      <c r="B171" s="208"/>
      <c r="C171" s="10">
        <f>IF(A171='Relevé Kizeo'!C132,VLOOKUP(A171,'Relevé Kizeo'!$C$4:$R$1001,2,TRUE),"")</f>
        <v>0</v>
      </c>
      <c r="D171" s="9">
        <f t="shared" si="36"/>
        <v>0</v>
      </c>
      <c r="E171" s="10">
        <f t="shared" si="38"/>
        <v>0</v>
      </c>
      <c r="F171" s="170">
        <v>0</v>
      </c>
      <c r="G171" s="10" cm="1">
        <f t="array" ref="G171">_xlfn.IFS(C171="",0,C171=0,0,C171="CP",0,C171="CEF",0,C171="CSS",0,C171="CEM",0,C171="CEM",0,C171="MAL",0,C171="AT",0,C171="ABST J",0,C171="ABST I",0,C171="FERIE",0,C171="REPOS",0,C171&lt;"1:00",$F$420)</f>
        <v>0</v>
      </c>
      <c r="H171" s="10">
        <f>IF(A171='Relevé Kizeo'!C132,VLOOKUP(A171,'Relevé Kizeo'!$C$4:$R$1001,3,TRUE),"")</f>
        <v>0</v>
      </c>
      <c r="I171" s="10">
        <f>IF(A171='Relevé Kizeo'!C132,VLOOKUP(A171,'Relevé Kizeo'!$C$4:$R$1001,4,TRUE),"")</f>
        <v>0</v>
      </c>
      <c r="J171" s="10">
        <f>IF(A171='Relevé Kizeo'!C132,VLOOKUP(A171,'Relevé Kizeo'!$C$4:$R$1001,5,TRUE),"")</f>
        <v>0</v>
      </c>
      <c r="K171" s="10">
        <f t="shared" si="37"/>
        <v>0</v>
      </c>
      <c r="L171" s="9">
        <v>0</v>
      </c>
      <c r="M171" s="10" cm="1">
        <f t="array" ref="M171">_xlfn.IFS(I171="",0,I171=0,0,I171="CP",0,I171="CEF",0,I171="CSS",0,I171="CEM",0,I171="MAL",0,I171="AT",0,I171="ABST J",0,I171="ABST I",0,I171="FERIE",0,I171="REPOS",0,I171&lt;"1:00",$F$421)</f>
        <v>0</v>
      </c>
      <c r="N171" s="58" cm="1">
        <f t="array" aca="1" ref="N171" ca="1">_xlfn.IFS(D171=0,0,AND(D171&gt;=1,D171&lt;=9),OFFSET($AL$5,MOD(WEEKNUM(A171,21)-1,26),IF(WEEKNUM(A171,21)&gt;26,8,0))/5,D171=10,0,D171=11,(H171-E171+G171)*24+(K171-I171+M171)*24)</f>
        <v>0</v>
      </c>
      <c r="O171" s="25"/>
      <c r="P171" s="25">
        <f t="shared" ref="P171:P234" ca="1" si="53">IF(ROW()&gt;12,IF(WEEKDAY($A171)=$Q$2,INDIRECT(ADDRESS(ROW()-7,COLUMN())),0),IF(WEEKDAY($A171)=Q$2,G$3,0))</f>
        <v>0</v>
      </c>
      <c r="Q171" s="28" cm="1">
        <f t="array" aca="1" ref="Q171" ca="1">IF(LEFT(R$2,1)="-",-1,1)*INDIRECT(CONCATENATE(RIGHT(R$2,LEN(R$2)-1),ROW()))+IF(LEFT(R$3,1)="-",-1,1)*INDIRECT(CONCATENATE(RIGHT(R$3,LEN(R$3)-1),ROW()))</f>
        <v>0</v>
      </c>
      <c r="R171" s="25">
        <f t="shared" ref="R171:R234" ca="1" si="54">IF(ISNUMBER(R170),R170,0)+INDIRECT(CONCATENATE(R$4,ROW()))</f>
        <v>-530.95000000000005</v>
      </c>
      <c r="S171" s="9">
        <f t="shared" ref="S171:S234" si="55">MAX(F171,L171)</f>
        <v>0</v>
      </c>
      <c r="T171" s="9" t="str">
        <f t="shared" si="39"/>
        <v/>
      </c>
      <c r="U171" s="59"/>
      <c r="V171" s="60">
        <f>IF(A171='Relevé Kizeo'!C132,VLOOKUP(A171,'Relevé Kizeo'!$C$4:$R$1001,6,TRUE),"")</f>
        <v>0</v>
      </c>
      <c r="W171" s="50" t="b">
        <f t="shared" si="45"/>
        <v>0</v>
      </c>
      <c r="X171" s="50"/>
      <c r="Y171" s="51" t="str">
        <f t="shared" ref="Y171:Y234" si="56">MID(Z171,1,8)</f>
        <v>0</v>
      </c>
      <c r="Z171" s="52">
        <f>IF(A172='Relevé Kizeo'!C133,VLOOKUP(A172,'Relevé Kizeo'!$C$4:$R$1001,8,TRUE),"")</f>
        <v>0</v>
      </c>
      <c r="AA171" s="52" t="str">
        <f t="shared" ref="AA171:AA234" si="57">MID(AB171,1,6)</f>
        <v>0</v>
      </c>
      <c r="AB171" s="52">
        <f>IF(A172='Relevé Kizeo'!C133,VLOOKUP(A172,'Relevé Kizeo'!$C$4:$R$1001,9,TRUE),"")</f>
        <v>0</v>
      </c>
      <c r="AC171" s="52" t="str">
        <f t="shared" si="40"/>
        <v>0</v>
      </c>
      <c r="AD171" s="53">
        <f>IF(A172='Relevé Kizeo'!C133,VLOOKUP(A172,'Relevé Kizeo'!$C$4:$R$1001,10,TRUE),"")</f>
        <v>0</v>
      </c>
      <c r="AE171" s="11" t="str">
        <f t="shared" ca="1" si="46"/>
        <v/>
      </c>
      <c r="AF171" s="54" t="str">
        <f t="shared" ca="1" si="47"/>
        <v/>
      </c>
      <c r="AG171" s="43"/>
      <c r="AK171" s="14"/>
      <c r="AL171" s="14"/>
      <c r="AM171" s="14"/>
      <c r="AN171" s="14"/>
      <c r="AO171" s="14"/>
      <c r="AP171" s="84"/>
      <c r="AQ171" s="84"/>
      <c r="AR171" s="84"/>
      <c r="AS171" s="84"/>
      <c r="AT171" s="84"/>
      <c r="AU171" s="84"/>
      <c r="AV171" s="84"/>
      <c r="AW171" s="84"/>
      <c r="AX171" s="84"/>
    </row>
    <row r="172" spans="1:50" s="33" customFormat="1" ht="15.75" customHeight="1" x14ac:dyDescent="0.2">
      <c r="A172" s="57">
        <v>45056</v>
      </c>
      <c r="B172" s="208"/>
      <c r="C172" s="10">
        <f>IF(A172='Relevé Kizeo'!C133,VLOOKUP(A172,'Relevé Kizeo'!$C$4:$R$1001,2,TRUE),"")</f>
        <v>0</v>
      </c>
      <c r="D172" s="9">
        <f t="shared" ref="D172:D235" si="58">_xlfn.IFS(C172=0,0,C172="CP",1,C172="CEF",2,C172="CSS",3,C172="CEM",4,C172="MAL",5,C172="AT",6,C172="ABST J",7,C172="ABST I",8,C172="FERIE",9,C172="REPOS",10,C172&lt;"1:00",11)</f>
        <v>0</v>
      </c>
      <c r="E172" s="10">
        <f t="shared" si="38"/>
        <v>0</v>
      </c>
      <c r="F172" s="170">
        <v>0</v>
      </c>
      <c r="G172" s="10" cm="1">
        <f t="array" ref="G172">_xlfn.IFS(C172="",0,C172=0,0,C172="CP",0,C172="CEF",0,C172="CSS",0,C172="CEM",0,C172="CEM",0,C172="MAL",0,C172="AT",0,C172="ABST J",0,C172="ABST I",0,C172="FERIE",0,C172="REPOS",0,C172&lt;"1:00",$F$420)</f>
        <v>0</v>
      </c>
      <c r="H172" s="10">
        <f>IF(A172='Relevé Kizeo'!C133,VLOOKUP(A172,'Relevé Kizeo'!$C$4:$R$1001,3,TRUE),"")</f>
        <v>0</v>
      </c>
      <c r="I172" s="10">
        <f>IF(A172='Relevé Kizeo'!C133,VLOOKUP(A172,'Relevé Kizeo'!$C$4:$R$1001,4,TRUE),"")</f>
        <v>0</v>
      </c>
      <c r="J172" s="10">
        <f>IF(A172='Relevé Kizeo'!C133,VLOOKUP(A172,'Relevé Kizeo'!$C$4:$R$1001,5,TRUE),"")</f>
        <v>0</v>
      </c>
      <c r="K172" s="10">
        <f t="shared" ref="K172:K235" si="59">J172</f>
        <v>0</v>
      </c>
      <c r="L172" s="9">
        <v>0</v>
      </c>
      <c r="M172" s="10" cm="1">
        <f t="array" ref="M172">_xlfn.IFS(I172="",0,I172=0,0,I172="CP",0,I172="CEF",0,I172="CSS",0,I172="CEM",0,I172="MAL",0,I172="AT",0,I172="ABST J",0,I172="ABST I",0,I172="FERIE",0,I172="REPOS",0,I172&lt;"1:00",$F$421)</f>
        <v>0</v>
      </c>
      <c r="N172" s="58" cm="1">
        <f t="array" aca="1" ref="N172" ca="1">_xlfn.IFS(D172=0,0,AND(D172&gt;=1,D172&lt;=9),OFFSET($AL$5,MOD(WEEKNUM(A172,21)-1,26),IF(WEEKNUM(A172,21)&gt;26,8,0))/5,D172=10,0,D172=11,(H172-E172+G172)*24+(K172-I172+M172)*24)</f>
        <v>0</v>
      </c>
      <c r="O172" s="25"/>
      <c r="P172" s="25">
        <f t="shared" ca="1" si="53"/>
        <v>0</v>
      </c>
      <c r="Q172" s="28" cm="1">
        <f t="array" aca="1" ref="Q172" ca="1">IF(LEFT(R$2,1)="-",-1,1)*INDIRECT(CONCATENATE(RIGHT(R$2,LEN(R$2)-1),ROW()))+IF(LEFT(R$3,1)="-",-1,1)*INDIRECT(CONCATENATE(RIGHT(R$3,LEN(R$3)-1),ROW()))</f>
        <v>0</v>
      </c>
      <c r="R172" s="25">
        <f t="shared" ca="1" si="54"/>
        <v>-530.95000000000005</v>
      </c>
      <c r="S172" s="9">
        <f t="shared" si="55"/>
        <v>0</v>
      </c>
      <c r="T172" s="9" t="str">
        <f t="shared" si="39"/>
        <v/>
      </c>
      <c r="U172" s="59"/>
      <c r="V172" s="60">
        <f>IF(A172='Relevé Kizeo'!C133,VLOOKUP(A172,'Relevé Kizeo'!$C$4:$R$1001,6,TRUE),"")</f>
        <v>0</v>
      </c>
      <c r="W172" s="50" t="b">
        <f t="shared" si="45"/>
        <v>0</v>
      </c>
      <c r="X172" s="50"/>
      <c r="Y172" s="51" t="str">
        <f t="shared" si="56"/>
        <v>0</v>
      </c>
      <c r="Z172" s="52">
        <f>IF(A173='Relevé Kizeo'!C134,VLOOKUP(A173,'Relevé Kizeo'!$C$4:$R$1001,8,TRUE),"")</f>
        <v>0</v>
      </c>
      <c r="AA172" s="52" t="str">
        <f t="shared" si="57"/>
        <v>0</v>
      </c>
      <c r="AB172" s="52">
        <f>IF(A173='Relevé Kizeo'!C134,VLOOKUP(A173,'Relevé Kizeo'!$C$4:$R$1001,9,TRUE),"")</f>
        <v>0</v>
      </c>
      <c r="AC172" s="52" t="str">
        <f t="shared" si="40"/>
        <v>0</v>
      </c>
      <c r="AD172" s="53">
        <f>IF(A173='Relevé Kizeo'!C134,VLOOKUP(A173,'Relevé Kizeo'!$C$4:$R$1001,10,TRUE),"")</f>
        <v>0</v>
      </c>
      <c r="AE172" s="11" t="str">
        <f t="shared" ca="1" si="46"/>
        <v/>
      </c>
      <c r="AF172" s="54" t="str">
        <f t="shared" ca="1" si="47"/>
        <v/>
      </c>
      <c r="AG172" s="43"/>
      <c r="AK172" s="14"/>
      <c r="AL172" s="14"/>
      <c r="AM172" s="14"/>
      <c r="AN172" s="14"/>
      <c r="AO172" s="14"/>
      <c r="AP172" s="84"/>
      <c r="AQ172" s="84"/>
      <c r="AR172" s="84"/>
      <c r="AS172" s="84"/>
      <c r="AT172" s="84"/>
      <c r="AU172" s="84"/>
      <c r="AV172" s="84"/>
      <c r="AW172" s="84"/>
      <c r="AX172" s="84"/>
    </row>
    <row r="173" spans="1:50" s="33" customFormat="1" ht="15.75" customHeight="1" x14ac:dyDescent="0.2">
      <c r="A173" s="57">
        <v>45057</v>
      </c>
      <c r="B173" s="208"/>
      <c r="C173" s="10">
        <f>IF(A173='Relevé Kizeo'!C134,VLOOKUP(A173,'Relevé Kizeo'!$C$4:$R$1001,2,TRUE),"")</f>
        <v>0</v>
      </c>
      <c r="D173" s="9">
        <f t="shared" si="58"/>
        <v>0</v>
      </c>
      <c r="E173" s="10">
        <f t="shared" ref="E173:E236" si="60">IF(C173="CP",0,IF(C173="CEF",0,IF(C173="CSS",0,IF(C173="CEM",0,IF(C173="MAL",0,IF(C173="AT",0,IF(C173="ABST J",0,IF(C173="ABST I",0,IF(C173="FERIE",0,IF(C173="REPOS",0,C173))))))))))</f>
        <v>0</v>
      </c>
      <c r="F173" s="170">
        <v>0</v>
      </c>
      <c r="G173" s="10" cm="1">
        <f t="array" ref="G173">_xlfn.IFS(C173="",0,C173=0,0,C173="CP",0,C173="CEF",0,C173="CSS",0,C173="CEM",0,C173="CEM",0,C173="MAL",0,C173="AT",0,C173="ABST J",0,C173="ABST I",0,C173="FERIE",0,C173="REPOS",0,C173&lt;"1:00",$F$420)</f>
        <v>0</v>
      </c>
      <c r="H173" s="10">
        <f>IF(A173='Relevé Kizeo'!C134,VLOOKUP(A173,'Relevé Kizeo'!$C$4:$R$1001,3,TRUE),"")</f>
        <v>0</v>
      </c>
      <c r="I173" s="10">
        <f>IF(A173='Relevé Kizeo'!C134,VLOOKUP(A173,'Relevé Kizeo'!$C$4:$R$1001,4,TRUE),"")</f>
        <v>0</v>
      </c>
      <c r="J173" s="10">
        <f>IF(A173='Relevé Kizeo'!C134,VLOOKUP(A173,'Relevé Kizeo'!$C$4:$R$1001,5,TRUE),"")</f>
        <v>0</v>
      </c>
      <c r="K173" s="10">
        <f t="shared" si="59"/>
        <v>0</v>
      </c>
      <c r="L173" s="9">
        <v>0</v>
      </c>
      <c r="M173" s="10" cm="1">
        <f t="array" ref="M173">_xlfn.IFS(I173="",0,I173=0,0,I173="CP",0,I173="CEF",0,I173="CSS",0,I173="CEM",0,I173="MAL",0,I173="AT",0,I173="ABST J",0,I173="ABST I",0,I173="FERIE",0,I173="REPOS",0,I173&lt;"1:00",$F$421)</f>
        <v>0</v>
      </c>
      <c r="N173" s="58" cm="1">
        <f t="array" aca="1" ref="N173" ca="1">_xlfn.IFS(D173=0,0,AND(D173&gt;=1,D173&lt;=9),OFFSET($AL$5,MOD(WEEKNUM(A173,21)-1,26),IF(WEEKNUM(A173,21)&gt;26,8,0))/5,D173=10,0,D173=11,(H173-E173+G173)*24+(K173-I173+M173)*24)</f>
        <v>0</v>
      </c>
      <c r="O173" s="25"/>
      <c r="P173" s="25">
        <f t="shared" ca="1" si="53"/>
        <v>0</v>
      </c>
      <c r="Q173" s="28" cm="1">
        <f t="array" aca="1" ref="Q173" ca="1">IF(LEFT(R$2,1)="-",-1,1)*INDIRECT(CONCATENATE(RIGHT(R$2,LEN(R$2)-1),ROW()))+IF(LEFT(R$3,1)="-",-1,1)*INDIRECT(CONCATENATE(RIGHT(R$3,LEN(R$3)-1),ROW()))</f>
        <v>0</v>
      </c>
      <c r="R173" s="25">
        <f t="shared" ca="1" si="54"/>
        <v>-530.95000000000005</v>
      </c>
      <c r="S173" s="9">
        <f t="shared" si="55"/>
        <v>0</v>
      </c>
      <c r="T173" s="9" t="str">
        <f t="shared" ref="T173:T236" si="61">IF(D173=0,"",IF(S173=0,"",IF(S173&lt;=5,"3MG",IF(S173&lt;=20,"4,5MG",IF(S173&lt;=30,"5,5MG",IF(S173&lt;=50,"6,5MG",IF(S173&lt;=70,"7MG",IF(S173&lt;=100,"GD&lt;100",IF(S173&gt;100,"GD&gt;100")))))))))</f>
        <v/>
      </c>
      <c r="U173" s="59"/>
      <c r="V173" s="60">
        <f>IF(A173='Relevé Kizeo'!C134,VLOOKUP(A173,'Relevé Kizeo'!$C$4:$R$1001,6,TRUE),"")</f>
        <v>0</v>
      </c>
      <c r="W173" s="50" t="b">
        <f t="shared" si="45"/>
        <v>0</v>
      </c>
      <c r="X173" s="50"/>
      <c r="Y173" s="51" t="str">
        <f t="shared" si="56"/>
        <v>0</v>
      </c>
      <c r="Z173" s="52">
        <f>IF(A174='Relevé Kizeo'!C135,VLOOKUP(A174,'Relevé Kizeo'!$C$4:$R$1001,8,TRUE),"")</f>
        <v>0</v>
      </c>
      <c r="AA173" s="52" t="str">
        <f t="shared" si="57"/>
        <v>0</v>
      </c>
      <c r="AB173" s="52">
        <f>IF(A174='Relevé Kizeo'!C135,VLOOKUP(A174,'Relevé Kizeo'!$C$4:$R$1001,9,TRUE),"")</f>
        <v>0</v>
      </c>
      <c r="AC173" s="52" t="str">
        <f t="shared" ref="AC173:AC236" si="62">MID(AD173,1,6)</f>
        <v>0</v>
      </c>
      <c r="AD173" s="53">
        <f>IF(A174='Relevé Kizeo'!C135,VLOOKUP(A174,'Relevé Kizeo'!$C$4:$R$1001,10,TRUE),"")</f>
        <v>0</v>
      </c>
      <c r="AE173" s="11" t="str">
        <f t="shared" ca="1" si="46"/>
        <v/>
      </c>
      <c r="AF173" s="54" t="str">
        <f t="shared" ca="1" si="47"/>
        <v/>
      </c>
      <c r="AG173" s="64"/>
      <c r="AK173" s="14"/>
      <c r="AL173" s="14"/>
      <c r="AM173" s="14"/>
      <c r="AN173" s="14"/>
      <c r="AO173" s="14"/>
      <c r="AP173" s="84"/>
      <c r="AQ173" s="84"/>
      <c r="AR173" s="84"/>
      <c r="AS173" s="84"/>
      <c r="AT173" s="84"/>
      <c r="AU173" s="84"/>
      <c r="AV173" s="84"/>
      <c r="AW173" s="84"/>
      <c r="AX173" s="84"/>
    </row>
    <row r="174" spans="1:50" s="33" customFormat="1" ht="15.75" customHeight="1" x14ac:dyDescent="0.2">
      <c r="A174" s="57">
        <v>45058</v>
      </c>
      <c r="B174" s="208"/>
      <c r="C174" s="10">
        <f>IF(A174='Relevé Kizeo'!C135,VLOOKUP(A174,'Relevé Kizeo'!$C$4:$R$1001,2,TRUE),"")</f>
        <v>0</v>
      </c>
      <c r="D174" s="9">
        <f t="shared" si="58"/>
        <v>0</v>
      </c>
      <c r="E174" s="10">
        <f t="shared" si="60"/>
        <v>0</v>
      </c>
      <c r="F174" s="170">
        <v>0</v>
      </c>
      <c r="G174" s="10" cm="1">
        <f t="array" ref="G174">_xlfn.IFS(C174="",0,C174=0,0,C174="CP",0,C174="CEF",0,C174="CSS",0,C174="CEM",0,C174="CEM",0,C174="MAL",0,C174="AT",0,C174="ABST J",0,C174="ABST I",0,C174="FERIE",0,C174="REPOS",0,C174&lt;"1:00",$F$420)</f>
        <v>0</v>
      </c>
      <c r="H174" s="10">
        <f>IF(A174='Relevé Kizeo'!C135,VLOOKUP(A174,'Relevé Kizeo'!$C$4:$R$1001,3,TRUE),"")</f>
        <v>0</v>
      </c>
      <c r="I174" s="10">
        <f>IF(A174='Relevé Kizeo'!C135,VLOOKUP(A174,'Relevé Kizeo'!$C$4:$R$1001,4,TRUE),"")</f>
        <v>0</v>
      </c>
      <c r="J174" s="10">
        <f>IF(A174='Relevé Kizeo'!C135,VLOOKUP(A174,'Relevé Kizeo'!$C$4:$R$1001,5,TRUE),"")</f>
        <v>0</v>
      </c>
      <c r="K174" s="10">
        <f t="shared" si="59"/>
        <v>0</v>
      </c>
      <c r="L174" s="9">
        <v>0</v>
      </c>
      <c r="M174" s="10" cm="1">
        <f t="array" ref="M174">_xlfn.IFS(I174="",0,I174=0,0,I174="CP",0,I174="CEF",0,I174="CSS",0,I174="CEM",0,I174="MAL",0,I174="AT",0,I174="ABST J",0,I174="ABST I",0,I174="FERIE",0,I174="REPOS",0,I174&lt;"1:00",$F$421)</f>
        <v>0</v>
      </c>
      <c r="N174" s="58" cm="1">
        <f t="array" aca="1" ref="N174" ca="1">_xlfn.IFS(D174=0,0,AND(D174&gt;=1,D174&lt;=9),OFFSET($AL$5,MOD(WEEKNUM(A174,21)-1,26),IF(WEEKNUM(A174,21)&gt;26,8,0))/5,D174=10,0,D174=11,(H174-E174+G174)*24+(K174-I174+M174)*24)</f>
        <v>0</v>
      </c>
      <c r="O174" s="25"/>
      <c r="P174" s="25">
        <f t="shared" ca="1" si="53"/>
        <v>0</v>
      </c>
      <c r="Q174" s="28" cm="1">
        <f t="array" aca="1" ref="Q174" ca="1">IF(LEFT(R$2,1)="-",-1,1)*INDIRECT(CONCATENATE(RIGHT(R$2,LEN(R$2)-1),ROW()))+IF(LEFT(R$3,1)="-",-1,1)*INDIRECT(CONCATENATE(RIGHT(R$3,LEN(R$3)-1),ROW()))</f>
        <v>0</v>
      </c>
      <c r="R174" s="25">
        <f t="shared" ca="1" si="54"/>
        <v>-530.95000000000005</v>
      </c>
      <c r="S174" s="9">
        <f t="shared" si="55"/>
        <v>0</v>
      </c>
      <c r="T174" s="9" t="str">
        <f t="shared" si="61"/>
        <v/>
      </c>
      <c r="U174" s="59"/>
      <c r="V174" s="60">
        <f>IF(A174='Relevé Kizeo'!C135,VLOOKUP(A174,'Relevé Kizeo'!$C$4:$R$1001,6,TRUE),"")</f>
        <v>0</v>
      </c>
      <c r="W174" s="50">
        <f t="shared" si="45"/>
        <v>0</v>
      </c>
      <c r="X174" s="50"/>
      <c r="Y174" s="51" t="str">
        <f t="shared" si="56"/>
        <v>0</v>
      </c>
      <c r="Z174" s="52">
        <f>IF(A175='Relevé Kizeo'!C136,VLOOKUP(A175,'Relevé Kizeo'!$C$4:$R$1001,8,TRUE),"")</f>
        <v>0</v>
      </c>
      <c r="AA174" s="52" t="str">
        <f t="shared" si="57"/>
        <v>0</v>
      </c>
      <c r="AB174" s="52">
        <f>IF(A175='Relevé Kizeo'!C136,VLOOKUP(A175,'Relevé Kizeo'!$C$4:$R$1001,9,TRUE),"")</f>
        <v>0</v>
      </c>
      <c r="AC174" s="52" t="str">
        <f t="shared" si="62"/>
        <v>0</v>
      </c>
      <c r="AD174" s="53">
        <f>IF(A175='Relevé Kizeo'!C136,VLOOKUP(A175,'Relevé Kizeo'!$C$4:$R$1001,10,TRUE),"")</f>
        <v>0</v>
      </c>
      <c r="AE174" s="11" t="str">
        <f t="shared" ca="1" si="46"/>
        <v/>
      </c>
      <c r="AF174" s="54" t="str">
        <f t="shared" ca="1" si="47"/>
        <v/>
      </c>
      <c r="AG174" s="61"/>
      <c r="AK174" s="14"/>
      <c r="AL174" s="14"/>
      <c r="AM174" s="14"/>
      <c r="AN174" s="14"/>
      <c r="AO174" s="14"/>
      <c r="AP174" s="84"/>
      <c r="AQ174" s="84"/>
      <c r="AR174" s="84"/>
      <c r="AS174" s="84"/>
      <c r="AT174" s="84"/>
      <c r="AU174" s="84"/>
      <c r="AV174" s="84"/>
      <c r="AW174" s="84"/>
      <c r="AX174" s="84"/>
    </row>
    <row r="175" spans="1:50" s="33" customFormat="1" ht="15.75" customHeight="1" x14ac:dyDescent="0.25">
      <c r="A175" s="57">
        <v>45059</v>
      </c>
      <c r="B175" s="208"/>
      <c r="C175" s="10" t="str">
        <f>IF(A175='Relevé Kizeo'!C136,VLOOKUP(A175,'Relevé Kizeo'!$C$4:$R$1001,2,TRUE),"")</f>
        <v>REPOS</v>
      </c>
      <c r="D175" s="9">
        <f t="shared" si="58"/>
        <v>10</v>
      </c>
      <c r="E175" s="10">
        <f t="shared" si="60"/>
        <v>0</v>
      </c>
      <c r="F175" s="170">
        <v>0</v>
      </c>
      <c r="G175" s="10" cm="1">
        <f t="array" ref="G175">_xlfn.IFS(C175="",0,C175=0,0,C175="CP",0,C175="CEF",0,C175="CSS",0,C175="CEM",0,C175="CEM",0,C175="MAL",0,C175="AT",0,C175="ABST J",0,C175="ABST I",0,C175="FERIE",0,C175="REPOS",0,C175&lt;"1:00",$F$420)</f>
        <v>0</v>
      </c>
      <c r="H175" s="10">
        <f>IF(A175='Relevé Kizeo'!C136,VLOOKUP(A175,'Relevé Kizeo'!$C$4:$R$1001,3,TRUE),"")</f>
        <v>0</v>
      </c>
      <c r="I175" s="10">
        <f>IF(A175='Relevé Kizeo'!C136,VLOOKUP(A175,'Relevé Kizeo'!$C$4:$R$1001,4,TRUE),"")</f>
        <v>0</v>
      </c>
      <c r="J175" s="10">
        <f>IF(A175='Relevé Kizeo'!C136,VLOOKUP(A175,'Relevé Kizeo'!$C$4:$R$1001,5,TRUE),"")</f>
        <v>0</v>
      </c>
      <c r="K175" s="10">
        <f t="shared" si="59"/>
        <v>0</v>
      </c>
      <c r="L175" s="9">
        <v>0</v>
      </c>
      <c r="M175" s="10" cm="1">
        <f t="array" ref="M175">_xlfn.IFS(I175="",0,I175=0,0,I175="CP",0,I175="CEF",0,I175="CSS",0,I175="CEM",0,I175="MAL",0,I175="AT",0,I175="ABST J",0,I175="ABST I",0,I175="FERIE",0,I175="REPOS",0,I175&lt;"1:00",$F$421)</f>
        <v>0</v>
      </c>
      <c r="N175" s="58" cm="1">
        <f t="array" aca="1" ref="N175" ca="1">_xlfn.IFS(D175=0,0,AND(D175&gt;=1,D175&lt;=9),OFFSET($AL$5,MOD(WEEKNUM(A175,21)-1,26),IF(WEEKNUM(A175,21)&gt;26,8,0))/5,D175=10,0,D175=11,(H175-E175+G175)*24+(K175-I175+M175)*24)</f>
        <v>0</v>
      </c>
      <c r="O175" s="25"/>
      <c r="P175" s="25">
        <f t="shared" ca="1" si="53"/>
        <v>0</v>
      </c>
      <c r="Q175" s="28" cm="1">
        <f t="array" aca="1" ref="Q175" ca="1">IF(LEFT(R$2,1)="-",-1,1)*INDIRECT(CONCATENATE(RIGHT(R$2,LEN(R$2)-1),ROW()))+IF(LEFT(R$3,1)="-",-1,1)*INDIRECT(CONCATENATE(RIGHT(R$3,LEN(R$3)-1),ROW()))</f>
        <v>0</v>
      </c>
      <c r="R175" s="25">
        <f t="shared" ca="1" si="54"/>
        <v>-530.95000000000005</v>
      </c>
      <c r="S175" s="9">
        <f t="shared" si="55"/>
        <v>0</v>
      </c>
      <c r="T175" s="9" t="str">
        <f t="shared" si="61"/>
        <v/>
      </c>
      <c r="U175" s="59"/>
      <c r="V175" s="60">
        <f>IF(A175='Relevé Kizeo'!C136,VLOOKUP(A175,'Relevé Kizeo'!$C$4:$R$1001,6,TRUE),"")</f>
        <v>0</v>
      </c>
      <c r="W175" s="50">
        <f t="shared" si="45"/>
        <v>0</v>
      </c>
      <c r="X175" s="50"/>
      <c r="Y175" s="51" t="str">
        <f t="shared" si="56"/>
        <v>0</v>
      </c>
      <c r="Z175" s="52">
        <f>IF(A176='Relevé Kizeo'!C137,VLOOKUP(A176,'Relevé Kizeo'!$C$4:$R$1001,8,TRUE),"")</f>
        <v>0</v>
      </c>
      <c r="AA175" s="52" t="str">
        <f t="shared" si="57"/>
        <v>0</v>
      </c>
      <c r="AB175" s="52">
        <f>IF(A176='Relevé Kizeo'!C137,VLOOKUP(A176,'Relevé Kizeo'!$C$4:$R$1001,9,TRUE),"")</f>
        <v>0</v>
      </c>
      <c r="AC175" s="52" t="str">
        <f t="shared" si="62"/>
        <v>0</v>
      </c>
      <c r="AD175" s="53">
        <f>IF(A176='Relevé Kizeo'!C137,VLOOKUP(A176,'Relevé Kizeo'!$C$4:$R$1001,10,TRUE),"")</f>
        <v>0</v>
      </c>
      <c r="AE175" s="11" t="str">
        <f t="shared" ca="1" si="46"/>
        <v/>
      </c>
      <c r="AF175" s="54" t="str">
        <f t="shared" ca="1" si="47"/>
        <v/>
      </c>
      <c r="AG175" s="43"/>
    </row>
    <row r="176" spans="1:50" s="33" customFormat="1" ht="15.75" customHeight="1" x14ac:dyDescent="0.25">
      <c r="A176" s="57">
        <v>45060</v>
      </c>
      <c r="B176" s="208"/>
      <c r="C176" s="10" t="str">
        <f>IF(A176='Relevé Kizeo'!C137,VLOOKUP(A176,'Relevé Kizeo'!$C$4:$R$1001,2,TRUE),"")</f>
        <v>REPOS</v>
      </c>
      <c r="D176" s="9">
        <f t="shared" si="58"/>
        <v>10</v>
      </c>
      <c r="E176" s="10">
        <f t="shared" si="60"/>
        <v>0</v>
      </c>
      <c r="F176" s="170">
        <v>0</v>
      </c>
      <c r="G176" s="10" cm="1">
        <f t="array" ref="G176">_xlfn.IFS(C176="",0,C176=0,0,C176="CP",0,C176="CEF",0,C176="CSS",0,C176="CEM",0,C176="CEM",0,C176="MAL",0,C176="AT",0,C176="ABST J",0,C176="ABST I",0,C176="FERIE",0,C176="REPOS",0,C176&lt;"1:00",$F$420)</f>
        <v>0</v>
      </c>
      <c r="H176" s="10">
        <f>IF(A176='Relevé Kizeo'!C137,VLOOKUP(A176,'Relevé Kizeo'!$C$4:$R$1001,3,TRUE),"")</f>
        <v>0</v>
      </c>
      <c r="I176" s="10">
        <f>IF(A176='Relevé Kizeo'!C137,VLOOKUP(A176,'Relevé Kizeo'!$C$4:$R$1001,4,TRUE),"")</f>
        <v>0</v>
      </c>
      <c r="J176" s="10">
        <f>IF(A176='Relevé Kizeo'!C137,VLOOKUP(A176,'Relevé Kizeo'!$C$4:$R$1001,5,TRUE),"")</f>
        <v>0</v>
      </c>
      <c r="K176" s="10">
        <f t="shared" si="59"/>
        <v>0</v>
      </c>
      <c r="L176" s="9">
        <v>0</v>
      </c>
      <c r="M176" s="10" cm="1">
        <f t="array" ref="M176">_xlfn.IFS(I176="",0,I176=0,0,I176="CP",0,I176="CEF",0,I176="CSS",0,I176="CEM",0,I176="MAL",0,I176="AT",0,I176="ABST J",0,I176="ABST I",0,I176="FERIE",0,I176="REPOS",0,I176&lt;"1:00",$F$421)</f>
        <v>0</v>
      </c>
      <c r="N176" s="58" cm="1">
        <f t="array" aca="1" ref="N176" ca="1">_xlfn.IFS(D176=0,0,AND(D176&gt;=1,D176&lt;=9),OFFSET($AL$5,MOD(WEEKNUM(A176,21)-1,26),IF(WEEKNUM(A176,21)&gt;26,8,0))/5,D176=10,0,D176=11,(H176-E176+G176)*24+(K176-I176+M176)*24)</f>
        <v>0</v>
      </c>
      <c r="O176" s="37">
        <f t="shared" ref="O176" ca="1" si="63">SUM(N170:N174)</f>
        <v>6.4</v>
      </c>
      <c r="P176" s="25">
        <v>32</v>
      </c>
      <c r="Q176" s="28" cm="1">
        <f t="array" aca="1" ref="Q176" ca="1">IF(LEFT(R$2,1)="-",-1,1)*INDIRECT(CONCATENATE(RIGHT(R$2,LEN(R$2)-1),ROW()))+IF(LEFT(R$3,1)="-",-1,1)*INDIRECT(CONCATENATE(RIGHT(R$3,LEN(R$3)-1),ROW()))</f>
        <v>-25.6</v>
      </c>
      <c r="R176" s="25">
        <f t="shared" ca="1" si="54"/>
        <v>-556.55000000000007</v>
      </c>
      <c r="S176" s="9">
        <f t="shared" si="55"/>
        <v>0</v>
      </c>
      <c r="T176" s="9" t="str">
        <f t="shared" si="61"/>
        <v/>
      </c>
      <c r="U176" s="59"/>
      <c r="V176" s="60">
        <f>IF(A176='Relevé Kizeo'!C137,VLOOKUP(A176,'Relevé Kizeo'!$C$4:$R$1001,6,TRUE),"")</f>
        <v>0</v>
      </c>
      <c r="W176" s="50" t="b">
        <f t="shared" si="45"/>
        <v>0</v>
      </c>
      <c r="X176" s="50"/>
      <c r="Y176" s="51" t="str">
        <f t="shared" si="56"/>
        <v>0</v>
      </c>
      <c r="Z176" s="52">
        <f>IF(A177='Relevé Kizeo'!C138,VLOOKUP(A177,'Relevé Kizeo'!$C$4:$R$1001,8,TRUE),"")</f>
        <v>0</v>
      </c>
      <c r="AA176" s="52" t="str">
        <f t="shared" si="57"/>
        <v>0</v>
      </c>
      <c r="AB176" s="52">
        <f>IF(A177='Relevé Kizeo'!C138,VLOOKUP(A177,'Relevé Kizeo'!$C$4:$R$1001,9,TRUE),"")</f>
        <v>0</v>
      </c>
      <c r="AC176" s="52" t="str">
        <f t="shared" si="62"/>
        <v>0</v>
      </c>
      <c r="AD176" s="53">
        <f>IF(A177='Relevé Kizeo'!C138,VLOOKUP(A177,'Relevé Kizeo'!$C$4:$R$1001,10,TRUE),"")</f>
        <v>0</v>
      </c>
      <c r="AE176" s="11" t="str">
        <f t="shared" ca="1" si="46"/>
        <v/>
      </c>
      <c r="AF176" s="54" t="str">
        <f t="shared" ca="1" si="47"/>
        <v/>
      </c>
      <c r="AG176" s="43"/>
      <c r="AK176" s="81"/>
      <c r="AL176" s="81"/>
      <c r="AM176" s="81"/>
      <c r="AN176" s="81"/>
    </row>
    <row r="177" spans="1:54" s="33" customFormat="1" ht="15.75" customHeight="1" x14ac:dyDescent="0.25">
      <c r="A177" s="57">
        <v>45061</v>
      </c>
      <c r="B177" s="207" t="s">
        <v>63</v>
      </c>
      <c r="C177" s="10">
        <f>IF(A177='Relevé Kizeo'!C138,VLOOKUP(A177,'Relevé Kizeo'!$C$4:$R$1001,2,TRUE),"")</f>
        <v>0</v>
      </c>
      <c r="D177" s="9">
        <f t="shared" si="58"/>
        <v>0</v>
      </c>
      <c r="E177" s="10">
        <f t="shared" si="60"/>
        <v>0</v>
      </c>
      <c r="F177" s="170">
        <v>0</v>
      </c>
      <c r="G177" s="10" cm="1">
        <f t="array" ref="G177">_xlfn.IFS(C177="",0,C177=0,0,C177="CP",0,C177="CEF",0,C177="CSS",0,C177="CEM",0,C177="CEM",0,C177="MAL",0,C177="AT",0,C177="ABST J",0,C177="ABST I",0,C177="FERIE",0,C177="REPOS",0,C177&lt;"1:00",$F$420)</f>
        <v>0</v>
      </c>
      <c r="H177" s="10">
        <f>IF(A177='Relevé Kizeo'!C138,VLOOKUP(A177,'Relevé Kizeo'!$C$4:$R$1001,3,TRUE),"")</f>
        <v>0</v>
      </c>
      <c r="I177" s="10">
        <f>IF(A177='Relevé Kizeo'!C138,VLOOKUP(A177,'Relevé Kizeo'!$C$4:$R$1001,4,TRUE),"")</f>
        <v>0</v>
      </c>
      <c r="J177" s="10">
        <f>IF(A177='Relevé Kizeo'!C138,VLOOKUP(A177,'Relevé Kizeo'!$C$4:$R$1001,5,TRUE),"")</f>
        <v>0</v>
      </c>
      <c r="K177" s="10">
        <f t="shared" si="59"/>
        <v>0</v>
      </c>
      <c r="L177" s="9">
        <v>0</v>
      </c>
      <c r="M177" s="10" cm="1">
        <f t="array" ref="M177">_xlfn.IFS(I177="",0,I177=0,0,I177="CP",0,I177="CEF",0,I177="CSS",0,I177="CEM",0,I177="MAL",0,I177="AT",0,I177="ABST J",0,I177="ABST I",0,I177="FERIE",0,I177="REPOS",0,I177&lt;"1:00",$F$421)</f>
        <v>0</v>
      </c>
      <c r="N177" s="58" cm="1">
        <f t="array" aca="1" ref="N177" ca="1">_xlfn.IFS(D177=0,0,AND(D177&gt;=1,D177&lt;=9),OFFSET($AL$5,MOD(WEEKNUM(A177,21)-1,26),IF(WEEKNUM(A177,21)&gt;26,8,0))/5,D177=10,0,D177=11,(H177-E177+G177)*24+(K177-I177+M177)*24)</f>
        <v>0</v>
      </c>
      <c r="P177" s="25">
        <f t="shared" ca="1" si="53"/>
        <v>0</v>
      </c>
      <c r="Q177" s="28" cm="1">
        <f t="array" aca="1" ref="Q177" ca="1">IF(LEFT(R$2,1)="-",-1,1)*INDIRECT(CONCATENATE(RIGHT(R$2,LEN(R$2)-1),ROW()))+IF(LEFT(R$3,1)="-",-1,1)*INDIRECT(CONCATENATE(RIGHT(R$3,LEN(R$3)-1),ROW()))</f>
        <v>0</v>
      </c>
      <c r="R177" s="25">
        <f t="shared" ca="1" si="54"/>
        <v>-556.55000000000007</v>
      </c>
      <c r="S177" s="9">
        <f t="shared" si="55"/>
        <v>0</v>
      </c>
      <c r="T177" s="9" t="str">
        <f t="shared" si="61"/>
        <v/>
      </c>
      <c r="U177" s="59"/>
      <c r="V177" s="60">
        <f>IF(A177='Relevé Kizeo'!C138,VLOOKUP(A177,'Relevé Kizeo'!$C$4:$R$1001,6,TRUE),"")</f>
        <v>0</v>
      </c>
      <c r="W177" s="50" t="b">
        <f t="shared" si="45"/>
        <v>0</v>
      </c>
      <c r="X177" s="50"/>
      <c r="Y177" s="51" t="str">
        <f t="shared" si="56"/>
        <v>0</v>
      </c>
      <c r="Z177" s="52">
        <f>IF(A178='Relevé Kizeo'!C139,VLOOKUP(A178,'Relevé Kizeo'!$C$4:$R$1001,8,TRUE),"")</f>
        <v>0</v>
      </c>
      <c r="AA177" s="52" t="str">
        <f t="shared" si="57"/>
        <v>0</v>
      </c>
      <c r="AB177" s="52">
        <f>IF(A178='Relevé Kizeo'!C139,VLOOKUP(A178,'Relevé Kizeo'!$C$4:$R$1001,9,TRUE),"")</f>
        <v>0</v>
      </c>
      <c r="AC177" s="52" t="str">
        <f t="shared" si="62"/>
        <v>0</v>
      </c>
      <c r="AD177" s="53">
        <f>IF(A178='Relevé Kizeo'!C139,VLOOKUP(A178,'Relevé Kizeo'!$C$4:$R$1001,10,TRUE),"")</f>
        <v>0</v>
      </c>
      <c r="AE177" s="11" t="str">
        <f t="shared" ca="1" si="46"/>
        <v/>
      </c>
      <c r="AF177" s="54" t="str">
        <f t="shared" ca="1" si="47"/>
        <v/>
      </c>
      <c r="AG177" s="43"/>
      <c r="AK177" s="82"/>
      <c r="AL177" s="82"/>
      <c r="AM177" s="82"/>
      <c r="AN177" s="82"/>
      <c r="AO177" s="82"/>
      <c r="AP177" s="82"/>
      <c r="AQ177" s="82"/>
      <c r="AR177" s="82"/>
      <c r="AS177" s="82"/>
      <c r="AT177" s="82"/>
      <c r="AU177" s="82"/>
      <c r="AV177" s="82"/>
      <c r="AW177" s="82"/>
      <c r="AX177" s="82"/>
      <c r="AY177" s="82"/>
      <c r="AZ177" s="82"/>
      <c r="BA177" s="82"/>
      <c r="BB177" s="82"/>
    </row>
    <row r="178" spans="1:54" s="33" customFormat="1" ht="15.75" customHeight="1" x14ac:dyDescent="0.25">
      <c r="A178" s="57">
        <v>45062</v>
      </c>
      <c r="B178" s="208"/>
      <c r="C178" s="10">
        <f>IF(A178='Relevé Kizeo'!C139,VLOOKUP(A178,'Relevé Kizeo'!$C$4:$R$1001,2,TRUE),"")</f>
        <v>0</v>
      </c>
      <c r="D178" s="9">
        <f t="shared" si="58"/>
        <v>0</v>
      </c>
      <c r="E178" s="10">
        <f t="shared" si="60"/>
        <v>0</v>
      </c>
      <c r="F178" s="170">
        <v>0</v>
      </c>
      <c r="G178" s="10" cm="1">
        <f t="array" ref="G178">_xlfn.IFS(C178="",0,C178=0,0,C178="CP",0,C178="CEF",0,C178="CSS",0,C178="CEM",0,C178="CEM",0,C178="MAL",0,C178="AT",0,C178="ABST J",0,C178="ABST I",0,C178="FERIE",0,C178="REPOS",0,C178&lt;"1:00",$F$420)</f>
        <v>0</v>
      </c>
      <c r="H178" s="10">
        <f>IF(A178='Relevé Kizeo'!C139,VLOOKUP(A178,'Relevé Kizeo'!$C$4:$R$1001,3,TRUE),"")</f>
        <v>0</v>
      </c>
      <c r="I178" s="10">
        <f>IF(A178='Relevé Kizeo'!C139,VLOOKUP(A178,'Relevé Kizeo'!$C$4:$R$1001,4,TRUE),"")</f>
        <v>0</v>
      </c>
      <c r="J178" s="10">
        <f>IF(A178='Relevé Kizeo'!C139,VLOOKUP(A178,'Relevé Kizeo'!$C$4:$R$1001,5,TRUE),"")</f>
        <v>0</v>
      </c>
      <c r="K178" s="10">
        <f t="shared" si="59"/>
        <v>0</v>
      </c>
      <c r="L178" s="9">
        <v>0</v>
      </c>
      <c r="M178" s="10" cm="1">
        <f t="array" ref="M178">_xlfn.IFS(I178="",0,I178=0,0,I178="CP",0,I178="CEF",0,I178="CSS",0,I178="CEM",0,I178="MAL",0,I178="AT",0,I178="ABST J",0,I178="ABST I",0,I178="FERIE",0,I178="REPOS",0,I178&lt;"1:00",$F$421)</f>
        <v>0</v>
      </c>
      <c r="N178" s="58" cm="1">
        <f t="array" aca="1" ref="N178" ca="1">_xlfn.IFS(D178=0,0,AND(D178&gt;=1,D178&lt;=9),OFFSET($AL$5,MOD(WEEKNUM(A178,21)-1,26),IF(WEEKNUM(A178,21)&gt;26,8,0))/5,D178=10,0,D178=11,(H178-E178+G178)*24+(K178-I178+M178)*24)</f>
        <v>0</v>
      </c>
      <c r="O178" s="25"/>
      <c r="P178" s="25">
        <f t="shared" ca="1" si="53"/>
        <v>0</v>
      </c>
      <c r="Q178" s="28" cm="1">
        <f t="array" aca="1" ref="Q178" ca="1">IF(LEFT(R$2,1)="-",-1,1)*INDIRECT(CONCATENATE(RIGHT(R$2,LEN(R$2)-1),ROW()))+IF(LEFT(R$3,1)="-",-1,1)*INDIRECT(CONCATENATE(RIGHT(R$3,LEN(R$3)-1),ROW()))</f>
        <v>0</v>
      </c>
      <c r="R178" s="25">
        <f t="shared" ca="1" si="54"/>
        <v>-556.55000000000007</v>
      </c>
      <c r="S178" s="9">
        <f t="shared" si="55"/>
        <v>0</v>
      </c>
      <c r="T178" s="9" t="str">
        <f t="shared" si="61"/>
        <v/>
      </c>
      <c r="U178" s="59"/>
      <c r="V178" s="60">
        <f>IF(A178='Relevé Kizeo'!C139,VLOOKUP(A178,'Relevé Kizeo'!$C$4:$R$1001,6,TRUE),"")</f>
        <v>0</v>
      </c>
      <c r="W178" s="50" t="b">
        <f t="shared" si="45"/>
        <v>0</v>
      </c>
      <c r="X178" s="50"/>
      <c r="Y178" s="51" t="str">
        <f t="shared" si="56"/>
        <v>0</v>
      </c>
      <c r="Z178" s="52">
        <f>IF(A179='Relevé Kizeo'!C140,VLOOKUP(A179,'Relevé Kizeo'!$C$4:$R$1001,8,TRUE),"")</f>
        <v>0</v>
      </c>
      <c r="AA178" s="52" t="str">
        <f t="shared" si="57"/>
        <v>0</v>
      </c>
      <c r="AB178" s="52">
        <f>IF(A179='Relevé Kizeo'!C140,VLOOKUP(A179,'Relevé Kizeo'!$C$4:$R$1001,9,TRUE),"")</f>
        <v>0</v>
      </c>
      <c r="AC178" s="52" t="str">
        <f t="shared" si="62"/>
        <v>0</v>
      </c>
      <c r="AD178" s="53">
        <f>IF(A179='Relevé Kizeo'!C140,VLOOKUP(A179,'Relevé Kizeo'!$C$4:$R$1001,10,TRUE),"")</f>
        <v>0</v>
      </c>
      <c r="AE178" s="11" t="str">
        <f t="shared" ca="1" si="46"/>
        <v/>
      </c>
      <c r="AF178" s="54" t="str">
        <f t="shared" ca="1" si="47"/>
        <v/>
      </c>
      <c r="AG178" s="43"/>
      <c r="AK178" s="82"/>
      <c r="AL178" s="82"/>
      <c r="AM178" s="82"/>
      <c r="AN178" s="82"/>
      <c r="AO178" s="82"/>
      <c r="AP178" s="82"/>
      <c r="AQ178" s="82"/>
      <c r="AR178" s="82"/>
      <c r="AS178" s="82"/>
      <c r="AT178" s="82"/>
      <c r="AU178" s="82"/>
      <c r="AV178" s="82"/>
      <c r="AW178" s="82"/>
      <c r="AX178" s="82"/>
      <c r="AY178" s="82"/>
      <c r="AZ178" s="82"/>
      <c r="BA178" s="82"/>
      <c r="BB178" s="82"/>
    </row>
    <row r="179" spans="1:54" s="33" customFormat="1" ht="15.75" customHeight="1" x14ac:dyDescent="0.25">
      <c r="A179" s="57">
        <v>45063</v>
      </c>
      <c r="B179" s="208"/>
      <c r="C179" s="10">
        <f>IF(A179='Relevé Kizeo'!C140,VLOOKUP(A179,'Relevé Kizeo'!$C$4:$R$1001,2,TRUE),"")</f>
        <v>0</v>
      </c>
      <c r="D179" s="9">
        <f t="shared" si="58"/>
        <v>0</v>
      </c>
      <c r="E179" s="10">
        <f t="shared" si="60"/>
        <v>0</v>
      </c>
      <c r="F179" s="170">
        <v>0</v>
      </c>
      <c r="G179" s="10" cm="1">
        <f t="array" ref="G179">_xlfn.IFS(C179="",0,C179=0,0,C179="CP",0,C179="CEF",0,C179="CSS",0,C179="CEM",0,C179="CEM",0,C179="MAL",0,C179="AT",0,C179="ABST J",0,C179="ABST I",0,C179="FERIE",0,C179="REPOS",0,C179&lt;"1:00",$F$420)</f>
        <v>0</v>
      </c>
      <c r="H179" s="10">
        <f>IF(A179='Relevé Kizeo'!C140,VLOOKUP(A179,'Relevé Kizeo'!$C$4:$R$1001,3,TRUE),"")</f>
        <v>0</v>
      </c>
      <c r="I179" s="10">
        <f>IF(A179='Relevé Kizeo'!C140,VLOOKUP(A179,'Relevé Kizeo'!$C$4:$R$1001,4,TRUE),"")</f>
        <v>0</v>
      </c>
      <c r="J179" s="10">
        <f>IF(A179='Relevé Kizeo'!C140,VLOOKUP(A179,'Relevé Kizeo'!$C$4:$R$1001,5,TRUE),"")</f>
        <v>0</v>
      </c>
      <c r="K179" s="10">
        <f t="shared" si="59"/>
        <v>0</v>
      </c>
      <c r="L179" s="9">
        <v>0</v>
      </c>
      <c r="M179" s="10" cm="1">
        <f t="array" ref="M179">_xlfn.IFS(I179="",0,I179=0,0,I179="CP",0,I179="CEF",0,I179="CSS",0,I179="CEM",0,I179="MAL",0,I179="AT",0,I179="ABST J",0,I179="ABST I",0,I179="FERIE",0,I179="REPOS",0,I179&lt;"1:00",$F$421)</f>
        <v>0</v>
      </c>
      <c r="N179" s="58" cm="1">
        <f t="array" aca="1" ref="N179" ca="1">_xlfn.IFS(D179=0,0,AND(D179&gt;=1,D179&lt;=9),OFFSET($AL$5,MOD(WEEKNUM(A179,21)-1,26),IF(WEEKNUM(A179,21)&gt;26,8,0))/5,D179=10,0,D179=11,(H179-E179+G179)*24+(K179-I179+M179)*24)</f>
        <v>0</v>
      </c>
      <c r="O179" s="25"/>
      <c r="P179" s="25">
        <f t="shared" ca="1" si="53"/>
        <v>0</v>
      </c>
      <c r="Q179" s="28" cm="1">
        <f t="array" aca="1" ref="Q179" ca="1">IF(LEFT(R$2,1)="-",-1,1)*INDIRECT(CONCATENATE(RIGHT(R$2,LEN(R$2)-1),ROW()))+IF(LEFT(R$3,1)="-",-1,1)*INDIRECT(CONCATENATE(RIGHT(R$3,LEN(R$3)-1),ROW()))</f>
        <v>0</v>
      </c>
      <c r="R179" s="25">
        <f t="shared" ca="1" si="54"/>
        <v>-556.55000000000007</v>
      </c>
      <c r="S179" s="9">
        <f t="shared" si="55"/>
        <v>0</v>
      </c>
      <c r="T179" s="9" t="str">
        <f t="shared" si="61"/>
        <v/>
      </c>
      <c r="U179" s="59"/>
      <c r="V179" s="60">
        <f>IF(A179='Relevé Kizeo'!C140,VLOOKUP(A179,'Relevé Kizeo'!$C$4:$R$1001,6,TRUE),"")</f>
        <v>0</v>
      </c>
      <c r="W179" s="50">
        <f t="shared" si="45"/>
        <v>0</v>
      </c>
      <c r="X179" s="50"/>
      <c r="Y179" s="51" t="str">
        <f t="shared" si="56"/>
        <v>0</v>
      </c>
      <c r="Z179" s="52">
        <f>IF(A180='Relevé Kizeo'!C141,VLOOKUP(A180,'Relevé Kizeo'!$C$4:$R$1001,8,TRUE),"")</f>
        <v>0</v>
      </c>
      <c r="AA179" s="52" t="str">
        <f t="shared" si="57"/>
        <v>0</v>
      </c>
      <c r="AB179" s="52">
        <f>IF(A180='Relevé Kizeo'!C141,VLOOKUP(A180,'Relevé Kizeo'!$C$4:$R$1001,9,TRUE),"")</f>
        <v>0</v>
      </c>
      <c r="AC179" s="52" t="str">
        <f t="shared" si="62"/>
        <v>0</v>
      </c>
      <c r="AD179" s="53">
        <f>IF(A180='Relevé Kizeo'!C141,VLOOKUP(A180,'Relevé Kizeo'!$C$4:$R$1001,10,TRUE),"")</f>
        <v>0</v>
      </c>
      <c r="AE179" s="11">
        <f t="shared" ca="1" si="46"/>
        <v>7.5083333333333329</v>
      </c>
      <c r="AF179" s="54">
        <f t="shared" ca="1" si="47"/>
        <v>12.2</v>
      </c>
      <c r="AG179" s="43"/>
      <c r="AK179" s="82"/>
      <c r="AL179" s="82"/>
      <c r="AM179" s="82"/>
      <c r="AN179" s="82"/>
      <c r="AO179" s="82"/>
      <c r="AP179" s="82"/>
      <c r="AQ179" s="82"/>
      <c r="AR179" s="82"/>
      <c r="AS179" s="82"/>
      <c r="AT179" s="82"/>
      <c r="AU179" s="82"/>
      <c r="AV179" s="82"/>
      <c r="AW179" s="82"/>
      <c r="AX179" s="82"/>
      <c r="AY179" s="82"/>
      <c r="AZ179" s="82"/>
      <c r="BA179" s="82"/>
      <c r="BB179" s="82"/>
    </row>
    <row r="180" spans="1:54" s="33" customFormat="1" ht="15.75" customHeight="1" x14ac:dyDescent="0.25">
      <c r="A180" s="57">
        <v>45064</v>
      </c>
      <c r="B180" s="208"/>
      <c r="C180" s="10" t="str">
        <f>IF(A180='Relevé Kizeo'!C141,VLOOKUP(A180,'Relevé Kizeo'!$C$4:$R$1001,2,TRUE),"")</f>
        <v>FERIE</v>
      </c>
      <c r="D180" s="9">
        <f t="shared" si="58"/>
        <v>9</v>
      </c>
      <c r="E180" s="10">
        <f t="shared" si="60"/>
        <v>0</v>
      </c>
      <c r="F180" s="170">
        <v>0</v>
      </c>
      <c r="G180" s="10" cm="1">
        <f t="array" ref="G180">_xlfn.IFS(C180="",0,C180=0,0,C180="CP",0,C180="CEF",0,C180="CSS",0,C180="CEM",0,C180="CEM",0,C180="MAL",0,C180="AT",0,C180="ABST J",0,C180="ABST I",0,C180="FERIE",0,C180="REPOS",0,C180&lt;"1:00",$F$420)</f>
        <v>0</v>
      </c>
      <c r="H180" s="10">
        <f>IF(A180='Relevé Kizeo'!C141,VLOOKUP(A180,'Relevé Kizeo'!$C$4:$R$1001,3,TRUE),"")</f>
        <v>0</v>
      </c>
      <c r="I180" s="10">
        <f>IF(A180='Relevé Kizeo'!C141,VLOOKUP(A180,'Relevé Kizeo'!$C$4:$R$1001,4,TRUE),"")</f>
        <v>0</v>
      </c>
      <c r="J180" s="10">
        <f>IF(A180='Relevé Kizeo'!C141,VLOOKUP(A180,'Relevé Kizeo'!$C$4:$R$1001,5,TRUE),"")</f>
        <v>0</v>
      </c>
      <c r="K180" s="10">
        <f t="shared" si="59"/>
        <v>0</v>
      </c>
      <c r="L180" s="9">
        <v>0</v>
      </c>
      <c r="M180" s="10" cm="1">
        <f t="array" ref="M180">_xlfn.IFS(I180="",0,I180=0,0,I180="CP",0,I180="CEF",0,I180="CSS",0,I180="CEM",0,I180="MAL",0,I180="AT",0,I180="ABST J",0,I180="ABST I",0,I180="FERIE",0,I180="REPOS",0,I180&lt;"1:00",$F$421)</f>
        <v>0</v>
      </c>
      <c r="N180" s="58" cm="1">
        <f t="array" aca="1" ref="N180" ca="1">_xlfn.IFS(D180=0,0,AND(D180&gt;=1,D180&lt;=9),OFFSET($AL$5,MOD(WEEKNUM(A180,21)-1,26),IF(WEEKNUM(A180,21)&gt;26,8,0))/5,D180=10,0,D180=11,(H180-E180+G180)*24+(K180-I180+M180)*24)</f>
        <v>7.8</v>
      </c>
      <c r="O180" s="25"/>
      <c r="P180" s="25">
        <f t="shared" ca="1" si="53"/>
        <v>0</v>
      </c>
      <c r="Q180" s="28" cm="1">
        <f t="array" aca="1" ref="Q180" ca="1">IF(LEFT(R$2,1)="-",-1,1)*INDIRECT(CONCATENATE(RIGHT(R$2,LEN(R$2)-1),ROW()))+IF(LEFT(R$3,1)="-",-1,1)*INDIRECT(CONCATENATE(RIGHT(R$3,LEN(R$3)-1),ROW()))</f>
        <v>0</v>
      </c>
      <c r="R180" s="25">
        <f t="shared" ca="1" si="54"/>
        <v>-556.55000000000007</v>
      </c>
      <c r="S180" s="9">
        <f t="shared" si="55"/>
        <v>0</v>
      </c>
      <c r="T180" s="9" t="str">
        <f t="shared" si="61"/>
        <v/>
      </c>
      <c r="U180" s="59"/>
      <c r="V180" s="60">
        <f>IF(A180='Relevé Kizeo'!C141,VLOOKUP(A180,'Relevé Kizeo'!$C$4:$R$1001,6,TRUE),"")</f>
        <v>0</v>
      </c>
      <c r="W180" s="50" t="b">
        <f t="shared" si="45"/>
        <v>0</v>
      </c>
      <c r="X180" s="50"/>
      <c r="Y180" s="51" t="str">
        <f t="shared" si="56"/>
        <v>0</v>
      </c>
      <c r="Z180" s="52">
        <f>IF(A181='Relevé Kizeo'!C142,VLOOKUP(A181,'Relevé Kizeo'!$C$4:$R$1001,8,TRUE),"")</f>
        <v>0</v>
      </c>
      <c r="AA180" s="52" t="str">
        <f t="shared" si="57"/>
        <v>0</v>
      </c>
      <c r="AB180" s="52">
        <f>IF(A181='Relevé Kizeo'!C142,VLOOKUP(A181,'Relevé Kizeo'!$C$4:$R$1001,9,TRUE),"")</f>
        <v>0</v>
      </c>
      <c r="AC180" s="52" t="str">
        <f t="shared" si="62"/>
        <v>0</v>
      </c>
      <c r="AD180" s="53">
        <f>IF(A181='Relevé Kizeo'!C142,VLOOKUP(A181,'Relevé Kizeo'!$C$4:$R$1001,10,TRUE),"")</f>
        <v>0</v>
      </c>
      <c r="AE180" s="11" t="str">
        <f t="shared" ca="1" si="46"/>
        <v/>
      </c>
      <c r="AF180" s="54" t="str">
        <f t="shared" ca="1" si="47"/>
        <v/>
      </c>
      <c r="AG180" s="64"/>
      <c r="BA180" s="86"/>
      <c r="BB180" s="86"/>
    </row>
    <row r="181" spans="1:54" s="33" customFormat="1" ht="15.75" customHeight="1" x14ac:dyDescent="0.25">
      <c r="A181" s="57">
        <v>45065</v>
      </c>
      <c r="B181" s="208"/>
      <c r="C181" s="10">
        <f>IF(A181='Relevé Kizeo'!C142,VLOOKUP(A181,'Relevé Kizeo'!$C$4:$R$1001,2,TRUE),"")</f>
        <v>0</v>
      </c>
      <c r="D181" s="9">
        <f t="shared" si="58"/>
        <v>0</v>
      </c>
      <c r="E181" s="10">
        <f t="shared" si="60"/>
        <v>0</v>
      </c>
      <c r="F181" s="170">
        <v>0</v>
      </c>
      <c r="G181" s="10" cm="1">
        <f t="array" ref="G181">_xlfn.IFS(C181="",0,C181=0,0,C181="CP",0,C181="CEF",0,C181="CSS",0,C181="CEM",0,C181="CEM",0,C181="MAL",0,C181="AT",0,C181="ABST J",0,C181="ABST I",0,C181="FERIE",0,C181="REPOS",0,C181&lt;"1:00",$F$420)</f>
        <v>0</v>
      </c>
      <c r="H181" s="10">
        <f>IF(A181='Relevé Kizeo'!C142,VLOOKUP(A181,'Relevé Kizeo'!$C$4:$R$1001,3,TRUE),"")</f>
        <v>0</v>
      </c>
      <c r="I181" s="10">
        <f>IF(A181='Relevé Kizeo'!C142,VLOOKUP(A181,'Relevé Kizeo'!$C$4:$R$1001,4,TRUE),"")</f>
        <v>0</v>
      </c>
      <c r="J181" s="10">
        <f>IF(A181='Relevé Kizeo'!C142,VLOOKUP(A181,'Relevé Kizeo'!$C$4:$R$1001,5,TRUE),"")</f>
        <v>0</v>
      </c>
      <c r="K181" s="10">
        <f t="shared" si="59"/>
        <v>0</v>
      </c>
      <c r="L181" s="9">
        <v>0</v>
      </c>
      <c r="M181" s="10" cm="1">
        <f t="array" ref="M181">_xlfn.IFS(I181="",0,I181=0,0,I181="CP",0,I181="CEF",0,I181="CSS",0,I181="CEM",0,I181="MAL",0,I181="AT",0,I181="ABST J",0,I181="ABST I",0,I181="FERIE",0,I181="REPOS",0,I181&lt;"1:00",$F$421)</f>
        <v>0</v>
      </c>
      <c r="N181" s="58" cm="1">
        <f t="array" aca="1" ref="N181" ca="1">_xlfn.IFS(D181=0,0,AND(D181&gt;=1,D181&lt;=9),OFFSET($AL$5,MOD(WEEKNUM(A181,21)-1,26),IF(WEEKNUM(A181,21)&gt;26,8,0))/5,D181=10,0,D181=11,(H181-E181+G181)*24+(K181-I181+M181)*24)</f>
        <v>0</v>
      </c>
      <c r="O181" s="25"/>
      <c r="P181" s="25">
        <f t="shared" ca="1" si="53"/>
        <v>0</v>
      </c>
      <c r="Q181" s="28" cm="1">
        <f t="array" aca="1" ref="Q181" ca="1">IF(LEFT(R$2,1)="-",-1,1)*INDIRECT(CONCATENATE(RIGHT(R$2,LEN(R$2)-1),ROW()))+IF(LEFT(R$3,1)="-",-1,1)*INDIRECT(CONCATENATE(RIGHT(R$3,LEN(R$3)-1),ROW()))</f>
        <v>0</v>
      </c>
      <c r="R181" s="25">
        <f t="shared" ca="1" si="54"/>
        <v>-556.55000000000007</v>
      </c>
      <c r="S181" s="9">
        <f t="shared" si="55"/>
        <v>0</v>
      </c>
      <c r="T181" s="9" t="str">
        <f t="shared" si="61"/>
        <v/>
      </c>
      <c r="U181" s="59"/>
      <c r="V181" s="60">
        <f>IF(A181='Relevé Kizeo'!C142,VLOOKUP(A181,'Relevé Kizeo'!$C$4:$R$1001,6,TRUE),"")</f>
        <v>0</v>
      </c>
      <c r="W181" s="50">
        <f t="shared" si="45"/>
        <v>0</v>
      </c>
      <c r="X181" s="50"/>
      <c r="Y181" s="51" t="str">
        <f t="shared" si="56"/>
        <v>0</v>
      </c>
      <c r="Z181" s="52">
        <f>IF(A182='Relevé Kizeo'!C143,VLOOKUP(A182,'Relevé Kizeo'!$C$4:$R$1001,8,TRUE),"")</f>
        <v>0</v>
      </c>
      <c r="AA181" s="52" t="str">
        <f t="shared" si="57"/>
        <v>0</v>
      </c>
      <c r="AB181" s="52">
        <f>IF(A182='Relevé Kizeo'!C143,VLOOKUP(A182,'Relevé Kizeo'!$C$4:$R$1001,9,TRUE),"")</f>
        <v>0</v>
      </c>
      <c r="AC181" s="52" t="str">
        <f t="shared" si="62"/>
        <v>0</v>
      </c>
      <c r="AD181" s="53">
        <f>IF(A182='Relevé Kizeo'!C143,VLOOKUP(A182,'Relevé Kizeo'!$C$4:$R$1001,10,TRUE),"")</f>
        <v>0</v>
      </c>
      <c r="AE181" s="11" t="str">
        <f t="shared" ca="1" si="46"/>
        <v/>
      </c>
      <c r="AF181" s="54" t="str">
        <f t="shared" ca="1" si="47"/>
        <v/>
      </c>
      <c r="AG181" s="61"/>
    </row>
    <row r="182" spans="1:54" s="33" customFormat="1" ht="15.75" customHeight="1" x14ac:dyDescent="0.25">
      <c r="A182" s="57">
        <v>45066</v>
      </c>
      <c r="B182" s="208"/>
      <c r="C182" s="10" t="str">
        <f>IF(A182='Relevé Kizeo'!C143,VLOOKUP(A182,'Relevé Kizeo'!$C$4:$R$1001,2,TRUE),"")</f>
        <v>REPOS</v>
      </c>
      <c r="D182" s="9">
        <f t="shared" si="58"/>
        <v>10</v>
      </c>
      <c r="E182" s="10">
        <f t="shared" si="60"/>
        <v>0</v>
      </c>
      <c r="F182" s="170">
        <v>0</v>
      </c>
      <c r="G182" s="10" cm="1">
        <f t="array" ref="G182">_xlfn.IFS(C182="",0,C182=0,0,C182="CP",0,C182="CEF",0,C182="CSS",0,C182="CEM",0,C182="CEM",0,C182="MAL",0,C182="AT",0,C182="ABST J",0,C182="ABST I",0,C182="FERIE",0,C182="REPOS",0,C182&lt;"1:00",$F$420)</f>
        <v>0</v>
      </c>
      <c r="H182" s="10">
        <f>IF(A182='Relevé Kizeo'!C143,VLOOKUP(A182,'Relevé Kizeo'!$C$4:$R$1001,3,TRUE),"")</f>
        <v>0</v>
      </c>
      <c r="I182" s="10">
        <f>IF(A182='Relevé Kizeo'!C143,VLOOKUP(A182,'Relevé Kizeo'!$C$4:$R$1001,4,TRUE),"")</f>
        <v>0</v>
      </c>
      <c r="J182" s="10">
        <f>IF(A182='Relevé Kizeo'!C143,VLOOKUP(A182,'Relevé Kizeo'!$C$4:$R$1001,5,TRUE),"")</f>
        <v>0</v>
      </c>
      <c r="K182" s="10">
        <f t="shared" si="59"/>
        <v>0</v>
      </c>
      <c r="L182" s="9">
        <v>0</v>
      </c>
      <c r="M182" s="10" cm="1">
        <f t="array" ref="M182">_xlfn.IFS(I182="",0,I182=0,0,I182="CP",0,I182="CEF",0,I182="CSS",0,I182="CEM",0,I182="MAL",0,I182="AT",0,I182="ABST J",0,I182="ABST I",0,I182="FERIE",0,I182="REPOS",0,I182&lt;"1:00",$F$421)</f>
        <v>0</v>
      </c>
      <c r="N182" s="58" cm="1">
        <f t="array" aca="1" ref="N182" ca="1">_xlfn.IFS(D182=0,0,AND(D182&gt;=1,D182&lt;=9),OFFSET($AL$5,MOD(WEEKNUM(A182,21)-1,26),IF(WEEKNUM(A182,21)&gt;26,8,0))/5,D182=10,0,D182=11,(H182-E182+G182)*24+(K182-I182+M182)*24)</f>
        <v>0</v>
      </c>
      <c r="O182" s="25"/>
      <c r="P182" s="25">
        <f t="shared" ca="1" si="53"/>
        <v>0</v>
      </c>
      <c r="Q182" s="28" cm="1">
        <f t="array" aca="1" ref="Q182" ca="1">IF(LEFT(R$2,1)="-",-1,1)*INDIRECT(CONCATENATE(RIGHT(R$2,LEN(R$2)-1),ROW()))+IF(LEFT(R$3,1)="-",-1,1)*INDIRECT(CONCATENATE(RIGHT(R$3,LEN(R$3)-1),ROW()))</f>
        <v>0</v>
      </c>
      <c r="R182" s="25">
        <f t="shared" ca="1" si="54"/>
        <v>-556.55000000000007</v>
      </c>
      <c r="S182" s="9">
        <f t="shared" si="55"/>
        <v>0</v>
      </c>
      <c r="T182" s="9" t="str">
        <f t="shared" si="61"/>
        <v/>
      </c>
      <c r="U182" s="59"/>
      <c r="V182" s="60">
        <f>IF(A182='Relevé Kizeo'!C143,VLOOKUP(A182,'Relevé Kizeo'!$C$4:$R$1001,6,TRUE),"")</f>
        <v>0</v>
      </c>
      <c r="W182" s="50">
        <f t="shared" si="45"/>
        <v>0</v>
      </c>
      <c r="X182" s="50"/>
      <c r="Y182" s="51" t="str">
        <f t="shared" si="56"/>
        <v>0</v>
      </c>
      <c r="Z182" s="52">
        <f>IF(A183='Relevé Kizeo'!C144,VLOOKUP(A183,'Relevé Kizeo'!$C$4:$R$1001,8,TRUE),"")</f>
        <v>0</v>
      </c>
      <c r="AA182" s="52" t="str">
        <f t="shared" si="57"/>
        <v>0</v>
      </c>
      <c r="AB182" s="52">
        <f>IF(A183='Relevé Kizeo'!C144,VLOOKUP(A183,'Relevé Kizeo'!$C$4:$R$1001,9,TRUE),"")</f>
        <v>0</v>
      </c>
      <c r="AC182" s="52" t="str">
        <f t="shared" si="62"/>
        <v>0</v>
      </c>
      <c r="AD182" s="53">
        <f>IF(A183='Relevé Kizeo'!C144,VLOOKUP(A183,'Relevé Kizeo'!$C$4:$R$1001,10,TRUE),"")</f>
        <v>0</v>
      </c>
      <c r="AE182" s="11" t="str">
        <f t="shared" ca="1" si="46"/>
        <v/>
      </c>
      <c r="AF182" s="54" t="str">
        <f t="shared" ca="1" si="47"/>
        <v/>
      </c>
      <c r="AG182" s="43"/>
    </row>
    <row r="183" spans="1:54" s="33" customFormat="1" ht="15.75" customHeight="1" x14ac:dyDescent="0.25">
      <c r="A183" s="57">
        <v>45067</v>
      </c>
      <c r="B183" s="208"/>
      <c r="C183" s="10" t="str">
        <f>IF(A183='Relevé Kizeo'!C144,VLOOKUP(A183,'Relevé Kizeo'!$C$4:$R$1001,2,TRUE),"")</f>
        <v>REPOS</v>
      </c>
      <c r="D183" s="9">
        <f t="shared" si="58"/>
        <v>10</v>
      </c>
      <c r="E183" s="10">
        <f t="shared" si="60"/>
        <v>0</v>
      </c>
      <c r="F183" s="170">
        <v>0</v>
      </c>
      <c r="G183" s="10" cm="1">
        <f t="array" ref="G183">_xlfn.IFS(C183="",0,C183=0,0,C183="CP",0,C183="CEF",0,C183="CSS",0,C183="CEM",0,C183="CEM",0,C183="MAL",0,C183="AT",0,C183="ABST J",0,C183="ABST I",0,C183="FERIE",0,C183="REPOS",0,C183&lt;"1:00",$F$420)</f>
        <v>0</v>
      </c>
      <c r="H183" s="10">
        <f>IF(A183='Relevé Kizeo'!C144,VLOOKUP(A183,'Relevé Kizeo'!$C$4:$R$1001,3,TRUE),"")</f>
        <v>0</v>
      </c>
      <c r="I183" s="10">
        <f>IF(A183='Relevé Kizeo'!C144,VLOOKUP(A183,'Relevé Kizeo'!$C$4:$R$1001,4,TRUE),"")</f>
        <v>0</v>
      </c>
      <c r="J183" s="10">
        <f>IF(A183='Relevé Kizeo'!C144,VLOOKUP(A183,'Relevé Kizeo'!$C$4:$R$1001,5,TRUE),"")</f>
        <v>0</v>
      </c>
      <c r="K183" s="10">
        <f t="shared" si="59"/>
        <v>0</v>
      </c>
      <c r="L183" s="9">
        <v>0</v>
      </c>
      <c r="M183" s="10" cm="1">
        <f t="array" ref="M183">_xlfn.IFS(I183="",0,I183=0,0,I183="CP",0,I183="CEF",0,I183="CSS",0,I183="CEM",0,I183="MAL",0,I183="AT",0,I183="ABST J",0,I183="ABST I",0,I183="FERIE",0,I183="REPOS",0,I183&lt;"1:00",$F$421)</f>
        <v>0</v>
      </c>
      <c r="N183" s="58" cm="1">
        <f t="array" aca="1" ref="N183" ca="1">_xlfn.IFS(D183=0,0,AND(D183&gt;=1,D183&lt;=9),OFFSET($AL$5,MOD(WEEKNUM(A183,21)-1,26),IF(WEEKNUM(A183,21)&gt;26,8,0))/5,D183=10,0,D183=11,(H183-E183+G183)*24+(K183-I183+M183)*24)</f>
        <v>0</v>
      </c>
      <c r="O183" s="37">
        <f t="shared" ref="O183" ca="1" si="64">SUM(N177:N181)</f>
        <v>7.8</v>
      </c>
      <c r="P183" s="25">
        <v>39</v>
      </c>
      <c r="Q183" s="28" cm="1">
        <f t="array" aca="1" ref="Q183" ca="1">IF(LEFT(R$2,1)="-",-1,1)*INDIRECT(CONCATENATE(RIGHT(R$2,LEN(R$2)-1),ROW()))+IF(LEFT(R$3,1)="-",-1,1)*INDIRECT(CONCATENATE(RIGHT(R$3,LEN(R$3)-1),ROW()))</f>
        <v>-31.2</v>
      </c>
      <c r="R183" s="25">
        <f t="shared" ca="1" si="54"/>
        <v>-587.75000000000011</v>
      </c>
      <c r="S183" s="9">
        <f t="shared" si="55"/>
        <v>0</v>
      </c>
      <c r="T183" s="9" t="str">
        <f t="shared" si="61"/>
        <v/>
      </c>
      <c r="U183" s="59"/>
      <c r="V183" s="60">
        <f>IF(A183='Relevé Kizeo'!C144,VLOOKUP(A183,'Relevé Kizeo'!$C$4:$R$1001,6,TRUE),"")</f>
        <v>0</v>
      </c>
      <c r="W183" s="50" t="b">
        <f t="shared" si="45"/>
        <v>0</v>
      </c>
      <c r="X183" s="50"/>
      <c r="Y183" s="51" t="str">
        <f t="shared" si="56"/>
        <v>0</v>
      </c>
      <c r="Z183" s="52">
        <f>IF(A184='Relevé Kizeo'!C145,VLOOKUP(A184,'Relevé Kizeo'!$C$4:$R$1001,8,TRUE),"")</f>
        <v>0</v>
      </c>
      <c r="AA183" s="52" t="str">
        <f t="shared" si="57"/>
        <v>0</v>
      </c>
      <c r="AB183" s="52">
        <f>IF(A184='Relevé Kizeo'!C145,VLOOKUP(A184,'Relevé Kizeo'!$C$4:$R$1001,9,TRUE),"")</f>
        <v>0</v>
      </c>
      <c r="AC183" s="52" t="str">
        <f t="shared" si="62"/>
        <v>0</v>
      </c>
      <c r="AD183" s="53">
        <f>IF(A184='Relevé Kizeo'!C145,VLOOKUP(A184,'Relevé Kizeo'!$C$4:$R$1001,10,TRUE),"")</f>
        <v>0</v>
      </c>
      <c r="AE183" s="11" t="str">
        <f t="shared" ca="1" si="46"/>
        <v/>
      </c>
      <c r="AF183" s="54" t="str">
        <f t="shared" ca="1" si="47"/>
        <v/>
      </c>
      <c r="AG183" s="43"/>
    </row>
    <row r="184" spans="1:54" s="33" customFormat="1" ht="15.75" customHeight="1" x14ac:dyDescent="0.25">
      <c r="A184" s="57">
        <v>45068</v>
      </c>
      <c r="B184" s="207" t="s">
        <v>64</v>
      </c>
      <c r="C184" s="10">
        <f>IF(A184='Relevé Kizeo'!C145,VLOOKUP(A184,'Relevé Kizeo'!$C$4:$R$1001,2,TRUE),"")</f>
        <v>0</v>
      </c>
      <c r="D184" s="9">
        <f t="shared" si="58"/>
        <v>0</v>
      </c>
      <c r="E184" s="10">
        <f t="shared" si="60"/>
        <v>0</v>
      </c>
      <c r="F184" s="170">
        <v>0</v>
      </c>
      <c r="G184" s="10" cm="1">
        <f t="array" ref="G184">_xlfn.IFS(C184="",0,C184=0,0,C184="CP",0,C184="CEF",0,C184="CSS",0,C184="CEM",0,C184="CEM",0,C184="MAL",0,C184="AT",0,C184="ABST J",0,C184="ABST I",0,C184="FERIE",0,C184="REPOS",0,C184&lt;"1:00",$F$420)</f>
        <v>0</v>
      </c>
      <c r="H184" s="10">
        <f>IF(A184='Relevé Kizeo'!C145,VLOOKUP(A184,'Relevé Kizeo'!$C$4:$R$1001,3,TRUE),"")</f>
        <v>0</v>
      </c>
      <c r="I184" s="10">
        <f>IF(A184='Relevé Kizeo'!C145,VLOOKUP(A184,'Relevé Kizeo'!$C$4:$R$1001,4,TRUE),"")</f>
        <v>0</v>
      </c>
      <c r="J184" s="10">
        <f>IF(A184='Relevé Kizeo'!C145,VLOOKUP(A184,'Relevé Kizeo'!$C$4:$R$1001,5,TRUE),"")</f>
        <v>0</v>
      </c>
      <c r="K184" s="10">
        <f t="shared" si="59"/>
        <v>0</v>
      </c>
      <c r="L184" s="9">
        <v>0</v>
      </c>
      <c r="M184" s="10" cm="1">
        <f t="array" ref="M184">_xlfn.IFS(I184="",0,I184=0,0,I184="CP",0,I184="CEF",0,I184="CSS",0,I184="CEM",0,I184="MAL",0,I184="AT",0,I184="ABST J",0,I184="ABST I",0,I184="FERIE",0,I184="REPOS",0,I184&lt;"1:00",$F$421)</f>
        <v>0</v>
      </c>
      <c r="N184" s="58" cm="1">
        <f t="array" aca="1" ref="N184" ca="1">_xlfn.IFS(D184=0,0,AND(D184&gt;=1,D184&lt;=9),OFFSET($AL$5,MOD(WEEKNUM(A184,21)-1,26),IF(WEEKNUM(A184,21)&gt;26,8,0))/5,D184=10,0,D184=11,(H184-E184+G184)*24+(K184-I184+M184)*24)</f>
        <v>0</v>
      </c>
      <c r="P184" s="25">
        <f t="shared" ca="1" si="53"/>
        <v>0</v>
      </c>
      <c r="Q184" s="28" cm="1">
        <f t="array" aca="1" ref="Q184" ca="1">IF(LEFT(R$2,1)="-",-1,1)*INDIRECT(CONCATENATE(RIGHT(R$2,LEN(R$2)-1),ROW()))+IF(LEFT(R$3,1)="-",-1,1)*INDIRECT(CONCATENATE(RIGHT(R$3,LEN(R$3)-1),ROW()))</f>
        <v>0</v>
      </c>
      <c r="R184" s="25">
        <f t="shared" ca="1" si="54"/>
        <v>-587.75000000000011</v>
      </c>
      <c r="S184" s="9">
        <f t="shared" si="55"/>
        <v>0</v>
      </c>
      <c r="T184" s="9" t="str">
        <f t="shared" si="61"/>
        <v/>
      </c>
      <c r="U184" s="59"/>
      <c r="V184" s="60">
        <f>IF(A184='Relevé Kizeo'!C145,VLOOKUP(A184,'Relevé Kizeo'!$C$4:$R$1001,6,TRUE),"")</f>
        <v>0</v>
      </c>
      <c r="W184" s="50" t="b">
        <f t="shared" si="45"/>
        <v>0</v>
      </c>
      <c r="X184" s="50"/>
      <c r="Y184" s="51" t="str">
        <f t="shared" si="56"/>
        <v>0</v>
      </c>
      <c r="Z184" s="52">
        <f>IF(A185='Relevé Kizeo'!C146,VLOOKUP(A185,'Relevé Kizeo'!$C$4:$R$1001,8,TRUE),"")</f>
        <v>0</v>
      </c>
      <c r="AA184" s="52" t="str">
        <f t="shared" si="57"/>
        <v>0</v>
      </c>
      <c r="AB184" s="52">
        <f>IF(A185='Relevé Kizeo'!C146,VLOOKUP(A185,'Relevé Kizeo'!$C$4:$R$1001,9,TRUE),"")</f>
        <v>0</v>
      </c>
      <c r="AC184" s="52" t="str">
        <f t="shared" si="62"/>
        <v>0</v>
      </c>
      <c r="AD184" s="53">
        <f>IF(A185='Relevé Kizeo'!C146,VLOOKUP(A185,'Relevé Kizeo'!$C$4:$R$1001,10,TRUE),"")</f>
        <v>0</v>
      </c>
      <c r="AE184" s="11" t="str">
        <f t="shared" ca="1" si="46"/>
        <v/>
      </c>
      <c r="AF184" s="54" t="str">
        <f t="shared" ca="1" si="47"/>
        <v/>
      </c>
      <c r="AG184" s="43"/>
    </row>
    <row r="185" spans="1:54" s="33" customFormat="1" ht="15.75" customHeight="1" x14ac:dyDescent="0.25">
      <c r="A185" s="57">
        <v>45069</v>
      </c>
      <c r="B185" s="208"/>
      <c r="C185" s="10">
        <f>IF(A185='Relevé Kizeo'!C146,VLOOKUP(A185,'Relevé Kizeo'!$C$4:$R$1001,2,TRUE),"")</f>
        <v>0</v>
      </c>
      <c r="D185" s="9">
        <f t="shared" si="58"/>
        <v>0</v>
      </c>
      <c r="E185" s="10">
        <f t="shared" si="60"/>
        <v>0</v>
      </c>
      <c r="F185" s="170">
        <v>0</v>
      </c>
      <c r="G185" s="10" cm="1">
        <f t="array" ref="G185">_xlfn.IFS(C185="",0,C185=0,0,C185="CP",0,C185="CEF",0,C185="CSS",0,C185="CEM",0,C185="CEM",0,C185="MAL",0,C185="AT",0,C185="ABST J",0,C185="ABST I",0,C185="FERIE",0,C185="REPOS",0,C185&lt;"1:00",$F$420)</f>
        <v>0</v>
      </c>
      <c r="H185" s="10">
        <f>IF(A185='Relevé Kizeo'!C146,VLOOKUP(A185,'Relevé Kizeo'!$C$4:$R$1001,3,TRUE),"")</f>
        <v>0</v>
      </c>
      <c r="I185" s="10">
        <f>IF(A185='Relevé Kizeo'!C146,VLOOKUP(A185,'Relevé Kizeo'!$C$4:$R$1001,4,TRUE),"")</f>
        <v>0</v>
      </c>
      <c r="J185" s="10">
        <f>IF(A185='Relevé Kizeo'!C146,VLOOKUP(A185,'Relevé Kizeo'!$C$4:$R$1001,5,TRUE),"")</f>
        <v>0</v>
      </c>
      <c r="K185" s="10">
        <f t="shared" si="59"/>
        <v>0</v>
      </c>
      <c r="L185" s="9">
        <v>0</v>
      </c>
      <c r="M185" s="10" cm="1">
        <f t="array" ref="M185">_xlfn.IFS(I185="",0,I185=0,0,I185="CP",0,I185="CEF",0,I185="CSS",0,I185="CEM",0,I185="MAL",0,I185="AT",0,I185="ABST J",0,I185="ABST I",0,I185="FERIE",0,I185="REPOS",0,I185&lt;"1:00",$F$421)</f>
        <v>0</v>
      </c>
      <c r="N185" s="58" cm="1">
        <f t="array" aca="1" ref="N185" ca="1">_xlfn.IFS(D185=0,0,AND(D185&gt;=1,D185&lt;=9),OFFSET($AL$5,MOD(WEEKNUM(A185,21)-1,26),IF(WEEKNUM(A185,21)&gt;26,8,0))/5,D185=10,0,D185=11,(H185-E185+G185)*24+(K185-I185+M185)*24)</f>
        <v>0</v>
      </c>
      <c r="O185" s="25"/>
      <c r="P185" s="25">
        <f t="shared" ca="1" si="53"/>
        <v>0</v>
      </c>
      <c r="Q185" s="28" cm="1">
        <f t="array" aca="1" ref="Q185" ca="1">IF(LEFT(R$2,1)="-",-1,1)*INDIRECT(CONCATENATE(RIGHT(R$2,LEN(R$2)-1),ROW()))+IF(LEFT(R$3,1)="-",-1,1)*INDIRECT(CONCATENATE(RIGHT(R$3,LEN(R$3)-1),ROW()))</f>
        <v>0</v>
      </c>
      <c r="R185" s="25">
        <f t="shared" ca="1" si="54"/>
        <v>-587.75000000000011</v>
      </c>
      <c r="S185" s="9">
        <f t="shared" si="55"/>
        <v>0</v>
      </c>
      <c r="T185" s="9" t="str">
        <f t="shared" si="61"/>
        <v/>
      </c>
      <c r="U185" s="59"/>
      <c r="V185" s="60">
        <f>IF(A185='Relevé Kizeo'!C146,VLOOKUP(A185,'Relevé Kizeo'!$C$4:$R$1001,6,TRUE),"")</f>
        <v>0</v>
      </c>
      <c r="W185" s="50" t="b">
        <f t="shared" si="45"/>
        <v>0</v>
      </c>
      <c r="X185" s="50"/>
      <c r="Y185" s="51" t="str">
        <f t="shared" si="56"/>
        <v>0</v>
      </c>
      <c r="Z185" s="52">
        <f>IF(A186='Relevé Kizeo'!C147,VLOOKUP(A186,'Relevé Kizeo'!$C$4:$R$1001,8,TRUE),"")</f>
        <v>0</v>
      </c>
      <c r="AA185" s="52" t="str">
        <f t="shared" si="57"/>
        <v>0</v>
      </c>
      <c r="AB185" s="52">
        <f>IF(A186='Relevé Kizeo'!C147,VLOOKUP(A186,'Relevé Kizeo'!$C$4:$R$1001,9,TRUE),"")</f>
        <v>0</v>
      </c>
      <c r="AC185" s="52" t="str">
        <f t="shared" si="62"/>
        <v>0</v>
      </c>
      <c r="AD185" s="53">
        <f>IF(A186='Relevé Kizeo'!C147,VLOOKUP(A186,'Relevé Kizeo'!$C$4:$R$1001,10,TRUE),"")</f>
        <v>0</v>
      </c>
      <c r="AE185" s="11" t="str">
        <f t="shared" ca="1" si="46"/>
        <v/>
      </c>
      <c r="AF185" s="54" t="str">
        <f t="shared" ca="1" si="47"/>
        <v/>
      </c>
      <c r="AG185" s="43"/>
    </row>
    <row r="186" spans="1:54" s="33" customFormat="1" ht="15.75" customHeight="1" x14ac:dyDescent="0.25">
      <c r="A186" s="57">
        <v>45070</v>
      </c>
      <c r="B186" s="208"/>
      <c r="C186" s="10">
        <f>IF(A186='Relevé Kizeo'!C147,VLOOKUP(A186,'Relevé Kizeo'!$C$4:$R$1001,2,TRUE),"")</f>
        <v>0</v>
      </c>
      <c r="D186" s="9">
        <f t="shared" si="58"/>
        <v>0</v>
      </c>
      <c r="E186" s="10">
        <f t="shared" si="60"/>
        <v>0</v>
      </c>
      <c r="F186" s="170">
        <v>0</v>
      </c>
      <c r="G186" s="10" cm="1">
        <f t="array" ref="G186">_xlfn.IFS(C186="",0,C186=0,0,C186="CP",0,C186="CEF",0,C186="CSS",0,C186="CEM",0,C186="CEM",0,C186="MAL",0,C186="AT",0,C186="ABST J",0,C186="ABST I",0,C186="FERIE",0,C186="REPOS",0,C186&lt;"1:00",$F$420)</f>
        <v>0</v>
      </c>
      <c r="H186" s="10">
        <f>IF(A186='Relevé Kizeo'!C147,VLOOKUP(A186,'Relevé Kizeo'!$C$4:$R$1001,3,TRUE),"")</f>
        <v>0</v>
      </c>
      <c r="I186" s="10">
        <f>IF(A186='Relevé Kizeo'!C147,VLOOKUP(A186,'Relevé Kizeo'!$C$4:$R$1001,4,TRUE),"")</f>
        <v>0</v>
      </c>
      <c r="J186" s="10">
        <f>IF(A186='Relevé Kizeo'!C147,VLOOKUP(A186,'Relevé Kizeo'!$C$4:$R$1001,5,TRUE),"")</f>
        <v>0</v>
      </c>
      <c r="K186" s="10">
        <f t="shared" si="59"/>
        <v>0</v>
      </c>
      <c r="L186" s="9">
        <v>0</v>
      </c>
      <c r="M186" s="10" cm="1">
        <f t="array" ref="M186">_xlfn.IFS(I186="",0,I186=0,0,I186="CP",0,I186="CEF",0,I186="CSS",0,I186="CEM",0,I186="MAL",0,I186="AT",0,I186="ABST J",0,I186="ABST I",0,I186="FERIE",0,I186="REPOS",0,I186&lt;"1:00",$F$421)</f>
        <v>0</v>
      </c>
      <c r="N186" s="58" cm="1">
        <f t="array" aca="1" ref="N186" ca="1">_xlfn.IFS(D186=0,0,AND(D186&gt;=1,D186&lt;=9),OFFSET($AL$5,MOD(WEEKNUM(A186,21)-1,26),IF(WEEKNUM(A186,21)&gt;26,8,0))/5,D186=10,0,D186=11,(H186-E186+G186)*24+(K186-I186+M186)*24)</f>
        <v>0</v>
      </c>
      <c r="O186" s="25"/>
      <c r="P186" s="25">
        <f t="shared" ca="1" si="53"/>
        <v>0</v>
      </c>
      <c r="Q186" s="28" cm="1">
        <f t="array" aca="1" ref="Q186" ca="1">IF(LEFT(R$2,1)="-",-1,1)*INDIRECT(CONCATENATE(RIGHT(R$2,LEN(R$2)-1),ROW()))+IF(LEFT(R$3,1)="-",-1,1)*INDIRECT(CONCATENATE(RIGHT(R$3,LEN(R$3)-1),ROW()))</f>
        <v>0</v>
      </c>
      <c r="R186" s="25">
        <f t="shared" ca="1" si="54"/>
        <v>-587.75000000000011</v>
      </c>
      <c r="S186" s="9">
        <f t="shared" si="55"/>
        <v>0</v>
      </c>
      <c r="T186" s="9" t="str">
        <f t="shared" si="61"/>
        <v/>
      </c>
      <c r="U186" s="59"/>
      <c r="V186" s="60">
        <f>IF(A186='Relevé Kizeo'!C147,VLOOKUP(A186,'Relevé Kizeo'!$C$4:$R$1001,6,TRUE),"")</f>
        <v>0</v>
      </c>
      <c r="W186" s="50" t="b">
        <f t="shared" si="45"/>
        <v>0</v>
      </c>
      <c r="X186" s="50"/>
      <c r="Y186" s="51" t="str">
        <f t="shared" si="56"/>
        <v>0</v>
      </c>
      <c r="Z186" s="52">
        <f>IF(A187='Relevé Kizeo'!C148,VLOOKUP(A187,'Relevé Kizeo'!$C$4:$R$1001,8,TRUE),"")</f>
        <v>0</v>
      </c>
      <c r="AA186" s="52" t="str">
        <f t="shared" si="57"/>
        <v>0</v>
      </c>
      <c r="AB186" s="52">
        <f>IF(A187='Relevé Kizeo'!C148,VLOOKUP(A187,'Relevé Kizeo'!$C$4:$R$1001,9,TRUE),"")</f>
        <v>0</v>
      </c>
      <c r="AC186" s="52" t="str">
        <f t="shared" si="62"/>
        <v>0</v>
      </c>
      <c r="AD186" s="53">
        <f>IF(A187='Relevé Kizeo'!C148,VLOOKUP(A187,'Relevé Kizeo'!$C$4:$R$1001,10,TRUE),"")</f>
        <v>0</v>
      </c>
      <c r="AE186" s="11" t="str">
        <f t="shared" ca="1" si="46"/>
        <v/>
      </c>
      <c r="AF186" s="54" t="str">
        <f t="shared" ca="1" si="47"/>
        <v/>
      </c>
      <c r="AG186" s="43"/>
    </row>
    <row r="187" spans="1:54" s="33" customFormat="1" ht="15.75" customHeight="1" x14ac:dyDescent="0.25">
      <c r="A187" s="57">
        <v>45071</v>
      </c>
      <c r="B187" s="208"/>
      <c r="C187" s="10">
        <f>IF(A187='Relevé Kizeo'!C148,VLOOKUP(A187,'Relevé Kizeo'!$C$4:$R$1001,2,TRUE),"")</f>
        <v>0</v>
      </c>
      <c r="D187" s="9">
        <f t="shared" si="58"/>
        <v>0</v>
      </c>
      <c r="E187" s="10">
        <f t="shared" si="60"/>
        <v>0</v>
      </c>
      <c r="F187" s="170">
        <v>0</v>
      </c>
      <c r="G187" s="10" cm="1">
        <f t="array" ref="G187">_xlfn.IFS(C187="",0,C187=0,0,C187="CP",0,C187="CEF",0,C187="CSS",0,C187="CEM",0,C187="CEM",0,C187="MAL",0,C187="AT",0,C187="ABST J",0,C187="ABST I",0,C187="FERIE",0,C187="REPOS",0,C187&lt;"1:00",$F$420)</f>
        <v>0</v>
      </c>
      <c r="H187" s="10">
        <f>IF(A187='Relevé Kizeo'!C148,VLOOKUP(A187,'Relevé Kizeo'!$C$4:$R$1001,3,TRUE),"")</f>
        <v>0</v>
      </c>
      <c r="I187" s="10">
        <f>IF(A187='Relevé Kizeo'!C148,VLOOKUP(A187,'Relevé Kizeo'!$C$4:$R$1001,4,TRUE),"")</f>
        <v>0</v>
      </c>
      <c r="J187" s="10">
        <f>IF(A187='Relevé Kizeo'!C148,VLOOKUP(A187,'Relevé Kizeo'!$C$4:$R$1001,5,TRUE),"")</f>
        <v>0</v>
      </c>
      <c r="K187" s="10">
        <f t="shared" si="59"/>
        <v>0</v>
      </c>
      <c r="L187" s="9">
        <v>0</v>
      </c>
      <c r="M187" s="10" cm="1">
        <f t="array" ref="M187">_xlfn.IFS(I187="",0,I187=0,0,I187="CP",0,I187="CEF",0,I187="CSS",0,I187="CEM",0,I187="MAL",0,I187="AT",0,I187="ABST J",0,I187="ABST I",0,I187="FERIE",0,I187="REPOS",0,I187&lt;"1:00",$F$421)</f>
        <v>0</v>
      </c>
      <c r="N187" s="58" cm="1">
        <f t="array" aca="1" ref="N187" ca="1">_xlfn.IFS(D187=0,0,AND(D187&gt;=1,D187&lt;=9),OFFSET($AL$5,MOD(WEEKNUM(A187,21)-1,26),IF(WEEKNUM(A187,21)&gt;26,8,0))/5,D187=10,0,D187=11,(H187-E187+G187)*24+(K187-I187+M187)*24)</f>
        <v>0</v>
      </c>
      <c r="O187" s="25"/>
      <c r="P187" s="25">
        <f t="shared" ca="1" si="53"/>
        <v>0</v>
      </c>
      <c r="Q187" s="28" cm="1">
        <f t="array" aca="1" ref="Q187" ca="1">IF(LEFT(R$2,1)="-",-1,1)*INDIRECT(CONCATENATE(RIGHT(R$2,LEN(R$2)-1),ROW()))+IF(LEFT(R$3,1)="-",-1,1)*INDIRECT(CONCATENATE(RIGHT(R$3,LEN(R$3)-1),ROW()))</f>
        <v>0</v>
      </c>
      <c r="R187" s="25">
        <f t="shared" ca="1" si="54"/>
        <v>-587.75000000000011</v>
      </c>
      <c r="S187" s="9">
        <f t="shared" si="55"/>
        <v>0</v>
      </c>
      <c r="T187" s="9" t="str">
        <f t="shared" si="61"/>
        <v/>
      </c>
      <c r="U187" s="59"/>
      <c r="V187" s="60">
        <f>IF(A187='Relevé Kizeo'!C148,VLOOKUP(A187,'Relevé Kizeo'!$C$4:$R$1001,6,TRUE),"")</f>
        <v>0</v>
      </c>
      <c r="W187" s="50" t="b">
        <f t="shared" si="45"/>
        <v>0</v>
      </c>
      <c r="X187" s="75"/>
      <c r="Y187" s="51" t="str">
        <f t="shared" si="56"/>
        <v>0</v>
      </c>
      <c r="Z187" s="52">
        <f>IF(A188='Relevé Kizeo'!C149,VLOOKUP(A188,'Relevé Kizeo'!$C$4:$R$1001,8,TRUE),"")</f>
        <v>0</v>
      </c>
      <c r="AA187" s="52" t="str">
        <f t="shared" si="57"/>
        <v>0</v>
      </c>
      <c r="AB187" s="52">
        <f>IF(A188='Relevé Kizeo'!C149,VLOOKUP(A188,'Relevé Kizeo'!$C$4:$R$1001,9,TRUE),"")</f>
        <v>0</v>
      </c>
      <c r="AC187" s="52" t="str">
        <f t="shared" si="62"/>
        <v>0</v>
      </c>
      <c r="AD187" s="53">
        <f>IF(A188='Relevé Kizeo'!C149,VLOOKUP(A188,'Relevé Kizeo'!$C$4:$R$1001,10,TRUE),"")</f>
        <v>0</v>
      </c>
      <c r="AE187" s="11" t="str">
        <f t="shared" ca="1" si="46"/>
        <v/>
      </c>
      <c r="AF187" s="54" t="str">
        <f t="shared" ca="1" si="47"/>
        <v/>
      </c>
      <c r="AG187" s="64"/>
    </row>
    <row r="188" spans="1:54" s="33" customFormat="1" ht="15.75" customHeight="1" x14ac:dyDescent="0.25">
      <c r="A188" s="57">
        <v>45072</v>
      </c>
      <c r="B188" s="208"/>
      <c r="C188" s="10">
        <f>IF(A188='Relevé Kizeo'!C149,VLOOKUP(A188,'Relevé Kizeo'!$C$4:$R$1001,2,TRUE),"")</f>
        <v>0</v>
      </c>
      <c r="D188" s="9">
        <f t="shared" si="58"/>
        <v>0</v>
      </c>
      <c r="E188" s="10">
        <f t="shared" si="60"/>
        <v>0</v>
      </c>
      <c r="F188" s="170">
        <v>0</v>
      </c>
      <c r="G188" s="10" cm="1">
        <f t="array" ref="G188">_xlfn.IFS(C188="",0,C188=0,0,C188="CP",0,C188="CEF",0,C188="CSS",0,C188="CEM",0,C188="CEM",0,C188="MAL",0,C188="AT",0,C188="ABST J",0,C188="ABST I",0,C188="FERIE",0,C188="REPOS",0,C188&lt;"1:00",$F$420)</f>
        <v>0</v>
      </c>
      <c r="H188" s="10">
        <f>IF(A188='Relevé Kizeo'!C149,VLOOKUP(A188,'Relevé Kizeo'!$C$4:$R$1001,3,TRUE),"")</f>
        <v>0</v>
      </c>
      <c r="I188" s="10">
        <f>IF(A188='Relevé Kizeo'!C149,VLOOKUP(A188,'Relevé Kizeo'!$C$4:$R$1001,4,TRUE),"")</f>
        <v>0</v>
      </c>
      <c r="J188" s="10">
        <f>IF(A188='Relevé Kizeo'!C149,VLOOKUP(A188,'Relevé Kizeo'!$C$4:$R$1001,5,TRUE),"")</f>
        <v>0</v>
      </c>
      <c r="K188" s="10">
        <f t="shared" si="59"/>
        <v>0</v>
      </c>
      <c r="L188" s="9">
        <v>0</v>
      </c>
      <c r="M188" s="10" cm="1">
        <f t="array" ref="M188">_xlfn.IFS(I188="",0,I188=0,0,I188="CP",0,I188="CEF",0,I188="CSS",0,I188="CEM",0,I188="MAL",0,I188="AT",0,I188="ABST J",0,I188="ABST I",0,I188="FERIE",0,I188="REPOS",0,I188&lt;"1:00",$F$421)</f>
        <v>0</v>
      </c>
      <c r="N188" s="58" cm="1">
        <f t="array" aca="1" ref="N188" ca="1">_xlfn.IFS(D188=0,0,AND(D188&gt;=1,D188&lt;=9),OFFSET($AL$5,MOD(WEEKNUM(A188,21)-1,26),IF(WEEKNUM(A188,21)&gt;26,8,0))/5,D188=10,0,D188=11,(H188-E188+G188)*24+(K188-I188+M188)*24)</f>
        <v>0</v>
      </c>
      <c r="O188" s="25"/>
      <c r="P188" s="25">
        <f t="shared" ca="1" si="53"/>
        <v>0</v>
      </c>
      <c r="Q188" s="28" cm="1">
        <f t="array" aca="1" ref="Q188" ca="1">IF(LEFT(R$2,1)="-",-1,1)*INDIRECT(CONCATENATE(RIGHT(R$2,LEN(R$2)-1),ROW()))+IF(LEFT(R$3,1)="-",-1,1)*INDIRECT(CONCATENATE(RIGHT(R$3,LEN(R$3)-1),ROW()))</f>
        <v>0</v>
      </c>
      <c r="R188" s="25">
        <f t="shared" ca="1" si="54"/>
        <v>-587.75000000000011</v>
      </c>
      <c r="S188" s="9">
        <f t="shared" si="55"/>
        <v>0</v>
      </c>
      <c r="T188" s="9" t="str">
        <f t="shared" si="61"/>
        <v/>
      </c>
      <c r="U188" s="75"/>
      <c r="V188" s="60">
        <f>IF(A188='Relevé Kizeo'!C149,VLOOKUP(A188,'Relevé Kizeo'!$C$4:$R$1001,6,TRUE),"")</f>
        <v>0</v>
      </c>
      <c r="W188" s="50">
        <f t="shared" si="45"/>
        <v>0</v>
      </c>
      <c r="X188" s="75"/>
      <c r="Y188" s="51" t="str">
        <f t="shared" si="56"/>
        <v>0</v>
      </c>
      <c r="Z188" s="52">
        <f>IF(A189='Relevé Kizeo'!C150,VLOOKUP(A189,'Relevé Kizeo'!$C$4:$R$1001,8,TRUE),"")</f>
        <v>0</v>
      </c>
      <c r="AA188" s="52" t="str">
        <f t="shared" si="57"/>
        <v>0</v>
      </c>
      <c r="AB188" s="52">
        <f>IF(A189='Relevé Kizeo'!C150,VLOOKUP(A189,'Relevé Kizeo'!$C$4:$R$1001,9,TRUE),"")</f>
        <v>0</v>
      </c>
      <c r="AC188" s="52" t="str">
        <f t="shared" si="62"/>
        <v>0</v>
      </c>
      <c r="AD188" s="53">
        <f>IF(A189='Relevé Kizeo'!C150,VLOOKUP(A189,'Relevé Kizeo'!$C$4:$R$1001,10,TRUE),"")</f>
        <v>0</v>
      </c>
      <c r="AE188" s="11" t="str">
        <f t="shared" ca="1" si="46"/>
        <v/>
      </c>
      <c r="AF188" s="54" t="str">
        <f t="shared" ca="1" si="47"/>
        <v/>
      </c>
      <c r="AG188" s="61"/>
      <c r="AK188" s="44"/>
      <c r="AL188" s="44"/>
      <c r="AM188" s="44"/>
      <c r="AN188" s="44"/>
      <c r="AP188" s="44"/>
      <c r="AQ188" s="44"/>
      <c r="AR188" s="44"/>
    </row>
    <row r="189" spans="1:54" s="33" customFormat="1" ht="15.75" customHeight="1" x14ac:dyDescent="0.25">
      <c r="A189" s="57">
        <v>45073</v>
      </c>
      <c r="B189" s="208"/>
      <c r="C189" s="10" t="str">
        <f>IF(A189='Relevé Kizeo'!C150,VLOOKUP(A189,'Relevé Kizeo'!$C$4:$R$1001,2,TRUE),"")</f>
        <v>REPOS</v>
      </c>
      <c r="D189" s="9">
        <f t="shared" si="58"/>
        <v>10</v>
      </c>
      <c r="E189" s="10">
        <f t="shared" si="60"/>
        <v>0</v>
      </c>
      <c r="F189" s="170">
        <v>0</v>
      </c>
      <c r="G189" s="10" cm="1">
        <f t="array" ref="G189">_xlfn.IFS(C189="",0,C189=0,0,C189="CP",0,C189="CEF",0,C189="CSS",0,C189="CEM",0,C189="CEM",0,C189="MAL",0,C189="AT",0,C189="ABST J",0,C189="ABST I",0,C189="FERIE",0,C189="REPOS",0,C189&lt;"1:00",$F$420)</f>
        <v>0</v>
      </c>
      <c r="H189" s="10">
        <f>IF(A189='Relevé Kizeo'!C150,VLOOKUP(A189,'Relevé Kizeo'!$C$4:$R$1001,3,TRUE),"")</f>
        <v>0</v>
      </c>
      <c r="I189" s="10">
        <f>IF(A189='Relevé Kizeo'!C150,VLOOKUP(A189,'Relevé Kizeo'!$C$4:$R$1001,4,TRUE),"")</f>
        <v>0</v>
      </c>
      <c r="J189" s="10">
        <f>IF(A189='Relevé Kizeo'!C150,VLOOKUP(A189,'Relevé Kizeo'!$C$4:$R$1001,5,TRUE),"")</f>
        <v>0</v>
      </c>
      <c r="K189" s="10">
        <f t="shared" si="59"/>
        <v>0</v>
      </c>
      <c r="L189" s="9">
        <v>0</v>
      </c>
      <c r="M189" s="10" cm="1">
        <f t="array" ref="M189">_xlfn.IFS(I189="",0,I189=0,0,I189="CP",0,I189="CEF",0,I189="CSS",0,I189="CEM",0,I189="MAL",0,I189="AT",0,I189="ABST J",0,I189="ABST I",0,I189="FERIE",0,I189="REPOS",0,I189&lt;"1:00",$F$421)</f>
        <v>0</v>
      </c>
      <c r="N189" s="58" cm="1">
        <f t="array" aca="1" ref="N189" ca="1">_xlfn.IFS(D189=0,0,AND(D189&gt;=1,D189&lt;=9),OFFSET($AL$5,MOD(WEEKNUM(A189,21)-1,26),IF(WEEKNUM(A189,21)&gt;26,8,0))/5,D189=10,0,D189=11,(H189-E189+G189)*24+(K189-I189+M189)*24)</f>
        <v>0</v>
      </c>
      <c r="O189" s="25"/>
      <c r="P189" s="25">
        <f t="shared" ca="1" si="53"/>
        <v>0</v>
      </c>
      <c r="Q189" s="28" cm="1">
        <f t="array" aca="1" ref="Q189" ca="1">IF(LEFT(R$2,1)="-",-1,1)*INDIRECT(CONCATENATE(RIGHT(R$2,LEN(R$2)-1),ROW()))+IF(LEFT(R$3,1)="-",-1,1)*INDIRECT(CONCATENATE(RIGHT(R$3,LEN(R$3)-1),ROW()))</f>
        <v>0</v>
      </c>
      <c r="R189" s="25">
        <f t="shared" ca="1" si="54"/>
        <v>-587.75000000000011</v>
      </c>
      <c r="S189" s="9">
        <f t="shared" si="55"/>
        <v>0</v>
      </c>
      <c r="T189" s="9" t="str">
        <f t="shared" si="61"/>
        <v/>
      </c>
      <c r="U189" s="75"/>
      <c r="V189" s="60">
        <f>IF(A189='Relevé Kizeo'!C150,VLOOKUP(A189,'Relevé Kizeo'!$C$4:$R$1001,6,TRUE),"")</f>
        <v>0</v>
      </c>
      <c r="W189" s="50">
        <f t="shared" si="45"/>
        <v>0</v>
      </c>
      <c r="X189" s="50"/>
      <c r="Y189" s="51" t="str">
        <f t="shared" si="56"/>
        <v>0</v>
      </c>
      <c r="Z189" s="52">
        <f>IF(A190='Relevé Kizeo'!C151,VLOOKUP(A190,'Relevé Kizeo'!$C$4:$R$1001,8,TRUE),"")</f>
        <v>0</v>
      </c>
      <c r="AA189" s="52" t="str">
        <f t="shared" si="57"/>
        <v>0</v>
      </c>
      <c r="AB189" s="52">
        <f>IF(A190='Relevé Kizeo'!C151,VLOOKUP(A190,'Relevé Kizeo'!$C$4:$R$1001,9,TRUE),"")</f>
        <v>0</v>
      </c>
      <c r="AC189" s="52" t="str">
        <f t="shared" si="62"/>
        <v>0</v>
      </c>
      <c r="AD189" s="53">
        <f>IF(A190='Relevé Kizeo'!C151,VLOOKUP(A190,'Relevé Kizeo'!$C$4:$R$1001,10,TRUE),"")</f>
        <v>0</v>
      </c>
      <c r="AE189" s="11" t="str">
        <f t="shared" ca="1" si="46"/>
        <v/>
      </c>
      <c r="AF189" s="54" t="str">
        <f t="shared" ca="1" si="47"/>
        <v/>
      </c>
      <c r="AG189" s="43"/>
      <c r="AK189" s="44"/>
      <c r="AL189" s="44"/>
      <c r="AM189" s="44"/>
      <c r="AN189" s="44"/>
      <c r="AP189" s="44"/>
      <c r="AQ189" s="44"/>
      <c r="AR189" s="44"/>
    </row>
    <row r="190" spans="1:54" s="33" customFormat="1" ht="15.75" customHeight="1" x14ac:dyDescent="0.25">
      <c r="A190" s="57">
        <v>45074</v>
      </c>
      <c r="B190" s="208"/>
      <c r="C190" s="10" t="str">
        <f>IF(A190='Relevé Kizeo'!C151,VLOOKUP(A190,'Relevé Kizeo'!$C$4:$R$1001,2,TRUE),"")</f>
        <v>REPOS</v>
      </c>
      <c r="D190" s="9">
        <f t="shared" si="58"/>
        <v>10</v>
      </c>
      <c r="E190" s="10">
        <f t="shared" si="60"/>
        <v>0</v>
      </c>
      <c r="F190" s="170">
        <v>0</v>
      </c>
      <c r="G190" s="10" cm="1">
        <f t="array" ref="G190">_xlfn.IFS(C190="",0,C190=0,0,C190="CP",0,C190="CEF",0,C190="CSS",0,C190="CEM",0,C190="CEM",0,C190="MAL",0,C190="AT",0,C190="ABST J",0,C190="ABST I",0,C190="FERIE",0,C190="REPOS",0,C190&lt;"1:00",$F$420)</f>
        <v>0</v>
      </c>
      <c r="H190" s="10">
        <f>IF(A190='Relevé Kizeo'!C151,VLOOKUP(A190,'Relevé Kizeo'!$C$4:$R$1001,3,TRUE),"")</f>
        <v>0</v>
      </c>
      <c r="I190" s="10">
        <f>IF(A190='Relevé Kizeo'!C151,VLOOKUP(A190,'Relevé Kizeo'!$C$4:$R$1001,4,TRUE),"")</f>
        <v>0</v>
      </c>
      <c r="J190" s="10">
        <f>IF(A190='Relevé Kizeo'!C151,VLOOKUP(A190,'Relevé Kizeo'!$C$4:$R$1001,5,TRUE),"")</f>
        <v>0</v>
      </c>
      <c r="K190" s="10">
        <f t="shared" si="59"/>
        <v>0</v>
      </c>
      <c r="L190" s="9">
        <v>0</v>
      </c>
      <c r="M190" s="10" cm="1">
        <f t="array" ref="M190">_xlfn.IFS(I190="",0,I190=0,0,I190="CP",0,I190="CEF",0,I190="CSS",0,I190="CEM",0,I190="MAL",0,I190="AT",0,I190="ABST J",0,I190="ABST I",0,I190="FERIE",0,I190="REPOS",0,I190&lt;"1:00",$F$421)</f>
        <v>0</v>
      </c>
      <c r="N190" s="58" cm="1">
        <f t="array" aca="1" ref="N190" ca="1">_xlfn.IFS(D190=0,0,AND(D190&gt;=1,D190&lt;=9),OFFSET($AL$5,MOD(WEEKNUM(A190,21)-1,26),IF(WEEKNUM(A190,21)&gt;26,8,0))/5,D190=10,0,D190=11,(H190-E190+G190)*24+(K190-I190+M190)*24)</f>
        <v>0</v>
      </c>
      <c r="O190" s="37">
        <f t="shared" ref="O190" ca="1" si="65">SUM(N184:N188)</f>
        <v>0</v>
      </c>
      <c r="P190" s="25">
        <v>39</v>
      </c>
      <c r="Q190" s="28" cm="1">
        <f t="array" aca="1" ref="Q190" ca="1">IF(LEFT(R$2,1)="-",-1,1)*INDIRECT(CONCATENATE(RIGHT(R$2,LEN(R$2)-1),ROW()))+IF(LEFT(R$3,1)="-",-1,1)*INDIRECT(CONCATENATE(RIGHT(R$3,LEN(R$3)-1),ROW()))</f>
        <v>-39</v>
      </c>
      <c r="R190" s="25">
        <f t="shared" ca="1" si="54"/>
        <v>-626.75000000000011</v>
      </c>
      <c r="S190" s="9">
        <f t="shared" si="55"/>
        <v>0</v>
      </c>
      <c r="T190" s="9" t="str">
        <f t="shared" si="61"/>
        <v/>
      </c>
      <c r="U190" s="59"/>
      <c r="V190" s="60">
        <f>IF(A190='Relevé Kizeo'!C151,VLOOKUP(A190,'Relevé Kizeo'!$C$4:$R$1001,6,TRUE),"")</f>
        <v>0</v>
      </c>
      <c r="W190" s="50">
        <f t="shared" si="45"/>
        <v>0</v>
      </c>
      <c r="X190" s="50"/>
      <c r="Y190" s="51" t="str">
        <f t="shared" si="56"/>
        <v>0</v>
      </c>
      <c r="Z190" s="52">
        <f>IF(A191='Relevé Kizeo'!C152,VLOOKUP(A191,'Relevé Kizeo'!$C$4:$R$1001,8,TRUE),"")</f>
        <v>0</v>
      </c>
      <c r="AA190" s="52" t="str">
        <f t="shared" si="57"/>
        <v>0</v>
      </c>
      <c r="AB190" s="52">
        <f>IF(A191='Relevé Kizeo'!C152,VLOOKUP(A191,'Relevé Kizeo'!$C$4:$R$1001,9,TRUE),"")</f>
        <v>0</v>
      </c>
      <c r="AC190" s="52" t="str">
        <f t="shared" si="62"/>
        <v>0</v>
      </c>
      <c r="AD190" s="53">
        <f>IF(A191='Relevé Kizeo'!C152,VLOOKUP(A191,'Relevé Kizeo'!$C$4:$R$1001,10,TRUE),"")</f>
        <v>0</v>
      </c>
      <c r="AE190" s="11">
        <f t="shared" ca="1" si="46"/>
        <v>7.5083333333333329</v>
      </c>
      <c r="AF190" s="54">
        <f t="shared" ca="1" si="47"/>
        <v>12.2</v>
      </c>
      <c r="AG190" s="43"/>
      <c r="AH190" s="55"/>
      <c r="AK190" s="56"/>
      <c r="AL190" s="56"/>
      <c r="AM190" s="56"/>
      <c r="AN190" s="56"/>
      <c r="AO190" s="56"/>
      <c r="AP190" s="56"/>
      <c r="AQ190" s="56"/>
      <c r="AR190" s="56"/>
      <c r="AS190" s="56"/>
      <c r="AT190" s="56"/>
      <c r="AU190" s="56"/>
      <c r="AV190" s="80"/>
      <c r="AX190" s="56"/>
      <c r="AY190" s="56"/>
      <c r="AZ190" s="56"/>
      <c r="BA190" s="55"/>
      <c r="BB190" s="55"/>
    </row>
    <row r="191" spans="1:54" s="33" customFormat="1" ht="15.75" customHeight="1" x14ac:dyDescent="0.25">
      <c r="A191" s="57">
        <v>45075</v>
      </c>
      <c r="B191" s="207" t="s">
        <v>65</v>
      </c>
      <c r="C191" s="10" t="str">
        <f>IF(A191='Relevé Kizeo'!C152,VLOOKUP(A191,'Relevé Kizeo'!$C$4:$R$1001,2,TRUE),"")</f>
        <v>FERIE</v>
      </c>
      <c r="D191" s="9">
        <f t="shared" si="58"/>
        <v>9</v>
      </c>
      <c r="E191" s="10">
        <f t="shared" si="60"/>
        <v>0</v>
      </c>
      <c r="F191" s="170">
        <v>0</v>
      </c>
      <c r="G191" s="10" cm="1">
        <f t="array" ref="G191">_xlfn.IFS(C191="",0,C191=0,0,C191="CP",0,C191="CEF",0,C191="CSS",0,C191="CEM",0,C191="CEM",0,C191="MAL",0,C191="AT",0,C191="ABST J",0,C191="ABST I",0,C191="FERIE",0,C191="REPOS",0,C191&lt;"1:00",$F$420)</f>
        <v>0</v>
      </c>
      <c r="H191" s="10">
        <f>IF(A191='Relevé Kizeo'!C152,VLOOKUP(A191,'Relevé Kizeo'!$C$4:$R$1001,3,TRUE),"")</f>
        <v>0</v>
      </c>
      <c r="I191" s="10">
        <f>IF(A191='Relevé Kizeo'!C152,VLOOKUP(A191,'Relevé Kizeo'!$C$4:$R$1001,4,TRUE),"")</f>
        <v>0</v>
      </c>
      <c r="J191" s="10">
        <f>IF(A191='Relevé Kizeo'!C152,VLOOKUP(A191,'Relevé Kizeo'!$C$4:$R$1001,5,TRUE),"")</f>
        <v>0</v>
      </c>
      <c r="K191" s="10">
        <f t="shared" si="59"/>
        <v>0</v>
      </c>
      <c r="L191" s="9">
        <v>0</v>
      </c>
      <c r="M191" s="10" cm="1">
        <f t="array" ref="M191">_xlfn.IFS(I191="",0,I191=0,0,I191="CP",0,I191="CEF",0,I191="CSS",0,I191="CEM",0,I191="MAL",0,I191="AT",0,I191="ABST J",0,I191="ABST I",0,I191="FERIE",0,I191="REPOS",0,I191&lt;"1:00",$F$421)</f>
        <v>0</v>
      </c>
      <c r="N191" s="58" cm="1">
        <f t="array" aca="1" ref="N191" ca="1">_xlfn.IFS(D191=0,0,AND(D191&gt;=1,D191&lt;=9),OFFSET($AL$5,MOD(WEEKNUM(A191,21)-1,26),IF(WEEKNUM(A191,21)&gt;26,8,0))/5,D191=10,0,D191=11,(H191-E191+G191)*24+(K191-I191+M191)*24)</f>
        <v>7.8</v>
      </c>
      <c r="P191" s="25">
        <f t="shared" ca="1" si="53"/>
        <v>0</v>
      </c>
      <c r="Q191" s="28" cm="1">
        <f t="array" aca="1" ref="Q191" ca="1">IF(LEFT(R$2,1)="-",-1,1)*INDIRECT(CONCATENATE(RIGHT(R$2,LEN(R$2)-1),ROW()))+IF(LEFT(R$3,1)="-",-1,1)*INDIRECT(CONCATENATE(RIGHT(R$3,LEN(R$3)-1),ROW()))</f>
        <v>0</v>
      </c>
      <c r="R191" s="25">
        <f t="shared" ca="1" si="54"/>
        <v>-626.75000000000011</v>
      </c>
      <c r="S191" s="9">
        <f t="shared" si="55"/>
        <v>0</v>
      </c>
      <c r="T191" s="9" t="str">
        <f t="shared" si="61"/>
        <v/>
      </c>
      <c r="U191" s="59"/>
      <c r="V191" s="60">
        <f>IF(A191='Relevé Kizeo'!C152,VLOOKUP(A191,'Relevé Kizeo'!$C$4:$R$1001,6,TRUE),"")</f>
        <v>0</v>
      </c>
      <c r="W191" s="50" t="b">
        <f t="shared" si="45"/>
        <v>0</v>
      </c>
      <c r="X191" s="50"/>
      <c r="Y191" s="51" t="str">
        <f t="shared" si="56"/>
        <v>0</v>
      </c>
      <c r="Z191" s="52">
        <f>IF(A192='Relevé Kizeo'!C153,VLOOKUP(A192,'Relevé Kizeo'!$C$4:$R$1001,8,TRUE),"")</f>
        <v>0</v>
      </c>
      <c r="AA191" s="52" t="str">
        <f t="shared" si="57"/>
        <v>0</v>
      </c>
      <c r="AB191" s="52">
        <f>IF(A192='Relevé Kizeo'!C153,VLOOKUP(A192,'Relevé Kizeo'!$C$4:$R$1001,9,TRUE),"")</f>
        <v>0</v>
      </c>
      <c r="AC191" s="52" t="str">
        <f t="shared" si="62"/>
        <v>0</v>
      </c>
      <c r="AD191" s="53">
        <f>IF(A192='Relevé Kizeo'!C153,VLOOKUP(A192,'Relevé Kizeo'!$C$4:$R$1001,10,TRUE),"")</f>
        <v>0</v>
      </c>
      <c r="AE191" s="11" t="str">
        <f t="shared" ca="1" si="46"/>
        <v/>
      </c>
      <c r="AF191" s="54" t="str">
        <f t="shared" ca="1" si="47"/>
        <v/>
      </c>
      <c r="AG191" s="43"/>
      <c r="AH191" s="11"/>
      <c r="AK191" s="26"/>
      <c r="AL191" s="26"/>
      <c r="AM191" s="26"/>
      <c r="AN191" s="26"/>
      <c r="AO191" s="26"/>
      <c r="AP191" s="26"/>
      <c r="AQ191" s="26"/>
      <c r="AR191" s="26"/>
      <c r="AS191" s="26"/>
      <c r="AT191" s="26"/>
      <c r="AU191" s="26"/>
      <c r="AV191" s="26"/>
      <c r="AX191" s="56"/>
      <c r="AY191" s="56"/>
      <c r="AZ191" s="56"/>
      <c r="BA191" s="55"/>
      <c r="BB191" s="55"/>
    </row>
    <row r="192" spans="1:54" s="33" customFormat="1" ht="15.75" customHeight="1" thickBot="1" x14ac:dyDescent="0.3">
      <c r="A192" s="57">
        <v>45076</v>
      </c>
      <c r="B192" s="208"/>
      <c r="C192" s="10">
        <f>IF(A192='Relevé Kizeo'!C153,VLOOKUP(A192,'Relevé Kizeo'!$C$4:$R$1001,2,TRUE),"")</f>
        <v>0</v>
      </c>
      <c r="D192" s="9">
        <f t="shared" si="58"/>
        <v>0</v>
      </c>
      <c r="E192" s="10">
        <f t="shared" si="60"/>
        <v>0</v>
      </c>
      <c r="F192" s="170">
        <v>0</v>
      </c>
      <c r="G192" s="10" cm="1">
        <f t="array" ref="G192">_xlfn.IFS(C192="",0,C192=0,0,C192="CP",0,C192="CEF",0,C192="CSS",0,C192="CEM",0,C192="CEM",0,C192="MAL",0,C192="AT",0,C192="ABST J",0,C192="ABST I",0,C192="FERIE",0,C192="REPOS",0,C192&lt;"1:00",$F$420)</f>
        <v>0</v>
      </c>
      <c r="H192" s="10">
        <f>IF(A192='Relevé Kizeo'!C153,VLOOKUP(A192,'Relevé Kizeo'!$C$4:$R$1001,3,TRUE),"")</f>
        <v>0</v>
      </c>
      <c r="I192" s="10">
        <f>IF(A192='Relevé Kizeo'!C153,VLOOKUP(A192,'Relevé Kizeo'!$C$4:$R$1001,4,TRUE),"")</f>
        <v>0</v>
      </c>
      <c r="J192" s="10">
        <f>IF(A192='Relevé Kizeo'!C153,VLOOKUP(A192,'Relevé Kizeo'!$C$4:$R$1001,5,TRUE),"")</f>
        <v>0</v>
      </c>
      <c r="K192" s="10">
        <f t="shared" si="59"/>
        <v>0</v>
      </c>
      <c r="L192" s="9">
        <v>0</v>
      </c>
      <c r="M192" s="10" cm="1">
        <f t="array" ref="M192">_xlfn.IFS(I192="",0,I192=0,0,I192="CP",0,I192="CEF",0,I192="CSS",0,I192="CEM",0,I192="MAL",0,I192="AT",0,I192="ABST J",0,I192="ABST I",0,I192="FERIE",0,I192="REPOS",0,I192&lt;"1:00",$F$421)</f>
        <v>0</v>
      </c>
      <c r="N192" s="58" cm="1">
        <f t="array" aca="1" ref="N192" ca="1">_xlfn.IFS(D192=0,0,AND(D192&gt;=1,D192&lt;=9),OFFSET($AL$5,MOD(WEEKNUM(A192,21)-1,26),IF(WEEKNUM(A192,21)&gt;26,8,0))/5,D192=10,0,D192=11,(H192-E192+G192)*24+(K192-I192+M192)*24)</f>
        <v>0</v>
      </c>
      <c r="O192" s="25"/>
      <c r="P192" s="25">
        <f t="shared" ca="1" si="53"/>
        <v>0</v>
      </c>
      <c r="Q192" s="28" cm="1">
        <f t="array" aca="1" ref="Q192" ca="1">IF(LEFT(R$2,1)="-",-1,1)*INDIRECT(CONCATENATE(RIGHT(R$2,LEN(R$2)-1),ROW()))+IF(LEFT(R$3,1)="-",-1,1)*INDIRECT(CONCATENATE(RIGHT(R$3,LEN(R$3)-1),ROW()))</f>
        <v>0</v>
      </c>
      <c r="R192" s="25">
        <f t="shared" ca="1" si="54"/>
        <v>-626.75000000000011</v>
      </c>
      <c r="S192" s="9">
        <f t="shared" si="55"/>
        <v>0</v>
      </c>
      <c r="T192" s="9" t="str">
        <f t="shared" si="61"/>
        <v/>
      </c>
      <c r="U192" s="59"/>
      <c r="V192" s="60">
        <f>IF(A192='Relevé Kizeo'!C153,VLOOKUP(A192,'Relevé Kizeo'!$C$4:$R$1001,6,TRUE),"")</f>
        <v>0</v>
      </c>
      <c r="W192" s="50" t="b">
        <f t="shared" si="45"/>
        <v>0</v>
      </c>
      <c r="X192" s="78"/>
      <c r="Y192" s="79" t="str">
        <f t="shared" si="56"/>
        <v>0</v>
      </c>
      <c r="Z192" s="78">
        <f>IF(A193='Relevé Kizeo'!C154,VLOOKUP(A193,'Relevé Kizeo'!$C$4:$R$1001,8,TRUE),"")</f>
        <v>0</v>
      </c>
      <c r="AA192" s="78" t="str">
        <f t="shared" si="57"/>
        <v>0</v>
      </c>
      <c r="AB192" s="78">
        <f>IF(A193='Relevé Kizeo'!C154,VLOOKUP(A193,'Relevé Kizeo'!$C$4:$R$1001,9,TRUE),"")</f>
        <v>0</v>
      </c>
      <c r="AC192" s="52" t="str">
        <f t="shared" si="62"/>
        <v>0</v>
      </c>
      <c r="AD192" s="67">
        <f>IF(A193='Relevé Kizeo'!C154,VLOOKUP(A193,'Relevé Kizeo'!$C$4:$R$1001,10,TRUE),"")</f>
        <v>0</v>
      </c>
      <c r="AE192" s="11" t="str">
        <f t="shared" ca="1" si="46"/>
        <v/>
      </c>
      <c r="AF192" s="54" t="str">
        <f t="shared" ca="1" si="47"/>
        <v/>
      </c>
      <c r="AG192" s="43"/>
      <c r="AK192" s="26"/>
      <c r="AL192" s="26"/>
      <c r="AM192" s="26"/>
      <c r="AN192" s="26"/>
      <c r="AO192" s="26"/>
      <c r="AP192" s="26"/>
      <c r="AQ192" s="26"/>
      <c r="AR192" s="26"/>
      <c r="AS192" s="26"/>
      <c r="AT192" s="26"/>
      <c r="AU192" s="26"/>
      <c r="AV192" s="26"/>
      <c r="AX192" s="56"/>
      <c r="AY192" s="56"/>
      <c r="AZ192" s="56"/>
      <c r="BA192" s="55"/>
      <c r="BB192" s="55"/>
    </row>
    <row r="193" spans="1:54" s="33" customFormat="1" ht="15.75" customHeight="1" thickTop="1" x14ac:dyDescent="0.25">
      <c r="A193" s="57">
        <v>45077</v>
      </c>
      <c r="B193" s="208"/>
      <c r="C193" s="10">
        <f>IF(A193='Relevé Kizeo'!C154,VLOOKUP(A193,'Relevé Kizeo'!$C$4:$R$1001,2,TRUE),"")</f>
        <v>0</v>
      </c>
      <c r="D193" s="9">
        <f t="shared" si="58"/>
        <v>0</v>
      </c>
      <c r="E193" s="10">
        <f t="shared" si="60"/>
        <v>0</v>
      </c>
      <c r="F193" s="170">
        <v>0</v>
      </c>
      <c r="G193" s="10" cm="1">
        <f t="array" ref="G193">_xlfn.IFS(C193="",0,C193=0,0,C193="CP",0,C193="CEF",0,C193="CSS",0,C193="CEM",0,C193="CEM",0,C193="MAL",0,C193="AT",0,C193="ABST J",0,C193="ABST I",0,C193="FERIE",0,C193="REPOS",0,C193&lt;"1:00",$F$420)</f>
        <v>0</v>
      </c>
      <c r="H193" s="10">
        <f>IF(A193='Relevé Kizeo'!C154,VLOOKUP(A193,'Relevé Kizeo'!$C$4:$R$1001,3,TRUE),"")</f>
        <v>0</v>
      </c>
      <c r="I193" s="10">
        <f>IF(A193='Relevé Kizeo'!C154,VLOOKUP(A193,'Relevé Kizeo'!$C$4:$R$1001,4,TRUE),"")</f>
        <v>0</v>
      </c>
      <c r="J193" s="10">
        <f>IF(A193='Relevé Kizeo'!C154,VLOOKUP(A193,'Relevé Kizeo'!$C$4:$R$1001,5,TRUE),"")</f>
        <v>0</v>
      </c>
      <c r="K193" s="10">
        <f t="shared" si="59"/>
        <v>0</v>
      </c>
      <c r="L193" s="9">
        <v>0</v>
      </c>
      <c r="M193" s="10" cm="1">
        <f t="array" ref="M193">_xlfn.IFS(I193="",0,I193=0,0,I193="CP",0,I193="CEF",0,I193="CSS",0,I193="CEM",0,I193="MAL",0,I193="AT",0,I193="ABST J",0,I193="ABST I",0,I193="FERIE",0,I193="REPOS",0,I193&lt;"1:00",$F$421)</f>
        <v>0</v>
      </c>
      <c r="N193" s="58" cm="1">
        <f t="array" aca="1" ref="N193" ca="1">_xlfn.IFS(D193=0,0,AND(D193&gt;=1,D193&lt;=9),OFFSET($AL$5,MOD(WEEKNUM(A193,21)-1,26),IF(WEEKNUM(A193,21)&gt;26,8,0))/5,D193=10,0,D193=11,(H193-E193+G193)*24+(K193-I193+M193)*24)</f>
        <v>0</v>
      </c>
      <c r="O193" s="25"/>
      <c r="P193" s="25">
        <f t="shared" ca="1" si="53"/>
        <v>0</v>
      </c>
      <c r="Q193" s="28" cm="1">
        <f t="array" aca="1" ref="Q193" ca="1">IF(LEFT(R$2,1)="-",-1,1)*INDIRECT(CONCATENATE(RIGHT(R$2,LEN(R$2)-1),ROW()))+IF(LEFT(R$3,1)="-",-1,1)*INDIRECT(CONCATENATE(RIGHT(R$3,LEN(R$3)-1),ROW()))</f>
        <v>0</v>
      </c>
      <c r="R193" s="25">
        <f t="shared" ca="1" si="54"/>
        <v>-626.75000000000011</v>
      </c>
      <c r="S193" s="9">
        <f t="shared" si="55"/>
        <v>0</v>
      </c>
      <c r="T193" s="9" t="str">
        <f t="shared" si="61"/>
        <v/>
      </c>
      <c r="U193" s="59"/>
      <c r="V193" s="60">
        <f>IF(A193='Relevé Kizeo'!C154,VLOOKUP(A193,'Relevé Kizeo'!$C$4:$R$1001,6,TRUE),"")</f>
        <v>0</v>
      </c>
      <c r="W193" s="50" t="b">
        <f t="shared" si="45"/>
        <v>0</v>
      </c>
      <c r="X193" s="50"/>
      <c r="Y193" s="51" t="str">
        <f t="shared" si="56"/>
        <v>0</v>
      </c>
      <c r="Z193" s="52">
        <f>IF(A194='Relevé Kizeo'!C155,VLOOKUP(A194,'Relevé Kizeo'!$C$4:$R$1001,8,TRUE),"")</f>
        <v>0</v>
      </c>
      <c r="AA193" s="52" t="str">
        <f t="shared" si="57"/>
        <v>0</v>
      </c>
      <c r="AB193" s="52">
        <f>IF(A194='Relevé Kizeo'!C155,VLOOKUP(A194,'Relevé Kizeo'!$C$4:$R$1001,9,TRUE),"")</f>
        <v>0</v>
      </c>
      <c r="AC193" s="52" t="str">
        <f t="shared" si="62"/>
        <v>0</v>
      </c>
      <c r="AD193" s="53">
        <f>IF(A194='Relevé Kizeo'!C155,VLOOKUP(A194,'Relevé Kizeo'!$C$4:$R$1001,10,TRUE),"")</f>
        <v>0</v>
      </c>
      <c r="AE193" s="11" t="str">
        <f t="shared" ca="1" si="46"/>
        <v/>
      </c>
      <c r="AF193" s="54" t="str">
        <f t="shared" ca="1" si="47"/>
        <v/>
      </c>
      <c r="AG193" s="43"/>
      <c r="AX193" s="43"/>
      <c r="AY193" s="43"/>
      <c r="AZ193" s="43"/>
      <c r="BA193" s="43"/>
      <c r="BB193" s="43"/>
    </row>
    <row r="194" spans="1:54" s="33" customFormat="1" ht="15.75" customHeight="1" x14ac:dyDescent="0.25">
      <c r="A194" s="57">
        <v>45078</v>
      </c>
      <c r="B194" s="208"/>
      <c r="C194" s="10">
        <f>IF(A194='Relevé Kizeo'!C155,VLOOKUP(A194,'Relevé Kizeo'!$C$4:$R$1001,2,TRUE),"")</f>
        <v>0</v>
      </c>
      <c r="D194" s="9">
        <f t="shared" si="58"/>
        <v>0</v>
      </c>
      <c r="E194" s="10">
        <f t="shared" si="60"/>
        <v>0</v>
      </c>
      <c r="F194" s="170">
        <v>0</v>
      </c>
      <c r="G194" s="10" cm="1">
        <f t="array" ref="G194">_xlfn.IFS(C194="",0,C194=0,0,C194="CP",0,C194="CEF",0,C194="CSS",0,C194="CEM",0,C194="CEM",0,C194="MAL",0,C194="AT",0,C194="ABST J",0,C194="ABST I",0,C194="FERIE",0,C194="REPOS",0,C194&lt;"1:00",$F$420)</f>
        <v>0</v>
      </c>
      <c r="H194" s="10">
        <f>IF(A194='Relevé Kizeo'!C155,VLOOKUP(A194,'Relevé Kizeo'!$C$4:$R$1001,3,TRUE),"")</f>
        <v>0</v>
      </c>
      <c r="I194" s="10">
        <f>IF(A194='Relevé Kizeo'!C155,VLOOKUP(A194,'Relevé Kizeo'!$C$4:$R$1001,4,TRUE),"")</f>
        <v>0</v>
      </c>
      <c r="J194" s="10">
        <f>IF(A194='Relevé Kizeo'!C155,VLOOKUP(A194,'Relevé Kizeo'!$C$4:$R$1001,5,TRUE),"")</f>
        <v>0</v>
      </c>
      <c r="K194" s="10">
        <f t="shared" si="59"/>
        <v>0</v>
      </c>
      <c r="L194" s="9">
        <v>0</v>
      </c>
      <c r="M194" s="10" cm="1">
        <f t="array" ref="M194">_xlfn.IFS(I194="",0,I194=0,0,I194="CP",0,I194="CEF",0,I194="CSS",0,I194="CEM",0,I194="MAL",0,I194="AT",0,I194="ABST J",0,I194="ABST I",0,I194="FERIE",0,I194="REPOS",0,I194&lt;"1:00",$F$421)</f>
        <v>0</v>
      </c>
      <c r="N194" s="58" cm="1">
        <f t="array" aca="1" ref="N194" ca="1">_xlfn.IFS(D194=0,0,AND(D194&gt;=1,D194&lt;=9),OFFSET($AL$5,MOD(WEEKNUM(A194,21)-1,26),IF(WEEKNUM(A194,21)&gt;26,8,0))/5,D194=10,0,D194=11,(H194-E194+G194)*24+(K194-I194+M194)*24)</f>
        <v>0</v>
      </c>
      <c r="O194" s="25"/>
      <c r="P194" s="25">
        <f t="shared" ca="1" si="53"/>
        <v>0</v>
      </c>
      <c r="Q194" s="28" cm="1">
        <f t="array" aca="1" ref="Q194" ca="1">IF(LEFT(R$2,1)="-",-1,1)*INDIRECT(CONCATENATE(RIGHT(R$2,LEN(R$2)-1),ROW()))+IF(LEFT(R$3,1)="-",-1,1)*INDIRECT(CONCATENATE(RIGHT(R$3,LEN(R$3)-1),ROW()))</f>
        <v>0</v>
      </c>
      <c r="R194" s="25">
        <f t="shared" ca="1" si="54"/>
        <v>-626.75000000000011</v>
      </c>
      <c r="S194" s="9">
        <f t="shared" si="55"/>
        <v>0</v>
      </c>
      <c r="T194" s="9" t="str">
        <f t="shared" si="61"/>
        <v/>
      </c>
      <c r="U194" s="59"/>
      <c r="V194" s="60">
        <f>IF(A194='Relevé Kizeo'!C155,VLOOKUP(A194,'Relevé Kizeo'!$C$4:$R$1001,6,TRUE),"")</f>
        <v>0</v>
      </c>
      <c r="W194" s="50" t="b">
        <f t="shared" si="45"/>
        <v>0</v>
      </c>
      <c r="X194" s="50"/>
      <c r="Y194" s="51" t="str">
        <f t="shared" si="56"/>
        <v>0</v>
      </c>
      <c r="Z194" s="52">
        <f>IF(A195='Relevé Kizeo'!C156,VLOOKUP(A195,'Relevé Kizeo'!$C$4:$R$1001,8,TRUE),"")</f>
        <v>0</v>
      </c>
      <c r="AA194" s="52" t="str">
        <f t="shared" si="57"/>
        <v>0</v>
      </c>
      <c r="AB194" s="52">
        <f>IF(A195='Relevé Kizeo'!C156,VLOOKUP(A195,'Relevé Kizeo'!$C$4:$R$1001,9,TRUE),"")</f>
        <v>0</v>
      </c>
      <c r="AC194" s="52" t="str">
        <f t="shared" si="62"/>
        <v>0</v>
      </c>
      <c r="AD194" s="53">
        <f>IF(A195='Relevé Kizeo'!C156,VLOOKUP(A195,'Relevé Kizeo'!$C$4:$R$1001,10,TRUE),"")</f>
        <v>0</v>
      </c>
      <c r="AE194" s="11" t="str">
        <f t="shared" ca="1" si="46"/>
        <v/>
      </c>
      <c r="AF194" s="54" t="str">
        <f t="shared" ca="1" si="47"/>
        <v/>
      </c>
      <c r="AG194" s="64"/>
    </row>
    <row r="195" spans="1:54" s="33" customFormat="1" ht="15.75" customHeight="1" x14ac:dyDescent="0.25">
      <c r="A195" s="57">
        <v>45079</v>
      </c>
      <c r="B195" s="208"/>
      <c r="C195" s="10">
        <f>IF(A195='Relevé Kizeo'!C156,VLOOKUP(A195,'Relevé Kizeo'!$C$4:$R$1001,2,TRUE),"")</f>
        <v>0</v>
      </c>
      <c r="D195" s="9">
        <f t="shared" si="58"/>
        <v>0</v>
      </c>
      <c r="E195" s="10">
        <f t="shared" si="60"/>
        <v>0</v>
      </c>
      <c r="F195" s="170">
        <v>0</v>
      </c>
      <c r="G195" s="10" cm="1">
        <f t="array" ref="G195">_xlfn.IFS(C195="",0,C195=0,0,C195="CP",0,C195="CEF",0,C195="CSS",0,C195="CEM",0,C195="CEM",0,C195="MAL",0,C195="AT",0,C195="ABST J",0,C195="ABST I",0,C195="FERIE",0,C195="REPOS",0,C195&lt;"1:00",$F$420)</f>
        <v>0</v>
      </c>
      <c r="H195" s="10">
        <f>IF(A195='Relevé Kizeo'!C156,VLOOKUP(A195,'Relevé Kizeo'!$C$4:$R$1001,3,TRUE),"")</f>
        <v>0</v>
      </c>
      <c r="I195" s="10">
        <f>IF(A195='Relevé Kizeo'!C156,VLOOKUP(A195,'Relevé Kizeo'!$C$4:$R$1001,4,TRUE),"")</f>
        <v>0</v>
      </c>
      <c r="J195" s="10">
        <f>IF(A195='Relevé Kizeo'!C156,VLOOKUP(A195,'Relevé Kizeo'!$C$4:$R$1001,5,TRUE),"")</f>
        <v>0</v>
      </c>
      <c r="K195" s="10">
        <f t="shared" si="59"/>
        <v>0</v>
      </c>
      <c r="L195" s="9">
        <v>0</v>
      </c>
      <c r="M195" s="10" cm="1">
        <f t="array" ref="M195">_xlfn.IFS(I195="",0,I195=0,0,I195="CP",0,I195="CEF",0,I195="CSS",0,I195="CEM",0,I195="MAL",0,I195="AT",0,I195="ABST J",0,I195="ABST I",0,I195="FERIE",0,I195="REPOS",0,I195&lt;"1:00",$F$421)</f>
        <v>0</v>
      </c>
      <c r="N195" s="58" cm="1">
        <f t="array" aca="1" ref="N195" ca="1">_xlfn.IFS(D195=0,0,AND(D195&gt;=1,D195&lt;=9),OFFSET($AL$5,MOD(WEEKNUM(A195,21)-1,26),IF(WEEKNUM(A195,21)&gt;26,8,0))/5,D195=10,0,D195=11,(H195-E195+G195)*24+(K195-I195+M195)*24)</f>
        <v>0</v>
      </c>
      <c r="O195" s="25"/>
      <c r="P195" s="25">
        <f t="shared" ca="1" si="53"/>
        <v>0</v>
      </c>
      <c r="Q195" s="28" cm="1">
        <f t="array" aca="1" ref="Q195" ca="1">IF(LEFT(R$2,1)="-",-1,1)*INDIRECT(CONCATENATE(RIGHT(R$2,LEN(R$2)-1),ROW()))+IF(LEFT(R$3,1)="-",-1,1)*INDIRECT(CONCATENATE(RIGHT(R$3,LEN(R$3)-1),ROW()))</f>
        <v>0</v>
      </c>
      <c r="R195" s="25">
        <f t="shared" ca="1" si="54"/>
        <v>-626.75000000000011</v>
      </c>
      <c r="S195" s="9">
        <f t="shared" si="55"/>
        <v>0</v>
      </c>
      <c r="T195" s="9" t="str">
        <f t="shared" si="61"/>
        <v/>
      </c>
      <c r="U195" s="59"/>
      <c r="V195" s="60">
        <f>IF(A195='Relevé Kizeo'!C156,VLOOKUP(A195,'Relevé Kizeo'!$C$4:$R$1001,6,TRUE),"")</f>
        <v>0</v>
      </c>
      <c r="W195" s="50">
        <f t="shared" si="45"/>
        <v>0</v>
      </c>
      <c r="X195" s="50"/>
      <c r="Y195" s="51" t="str">
        <f t="shared" si="56"/>
        <v>0</v>
      </c>
      <c r="Z195" s="52">
        <f>IF(A196='Relevé Kizeo'!C157,VLOOKUP(A196,'Relevé Kizeo'!$C$4:$R$1001,8,TRUE),"")</f>
        <v>0</v>
      </c>
      <c r="AA195" s="52" t="str">
        <f t="shared" si="57"/>
        <v>0</v>
      </c>
      <c r="AB195" s="52">
        <f>IF(A196='Relevé Kizeo'!C157,VLOOKUP(A196,'Relevé Kizeo'!$C$4:$R$1001,9,TRUE),"")</f>
        <v>0</v>
      </c>
      <c r="AC195" s="52" t="str">
        <f t="shared" si="62"/>
        <v>0</v>
      </c>
      <c r="AD195" s="53">
        <f>IF(A196='Relevé Kizeo'!C157,VLOOKUP(A196,'Relevé Kizeo'!$C$4:$R$1001,10,TRUE),"")</f>
        <v>0</v>
      </c>
      <c r="AE195" s="11" t="str">
        <f t="shared" ca="1" si="46"/>
        <v/>
      </c>
      <c r="AF195" s="54" t="str">
        <f t="shared" ca="1" si="47"/>
        <v/>
      </c>
      <c r="AG195" s="61"/>
      <c r="AK195" s="56"/>
      <c r="AL195" s="56"/>
      <c r="AM195" s="56"/>
      <c r="AN195" s="56"/>
      <c r="AO195" s="56"/>
      <c r="AP195" s="56"/>
      <c r="AQ195" s="56"/>
      <c r="AR195" s="56"/>
      <c r="AS195" s="56"/>
      <c r="AT195" s="56"/>
      <c r="AU195" s="56"/>
      <c r="AV195" s="56"/>
      <c r="AW195" s="56"/>
      <c r="AX195" s="56"/>
      <c r="AY195" s="56"/>
      <c r="AZ195" s="56"/>
      <c r="BA195" s="56"/>
      <c r="BB195" s="56"/>
    </row>
    <row r="196" spans="1:54" s="33" customFormat="1" ht="15.75" customHeight="1" x14ac:dyDescent="0.25">
      <c r="A196" s="57">
        <v>45080</v>
      </c>
      <c r="B196" s="208"/>
      <c r="C196" s="10" t="str">
        <f>IF(A196='Relevé Kizeo'!C157,VLOOKUP(A196,'Relevé Kizeo'!$C$4:$R$1001,2,TRUE),"")</f>
        <v>REPOS</v>
      </c>
      <c r="D196" s="9">
        <f t="shared" si="58"/>
        <v>10</v>
      </c>
      <c r="E196" s="10">
        <f t="shared" si="60"/>
        <v>0</v>
      </c>
      <c r="F196" s="170">
        <v>0</v>
      </c>
      <c r="G196" s="10" cm="1">
        <f t="array" ref="G196">_xlfn.IFS(C196="",0,C196=0,0,C196="CP",0,C196="CEF",0,C196="CSS",0,C196="CEM",0,C196="CEM",0,C196="MAL",0,C196="AT",0,C196="ABST J",0,C196="ABST I",0,C196="FERIE",0,C196="REPOS",0,C196&lt;"1:00",$F$420)</f>
        <v>0</v>
      </c>
      <c r="H196" s="10">
        <f>IF(A196='Relevé Kizeo'!C157,VLOOKUP(A196,'Relevé Kizeo'!$C$4:$R$1001,3,TRUE),"")</f>
        <v>0</v>
      </c>
      <c r="I196" s="10">
        <f>IF(A196='Relevé Kizeo'!C157,VLOOKUP(A196,'Relevé Kizeo'!$C$4:$R$1001,4,TRUE),"")</f>
        <v>0</v>
      </c>
      <c r="J196" s="10">
        <f>IF(A196='Relevé Kizeo'!C157,VLOOKUP(A196,'Relevé Kizeo'!$C$4:$R$1001,5,TRUE),"")</f>
        <v>0</v>
      </c>
      <c r="K196" s="10">
        <f t="shared" si="59"/>
        <v>0</v>
      </c>
      <c r="L196" s="9">
        <v>0</v>
      </c>
      <c r="M196" s="10" cm="1">
        <f t="array" ref="M196">_xlfn.IFS(I196="",0,I196=0,0,I196="CP",0,I196="CEF",0,I196="CSS",0,I196="CEM",0,I196="MAL",0,I196="AT",0,I196="ABST J",0,I196="ABST I",0,I196="FERIE",0,I196="REPOS",0,I196&lt;"1:00",$F$421)</f>
        <v>0</v>
      </c>
      <c r="N196" s="58" cm="1">
        <f t="array" aca="1" ref="N196" ca="1">_xlfn.IFS(D196=0,0,AND(D196&gt;=1,D196&lt;=9),OFFSET($AL$5,MOD(WEEKNUM(A196,21)-1,26),IF(WEEKNUM(A196,21)&gt;26,8,0))/5,D196=10,0,D196=11,(H196-E196+G196)*24+(K196-I196+M196)*24)</f>
        <v>0</v>
      </c>
      <c r="O196" s="25"/>
      <c r="P196" s="25">
        <f t="shared" ca="1" si="53"/>
        <v>0</v>
      </c>
      <c r="Q196" s="28" cm="1">
        <f t="array" aca="1" ref="Q196" ca="1">IF(LEFT(R$2,1)="-",-1,1)*INDIRECT(CONCATENATE(RIGHT(R$2,LEN(R$2)-1),ROW()))+IF(LEFT(R$3,1)="-",-1,1)*INDIRECT(CONCATENATE(RIGHT(R$3,LEN(R$3)-1),ROW()))</f>
        <v>0</v>
      </c>
      <c r="R196" s="25">
        <f t="shared" ca="1" si="54"/>
        <v>-626.75000000000011</v>
      </c>
      <c r="S196" s="9">
        <f t="shared" si="55"/>
        <v>0</v>
      </c>
      <c r="T196" s="9" t="str">
        <f t="shared" si="61"/>
        <v/>
      </c>
      <c r="U196" s="59"/>
      <c r="V196" s="60">
        <f>IF(A196='Relevé Kizeo'!C157,VLOOKUP(A196,'Relevé Kizeo'!$C$4:$R$1001,6,TRUE),"")</f>
        <v>0</v>
      </c>
      <c r="W196" s="50">
        <f t="shared" si="45"/>
        <v>0</v>
      </c>
      <c r="X196" s="50"/>
      <c r="Y196" s="51" t="str">
        <f t="shared" si="56"/>
        <v>0</v>
      </c>
      <c r="Z196" s="52">
        <f>IF(A197='Relevé Kizeo'!C158,VLOOKUP(A197,'Relevé Kizeo'!$C$4:$R$1001,8,TRUE),"")</f>
        <v>0</v>
      </c>
      <c r="AA196" s="52" t="str">
        <f t="shared" si="57"/>
        <v>0</v>
      </c>
      <c r="AB196" s="52">
        <f>IF(A197='Relevé Kizeo'!C158,VLOOKUP(A197,'Relevé Kizeo'!$C$4:$R$1001,9,TRUE),"")</f>
        <v>0</v>
      </c>
      <c r="AC196" s="52" t="str">
        <f t="shared" si="62"/>
        <v>0</v>
      </c>
      <c r="AD196" s="53">
        <f>IF(A197='Relevé Kizeo'!C158,VLOOKUP(A197,'Relevé Kizeo'!$C$4:$R$1001,10,TRUE),"")</f>
        <v>0</v>
      </c>
      <c r="AE196" s="11" t="str">
        <f t="shared" ca="1" si="46"/>
        <v/>
      </c>
      <c r="AF196" s="54" t="str">
        <f t="shared" ca="1" si="47"/>
        <v/>
      </c>
      <c r="AG196" s="43"/>
      <c r="AK196" s="12"/>
      <c r="AL196" s="12"/>
      <c r="AM196" s="12"/>
      <c r="AN196" s="12"/>
      <c r="AO196" s="12"/>
      <c r="AP196" s="12"/>
      <c r="AQ196" s="12"/>
      <c r="AR196" s="12"/>
      <c r="AS196" s="12"/>
      <c r="AT196" s="12"/>
      <c r="AU196" s="12"/>
      <c r="AV196" s="12"/>
      <c r="AW196" s="12"/>
      <c r="AX196" s="12"/>
      <c r="AY196" s="12"/>
      <c r="AZ196" s="12"/>
      <c r="BA196" s="12"/>
      <c r="BB196" s="12"/>
    </row>
    <row r="197" spans="1:54" s="33" customFormat="1" ht="15.75" customHeight="1" x14ac:dyDescent="0.2">
      <c r="A197" s="57">
        <v>45081</v>
      </c>
      <c r="B197" s="208"/>
      <c r="C197" s="10" t="str">
        <f>IF(A197='Relevé Kizeo'!C158,VLOOKUP(A197,'Relevé Kizeo'!$C$4:$R$1001,2,TRUE),"")</f>
        <v>REPOS</v>
      </c>
      <c r="D197" s="9">
        <f t="shared" si="58"/>
        <v>10</v>
      </c>
      <c r="E197" s="10">
        <f t="shared" si="60"/>
        <v>0</v>
      </c>
      <c r="F197" s="170">
        <v>0</v>
      </c>
      <c r="G197" s="10" cm="1">
        <f t="array" ref="G197">_xlfn.IFS(C197="",0,C197=0,0,C197="CP",0,C197="CEF",0,C197="CSS",0,C197="CEM",0,C197="CEM",0,C197="MAL",0,C197="AT",0,C197="ABST J",0,C197="ABST I",0,C197="FERIE",0,C197="REPOS",0,C197&lt;"1:00",$F$420)</f>
        <v>0</v>
      </c>
      <c r="H197" s="10">
        <f>IF(A197='Relevé Kizeo'!C158,VLOOKUP(A197,'Relevé Kizeo'!$C$4:$R$1001,3,TRUE),"")</f>
        <v>0</v>
      </c>
      <c r="I197" s="10">
        <f>IF(A197='Relevé Kizeo'!C158,VLOOKUP(A197,'Relevé Kizeo'!$C$4:$R$1001,4,TRUE),"")</f>
        <v>0</v>
      </c>
      <c r="J197" s="10">
        <f>IF(A197='Relevé Kizeo'!C158,VLOOKUP(A197,'Relevé Kizeo'!$C$4:$R$1001,5,TRUE),"")</f>
        <v>0</v>
      </c>
      <c r="K197" s="10">
        <f t="shared" si="59"/>
        <v>0</v>
      </c>
      <c r="L197" s="9">
        <v>0</v>
      </c>
      <c r="M197" s="10" cm="1">
        <f t="array" ref="M197">_xlfn.IFS(I197="",0,I197=0,0,I197="CP",0,I197="CEF",0,I197="CSS",0,I197="CEM",0,I197="MAL",0,I197="AT",0,I197="ABST J",0,I197="ABST I",0,I197="FERIE",0,I197="REPOS",0,I197&lt;"1:00",$F$421)</f>
        <v>0</v>
      </c>
      <c r="N197" s="58" cm="1">
        <f t="array" aca="1" ref="N197" ca="1">_xlfn.IFS(D197=0,0,AND(D197&gt;=1,D197&lt;=9),OFFSET($AL$5,MOD(WEEKNUM(A197,21)-1,26),IF(WEEKNUM(A197,21)&gt;26,8,0))/5,D197=10,0,D197=11,(H197-E197+G197)*24+(K197-I197+M197)*24)</f>
        <v>0</v>
      </c>
      <c r="O197" s="37">
        <f t="shared" ref="O197" ca="1" si="66">SUM(N191:N195)</f>
        <v>7.8</v>
      </c>
      <c r="P197" s="25">
        <v>39</v>
      </c>
      <c r="Q197" s="28" cm="1">
        <f t="array" aca="1" ref="Q197" ca="1">IF(LEFT(R$2,1)="-",-1,1)*INDIRECT(CONCATENATE(RIGHT(R$2,LEN(R$2)-1),ROW()))+IF(LEFT(R$3,1)="-",-1,1)*INDIRECT(CONCATENATE(RIGHT(R$3,LEN(R$3)-1),ROW()))</f>
        <v>-31.2</v>
      </c>
      <c r="R197" s="25">
        <f t="shared" ca="1" si="54"/>
        <v>-657.95000000000016</v>
      </c>
      <c r="S197" s="9">
        <f t="shared" si="55"/>
        <v>0</v>
      </c>
      <c r="T197" s="9" t="str">
        <f t="shared" si="61"/>
        <v/>
      </c>
      <c r="U197" s="59"/>
      <c r="V197" s="60">
        <f>IF(A197='Relevé Kizeo'!C158,VLOOKUP(A197,'Relevé Kizeo'!$C$4:$R$1001,6,TRUE),"")</f>
        <v>0</v>
      </c>
      <c r="W197" s="50" t="b">
        <f t="shared" si="45"/>
        <v>0</v>
      </c>
      <c r="X197" s="50"/>
      <c r="Y197" s="51" t="str">
        <f t="shared" si="56"/>
        <v>0</v>
      </c>
      <c r="Z197" s="52">
        <f>IF(A198='Relevé Kizeo'!C159,VLOOKUP(A198,'Relevé Kizeo'!$C$4:$R$1001,8,TRUE),"")</f>
        <v>0</v>
      </c>
      <c r="AA197" s="52" t="str">
        <f t="shared" si="57"/>
        <v>0</v>
      </c>
      <c r="AB197" s="52">
        <f>IF(A198='Relevé Kizeo'!C159,VLOOKUP(A198,'Relevé Kizeo'!$C$4:$R$1001,9,TRUE),"")</f>
        <v>0</v>
      </c>
      <c r="AC197" s="52" t="str">
        <f t="shared" si="62"/>
        <v>0</v>
      </c>
      <c r="AD197" s="53">
        <f>IF(A198='Relevé Kizeo'!C159,VLOOKUP(A198,'Relevé Kizeo'!$C$4:$R$1001,10,TRUE),"")</f>
        <v>0</v>
      </c>
      <c r="AE197" s="11" t="str">
        <f t="shared" ca="1" si="46"/>
        <v/>
      </c>
      <c r="AF197" s="54" t="str">
        <f t="shared" ca="1" si="47"/>
        <v/>
      </c>
      <c r="AG197" s="43"/>
      <c r="AK197" s="14"/>
      <c r="AL197" s="14"/>
      <c r="AM197" s="14"/>
      <c r="AN197" s="14"/>
      <c r="AO197" s="14"/>
      <c r="AP197" s="84"/>
      <c r="AQ197" s="84"/>
      <c r="AR197" s="84"/>
      <c r="AS197" s="84"/>
      <c r="AT197" s="84"/>
      <c r="AU197" s="84"/>
      <c r="AV197" s="84"/>
      <c r="AW197" s="84"/>
      <c r="AX197" s="84"/>
    </row>
    <row r="198" spans="1:54" s="33" customFormat="1" ht="15.75" customHeight="1" x14ac:dyDescent="0.2">
      <c r="A198" s="57">
        <v>45082</v>
      </c>
      <c r="B198" s="207" t="s">
        <v>66</v>
      </c>
      <c r="C198" s="10">
        <f>IF(A198='Relevé Kizeo'!C159,VLOOKUP(A198,'Relevé Kizeo'!$C$4:$R$1001,2,TRUE),"")</f>
        <v>0</v>
      </c>
      <c r="D198" s="9">
        <f t="shared" si="58"/>
        <v>0</v>
      </c>
      <c r="E198" s="10">
        <f t="shared" si="60"/>
        <v>0</v>
      </c>
      <c r="F198" s="170">
        <v>0</v>
      </c>
      <c r="G198" s="10" cm="1">
        <f t="array" ref="G198">_xlfn.IFS(C198="",0,C198=0,0,C198="CP",0,C198="CEF",0,C198="CSS",0,C198="CEM",0,C198="CEM",0,C198="MAL",0,C198="AT",0,C198="ABST J",0,C198="ABST I",0,C198="FERIE",0,C198="REPOS",0,C198&lt;"1:00",$F$420)</f>
        <v>0</v>
      </c>
      <c r="H198" s="10">
        <f>IF(A198='Relevé Kizeo'!C159,VLOOKUP(A198,'Relevé Kizeo'!$C$4:$R$1001,3,TRUE),"")</f>
        <v>0</v>
      </c>
      <c r="I198" s="10">
        <f>IF(A198='Relevé Kizeo'!C159,VLOOKUP(A198,'Relevé Kizeo'!$C$4:$R$1001,4,TRUE),"")</f>
        <v>0</v>
      </c>
      <c r="J198" s="10">
        <f>IF(A198='Relevé Kizeo'!C159,VLOOKUP(A198,'Relevé Kizeo'!$C$4:$R$1001,5,TRUE),"")</f>
        <v>0</v>
      </c>
      <c r="K198" s="10">
        <f t="shared" si="59"/>
        <v>0</v>
      </c>
      <c r="L198" s="9">
        <v>0</v>
      </c>
      <c r="M198" s="10" cm="1">
        <f t="array" ref="M198">_xlfn.IFS(I198="",0,I198=0,0,I198="CP",0,I198="CEF",0,I198="CSS",0,I198="CEM",0,I198="MAL",0,I198="AT",0,I198="ABST J",0,I198="ABST I",0,I198="FERIE",0,I198="REPOS",0,I198&lt;"1:00",$F$421)</f>
        <v>0</v>
      </c>
      <c r="N198" s="58" cm="1">
        <f t="array" aca="1" ref="N198" ca="1">_xlfn.IFS(D198=0,0,AND(D198&gt;=1,D198&lt;=9),OFFSET($AL$5,MOD(WEEKNUM(A198,21)-1,26),IF(WEEKNUM(A198,21)&gt;26,8,0))/5,D198=10,0,D198=11,(H198-E198+G198)*24+(K198-I198+M198)*24)</f>
        <v>0</v>
      </c>
      <c r="P198" s="25">
        <f t="shared" ca="1" si="53"/>
        <v>0</v>
      </c>
      <c r="Q198" s="28" cm="1">
        <f t="array" aca="1" ref="Q198" ca="1">IF(LEFT(R$2,1)="-",-1,1)*INDIRECT(CONCATENATE(RIGHT(R$2,LEN(R$2)-1),ROW()))+IF(LEFT(R$3,1)="-",-1,1)*INDIRECT(CONCATENATE(RIGHT(R$3,LEN(R$3)-1),ROW()))</f>
        <v>0</v>
      </c>
      <c r="R198" s="25">
        <f t="shared" ca="1" si="54"/>
        <v>-657.95000000000016</v>
      </c>
      <c r="S198" s="9">
        <f t="shared" si="55"/>
        <v>0</v>
      </c>
      <c r="T198" s="9" t="str">
        <f t="shared" si="61"/>
        <v/>
      </c>
      <c r="U198" s="59"/>
      <c r="V198" s="60">
        <f>IF(A198='Relevé Kizeo'!C159,VLOOKUP(A198,'Relevé Kizeo'!$C$4:$R$1001,6,TRUE),"")</f>
        <v>0</v>
      </c>
      <c r="W198" s="50" t="b">
        <f t="shared" si="45"/>
        <v>0</v>
      </c>
      <c r="X198" s="50"/>
      <c r="Y198" s="51" t="str">
        <f t="shared" si="56"/>
        <v>0</v>
      </c>
      <c r="Z198" s="52">
        <f>IF(A199='Relevé Kizeo'!C160,VLOOKUP(A199,'Relevé Kizeo'!$C$4:$R$1001,8,TRUE),"")</f>
        <v>0</v>
      </c>
      <c r="AA198" s="52" t="str">
        <f t="shared" si="57"/>
        <v>0</v>
      </c>
      <c r="AB198" s="52">
        <f>IF(A199='Relevé Kizeo'!C160,VLOOKUP(A199,'Relevé Kizeo'!$C$4:$R$1001,9,TRUE),"")</f>
        <v>0</v>
      </c>
      <c r="AC198" s="52" t="str">
        <f t="shared" si="62"/>
        <v>0</v>
      </c>
      <c r="AD198" s="53">
        <f>IF(A199='Relevé Kizeo'!C160,VLOOKUP(A199,'Relevé Kizeo'!$C$4:$R$1001,10,TRUE),"")</f>
        <v>0</v>
      </c>
      <c r="AE198" s="11" t="str">
        <f t="shared" ca="1" si="46"/>
        <v/>
      </c>
      <c r="AF198" s="54" t="str">
        <f t="shared" ca="1" si="47"/>
        <v/>
      </c>
      <c r="AG198" s="43"/>
      <c r="AK198" s="14"/>
      <c r="AL198" s="14"/>
      <c r="AM198" s="14"/>
      <c r="AN198" s="14"/>
      <c r="AO198" s="14"/>
      <c r="AP198" s="84"/>
      <c r="AQ198" s="84"/>
      <c r="AR198" s="84"/>
      <c r="AS198" s="84"/>
      <c r="AT198" s="84"/>
      <c r="AU198" s="84"/>
      <c r="AV198" s="84"/>
      <c r="AW198" s="84"/>
      <c r="AX198" s="84"/>
    </row>
    <row r="199" spans="1:54" s="33" customFormat="1" ht="15.75" customHeight="1" x14ac:dyDescent="0.2">
      <c r="A199" s="57">
        <v>45083</v>
      </c>
      <c r="B199" s="208"/>
      <c r="C199" s="10">
        <f>IF(A199='Relevé Kizeo'!C160,VLOOKUP(A199,'Relevé Kizeo'!$C$4:$R$1001,2,TRUE),"")</f>
        <v>0</v>
      </c>
      <c r="D199" s="9">
        <f t="shared" si="58"/>
        <v>0</v>
      </c>
      <c r="E199" s="10">
        <f t="shared" si="60"/>
        <v>0</v>
      </c>
      <c r="F199" s="170">
        <v>0</v>
      </c>
      <c r="G199" s="10" cm="1">
        <f t="array" ref="G199">_xlfn.IFS(C199="",0,C199=0,0,C199="CP",0,C199="CEF",0,C199="CSS",0,C199="CEM",0,C199="CEM",0,C199="MAL",0,C199="AT",0,C199="ABST J",0,C199="ABST I",0,C199="FERIE",0,C199="REPOS",0,C199&lt;"1:00",$F$420)</f>
        <v>0</v>
      </c>
      <c r="H199" s="10">
        <f>IF(A199='Relevé Kizeo'!C160,VLOOKUP(A199,'Relevé Kizeo'!$C$4:$R$1001,3,TRUE),"")</f>
        <v>0</v>
      </c>
      <c r="I199" s="10">
        <f>IF(A199='Relevé Kizeo'!C160,VLOOKUP(A199,'Relevé Kizeo'!$C$4:$R$1001,4,TRUE),"")</f>
        <v>0</v>
      </c>
      <c r="J199" s="10">
        <f>IF(A199='Relevé Kizeo'!C160,VLOOKUP(A199,'Relevé Kizeo'!$C$4:$R$1001,5,TRUE),"")</f>
        <v>0</v>
      </c>
      <c r="K199" s="10">
        <f t="shared" si="59"/>
        <v>0</v>
      </c>
      <c r="L199" s="9">
        <v>0</v>
      </c>
      <c r="M199" s="10" cm="1">
        <f t="array" ref="M199">_xlfn.IFS(I199="",0,I199=0,0,I199="CP",0,I199="CEF",0,I199="CSS",0,I199="CEM",0,I199="MAL",0,I199="AT",0,I199="ABST J",0,I199="ABST I",0,I199="FERIE",0,I199="REPOS",0,I199&lt;"1:00",$F$421)</f>
        <v>0</v>
      </c>
      <c r="N199" s="58" cm="1">
        <f t="array" aca="1" ref="N199" ca="1">_xlfn.IFS(D199=0,0,AND(D199&gt;=1,D199&lt;=9),OFFSET($AL$5,MOD(WEEKNUM(A199,21)-1,26),IF(WEEKNUM(A199,21)&gt;26,8,0))/5,D199=10,0,D199=11,(H199-E199+G199)*24+(K199-I199+M199)*24)</f>
        <v>0</v>
      </c>
      <c r="O199" s="25"/>
      <c r="P199" s="25">
        <f t="shared" ca="1" si="53"/>
        <v>0</v>
      </c>
      <c r="Q199" s="28" cm="1">
        <f t="array" aca="1" ref="Q199" ca="1">IF(LEFT(R$2,1)="-",-1,1)*INDIRECT(CONCATENATE(RIGHT(R$2,LEN(R$2)-1),ROW()))+IF(LEFT(R$3,1)="-",-1,1)*INDIRECT(CONCATENATE(RIGHT(R$3,LEN(R$3)-1),ROW()))</f>
        <v>0</v>
      </c>
      <c r="R199" s="25">
        <f t="shared" ca="1" si="54"/>
        <v>-657.95000000000016</v>
      </c>
      <c r="S199" s="9">
        <f t="shared" si="55"/>
        <v>0</v>
      </c>
      <c r="T199" s="9" t="str">
        <f t="shared" si="61"/>
        <v/>
      </c>
      <c r="U199" s="59"/>
      <c r="V199" s="60">
        <f>IF(A199='Relevé Kizeo'!C160,VLOOKUP(A199,'Relevé Kizeo'!$C$4:$R$1001,6,TRUE),"")</f>
        <v>0</v>
      </c>
      <c r="W199" s="50" t="b">
        <f t="shared" si="45"/>
        <v>0</v>
      </c>
      <c r="X199" s="50"/>
      <c r="Y199" s="51" t="str">
        <f t="shared" si="56"/>
        <v>0</v>
      </c>
      <c r="Z199" s="52">
        <f>IF(A200='Relevé Kizeo'!C161,VLOOKUP(A200,'Relevé Kizeo'!$C$4:$R$1001,8,TRUE),"")</f>
        <v>0</v>
      </c>
      <c r="AA199" s="52" t="str">
        <f t="shared" si="57"/>
        <v>0</v>
      </c>
      <c r="AB199" s="52">
        <f>IF(A200='Relevé Kizeo'!C161,VLOOKUP(A200,'Relevé Kizeo'!$C$4:$R$1001,9,TRUE),"")</f>
        <v>0</v>
      </c>
      <c r="AC199" s="52" t="str">
        <f t="shared" si="62"/>
        <v>0</v>
      </c>
      <c r="AD199" s="53">
        <f>IF(A200='Relevé Kizeo'!C161,VLOOKUP(A200,'Relevé Kizeo'!$C$4:$R$1001,10,TRUE),"")</f>
        <v>0</v>
      </c>
      <c r="AE199" s="11" t="str">
        <f t="shared" ca="1" si="46"/>
        <v/>
      </c>
      <c r="AF199" s="54" t="str">
        <f t="shared" ca="1" si="47"/>
        <v/>
      </c>
      <c r="AG199" s="43"/>
      <c r="AK199" s="14"/>
      <c r="AL199" s="14"/>
      <c r="AM199" s="14"/>
      <c r="AN199" s="14"/>
      <c r="AO199" s="14"/>
      <c r="AP199" s="84"/>
      <c r="AQ199" s="84"/>
      <c r="AR199" s="84"/>
      <c r="AS199" s="84"/>
      <c r="AT199" s="84"/>
      <c r="AU199" s="84"/>
      <c r="AV199" s="84"/>
      <c r="AW199" s="84"/>
      <c r="AX199" s="84"/>
    </row>
    <row r="200" spans="1:54" s="33" customFormat="1" ht="15.75" customHeight="1" x14ac:dyDescent="0.2">
      <c r="A200" s="57">
        <v>45084</v>
      </c>
      <c r="B200" s="208"/>
      <c r="C200" s="10">
        <f>IF(A200='Relevé Kizeo'!C161,VLOOKUP(A200,'Relevé Kizeo'!$C$4:$R$1001,2,TRUE),"")</f>
        <v>0</v>
      </c>
      <c r="D200" s="9">
        <f t="shared" si="58"/>
        <v>0</v>
      </c>
      <c r="E200" s="10">
        <f t="shared" si="60"/>
        <v>0</v>
      </c>
      <c r="F200" s="170">
        <v>0</v>
      </c>
      <c r="G200" s="10" cm="1">
        <f t="array" ref="G200">_xlfn.IFS(C200="",0,C200=0,0,C200="CP",0,C200="CEF",0,C200="CSS",0,C200="CEM",0,C200="CEM",0,C200="MAL",0,C200="AT",0,C200="ABST J",0,C200="ABST I",0,C200="FERIE",0,C200="REPOS",0,C200&lt;"1:00",$F$420)</f>
        <v>0</v>
      </c>
      <c r="H200" s="10">
        <f>IF(A200='Relevé Kizeo'!C161,VLOOKUP(A200,'Relevé Kizeo'!$C$4:$R$1001,3,TRUE),"")</f>
        <v>0</v>
      </c>
      <c r="I200" s="10">
        <f>IF(A200='Relevé Kizeo'!C161,VLOOKUP(A200,'Relevé Kizeo'!$C$4:$R$1001,4,TRUE),"")</f>
        <v>0</v>
      </c>
      <c r="J200" s="10">
        <f>IF(A200='Relevé Kizeo'!C161,VLOOKUP(A200,'Relevé Kizeo'!$C$4:$R$1001,5,TRUE),"")</f>
        <v>0</v>
      </c>
      <c r="K200" s="10">
        <f t="shared" si="59"/>
        <v>0</v>
      </c>
      <c r="L200" s="9">
        <v>0</v>
      </c>
      <c r="M200" s="10" cm="1">
        <f t="array" ref="M200">_xlfn.IFS(I200="",0,I200=0,0,I200="CP",0,I200="CEF",0,I200="CSS",0,I200="CEM",0,I200="MAL",0,I200="AT",0,I200="ABST J",0,I200="ABST I",0,I200="FERIE",0,I200="REPOS",0,I200&lt;"1:00",$F$421)</f>
        <v>0</v>
      </c>
      <c r="N200" s="58" cm="1">
        <f t="array" aca="1" ref="N200" ca="1">_xlfn.IFS(D200=0,0,AND(D200&gt;=1,D200&lt;=9),OFFSET($AL$5,MOD(WEEKNUM(A200,21)-1,26),IF(WEEKNUM(A200,21)&gt;26,8,0))/5,D200=10,0,D200=11,(H200-E200+G200)*24+(K200-I200+M200)*24)</f>
        <v>0</v>
      </c>
      <c r="O200" s="25"/>
      <c r="P200" s="25">
        <f t="shared" ca="1" si="53"/>
        <v>0</v>
      </c>
      <c r="Q200" s="28" cm="1">
        <f t="array" aca="1" ref="Q200" ca="1">IF(LEFT(R$2,1)="-",-1,1)*INDIRECT(CONCATENATE(RIGHT(R$2,LEN(R$2)-1),ROW()))+IF(LEFT(R$3,1)="-",-1,1)*INDIRECT(CONCATENATE(RIGHT(R$3,LEN(R$3)-1),ROW()))</f>
        <v>0</v>
      </c>
      <c r="R200" s="25">
        <f t="shared" ca="1" si="54"/>
        <v>-657.95000000000016</v>
      </c>
      <c r="S200" s="9">
        <f t="shared" si="55"/>
        <v>0</v>
      </c>
      <c r="T200" s="9" t="str">
        <f t="shared" si="61"/>
        <v/>
      </c>
      <c r="U200" s="59"/>
      <c r="V200" s="60">
        <f>IF(A200='Relevé Kizeo'!C161,VLOOKUP(A200,'Relevé Kizeo'!$C$4:$R$1001,6,TRUE),"")</f>
        <v>0</v>
      </c>
      <c r="W200" s="50" t="b">
        <f t="shared" si="45"/>
        <v>0</v>
      </c>
      <c r="X200" s="50"/>
      <c r="Y200" s="51" t="str">
        <f t="shared" si="56"/>
        <v>0</v>
      </c>
      <c r="Z200" s="52">
        <f>IF(A201='Relevé Kizeo'!C162,VLOOKUP(A201,'Relevé Kizeo'!$C$4:$R$1001,8,TRUE),"")</f>
        <v>0</v>
      </c>
      <c r="AA200" s="52" t="str">
        <f t="shared" si="57"/>
        <v>0</v>
      </c>
      <c r="AB200" s="52">
        <f>IF(A201='Relevé Kizeo'!C162,VLOOKUP(A201,'Relevé Kizeo'!$C$4:$R$1001,9,TRUE),"")</f>
        <v>0</v>
      </c>
      <c r="AC200" s="52" t="str">
        <f t="shared" si="62"/>
        <v>0</v>
      </c>
      <c r="AD200" s="53">
        <f>IF(A201='Relevé Kizeo'!C162,VLOOKUP(A201,'Relevé Kizeo'!$C$4:$R$1001,10,TRUE),"")</f>
        <v>0</v>
      </c>
      <c r="AE200" s="11" t="str">
        <f t="shared" ca="1" si="46"/>
        <v/>
      </c>
      <c r="AF200" s="54" t="str">
        <f t="shared" ca="1" si="47"/>
        <v/>
      </c>
      <c r="AG200" s="43"/>
      <c r="AK200" s="14"/>
      <c r="AL200" s="14"/>
      <c r="AM200" s="14"/>
      <c r="AN200" s="14"/>
      <c r="AO200" s="14"/>
      <c r="AP200" s="84"/>
      <c r="AQ200" s="84"/>
      <c r="AR200" s="84"/>
      <c r="AS200" s="84"/>
      <c r="AT200" s="84"/>
      <c r="AU200" s="84"/>
      <c r="AV200" s="84"/>
      <c r="AW200" s="84"/>
      <c r="AX200" s="84"/>
    </row>
    <row r="201" spans="1:54" s="33" customFormat="1" ht="15.75" customHeight="1" x14ac:dyDescent="0.2">
      <c r="A201" s="57">
        <v>45085</v>
      </c>
      <c r="B201" s="208"/>
      <c r="C201" s="10">
        <f>IF(A201='Relevé Kizeo'!C162,VLOOKUP(A201,'Relevé Kizeo'!$C$4:$R$1001,2,TRUE),"")</f>
        <v>0</v>
      </c>
      <c r="D201" s="9">
        <f t="shared" si="58"/>
        <v>0</v>
      </c>
      <c r="E201" s="10">
        <f t="shared" si="60"/>
        <v>0</v>
      </c>
      <c r="F201" s="170">
        <v>0</v>
      </c>
      <c r="G201" s="10" cm="1">
        <f t="array" ref="G201">_xlfn.IFS(C201="",0,C201=0,0,C201="CP",0,C201="CEF",0,C201="CSS",0,C201="CEM",0,C201="CEM",0,C201="MAL",0,C201="AT",0,C201="ABST J",0,C201="ABST I",0,C201="FERIE",0,C201="REPOS",0,C201&lt;"1:00",$F$420)</f>
        <v>0</v>
      </c>
      <c r="H201" s="10">
        <f>IF(A201='Relevé Kizeo'!C162,VLOOKUP(A201,'Relevé Kizeo'!$C$4:$R$1001,3,TRUE),"")</f>
        <v>0</v>
      </c>
      <c r="I201" s="10">
        <f>IF(A201='Relevé Kizeo'!C162,VLOOKUP(A201,'Relevé Kizeo'!$C$4:$R$1001,4,TRUE),"")</f>
        <v>0</v>
      </c>
      <c r="J201" s="10">
        <f>IF(A201='Relevé Kizeo'!C162,VLOOKUP(A201,'Relevé Kizeo'!$C$4:$R$1001,5,TRUE),"")</f>
        <v>0</v>
      </c>
      <c r="K201" s="10">
        <f t="shared" si="59"/>
        <v>0</v>
      </c>
      <c r="L201" s="9">
        <v>0</v>
      </c>
      <c r="M201" s="10" cm="1">
        <f t="array" ref="M201">_xlfn.IFS(I201="",0,I201=0,0,I201="CP",0,I201="CEF",0,I201="CSS",0,I201="CEM",0,I201="MAL",0,I201="AT",0,I201="ABST J",0,I201="ABST I",0,I201="FERIE",0,I201="REPOS",0,I201&lt;"1:00",$F$421)</f>
        <v>0</v>
      </c>
      <c r="N201" s="58" cm="1">
        <f t="array" aca="1" ref="N201" ca="1">_xlfn.IFS(D201=0,0,AND(D201&gt;=1,D201&lt;=9),OFFSET($AL$5,MOD(WEEKNUM(A201,21)-1,26),IF(WEEKNUM(A201,21)&gt;26,8,0))/5,D201=10,0,D201=11,(H201-E201+G201)*24+(K201-I201+M201)*24)</f>
        <v>0</v>
      </c>
      <c r="O201" s="25"/>
      <c r="P201" s="25">
        <f t="shared" ca="1" si="53"/>
        <v>0</v>
      </c>
      <c r="Q201" s="28" cm="1">
        <f t="array" aca="1" ref="Q201" ca="1">IF(LEFT(R$2,1)="-",-1,1)*INDIRECT(CONCATENATE(RIGHT(R$2,LEN(R$2)-1),ROW()))+IF(LEFT(R$3,1)="-",-1,1)*INDIRECT(CONCATENATE(RIGHT(R$3,LEN(R$3)-1),ROW()))</f>
        <v>0</v>
      </c>
      <c r="R201" s="25">
        <f t="shared" ca="1" si="54"/>
        <v>-657.95000000000016</v>
      </c>
      <c r="S201" s="9">
        <f t="shared" si="55"/>
        <v>0</v>
      </c>
      <c r="T201" s="9" t="str">
        <f t="shared" si="61"/>
        <v/>
      </c>
      <c r="U201" s="59"/>
      <c r="V201" s="60">
        <f>IF(A201='Relevé Kizeo'!C162,VLOOKUP(A201,'Relevé Kizeo'!$C$4:$R$1001,6,TRUE),"")</f>
        <v>0</v>
      </c>
      <c r="W201" s="50" t="b">
        <f t="shared" si="45"/>
        <v>0</v>
      </c>
      <c r="X201" s="50"/>
      <c r="Y201" s="51" t="str">
        <f t="shared" si="56"/>
        <v>0</v>
      </c>
      <c r="Z201" s="52">
        <f>IF(A202='Relevé Kizeo'!C163,VLOOKUP(A202,'Relevé Kizeo'!$C$4:$R$1001,8,TRUE),"")</f>
        <v>0</v>
      </c>
      <c r="AA201" s="52" t="str">
        <f t="shared" si="57"/>
        <v>0</v>
      </c>
      <c r="AB201" s="52">
        <f>IF(A202='Relevé Kizeo'!C163,VLOOKUP(A202,'Relevé Kizeo'!$C$4:$R$1001,9,TRUE),"")</f>
        <v>0</v>
      </c>
      <c r="AC201" s="52" t="str">
        <f t="shared" si="62"/>
        <v>0</v>
      </c>
      <c r="AD201" s="53">
        <f>IF(A202='Relevé Kizeo'!C163,VLOOKUP(A202,'Relevé Kizeo'!$C$4:$R$1001,10,TRUE),"")</f>
        <v>0</v>
      </c>
      <c r="AE201" s="11" t="str">
        <f t="shared" ca="1" si="46"/>
        <v/>
      </c>
      <c r="AF201" s="54" t="str">
        <f t="shared" ca="1" si="47"/>
        <v/>
      </c>
      <c r="AG201" s="64"/>
      <c r="AK201" s="14"/>
      <c r="AL201" s="14"/>
      <c r="AM201" s="14"/>
      <c r="AN201" s="14"/>
      <c r="AO201" s="14"/>
      <c r="AP201" s="84"/>
      <c r="AQ201" s="84"/>
      <c r="AR201" s="84"/>
      <c r="AS201" s="84"/>
      <c r="AT201" s="84"/>
      <c r="AU201" s="84"/>
      <c r="AV201" s="84"/>
      <c r="AW201" s="84"/>
      <c r="AX201" s="84"/>
    </row>
    <row r="202" spans="1:54" s="33" customFormat="1" ht="15.75" customHeight="1" x14ac:dyDescent="0.2">
      <c r="A202" s="57">
        <v>45086</v>
      </c>
      <c r="B202" s="208"/>
      <c r="C202" s="10">
        <f>IF(A202='Relevé Kizeo'!C163,VLOOKUP(A202,'Relevé Kizeo'!$C$4:$R$1001,2,TRUE),"")</f>
        <v>0</v>
      </c>
      <c r="D202" s="9">
        <f t="shared" si="58"/>
        <v>0</v>
      </c>
      <c r="E202" s="10">
        <f t="shared" si="60"/>
        <v>0</v>
      </c>
      <c r="F202" s="170">
        <v>0</v>
      </c>
      <c r="G202" s="10" cm="1">
        <f t="array" ref="G202">_xlfn.IFS(C202="",0,C202=0,0,C202="CP",0,C202="CEF",0,C202="CSS",0,C202="CEM",0,C202="CEM",0,C202="MAL",0,C202="AT",0,C202="ABST J",0,C202="ABST I",0,C202="FERIE",0,C202="REPOS",0,C202&lt;"1:00",$F$420)</f>
        <v>0</v>
      </c>
      <c r="H202" s="10">
        <f>IF(A202='Relevé Kizeo'!C163,VLOOKUP(A202,'Relevé Kizeo'!$C$4:$R$1001,3,TRUE),"")</f>
        <v>0</v>
      </c>
      <c r="I202" s="10">
        <f>IF(A202='Relevé Kizeo'!C163,VLOOKUP(A202,'Relevé Kizeo'!$C$4:$R$1001,4,TRUE),"")</f>
        <v>0</v>
      </c>
      <c r="J202" s="10">
        <f>IF(A202='Relevé Kizeo'!C163,VLOOKUP(A202,'Relevé Kizeo'!$C$4:$R$1001,5,TRUE),"")</f>
        <v>0</v>
      </c>
      <c r="K202" s="10">
        <f t="shared" si="59"/>
        <v>0</v>
      </c>
      <c r="L202" s="9">
        <v>0</v>
      </c>
      <c r="M202" s="10" cm="1">
        <f t="array" ref="M202">_xlfn.IFS(I202="",0,I202=0,0,I202="CP",0,I202="CEF",0,I202="CSS",0,I202="CEM",0,I202="MAL",0,I202="AT",0,I202="ABST J",0,I202="ABST I",0,I202="FERIE",0,I202="REPOS",0,I202&lt;"1:00",$F$421)</f>
        <v>0</v>
      </c>
      <c r="N202" s="58" cm="1">
        <f t="array" aca="1" ref="N202" ca="1">_xlfn.IFS(D202=0,0,AND(D202&gt;=1,D202&lt;=9),OFFSET($AL$5,MOD(WEEKNUM(A202,21)-1,26),IF(WEEKNUM(A202,21)&gt;26,8,0))/5,D202=10,0,D202=11,(H202-E202+G202)*24+(K202-I202+M202)*24)</f>
        <v>0</v>
      </c>
      <c r="O202" s="25"/>
      <c r="P202" s="25">
        <f t="shared" ca="1" si="53"/>
        <v>0</v>
      </c>
      <c r="Q202" s="28" cm="1">
        <f t="array" aca="1" ref="Q202" ca="1">IF(LEFT(R$2,1)="-",-1,1)*INDIRECT(CONCATENATE(RIGHT(R$2,LEN(R$2)-1),ROW()))+IF(LEFT(R$3,1)="-",-1,1)*INDIRECT(CONCATENATE(RIGHT(R$3,LEN(R$3)-1),ROW()))</f>
        <v>0</v>
      </c>
      <c r="R202" s="25">
        <f t="shared" ca="1" si="54"/>
        <v>-657.95000000000016</v>
      </c>
      <c r="S202" s="9">
        <f t="shared" si="55"/>
        <v>0</v>
      </c>
      <c r="T202" s="9" t="str">
        <f t="shared" si="61"/>
        <v/>
      </c>
      <c r="U202" s="59"/>
      <c r="V202" s="60">
        <f>IF(A202='Relevé Kizeo'!C163,VLOOKUP(A202,'Relevé Kizeo'!$C$4:$R$1001,6,TRUE),"")</f>
        <v>0</v>
      </c>
      <c r="W202" s="50">
        <f t="shared" si="45"/>
        <v>0</v>
      </c>
      <c r="X202" s="50"/>
      <c r="Y202" s="51" t="str">
        <f t="shared" si="56"/>
        <v>0</v>
      </c>
      <c r="Z202" s="52">
        <f>IF(A203='Relevé Kizeo'!C164,VLOOKUP(A203,'Relevé Kizeo'!$C$4:$R$1001,8,TRUE),"")</f>
        <v>0</v>
      </c>
      <c r="AA202" s="52" t="str">
        <f t="shared" si="57"/>
        <v>0</v>
      </c>
      <c r="AB202" s="52">
        <f>IF(A203='Relevé Kizeo'!C164,VLOOKUP(A203,'Relevé Kizeo'!$C$4:$R$1001,9,TRUE),"")</f>
        <v>0</v>
      </c>
      <c r="AC202" s="52" t="str">
        <f t="shared" si="62"/>
        <v>0</v>
      </c>
      <c r="AD202" s="53">
        <f>IF(A203='Relevé Kizeo'!C164,VLOOKUP(A203,'Relevé Kizeo'!$C$4:$R$1001,10,TRUE),"")</f>
        <v>0</v>
      </c>
      <c r="AE202" s="11" t="str">
        <f t="shared" ca="1" si="46"/>
        <v/>
      </c>
      <c r="AF202" s="54" t="str">
        <f t="shared" ca="1" si="47"/>
        <v/>
      </c>
      <c r="AG202" s="61"/>
      <c r="AK202" s="14"/>
      <c r="AL202" s="14"/>
      <c r="AM202" s="14"/>
      <c r="AN202" s="14"/>
      <c r="AO202" s="14"/>
      <c r="AP202" s="84"/>
      <c r="AQ202" s="84"/>
      <c r="AR202" s="84"/>
      <c r="AS202" s="84"/>
      <c r="AT202" s="84"/>
      <c r="AU202" s="84"/>
      <c r="AV202" s="84"/>
      <c r="AW202" s="84"/>
      <c r="AX202" s="84"/>
    </row>
    <row r="203" spans="1:54" s="33" customFormat="1" ht="15.75" customHeight="1" x14ac:dyDescent="0.2">
      <c r="A203" s="57">
        <v>45087</v>
      </c>
      <c r="B203" s="208"/>
      <c r="C203" s="10" t="str">
        <f>IF(A203='Relevé Kizeo'!C164,VLOOKUP(A203,'Relevé Kizeo'!$C$4:$R$1001,2,TRUE),"")</f>
        <v>REPOS</v>
      </c>
      <c r="D203" s="9">
        <f t="shared" si="58"/>
        <v>10</v>
      </c>
      <c r="E203" s="10">
        <f t="shared" si="60"/>
        <v>0</v>
      </c>
      <c r="F203" s="170">
        <v>0</v>
      </c>
      <c r="G203" s="10" cm="1">
        <f t="array" ref="G203">_xlfn.IFS(C203="",0,C203=0,0,C203="CP",0,C203="CEF",0,C203="CSS",0,C203="CEM",0,C203="CEM",0,C203="MAL",0,C203="AT",0,C203="ABST J",0,C203="ABST I",0,C203="FERIE",0,C203="REPOS",0,C203&lt;"1:00",$F$420)</f>
        <v>0</v>
      </c>
      <c r="H203" s="10">
        <f>IF(A203='Relevé Kizeo'!C164,VLOOKUP(A203,'Relevé Kizeo'!$C$4:$R$1001,3,TRUE),"")</f>
        <v>0</v>
      </c>
      <c r="I203" s="10">
        <f>IF(A203='Relevé Kizeo'!C164,VLOOKUP(A203,'Relevé Kizeo'!$C$4:$R$1001,4,TRUE),"")</f>
        <v>0</v>
      </c>
      <c r="J203" s="10">
        <f>IF(A203='Relevé Kizeo'!C164,VLOOKUP(A203,'Relevé Kizeo'!$C$4:$R$1001,5,TRUE),"")</f>
        <v>0</v>
      </c>
      <c r="K203" s="10">
        <f t="shared" si="59"/>
        <v>0</v>
      </c>
      <c r="L203" s="9">
        <v>0</v>
      </c>
      <c r="M203" s="10" cm="1">
        <f t="array" ref="M203">_xlfn.IFS(I203="",0,I203=0,0,I203="CP",0,I203="CEF",0,I203="CSS",0,I203="CEM",0,I203="MAL",0,I203="AT",0,I203="ABST J",0,I203="ABST I",0,I203="FERIE",0,I203="REPOS",0,I203&lt;"1:00",$F$421)</f>
        <v>0</v>
      </c>
      <c r="N203" s="58" cm="1">
        <f t="array" aca="1" ref="N203" ca="1">_xlfn.IFS(D203=0,0,AND(D203&gt;=1,D203&lt;=9),OFFSET($AL$5,MOD(WEEKNUM(A203,21)-1,26),IF(WEEKNUM(A203,21)&gt;26,8,0))/5,D203=10,0,D203=11,(H203-E203+G203)*24+(K203-I203+M203)*24)</f>
        <v>0</v>
      </c>
      <c r="O203" s="25"/>
      <c r="P203" s="25">
        <f t="shared" ca="1" si="53"/>
        <v>0</v>
      </c>
      <c r="Q203" s="28" cm="1">
        <f t="array" aca="1" ref="Q203" ca="1">IF(LEFT(R$2,1)="-",-1,1)*INDIRECT(CONCATENATE(RIGHT(R$2,LEN(R$2)-1),ROW()))+IF(LEFT(R$3,1)="-",-1,1)*INDIRECT(CONCATENATE(RIGHT(R$3,LEN(R$3)-1),ROW()))</f>
        <v>0</v>
      </c>
      <c r="R203" s="25">
        <f t="shared" ca="1" si="54"/>
        <v>-657.95000000000016</v>
      </c>
      <c r="S203" s="9">
        <f t="shared" si="55"/>
        <v>0</v>
      </c>
      <c r="T203" s="9" t="str">
        <f t="shared" si="61"/>
        <v/>
      </c>
      <c r="U203" s="59"/>
      <c r="V203" s="60">
        <f>IF(A203='Relevé Kizeo'!C164,VLOOKUP(A203,'Relevé Kizeo'!$C$4:$R$1001,6,TRUE),"")</f>
        <v>0</v>
      </c>
      <c r="W203" s="50">
        <f t="shared" ref="W203:W266" si="67">IF(D204="","",IF(D204=1,1,IF(D204=2,0,IF(D204=3,0,IF(D204=4,0,IF(D204=5,0,IF(D204=6,1,IF(D204=7,0,IF(D204=8,0,IF(D204=9,0,IF(D204=10,0,IF(D204=11,1))))))))))))</f>
        <v>0</v>
      </c>
      <c r="X203" s="50"/>
      <c r="Y203" s="51" t="str">
        <f t="shared" si="56"/>
        <v>0</v>
      </c>
      <c r="Z203" s="52">
        <f>IF(A204='Relevé Kizeo'!C165,VLOOKUP(A204,'Relevé Kizeo'!$C$4:$R$1001,8,TRUE),"")</f>
        <v>0</v>
      </c>
      <c r="AA203" s="52" t="str">
        <f t="shared" si="57"/>
        <v>0</v>
      </c>
      <c r="AB203" s="52">
        <f>IF(A204='Relevé Kizeo'!C165,VLOOKUP(A204,'Relevé Kizeo'!$C$4:$R$1001,9,TRUE),"")</f>
        <v>0</v>
      </c>
      <c r="AC203" s="52" t="str">
        <f t="shared" si="62"/>
        <v>0</v>
      </c>
      <c r="AD203" s="53">
        <f>IF(A204='Relevé Kizeo'!C165,VLOOKUP(A204,'Relevé Kizeo'!$C$4:$R$1001,10,TRUE),"")</f>
        <v>0</v>
      </c>
      <c r="AE203" s="11" t="str">
        <f t="shared" ref="AE203:AE266" ca="1" si="68">IF(N204=0,"",IF(N204&gt;$F$418,N204-$F$418,$F$418-N204))</f>
        <v/>
      </c>
      <c r="AF203" s="54" t="str">
        <f t="shared" ref="AF203:AF266" ca="1" si="69">IF(ISERROR(IF(N204&gt;$F$418,(HOUR(AE203)*60+MINUTE(AE203))/60,-(HOUR(AE203)*60+MINUTE(AE203))/60)),"",IF(N204&gt;$F$418,(HOUR(AE203)*60+MINUTE(AE203))/60,-(HOUR(AE203)*60+MINUTE(AE203))/60))</f>
        <v/>
      </c>
      <c r="AG203" s="43"/>
      <c r="AK203" s="14"/>
      <c r="AL203" s="14"/>
      <c r="AM203" s="14"/>
      <c r="AN203" s="14"/>
      <c r="AO203" s="14"/>
      <c r="AP203" s="84"/>
      <c r="AQ203" s="84"/>
      <c r="AR203" s="84"/>
      <c r="AS203" s="84"/>
      <c r="AT203" s="84"/>
      <c r="AU203" s="84"/>
      <c r="AV203" s="84"/>
      <c r="AW203" s="84"/>
      <c r="AX203" s="84"/>
    </row>
    <row r="204" spans="1:54" s="33" customFormat="1" ht="15.75" customHeight="1" x14ac:dyDescent="0.2">
      <c r="A204" s="57">
        <v>45088</v>
      </c>
      <c r="B204" s="208"/>
      <c r="C204" s="10" t="str">
        <f>IF(A204='Relevé Kizeo'!C165,VLOOKUP(A204,'Relevé Kizeo'!$C$4:$R$1001,2,TRUE),"")</f>
        <v>REPOS</v>
      </c>
      <c r="D204" s="9">
        <f t="shared" si="58"/>
        <v>10</v>
      </c>
      <c r="E204" s="10">
        <f t="shared" si="60"/>
        <v>0</v>
      </c>
      <c r="F204" s="170">
        <v>0</v>
      </c>
      <c r="G204" s="10" cm="1">
        <f t="array" ref="G204">_xlfn.IFS(C204="",0,C204=0,0,C204="CP",0,C204="CEF",0,C204="CSS",0,C204="CEM",0,C204="CEM",0,C204="MAL",0,C204="AT",0,C204="ABST J",0,C204="ABST I",0,C204="FERIE",0,C204="REPOS",0,C204&lt;"1:00",$F$420)</f>
        <v>0</v>
      </c>
      <c r="H204" s="10">
        <f>IF(A204='Relevé Kizeo'!C165,VLOOKUP(A204,'Relevé Kizeo'!$C$4:$R$1001,3,TRUE),"")</f>
        <v>0</v>
      </c>
      <c r="I204" s="10">
        <f>IF(A204='Relevé Kizeo'!C165,VLOOKUP(A204,'Relevé Kizeo'!$C$4:$R$1001,4,TRUE),"")</f>
        <v>0</v>
      </c>
      <c r="J204" s="10">
        <f>IF(A204='Relevé Kizeo'!C165,VLOOKUP(A204,'Relevé Kizeo'!$C$4:$R$1001,5,TRUE),"")</f>
        <v>0</v>
      </c>
      <c r="K204" s="10">
        <f t="shared" si="59"/>
        <v>0</v>
      </c>
      <c r="L204" s="9">
        <v>0</v>
      </c>
      <c r="M204" s="10" cm="1">
        <f t="array" ref="M204">_xlfn.IFS(I204="",0,I204=0,0,I204="CP",0,I204="CEF",0,I204="CSS",0,I204="CEM",0,I204="MAL",0,I204="AT",0,I204="ABST J",0,I204="ABST I",0,I204="FERIE",0,I204="REPOS",0,I204&lt;"1:00",$F$421)</f>
        <v>0</v>
      </c>
      <c r="N204" s="58" cm="1">
        <f t="array" aca="1" ref="N204" ca="1">_xlfn.IFS(D204=0,0,AND(D204&gt;=1,D204&lt;=9),OFFSET($AL$5,MOD(WEEKNUM(A204,21)-1,26),IF(WEEKNUM(A204,21)&gt;26,8,0))/5,D204=10,0,D204=11,(H204-E204+G204)*24+(K204-I204+M204)*24)</f>
        <v>0</v>
      </c>
      <c r="O204" s="37">
        <f t="shared" ref="O204" ca="1" si="70">SUM(N198:N202)</f>
        <v>0</v>
      </c>
      <c r="P204" s="25">
        <v>39</v>
      </c>
      <c r="Q204" s="28" cm="1">
        <f t="array" aca="1" ref="Q204" ca="1">IF(LEFT(R$2,1)="-",-1,1)*INDIRECT(CONCATENATE(RIGHT(R$2,LEN(R$2)-1),ROW()))+IF(LEFT(R$3,1)="-",-1,1)*INDIRECT(CONCATENATE(RIGHT(R$3,LEN(R$3)-1),ROW()))</f>
        <v>-39</v>
      </c>
      <c r="R204" s="25">
        <f t="shared" ca="1" si="54"/>
        <v>-696.95000000000016</v>
      </c>
      <c r="S204" s="9">
        <f t="shared" si="55"/>
        <v>0</v>
      </c>
      <c r="T204" s="9" t="str">
        <f t="shared" si="61"/>
        <v/>
      </c>
      <c r="U204" s="59"/>
      <c r="V204" s="60">
        <f>IF(A204='Relevé Kizeo'!C165,VLOOKUP(A204,'Relevé Kizeo'!$C$4:$R$1001,6,TRUE),"")</f>
        <v>0</v>
      </c>
      <c r="W204" s="50" t="b">
        <f t="shared" si="67"/>
        <v>0</v>
      </c>
      <c r="X204" s="50"/>
      <c r="Y204" s="51" t="str">
        <f t="shared" si="56"/>
        <v>0</v>
      </c>
      <c r="Z204" s="52">
        <f>IF(A205='Relevé Kizeo'!C166,VLOOKUP(A205,'Relevé Kizeo'!$C$4:$R$1001,8,TRUE),"")</f>
        <v>0</v>
      </c>
      <c r="AA204" s="52" t="str">
        <f t="shared" si="57"/>
        <v>0</v>
      </c>
      <c r="AB204" s="52">
        <f>IF(A205='Relevé Kizeo'!C166,VLOOKUP(A205,'Relevé Kizeo'!$C$4:$R$1001,9,TRUE),"")</f>
        <v>0</v>
      </c>
      <c r="AC204" s="52" t="str">
        <f t="shared" si="62"/>
        <v>0</v>
      </c>
      <c r="AD204" s="53">
        <f>IF(A205='Relevé Kizeo'!C166,VLOOKUP(A205,'Relevé Kizeo'!$C$4:$R$1001,10,TRUE),"")</f>
        <v>0</v>
      </c>
      <c r="AE204" s="11" t="str">
        <f t="shared" ca="1" si="68"/>
        <v/>
      </c>
      <c r="AF204" s="54" t="str">
        <f t="shared" ca="1" si="69"/>
        <v/>
      </c>
      <c r="AG204" s="43"/>
      <c r="AK204" s="14"/>
      <c r="AL204" s="14"/>
      <c r="AM204" s="14"/>
      <c r="AN204" s="14"/>
      <c r="AO204" s="14"/>
      <c r="AP204" s="84"/>
      <c r="AQ204" s="84"/>
      <c r="AR204" s="84"/>
      <c r="AS204" s="84"/>
      <c r="AT204" s="84"/>
      <c r="AU204" s="84"/>
      <c r="AV204" s="84"/>
      <c r="AW204" s="84"/>
      <c r="AX204" s="84"/>
    </row>
    <row r="205" spans="1:54" s="33" customFormat="1" ht="15.75" customHeight="1" x14ac:dyDescent="0.2">
      <c r="A205" s="57">
        <v>45089</v>
      </c>
      <c r="B205" s="207" t="s">
        <v>67</v>
      </c>
      <c r="C205" s="10">
        <f>IF(A205='Relevé Kizeo'!C166,VLOOKUP(A205,'Relevé Kizeo'!$C$4:$R$1001,2,TRUE),"")</f>
        <v>0</v>
      </c>
      <c r="D205" s="9">
        <f t="shared" si="58"/>
        <v>0</v>
      </c>
      <c r="E205" s="10">
        <f t="shared" si="60"/>
        <v>0</v>
      </c>
      <c r="F205" s="170">
        <v>0</v>
      </c>
      <c r="G205" s="10" cm="1">
        <f t="array" ref="G205">_xlfn.IFS(C205="",0,C205=0,0,C205="CP",0,C205="CEF",0,C205="CSS",0,C205="CEM",0,C205="CEM",0,C205="MAL",0,C205="AT",0,C205="ABST J",0,C205="ABST I",0,C205="FERIE",0,C205="REPOS",0,C205&lt;"1:00",$F$420)</f>
        <v>0</v>
      </c>
      <c r="H205" s="10">
        <f>IF(A205='Relevé Kizeo'!C166,VLOOKUP(A205,'Relevé Kizeo'!$C$4:$R$1001,3,TRUE),"")</f>
        <v>0</v>
      </c>
      <c r="I205" s="10">
        <f>IF(A205='Relevé Kizeo'!C166,VLOOKUP(A205,'Relevé Kizeo'!$C$4:$R$1001,4,TRUE),"")</f>
        <v>0</v>
      </c>
      <c r="J205" s="10">
        <f>IF(A205='Relevé Kizeo'!C166,VLOOKUP(A205,'Relevé Kizeo'!$C$4:$R$1001,5,TRUE),"")</f>
        <v>0</v>
      </c>
      <c r="K205" s="10">
        <f t="shared" si="59"/>
        <v>0</v>
      </c>
      <c r="L205" s="9">
        <v>0</v>
      </c>
      <c r="M205" s="10" cm="1">
        <f t="array" ref="M205">_xlfn.IFS(I205="",0,I205=0,0,I205="CP",0,I205="CEF",0,I205="CSS",0,I205="CEM",0,I205="MAL",0,I205="AT",0,I205="ABST J",0,I205="ABST I",0,I205="FERIE",0,I205="REPOS",0,I205&lt;"1:00",$F$421)</f>
        <v>0</v>
      </c>
      <c r="N205" s="58" cm="1">
        <f t="array" aca="1" ref="N205" ca="1">_xlfn.IFS(D205=0,0,AND(D205&gt;=1,D205&lt;=9),OFFSET($AL$5,MOD(WEEKNUM(A205,21)-1,26),IF(WEEKNUM(A205,21)&gt;26,8,0))/5,D205=10,0,D205=11,(H205-E205+G205)*24+(K205-I205+M205)*24)</f>
        <v>0</v>
      </c>
      <c r="P205" s="25">
        <f t="shared" ca="1" si="53"/>
        <v>0</v>
      </c>
      <c r="Q205" s="28" cm="1">
        <f t="array" aca="1" ref="Q205" ca="1">IF(LEFT(R$2,1)="-",-1,1)*INDIRECT(CONCATENATE(RIGHT(R$2,LEN(R$2)-1),ROW()))+IF(LEFT(R$3,1)="-",-1,1)*INDIRECT(CONCATENATE(RIGHT(R$3,LEN(R$3)-1),ROW()))</f>
        <v>0</v>
      </c>
      <c r="R205" s="25">
        <f t="shared" ca="1" si="54"/>
        <v>-696.95000000000016</v>
      </c>
      <c r="S205" s="9">
        <f t="shared" si="55"/>
        <v>0</v>
      </c>
      <c r="T205" s="9" t="str">
        <f t="shared" si="61"/>
        <v/>
      </c>
      <c r="U205" s="59"/>
      <c r="V205" s="60">
        <f>IF(A205='Relevé Kizeo'!C166,VLOOKUP(A205,'Relevé Kizeo'!$C$4:$R$1001,6,TRUE),"")</f>
        <v>0</v>
      </c>
      <c r="W205" s="50" t="b">
        <f t="shared" si="67"/>
        <v>0</v>
      </c>
      <c r="X205" s="50"/>
      <c r="Y205" s="51" t="str">
        <f t="shared" si="56"/>
        <v>0</v>
      </c>
      <c r="Z205" s="52">
        <f>IF(A206='Relevé Kizeo'!C167,VLOOKUP(A206,'Relevé Kizeo'!$C$4:$R$1001,8,TRUE),"")</f>
        <v>0</v>
      </c>
      <c r="AA205" s="52" t="str">
        <f t="shared" si="57"/>
        <v>0</v>
      </c>
      <c r="AB205" s="52">
        <f>IF(A206='Relevé Kizeo'!C167,VLOOKUP(A206,'Relevé Kizeo'!$C$4:$R$1001,9,TRUE),"")</f>
        <v>0</v>
      </c>
      <c r="AC205" s="52" t="str">
        <f t="shared" si="62"/>
        <v>0</v>
      </c>
      <c r="AD205" s="53">
        <f>IF(A206='Relevé Kizeo'!C167,VLOOKUP(A206,'Relevé Kizeo'!$C$4:$R$1001,10,TRUE),"")</f>
        <v>0</v>
      </c>
      <c r="AE205" s="11" t="str">
        <f t="shared" ca="1" si="68"/>
        <v/>
      </c>
      <c r="AF205" s="54" t="str">
        <f t="shared" ca="1" si="69"/>
        <v/>
      </c>
      <c r="AG205" s="43"/>
      <c r="AK205" s="14"/>
      <c r="AL205" s="14"/>
      <c r="AM205" s="14"/>
      <c r="AN205" s="14"/>
      <c r="AO205" s="14"/>
      <c r="AP205" s="84"/>
      <c r="AQ205" s="84"/>
      <c r="AR205" s="84"/>
      <c r="AS205" s="84"/>
      <c r="AT205" s="84"/>
      <c r="AU205" s="84"/>
      <c r="AV205" s="84"/>
      <c r="AW205" s="84"/>
      <c r="AX205" s="84"/>
    </row>
    <row r="206" spans="1:54" s="33" customFormat="1" ht="15.75" customHeight="1" x14ac:dyDescent="0.2">
      <c r="A206" s="57">
        <v>45090</v>
      </c>
      <c r="B206" s="208"/>
      <c r="C206" s="10">
        <f>IF(A206='Relevé Kizeo'!C167,VLOOKUP(A206,'Relevé Kizeo'!$C$4:$R$1001,2,TRUE),"")</f>
        <v>0</v>
      </c>
      <c r="D206" s="9">
        <f t="shared" si="58"/>
        <v>0</v>
      </c>
      <c r="E206" s="10">
        <f t="shared" si="60"/>
        <v>0</v>
      </c>
      <c r="F206" s="170">
        <v>0</v>
      </c>
      <c r="G206" s="10" cm="1">
        <f t="array" ref="G206">_xlfn.IFS(C206="",0,C206=0,0,C206="CP",0,C206="CEF",0,C206="CSS",0,C206="CEM",0,C206="CEM",0,C206="MAL",0,C206="AT",0,C206="ABST J",0,C206="ABST I",0,C206="FERIE",0,C206="REPOS",0,C206&lt;"1:00",$F$420)</f>
        <v>0</v>
      </c>
      <c r="H206" s="10">
        <f>IF(A206='Relevé Kizeo'!C167,VLOOKUP(A206,'Relevé Kizeo'!$C$4:$R$1001,3,TRUE),"")</f>
        <v>0</v>
      </c>
      <c r="I206" s="10">
        <f>IF(A206='Relevé Kizeo'!C167,VLOOKUP(A206,'Relevé Kizeo'!$C$4:$R$1001,4,TRUE),"")</f>
        <v>0</v>
      </c>
      <c r="J206" s="10">
        <f>IF(A206='Relevé Kizeo'!C167,VLOOKUP(A206,'Relevé Kizeo'!$C$4:$R$1001,5,TRUE),"")</f>
        <v>0</v>
      </c>
      <c r="K206" s="10">
        <f t="shared" si="59"/>
        <v>0</v>
      </c>
      <c r="L206" s="9">
        <v>0</v>
      </c>
      <c r="M206" s="10" cm="1">
        <f t="array" ref="M206">_xlfn.IFS(I206="",0,I206=0,0,I206="CP",0,I206="CEF",0,I206="CSS",0,I206="CEM",0,I206="MAL",0,I206="AT",0,I206="ABST J",0,I206="ABST I",0,I206="FERIE",0,I206="REPOS",0,I206&lt;"1:00",$F$421)</f>
        <v>0</v>
      </c>
      <c r="N206" s="58" cm="1">
        <f t="array" aca="1" ref="N206" ca="1">_xlfn.IFS(D206=0,0,AND(D206&gt;=1,D206&lt;=9),OFFSET($AL$5,MOD(WEEKNUM(A206,21)-1,26),IF(WEEKNUM(A206,21)&gt;26,8,0))/5,D206=10,0,D206=11,(H206-E206+G206)*24+(K206-I206+M206)*24)</f>
        <v>0</v>
      </c>
      <c r="O206" s="25"/>
      <c r="P206" s="25">
        <f t="shared" ca="1" si="53"/>
        <v>0</v>
      </c>
      <c r="Q206" s="28" cm="1">
        <f t="array" aca="1" ref="Q206" ca="1">IF(LEFT(R$2,1)="-",-1,1)*INDIRECT(CONCATENATE(RIGHT(R$2,LEN(R$2)-1),ROW()))+IF(LEFT(R$3,1)="-",-1,1)*INDIRECT(CONCATENATE(RIGHT(R$3,LEN(R$3)-1),ROW()))</f>
        <v>0</v>
      </c>
      <c r="R206" s="25">
        <f t="shared" ca="1" si="54"/>
        <v>-696.95000000000016</v>
      </c>
      <c r="S206" s="9">
        <f t="shared" si="55"/>
        <v>0</v>
      </c>
      <c r="T206" s="9" t="str">
        <f t="shared" si="61"/>
        <v/>
      </c>
      <c r="U206" s="59"/>
      <c r="V206" s="60">
        <f>IF(A206='Relevé Kizeo'!C167,VLOOKUP(A206,'Relevé Kizeo'!$C$4:$R$1001,6,TRUE),"")</f>
        <v>0</v>
      </c>
      <c r="W206" s="50" t="b">
        <f t="shared" si="67"/>
        <v>0</v>
      </c>
      <c r="X206" s="50"/>
      <c r="Y206" s="51" t="str">
        <f t="shared" si="56"/>
        <v>0</v>
      </c>
      <c r="Z206" s="52">
        <f>IF(A207='Relevé Kizeo'!C168,VLOOKUP(A207,'Relevé Kizeo'!$C$4:$R$1001,8,TRUE),"")</f>
        <v>0</v>
      </c>
      <c r="AA206" s="52" t="str">
        <f t="shared" si="57"/>
        <v>0</v>
      </c>
      <c r="AB206" s="52">
        <f>IF(A207='Relevé Kizeo'!C168,VLOOKUP(A207,'Relevé Kizeo'!$C$4:$R$1001,9,TRUE),"")</f>
        <v>0</v>
      </c>
      <c r="AC206" s="52" t="str">
        <f t="shared" si="62"/>
        <v>0</v>
      </c>
      <c r="AD206" s="53">
        <f>IF(A207='Relevé Kizeo'!C168,VLOOKUP(A207,'Relevé Kizeo'!$C$4:$R$1001,10,TRUE),"")</f>
        <v>0</v>
      </c>
      <c r="AE206" s="11" t="str">
        <f t="shared" ca="1" si="68"/>
        <v/>
      </c>
      <c r="AF206" s="54" t="str">
        <f t="shared" ca="1" si="69"/>
        <v/>
      </c>
      <c r="AG206" s="43"/>
      <c r="AK206" s="14"/>
      <c r="AL206" s="14"/>
      <c r="AM206" s="14"/>
      <c r="AN206" s="14"/>
      <c r="AO206" s="14"/>
      <c r="AP206" s="84"/>
      <c r="AQ206" s="84"/>
      <c r="AR206" s="84"/>
      <c r="AS206" s="84"/>
      <c r="AT206" s="84"/>
      <c r="AU206" s="84"/>
      <c r="AV206" s="84"/>
      <c r="AW206" s="84"/>
      <c r="AX206" s="84"/>
    </row>
    <row r="207" spans="1:54" s="33" customFormat="1" ht="15.75" customHeight="1" x14ac:dyDescent="0.2">
      <c r="A207" s="57">
        <v>45091</v>
      </c>
      <c r="B207" s="208"/>
      <c r="C207" s="10">
        <f>IF(A207='Relevé Kizeo'!C168,VLOOKUP(A207,'Relevé Kizeo'!$C$4:$R$1001,2,TRUE),"")</f>
        <v>0</v>
      </c>
      <c r="D207" s="9">
        <f t="shared" si="58"/>
        <v>0</v>
      </c>
      <c r="E207" s="10">
        <f t="shared" si="60"/>
        <v>0</v>
      </c>
      <c r="F207" s="170">
        <v>0</v>
      </c>
      <c r="G207" s="10" cm="1">
        <f t="array" ref="G207">_xlfn.IFS(C207="",0,C207=0,0,C207="CP",0,C207="CEF",0,C207="CSS",0,C207="CEM",0,C207="CEM",0,C207="MAL",0,C207="AT",0,C207="ABST J",0,C207="ABST I",0,C207="FERIE",0,C207="REPOS",0,C207&lt;"1:00",$F$420)</f>
        <v>0</v>
      </c>
      <c r="H207" s="10">
        <f>IF(A207='Relevé Kizeo'!C168,VLOOKUP(A207,'Relevé Kizeo'!$C$4:$R$1001,3,TRUE),"")</f>
        <v>0</v>
      </c>
      <c r="I207" s="10">
        <f>IF(A207='Relevé Kizeo'!C168,VLOOKUP(A207,'Relevé Kizeo'!$C$4:$R$1001,4,TRUE),"")</f>
        <v>0</v>
      </c>
      <c r="J207" s="10">
        <f>IF(A207='Relevé Kizeo'!C168,VLOOKUP(A207,'Relevé Kizeo'!$C$4:$R$1001,5,TRUE),"")</f>
        <v>0</v>
      </c>
      <c r="K207" s="10">
        <f t="shared" si="59"/>
        <v>0</v>
      </c>
      <c r="L207" s="9">
        <v>0</v>
      </c>
      <c r="M207" s="10" cm="1">
        <f t="array" ref="M207">_xlfn.IFS(I207="",0,I207=0,0,I207="CP",0,I207="CEF",0,I207="CSS",0,I207="CEM",0,I207="MAL",0,I207="AT",0,I207="ABST J",0,I207="ABST I",0,I207="FERIE",0,I207="REPOS",0,I207&lt;"1:00",$F$421)</f>
        <v>0</v>
      </c>
      <c r="N207" s="58" cm="1">
        <f t="array" aca="1" ref="N207" ca="1">_xlfn.IFS(D207=0,0,AND(D207&gt;=1,D207&lt;=9),OFFSET($AL$5,MOD(WEEKNUM(A207,21)-1,26),IF(WEEKNUM(A207,21)&gt;26,8,0))/5,D207=10,0,D207=11,(H207-E207+G207)*24+(K207-I207+M207)*24)</f>
        <v>0</v>
      </c>
      <c r="O207" s="25"/>
      <c r="P207" s="25">
        <f t="shared" ca="1" si="53"/>
        <v>0</v>
      </c>
      <c r="Q207" s="28" cm="1">
        <f t="array" aca="1" ref="Q207" ca="1">IF(LEFT(R$2,1)="-",-1,1)*INDIRECT(CONCATENATE(RIGHT(R$2,LEN(R$2)-1),ROW()))+IF(LEFT(R$3,1)="-",-1,1)*INDIRECT(CONCATENATE(RIGHT(R$3,LEN(R$3)-1),ROW()))</f>
        <v>0</v>
      </c>
      <c r="R207" s="25">
        <f t="shared" ca="1" si="54"/>
        <v>-696.95000000000016</v>
      </c>
      <c r="S207" s="9">
        <f t="shared" si="55"/>
        <v>0</v>
      </c>
      <c r="T207" s="9" t="str">
        <f t="shared" si="61"/>
        <v/>
      </c>
      <c r="U207" s="59"/>
      <c r="V207" s="60">
        <f>IF(A207='Relevé Kizeo'!C168,VLOOKUP(A207,'Relevé Kizeo'!$C$4:$R$1001,6,TRUE),"")</f>
        <v>0</v>
      </c>
      <c r="W207" s="50" t="b">
        <f t="shared" si="67"/>
        <v>0</v>
      </c>
      <c r="X207" s="50"/>
      <c r="Y207" s="51" t="str">
        <f t="shared" si="56"/>
        <v>0</v>
      </c>
      <c r="Z207" s="52">
        <f>IF(A208='Relevé Kizeo'!C169,VLOOKUP(A208,'Relevé Kizeo'!$C$4:$R$1001,8,TRUE),"")</f>
        <v>0</v>
      </c>
      <c r="AA207" s="52" t="str">
        <f t="shared" si="57"/>
        <v>0</v>
      </c>
      <c r="AB207" s="52">
        <f>IF(A208='Relevé Kizeo'!C169,VLOOKUP(A208,'Relevé Kizeo'!$C$4:$R$1001,9,TRUE),"")</f>
        <v>0</v>
      </c>
      <c r="AC207" s="52" t="str">
        <f t="shared" si="62"/>
        <v>0</v>
      </c>
      <c r="AD207" s="53">
        <f>IF(A208='Relevé Kizeo'!C169,VLOOKUP(A208,'Relevé Kizeo'!$C$4:$R$1001,10,TRUE),"")</f>
        <v>0</v>
      </c>
      <c r="AE207" s="11" t="str">
        <f t="shared" ca="1" si="68"/>
        <v/>
      </c>
      <c r="AF207" s="54" t="str">
        <f t="shared" ca="1" si="69"/>
        <v/>
      </c>
      <c r="AG207" s="43"/>
      <c r="AK207" s="14"/>
      <c r="AL207" s="14"/>
      <c r="AM207" s="14"/>
      <c r="AN207" s="14"/>
      <c r="AO207" s="14"/>
      <c r="AP207" s="84"/>
      <c r="AQ207" s="84"/>
      <c r="AR207" s="84"/>
      <c r="AS207" s="84"/>
      <c r="AT207" s="84"/>
      <c r="AU207" s="84"/>
      <c r="AV207" s="84"/>
      <c r="AW207" s="84"/>
      <c r="AX207" s="84"/>
    </row>
    <row r="208" spans="1:54" s="33" customFormat="1" ht="15.75" customHeight="1" x14ac:dyDescent="0.2">
      <c r="A208" s="57">
        <v>45092</v>
      </c>
      <c r="B208" s="208"/>
      <c r="C208" s="10">
        <f>IF(A208='Relevé Kizeo'!C169,VLOOKUP(A208,'Relevé Kizeo'!$C$4:$R$1001,2,TRUE),"")</f>
        <v>0</v>
      </c>
      <c r="D208" s="9">
        <f t="shared" si="58"/>
        <v>0</v>
      </c>
      <c r="E208" s="10">
        <f t="shared" si="60"/>
        <v>0</v>
      </c>
      <c r="F208" s="170">
        <v>0</v>
      </c>
      <c r="G208" s="10" cm="1">
        <f t="array" ref="G208">_xlfn.IFS(C208="",0,C208=0,0,C208="CP",0,C208="CEF",0,C208="CSS",0,C208="CEM",0,C208="CEM",0,C208="MAL",0,C208="AT",0,C208="ABST J",0,C208="ABST I",0,C208="FERIE",0,C208="REPOS",0,C208&lt;"1:00",$F$420)</f>
        <v>0</v>
      </c>
      <c r="H208" s="10">
        <f>IF(A208='Relevé Kizeo'!C169,VLOOKUP(A208,'Relevé Kizeo'!$C$4:$R$1001,3,TRUE),"")</f>
        <v>0</v>
      </c>
      <c r="I208" s="10">
        <f>IF(A208='Relevé Kizeo'!C169,VLOOKUP(A208,'Relevé Kizeo'!$C$4:$R$1001,4,TRUE),"")</f>
        <v>0</v>
      </c>
      <c r="J208" s="10">
        <f>IF(A208='Relevé Kizeo'!C169,VLOOKUP(A208,'Relevé Kizeo'!$C$4:$R$1001,5,TRUE),"")</f>
        <v>0</v>
      </c>
      <c r="K208" s="10">
        <f t="shared" si="59"/>
        <v>0</v>
      </c>
      <c r="L208" s="9">
        <v>0</v>
      </c>
      <c r="M208" s="10" cm="1">
        <f t="array" ref="M208">_xlfn.IFS(I208="",0,I208=0,0,I208="CP",0,I208="CEF",0,I208="CSS",0,I208="CEM",0,I208="MAL",0,I208="AT",0,I208="ABST J",0,I208="ABST I",0,I208="FERIE",0,I208="REPOS",0,I208&lt;"1:00",$F$421)</f>
        <v>0</v>
      </c>
      <c r="N208" s="58" cm="1">
        <f t="array" aca="1" ref="N208" ca="1">_xlfn.IFS(D208=0,0,AND(D208&gt;=1,D208&lt;=9),OFFSET($AL$5,MOD(WEEKNUM(A208,21)-1,26),IF(WEEKNUM(A208,21)&gt;26,8,0))/5,D208=10,0,D208=11,(H208-E208+G208)*24+(K208-I208+M208)*24)</f>
        <v>0</v>
      </c>
      <c r="O208" s="25"/>
      <c r="P208" s="25">
        <f t="shared" ca="1" si="53"/>
        <v>0</v>
      </c>
      <c r="Q208" s="28" cm="1">
        <f t="array" aca="1" ref="Q208" ca="1">IF(LEFT(R$2,1)="-",-1,1)*INDIRECT(CONCATENATE(RIGHT(R$2,LEN(R$2)-1),ROW()))+IF(LEFT(R$3,1)="-",-1,1)*INDIRECT(CONCATENATE(RIGHT(R$3,LEN(R$3)-1),ROW()))</f>
        <v>0</v>
      </c>
      <c r="R208" s="25">
        <f t="shared" ca="1" si="54"/>
        <v>-696.95000000000016</v>
      </c>
      <c r="S208" s="9">
        <f t="shared" si="55"/>
        <v>0</v>
      </c>
      <c r="T208" s="9" t="str">
        <f t="shared" si="61"/>
        <v/>
      </c>
      <c r="U208" s="59"/>
      <c r="V208" s="60">
        <f>IF(A208='Relevé Kizeo'!C169,VLOOKUP(A208,'Relevé Kizeo'!$C$4:$R$1001,6,TRUE),"")</f>
        <v>0</v>
      </c>
      <c r="W208" s="50" t="b">
        <f t="shared" si="67"/>
        <v>0</v>
      </c>
      <c r="X208" s="50"/>
      <c r="Y208" s="51" t="str">
        <f t="shared" si="56"/>
        <v>0</v>
      </c>
      <c r="Z208" s="52">
        <f>IF(A209='Relevé Kizeo'!C170,VLOOKUP(A209,'Relevé Kizeo'!$C$4:$R$1001,8,TRUE),"")</f>
        <v>0</v>
      </c>
      <c r="AA208" s="52" t="str">
        <f t="shared" si="57"/>
        <v>0</v>
      </c>
      <c r="AB208" s="52">
        <f>IF(A209='Relevé Kizeo'!C170,VLOOKUP(A209,'Relevé Kizeo'!$C$4:$R$1001,9,TRUE),"")</f>
        <v>0</v>
      </c>
      <c r="AC208" s="52" t="str">
        <f t="shared" si="62"/>
        <v>0</v>
      </c>
      <c r="AD208" s="53">
        <f>IF(A209='Relevé Kizeo'!C170,VLOOKUP(A209,'Relevé Kizeo'!$C$4:$R$1001,10,TRUE),"")</f>
        <v>0</v>
      </c>
      <c r="AE208" s="11" t="str">
        <f t="shared" ca="1" si="68"/>
        <v/>
      </c>
      <c r="AF208" s="54" t="str">
        <f t="shared" ca="1" si="69"/>
        <v/>
      </c>
      <c r="AG208" s="64"/>
      <c r="AK208" s="14"/>
      <c r="AL208" s="14"/>
      <c r="AM208" s="14"/>
      <c r="AN208" s="14"/>
      <c r="AO208" s="14"/>
      <c r="AP208" s="84"/>
      <c r="AQ208" s="84"/>
      <c r="AR208" s="84"/>
      <c r="AS208" s="84"/>
      <c r="AT208" s="84"/>
      <c r="AU208" s="84"/>
      <c r="AV208" s="84"/>
      <c r="AW208" s="84"/>
      <c r="AX208" s="84"/>
    </row>
    <row r="209" spans="1:58" s="33" customFormat="1" ht="15.75" customHeight="1" x14ac:dyDescent="0.2">
      <c r="A209" s="57">
        <v>45093</v>
      </c>
      <c r="B209" s="208"/>
      <c r="C209" s="10">
        <f>IF(A209='Relevé Kizeo'!C170,VLOOKUP(A209,'Relevé Kizeo'!$C$4:$R$1001,2,TRUE),"")</f>
        <v>0</v>
      </c>
      <c r="D209" s="9">
        <f t="shared" si="58"/>
        <v>0</v>
      </c>
      <c r="E209" s="10">
        <f t="shared" si="60"/>
        <v>0</v>
      </c>
      <c r="F209" s="170">
        <v>0</v>
      </c>
      <c r="G209" s="10" cm="1">
        <f t="array" ref="G209">_xlfn.IFS(C209="",0,C209=0,0,C209="CP",0,C209="CEF",0,C209="CSS",0,C209="CEM",0,C209="CEM",0,C209="MAL",0,C209="AT",0,C209="ABST J",0,C209="ABST I",0,C209="FERIE",0,C209="REPOS",0,C209&lt;"1:00",$F$420)</f>
        <v>0</v>
      </c>
      <c r="H209" s="10">
        <f>IF(A209='Relevé Kizeo'!C170,VLOOKUP(A209,'Relevé Kizeo'!$C$4:$R$1001,3,TRUE),"")</f>
        <v>0</v>
      </c>
      <c r="I209" s="10">
        <f>IF(A209='Relevé Kizeo'!C170,VLOOKUP(A209,'Relevé Kizeo'!$C$4:$R$1001,4,TRUE),"")</f>
        <v>0</v>
      </c>
      <c r="J209" s="10">
        <f>IF(A209='Relevé Kizeo'!C170,VLOOKUP(A209,'Relevé Kizeo'!$C$4:$R$1001,5,TRUE),"")</f>
        <v>0</v>
      </c>
      <c r="K209" s="10">
        <f t="shared" si="59"/>
        <v>0</v>
      </c>
      <c r="L209" s="9">
        <v>0</v>
      </c>
      <c r="M209" s="10" cm="1">
        <f t="array" ref="M209">_xlfn.IFS(I209="",0,I209=0,0,I209="CP",0,I209="CEF",0,I209="CSS",0,I209="CEM",0,I209="MAL",0,I209="AT",0,I209="ABST J",0,I209="ABST I",0,I209="FERIE",0,I209="REPOS",0,I209&lt;"1:00",$F$421)</f>
        <v>0</v>
      </c>
      <c r="N209" s="58" cm="1">
        <f t="array" aca="1" ref="N209" ca="1">_xlfn.IFS(D209=0,0,AND(D209&gt;=1,D209&lt;=9),OFFSET($AL$5,MOD(WEEKNUM(A209,21)-1,26),IF(WEEKNUM(A209,21)&gt;26,8,0))/5,D209=10,0,D209=11,(H209-E209+G209)*24+(K209-I209+M209)*24)</f>
        <v>0</v>
      </c>
      <c r="O209" s="25"/>
      <c r="P209" s="25">
        <f t="shared" ca="1" si="53"/>
        <v>0</v>
      </c>
      <c r="Q209" s="28" cm="1">
        <f t="array" aca="1" ref="Q209" ca="1">IF(LEFT(R$2,1)="-",-1,1)*INDIRECT(CONCATENATE(RIGHT(R$2,LEN(R$2)-1),ROW()))+IF(LEFT(R$3,1)="-",-1,1)*INDIRECT(CONCATENATE(RIGHT(R$3,LEN(R$3)-1),ROW()))</f>
        <v>0</v>
      </c>
      <c r="R209" s="25">
        <f t="shared" ca="1" si="54"/>
        <v>-696.95000000000016</v>
      </c>
      <c r="S209" s="9">
        <f t="shared" si="55"/>
        <v>0</v>
      </c>
      <c r="T209" s="9" t="str">
        <f t="shared" si="61"/>
        <v/>
      </c>
      <c r="U209" s="59"/>
      <c r="V209" s="60">
        <f>IF(A209='Relevé Kizeo'!C170,VLOOKUP(A209,'Relevé Kizeo'!$C$4:$R$1001,6,TRUE),"")</f>
        <v>0</v>
      </c>
      <c r="W209" s="50">
        <f t="shared" si="67"/>
        <v>0</v>
      </c>
      <c r="X209" s="50"/>
      <c r="Y209" s="51" t="str">
        <f t="shared" si="56"/>
        <v>0</v>
      </c>
      <c r="Z209" s="52">
        <f>IF(A210='Relevé Kizeo'!C171,VLOOKUP(A210,'Relevé Kizeo'!$C$4:$R$1001,8,TRUE),"")</f>
        <v>0</v>
      </c>
      <c r="AA209" s="52" t="str">
        <f t="shared" si="57"/>
        <v>0</v>
      </c>
      <c r="AB209" s="52">
        <f>IF(A210='Relevé Kizeo'!C171,VLOOKUP(A210,'Relevé Kizeo'!$C$4:$R$1001,9,TRUE),"")</f>
        <v>0</v>
      </c>
      <c r="AC209" s="52" t="str">
        <f t="shared" si="62"/>
        <v>0</v>
      </c>
      <c r="AD209" s="53">
        <f>IF(A210='Relevé Kizeo'!C171,VLOOKUP(A210,'Relevé Kizeo'!$C$4:$R$1001,10,TRUE),"")</f>
        <v>0</v>
      </c>
      <c r="AE209" s="11" t="str">
        <f t="shared" ca="1" si="68"/>
        <v/>
      </c>
      <c r="AF209" s="54" t="str">
        <f t="shared" ca="1" si="69"/>
        <v/>
      </c>
      <c r="AG209" s="61"/>
      <c r="AK209" s="14"/>
      <c r="AL209" s="14"/>
      <c r="AM209" s="14"/>
      <c r="AN209" s="14"/>
      <c r="AO209" s="14"/>
      <c r="AP209" s="84"/>
      <c r="AQ209" s="84"/>
      <c r="AR209" s="84"/>
      <c r="AS209" s="84"/>
      <c r="AT209" s="84"/>
      <c r="AU209" s="84"/>
      <c r="AV209" s="84"/>
      <c r="AW209" s="84"/>
      <c r="AX209" s="84"/>
    </row>
    <row r="210" spans="1:58" s="33" customFormat="1" ht="15.75" customHeight="1" x14ac:dyDescent="0.2">
      <c r="A210" s="57">
        <v>45094</v>
      </c>
      <c r="B210" s="208"/>
      <c r="C210" s="10" t="str">
        <f>IF(A210='Relevé Kizeo'!C171,VLOOKUP(A210,'Relevé Kizeo'!$C$4:$R$1001,2,TRUE),"")</f>
        <v>REPOS</v>
      </c>
      <c r="D210" s="9">
        <f t="shared" si="58"/>
        <v>10</v>
      </c>
      <c r="E210" s="10">
        <f t="shared" si="60"/>
        <v>0</v>
      </c>
      <c r="F210" s="170">
        <v>0</v>
      </c>
      <c r="G210" s="10" cm="1">
        <f t="array" ref="G210">_xlfn.IFS(C210="",0,C210=0,0,C210="CP",0,C210="CEF",0,C210="CSS",0,C210="CEM",0,C210="CEM",0,C210="MAL",0,C210="AT",0,C210="ABST J",0,C210="ABST I",0,C210="FERIE",0,C210="REPOS",0,C210&lt;"1:00",$F$420)</f>
        <v>0</v>
      </c>
      <c r="H210" s="10">
        <f>IF(A210='Relevé Kizeo'!C171,VLOOKUP(A210,'Relevé Kizeo'!$C$4:$R$1001,3,TRUE),"")</f>
        <v>0</v>
      </c>
      <c r="I210" s="10">
        <f>IF(A210='Relevé Kizeo'!C171,VLOOKUP(A210,'Relevé Kizeo'!$C$4:$R$1001,4,TRUE),"")</f>
        <v>0</v>
      </c>
      <c r="J210" s="10">
        <f>IF(A210='Relevé Kizeo'!C171,VLOOKUP(A210,'Relevé Kizeo'!$C$4:$R$1001,5,TRUE),"")</f>
        <v>0</v>
      </c>
      <c r="K210" s="10">
        <f t="shared" si="59"/>
        <v>0</v>
      </c>
      <c r="L210" s="9">
        <v>0</v>
      </c>
      <c r="M210" s="10" cm="1">
        <f t="array" ref="M210">_xlfn.IFS(I210="",0,I210=0,0,I210="CP",0,I210="CEF",0,I210="CSS",0,I210="CEM",0,I210="MAL",0,I210="AT",0,I210="ABST J",0,I210="ABST I",0,I210="FERIE",0,I210="REPOS",0,I210&lt;"1:00",$F$421)</f>
        <v>0</v>
      </c>
      <c r="N210" s="58" cm="1">
        <f t="array" aca="1" ref="N210" ca="1">_xlfn.IFS(D210=0,0,AND(D210&gt;=1,D210&lt;=9),OFFSET($AL$5,MOD(WEEKNUM(A210,21)-1,26),IF(WEEKNUM(A210,21)&gt;26,8,0))/5,D210=10,0,D210=11,(H210-E210+G210)*24+(K210-I210+M210)*24)</f>
        <v>0</v>
      </c>
      <c r="O210" s="25"/>
      <c r="P210" s="25">
        <f t="shared" ca="1" si="53"/>
        <v>0</v>
      </c>
      <c r="Q210" s="28" cm="1">
        <f t="array" aca="1" ref="Q210" ca="1">IF(LEFT(R$2,1)="-",-1,1)*INDIRECT(CONCATENATE(RIGHT(R$2,LEN(R$2)-1),ROW()))+IF(LEFT(R$3,1)="-",-1,1)*INDIRECT(CONCATENATE(RIGHT(R$3,LEN(R$3)-1),ROW()))</f>
        <v>0</v>
      </c>
      <c r="R210" s="25">
        <f t="shared" ca="1" si="54"/>
        <v>-696.95000000000016</v>
      </c>
      <c r="S210" s="9">
        <f t="shared" si="55"/>
        <v>0</v>
      </c>
      <c r="T210" s="9" t="str">
        <f t="shared" si="61"/>
        <v/>
      </c>
      <c r="U210" s="59"/>
      <c r="V210" s="60">
        <f>IF(A210='Relevé Kizeo'!C171,VLOOKUP(A210,'Relevé Kizeo'!$C$4:$R$1001,6,TRUE),"")</f>
        <v>0</v>
      </c>
      <c r="W210" s="50">
        <f t="shared" si="67"/>
        <v>0</v>
      </c>
      <c r="X210" s="50"/>
      <c r="Y210" s="51" t="str">
        <f t="shared" si="56"/>
        <v>0</v>
      </c>
      <c r="Z210" s="52">
        <f>IF(A211='Relevé Kizeo'!C172,VLOOKUP(A211,'Relevé Kizeo'!$C$4:$R$1001,8,TRUE),"")</f>
        <v>0</v>
      </c>
      <c r="AA210" s="52" t="str">
        <f t="shared" si="57"/>
        <v>0</v>
      </c>
      <c r="AB210" s="52">
        <f>IF(A211='Relevé Kizeo'!C172,VLOOKUP(A211,'Relevé Kizeo'!$C$4:$R$1001,9,TRUE),"")</f>
        <v>0</v>
      </c>
      <c r="AC210" s="52" t="str">
        <f t="shared" si="62"/>
        <v>0</v>
      </c>
      <c r="AD210" s="53">
        <f>IF(A211='Relevé Kizeo'!C172,VLOOKUP(A211,'Relevé Kizeo'!$C$4:$R$1001,10,TRUE),"")</f>
        <v>0</v>
      </c>
      <c r="AE210" s="11" t="str">
        <f t="shared" ca="1" si="68"/>
        <v/>
      </c>
      <c r="AF210" s="54" t="str">
        <f t="shared" ca="1" si="69"/>
        <v/>
      </c>
      <c r="AG210" s="43"/>
      <c r="AK210" s="14"/>
      <c r="AL210" s="14"/>
      <c r="AM210" s="14"/>
      <c r="AN210" s="14"/>
      <c r="AO210" s="14"/>
      <c r="AP210" s="84"/>
      <c r="AQ210" s="84"/>
      <c r="AR210" s="84"/>
      <c r="AS210" s="84"/>
      <c r="AT210" s="84"/>
      <c r="AU210" s="84"/>
      <c r="AV210" s="84"/>
      <c r="AW210" s="84"/>
      <c r="AX210" s="84"/>
    </row>
    <row r="211" spans="1:58" s="33" customFormat="1" ht="15.75" customHeight="1" x14ac:dyDescent="0.2">
      <c r="A211" s="57">
        <v>45095</v>
      </c>
      <c r="B211" s="208"/>
      <c r="C211" s="10" t="str">
        <f>IF(A211='Relevé Kizeo'!C172,VLOOKUP(A211,'Relevé Kizeo'!$C$4:$R$1001,2,TRUE),"")</f>
        <v>REPOS</v>
      </c>
      <c r="D211" s="9">
        <f t="shared" si="58"/>
        <v>10</v>
      </c>
      <c r="E211" s="10">
        <f t="shared" si="60"/>
        <v>0</v>
      </c>
      <c r="F211" s="170">
        <v>0</v>
      </c>
      <c r="G211" s="10" cm="1">
        <f t="array" ref="G211">_xlfn.IFS(C211="",0,C211=0,0,C211="CP",0,C211="CEF",0,C211="CSS",0,C211="CEM",0,C211="CEM",0,C211="MAL",0,C211="AT",0,C211="ABST J",0,C211="ABST I",0,C211="FERIE",0,C211="REPOS",0,C211&lt;"1:00",$F$420)</f>
        <v>0</v>
      </c>
      <c r="H211" s="10">
        <f>IF(A211='Relevé Kizeo'!C172,VLOOKUP(A211,'Relevé Kizeo'!$C$4:$R$1001,3,TRUE),"")</f>
        <v>0</v>
      </c>
      <c r="I211" s="10">
        <f>IF(A211='Relevé Kizeo'!C172,VLOOKUP(A211,'Relevé Kizeo'!$C$4:$R$1001,4,TRUE),"")</f>
        <v>0</v>
      </c>
      <c r="J211" s="10">
        <f>IF(A211='Relevé Kizeo'!C172,VLOOKUP(A211,'Relevé Kizeo'!$C$4:$R$1001,5,TRUE),"")</f>
        <v>0</v>
      </c>
      <c r="K211" s="10">
        <f t="shared" si="59"/>
        <v>0</v>
      </c>
      <c r="L211" s="9">
        <v>0</v>
      </c>
      <c r="M211" s="10" cm="1">
        <f t="array" ref="M211">_xlfn.IFS(I211="",0,I211=0,0,I211="CP",0,I211="CEF",0,I211="CSS",0,I211="CEM",0,I211="MAL",0,I211="AT",0,I211="ABST J",0,I211="ABST I",0,I211="FERIE",0,I211="REPOS",0,I211&lt;"1:00",$F$421)</f>
        <v>0</v>
      </c>
      <c r="N211" s="58" cm="1">
        <f t="array" aca="1" ref="N211" ca="1">_xlfn.IFS(D211=0,0,AND(D211&gt;=1,D211&lt;=9),OFFSET($AL$5,MOD(WEEKNUM(A211,21)-1,26),IF(WEEKNUM(A211,21)&gt;26,8,0))/5,D211=10,0,D211=11,(H211-E211+G211)*24+(K211-I211+M211)*24)</f>
        <v>0</v>
      </c>
      <c r="O211" s="37">
        <f t="shared" ref="O211" ca="1" si="71">SUM(N205:N209)</f>
        <v>0</v>
      </c>
      <c r="P211" s="25">
        <v>39</v>
      </c>
      <c r="Q211" s="28" cm="1">
        <f t="array" aca="1" ref="Q211" ca="1">IF(LEFT(R$2,1)="-",-1,1)*INDIRECT(CONCATENATE(RIGHT(R$2,LEN(R$2)-1),ROW()))+IF(LEFT(R$3,1)="-",-1,1)*INDIRECT(CONCATENATE(RIGHT(R$3,LEN(R$3)-1),ROW()))</f>
        <v>-39</v>
      </c>
      <c r="R211" s="25">
        <f t="shared" ca="1" si="54"/>
        <v>-735.95000000000016</v>
      </c>
      <c r="S211" s="9">
        <f t="shared" si="55"/>
        <v>0</v>
      </c>
      <c r="T211" s="9" t="str">
        <f t="shared" si="61"/>
        <v/>
      </c>
      <c r="U211" s="59"/>
      <c r="V211" s="60">
        <f>IF(A211='Relevé Kizeo'!C172,VLOOKUP(A211,'Relevé Kizeo'!$C$4:$R$1001,6,TRUE),"")</f>
        <v>0</v>
      </c>
      <c r="W211" s="50" t="b">
        <f t="shared" si="67"/>
        <v>0</v>
      </c>
      <c r="X211" s="50"/>
      <c r="Y211" s="51" t="str">
        <f t="shared" si="56"/>
        <v>0</v>
      </c>
      <c r="Z211" s="52">
        <f>IF(A212='Relevé Kizeo'!C173,VLOOKUP(A212,'Relevé Kizeo'!$C$4:$R$1001,8,TRUE),"")</f>
        <v>0</v>
      </c>
      <c r="AA211" s="52" t="str">
        <f t="shared" si="57"/>
        <v>0</v>
      </c>
      <c r="AB211" s="52">
        <f>IF(A212='Relevé Kizeo'!C173,VLOOKUP(A212,'Relevé Kizeo'!$C$4:$R$1001,9,TRUE),"")</f>
        <v>0</v>
      </c>
      <c r="AC211" s="52" t="str">
        <f t="shared" si="62"/>
        <v>0</v>
      </c>
      <c r="AD211" s="53">
        <f>IF(A212='Relevé Kizeo'!C173,VLOOKUP(A212,'Relevé Kizeo'!$C$4:$R$1001,10,TRUE),"")</f>
        <v>0</v>
      </c>
      <c r="AE211" s="11" t="str">
        <f t="shared" ca="1" si="68"/>
        <v/>
      </c>
      <c r="AF211" s="54" t="str">
        <f t="shared" ca="1" si="69"/>
        <v/>
      </c>
      <c r="AG211" s="43"/>
      <c r="AK211" s="14"/>
      <c r="AL211" s="14"/>
      <c r="AM211" s="14"/>
      <c r="AN211" s="14"/>
      <c r="AO211" s="14"/>
      <c r="AP211" s="84"/>
      <c r="AQ211" s="84"/>
      <c r="AR211" s="84"/>
      <c r="AS211" s="84"/>
      <c r="AT211" s="84"/>
      <c r="AU211" s="84"/>
      <c r="AV211" s="84"/>
      <c r="AW211" s="84"/>
      <c r="AX211" s="84"/>
    </row>
    <row r="212" spans="1:58" s="33" customFormat="1" ht="15.75" customHeight="1" x14ac:dyDescent="0.25">
      <c r="A212" s="57">
        <v>45096</v>
      </c>
      <c r="B212" s="207" t="s">
        <v>68</v>
      </c>
      <c r="C212" s="10">
        <f>IF(A212='Relevé Kizeo'!C173,VLOOKUP(A212,'Relevé Kizeo'!$C$4:$R$1001,2,TRUE),"")</f>
        <v>0</v>
      </c>
      <c r="D212" s="9">
        <f t="shared" si="58"/>
        <v>0</v>
      </c>
      <c r="E212" s="10">
        <f t="shared" si="60"/>
        <v>0</v>
      </c>
      <c r="F212" s="170">
        <v>0</v>
      </c>
      <c r="G212" s="10" cm="1">
        <f t="array" ref="G212">_xlfn.IFS(C212="",0,C212=0,0,C212="CP",0,C212="CEF",0,C212="CSS",0,C212="CEM",0,C212="CEM",0,C212="MAL",0,C212="AT",0,C212="ABST J",0,C212="ABST I",0,C212="FERIE",0,C212="REPOS",0,C212&lt;"1:00",$F$420)</f>
        <v>0</v>
      </c>
      <c r="H212" s="10">
        <f>IF(A212='Relevé Kizeo'!C173,VLOOKUP(A212,'Relevé Kizeo'!$C$4:$R$1001,3,TRUE),"")</f>
        <v>0</v>
      </c>
      <c r="I212" s="10">
        <f>IF(A212='Relevé Kizeo'!C173,VLOOKUP(A212,'Relevé Kizeo'!$C$4:$R$1001,4,TRUE),"")</f>
        <v>0</v>
      </c>
      <c r="J212" s="10">
        <f>IF(A212='Relevé Kizeo'!C173,VLOOKUP(A212,'Relevé Kizeo'!$C$4:$R$1001,5,TRUE),"")</f>
        <v>0</v>
      </c>
      <c r="K212" s="10">
        <f t="shared" si="59"/>
        <v>0</v>
      </c>
      <c r="L212" s="9">
        <v>0</v>
      </c>
      <c r="M212" s="10" cm="1">
        <f t="array" ref="M212">_xlfn.IFS(I212="",0,I212=0,0,I212="CP",0,I212="CEF",0,I212="CSS",0,I212="CEM",0,I212="MAL",0,I212="AT",0,I212="ABST J",0,I212="ABST I",0,I212="FERIE",0,I212="REPOS",0,I212&lt;"1:00",$F$421)</f>
        <v>0</v>
      </c>
      <c r="N212" s="58" cm="1">
        <f t="array" aca="1" ref="N212" ca="1">_xlfn.IFS(D212=0,0,AND(D212&gt;=1,D212&lt;=9),OFFSET($AL$5,MOD(WEEKNUM(A212,21)-1,26),IF(WEEKNUM(A212,21)&gt;26,8,0))/5,D212=10,0,D212=11,(H212-E212+G212)*24+(K212-I212+M212)*24)</f>
        <v>0</v>
      </c>
      <c r="P212" s="25">
        <f t="shared" ca="1" si="53"/>
        <v>0</v>
      </c>
      <c r="Q212" s="28" cm="1">
        <f t="array" aca="1" ref="Q212" ca="1">IF(LEFT(R$2,1)="-",-1,1)*INDIRECT(CONCATENATE(RIGHT(R$2,LEN(R$2)-1),ROW()))+IF(LEFT(R$3,1)="-",-1,1)*INDIRECT(CONCATENATE(RIGHT(R$3,LEN(R$3)-1),ROW()))</f>
        <v>0</v>
      </c>
      <c r="R212" s="25">
        <f t="shared" ca="1" si="54"/>
        <v>-735.95000000000016</v>
      </c>
      <c r="S212" s="9">
        <f t="shared" si="55"/>
        <v>0</v>
      </c>
      <c r="T212" s="9" t="str">
        <f t="shared" si="61"/>
        <v/>
      </c>
      <c r="U212" s="59"/>
      <c r="V212" s="60">
        <f>IF(A212='Relevé Kizeo'!C173,VLOOKUP(A212,'Relevé Kizeo'!$C$4:$R$1001,6,TRUE),"")</f>
        <v>0</v>
      </c>
      <c r="W212" s="50" t="b">
        <f t="shared" si="67"/>
        <v>0</v>
      </c>
      <c r="X212" s="50"/>
      <c r="Y212" s="51" t="str">
        <f t="shared" si="56"/>
        <v>0</v>
      </c>
      <c r="Z212" s="52">
        <f>IF(A213='Relevé Kizeo'!C174,VLOOKUP(A213,'Relevé Kizeo'!$C$4:$R$1001,8,TRUE),"")</f>
        <v>0</v>
      </c>
      <c r="AA212" s="52" t="str">
        <f t="shared" si="57"/>
        <v>0</v>
      </c>
      <c r="AB212" s="52">
        <f>IF(A213='Relevé Kizeo'!C174,VLOOKUP(A213,'Relevé Kizeo'!$C$4:$R$1001,9,TRUE),"")</f>
        <v>0</v>
      </c>
      <c r="AC212" s="52" t="str">
        <f t="shared" si="62"/>
        <v>0</v>
      </c>
      <c r="AD212" s="53">
        <f>IF(A213='Relevé Kizeo'!C174,VLOOKUP(A213,'Relevé Kizeo'!$C$4:$R$1001,10,TRUE),"")</f>
        <v>0</v>
      </c>
      <c r="AE212" s="11" t="str">
        <f t="shared" ca="1" si="68"/>
        <v/>
      </c>
      <c r="AF212" s="54" t="str">
        <f t="shared" ca="1" si="69"/>
        <v/>
      </c>
      <c r="AG212" s="43"/>
    </row>
    <row r="213" spans="1:58" s="33" customFormat="1" ht="15.75" customHeight="1" x14ac:dyDescent="0.25">
      <c r="A213" s="57">
        <v>45097</v>
      </c>
      <c r="B213" s="208"/>
      <c r="C213" s="10">
        <f>IF(A213='Relevé Kizeo'!C174,VLOOKUP(A213,'Relevé Kizeo'!$C$4:$R$1001,2,TRUE),"")</f>
        <v>0</v>
      </c>
      <c r="D213" s="9">
        <f t="shared" si="58"/>
        <v>0</v>
      </c>
      <c r="E213" s="10">
        <f t="shared" si="60"/>
        <v>0</v>
      </c>
      <c r="F213" s="170">
        <v>0</v>
      </c>
      <c r="G213" s="10" cm="1">
        <f t="array" ref="G213">_xlfn.IFS(C213="",0,C213=0,0,C213="CP",0,C213="CEF",0,C213="CSS",0,C213="CEM",0,C213="CEM",0,C213="MAL",0,C213="AT",0,C213="ABST J",0,C213="ABST I",0,C213="FERIE",0,C213="REPOS",0,C213&lt;"1:00",$F$420)</f>
        <v>0</v>
      </c>
      <c r="H213" s="10">
        <f>IF(A213='Relevé Kizeo'!C174,VLOOKUP(A213,'Relevé Kizeo'!$C$4:$R$1001,3,TRUE),"")</f>
        <v>0</v>
      </c>
      <c r="I213" s="10">
        <f>IF(A213='Relevé Kizeo'!C174,VLOOKUP(A213,'Relevé Kizeo'!$C$4:$R$1001,4,TRUE),"")</f>
        <v>0</v>
      </c>
      <c r="J213" s="10">
        <f>IF(A213='Relevé Kizeo'!C174,VLOOKUP(A213,'Relevé Kizeo'!$C$4:$R$1001,5,TRUE),"")</f>
        <v>0</v>
      </c>
      <c r="K213" s="10">
        <f t="shared" si="59"/>
        <v>0</v>
      </c>
      <c r="L213" s="9">
        <v>0</v>
      </c>
      <c r="M213" s="10" cm="1">
        <f t="array" ref="M213">_xlfn.IFS(I213="",0,I213=0,0,I213="CP",0,I213="CEF",0,I213="CSS",0,I213="CEM",0,I213="MAL",0,I213="AT",0,I213="ABST J",0,I213="ABST I",0,I213="FERIE",0,I213="REPOS",0,I213&lt;"1:00",$F$421)</f>
        <v>0</v>
      </c>
      <c r="N213" s="58" cm="1">
        <f t="array" aca="1" ref="N213" ca="1">_xlfn.IFS(D213=0,0,AND(D213&gt;=1,D213&lt;=9),OFFSET($AL$5,MOD(WEEKNUM(A213,21)-1,26),IF(WEEKNUM(A213,21)&gt;26,8,0))/5,D213=10,0,D213=11,(H213-E213+G213)*24+(K213-I213+M213)*24)</f>
        <v>0</v>
      </c>
      <c r="O213" s="25"/>
      <c r="P213" s="25">
        <f t="shared" ca="1" si="53"/>
        <v>0</v>
      </c>
      <c r="Q213" s="28" cm="1">
        <f t="array" aca="1" ref="Q213" ca="1">IF(LEFT(R$2,1)="-",-1,1)*INDIRECT(CONCATENATE(RIGHT(R$2,LEN(R$2)-1),ROW()))+IF(LEFT(R$3,1)="-",-1,1)*INDIRECT(CONCATENATE(RIGHT(R$3,LEN(R$3)-1),ROW()))</f>
        <v>0</v>
      </c>
      <c r="R213" s="25">
        <f t="shared" ca="1" si="54"/>
        <v>-735.95000000000016</v>
      </c>
      <c r="S213" s="9">
        <f t="shared" si="55"/>
        <v>0</v>
      </c>
      <c r="T213" s="9" t="str">
        <f t="shared" si="61"/>
        <v/>
      </c>
      <c r="U213" s="59"/>
      <c r="V213" s="60">
        <f>IF(A213='Relevé Kizeo'!C174,VLOOKUP(A213,'Relevé Kizeo'!$C$4:$R$1001,6,TRUE),"")</f>
        <v>0</v>
      </c>
      <c r="W213" s="50" t="b">
        <f t="shared" si="67"/>
        <v>0</v>
      </c>
      <c r="X213" s="50"/>
      <c r="Y213" s="51" t="str">
        <f t="shared" si="56"/>
        <v>0</v>
      </c>
      <c r="Z213" s="52">
        <f>IF(A214='Relevé Kizeo'!C175,VLOOKUP(A214,'Relevé Kizeo'!$C$4:$R$1001,8,TRUE),"")</f>
        <v>0</v>
      </c>
      <c r="AA213" s="52" t="str">
        <f t="shared" si="57"/>
        <v>0</v>
      </c>
      <c r="AB213" s="52">
        <f>IF(A214='Relevé Kizeo'!C175,VLOOKUP(A214,'Relevé Kizeo'!$C$4:$R$1001,9,TRUE),"")</f>
        <v>0</v>
      </c>
      <c r="AC213" s="52" t="str">
        <f t="shared" si="62"/>
        <v>0</v>
      </c>
      <c r="AD213" s="53">
        <f>IF(A214='Relevé Kizeo'!C175,VLOOKUP(A214,'Relevé Kizeo'!$C$4:$R$1001,10,TRUE),"")</f>
        <v>0</v>
      </c>
      <c r="AE213" s="11" t="str">
        <f t="shared" ca="1" si="68"/>
        <v/>
      </c>
      <c r="AF213" s="54" t="str">
        <f t="shared" ca="1" si="69"/>
        <v/>
      </c>
      <c r="AG213" s="43"/>
      <c r="AK213" s="81"/>
      <c r="AL213" s="81"/>
      <c r="AM213" s="81"/>
      <c r="AN213" s="81"/>
    </row>
    <row r="214" spans="1:58" s="33" customFormat="1" ht="15.75" customHeight="1" x14ac:dyDescent="0.25">
      <c r="A214" s="57">
        <v>45098</v>
      </c>
      <c r="B214" s="208"/>
      <c r="C214" s="10">
        <f>IF(A214='Relevé Kizeo'!C175,VLOOKUP(A214,'Relevé Kizeo'!$C$4:$R$1001,2,TRUE),"")</f>
        <v>0</v>
      </c>
      <c r="D214" s="9">
        <f t="shared" si="58"/>
        <v>0</v>
      </c>
      <c r="E214" s="10">
        <f t="shared" si="60"/>
        <v>0</v>
      </c>
      <c r="F214" s="170">
        <v>0</v>
      </c>
      <c r="G214" s="10" cm="1">
        <f t="array" ref="G214">_xlfn.IFS(C214="",0,C214=0,0,C214="CP",0,C214="CEF",0,C214="CSS",0,C214="CEM",0,C214="CEM",0,C214="MAL",0,C214="AT",0,C214="ABST J",0,C214="ABST I",0,C214="FERIE",0,C214="REPOS",0,C214&lt;"1:00",$F$420)</f>
        <v>0</v>
      </c>
      <c r="H214" s="10">
        <f>IF(A214='Relevé Kizeo'!C175,VLOOKUP(A214,'Relevé Kizeo'!$C$4:$R$1001,3,TRUE),"")</f>
        <v>0</v>
      </c>
      <c r="I214" s="10">
        <f>IF(A214='Relevé Kizeo'!C175,VLOOKUP(A214,'Relevé Kizeo'!$C$4:$R$1001,4,TRUE),"")</f>
        <v>0</v>
      </c>
      <c r="J214" s="10">
        <f>IF(A214='Relevé Kizeo'!C175,VLOOKUP(A214,'Relevé Kizeo'!$C$4:$R$1001,5,TRUE),"")</f>
        <v>0</v>
      </c>
      <c r="K214" s="10">
        <f t="shared" si="59"/>
        <v>0</v>
      </c>
      <c r="L214" s="9">
        <v>0</v>
      </c>
      <c r="M214" s="10" cm="1">
        <f t="array" ref="M214">_xlfn.IFS(I214="",0,I214=0,0,I214="CP",0,I214="CEF",0,I214="CSS",0,I214="CEM",0,I214="MAL",0,I214="AT",0,I214="ABST J",0,I214="ABST I",0,I214="FERIE",0,I214="REPOS",0,I214&lt;"1:00",$F$421)</f>
        <v>0</v>
      </c>
      <c r="N214" s="58" cm="1">
        <f t="array" aca="1" ref="N214" ca="1">_xlfn.IFS(D214=0,0,AND(D214&gt;=1,D214&lt;=9),OFFSET($AL$5,MOD(WEEKNUM(A214,21)-1,26),IF(WEEKNUM(A214,21)&gt;26,8,0))/5,D214=10,0,D214=11,(H214-E214+G214)*24+(K214-I214+M214)*24)</f>
        <v>0</v>
      </c>
      <c r="O214" s="25"/>
      <c r="P214" s="25">
        <f t="shared" ca="1" si="53"/>
        <v>0</v>
      </c>
      <c r="Q214" s="28" cm="1">
        <f t="array" aca="1" ref="Q214" ca="1">IF(LEFT(R$2,1)="-",-1,1)*INDIRECT(CONCATENATE(RIGHT(R$2,LEN(R$2)-1),ROW()))+IF(LEFT(R$3,1)="-",-1,1)*INDIRECT(CONCATENATE(RIGHT(R$3,LEN(R$3)-1),ROW()))</f>
        <v>0</v>
      </c>
      <c r="R214" s="25">
        <f t="shared" ca="1" si="54"/>
        <v>-735.95000000000016</v>
      </c>
      <c r="S214" s="9">
        <f t="shared" si="55"/>
        <v>0</v>
      </c>
      <c r="T214" s="9" t="str">
        <f t="shared" si="61"/>
        <v/>
      </c>
      <c r="U214" s="59"/>
      <c r="V214" s="60">
        <f>IF(A214='Relevé Kizeo'!C175,VLOOKUP(A214,'Relevé Kizeo'!$C$4:$R$1001,6,TRUE),"")</f>
        <v>0</v>
      </c>
      <c r="W214" s="50" t="b">
        <f t="shared" si="67"/>
        <v>0</v>
      </c>
      <c r="X214" s="50"/>
      <c r="Y214" s="51" t="str">
        <f t="shared" si="56"/>
        <v>0</v>
      </c>
      <c r="Z214" s="52">
        <f>IF(A215='Relevé Kizeo'!C176,VLOOKUP(A215,'Relevé Kizeo'!$C$4:$R$1001,8,TRUE),"")</f>
        <v>0</v>
      </c>
      <c r="AA214" s="52" t="str">
        <f t="shared" si="57"/>
        <v>0</v>
      </c>
      <c r="AB214" s="52">
        <f>IF(A215='Relevé Kizeo'!C176,VLOOKUP(A215,'Relevé Kizeo'!$C$4:$R$1001,9,TRUE),"")</f>
        <v>0</v>
      </c>
      <c r="AC214" s="52" t="str">
        <f t="shared" si="62"/>
        <v>0</v>
      </c>
      <c r="AD214" s="53">
        <f>IF(A215='Relevé Kizeo'!C176,VLOOKUP(A215,'Relevé Kizeo'!$C$4:$R$1001,10,TRUE),"")</f>
        <v>0</v>
      </c>
      <c r="AE214" s="11" t="str">
        <f t="shared" ca="1" si="68"/>
        <v/>
      </c>
      <c r="AF214" s="54" t="str">
        <f t="shared" ca="1" si="69"/>
        <v/>
      </c>
      <c r="AG214" s="43"/>
      <c r="AK214" s="82"/>
      <c r="AL214" s="82"/>
      <c r="AM214" s="82"/>
      <c r="AN214" s="82"/>
      <c r="AO214" s="82"/>
      <c r="AP214" s="82"/>
      <c r="AQ214" s="82"/>
      <c r="AR214" s="82"/>
      <c r="AS214" s="82"/>
      <c r="AT214" s="82"/>
      <c r="AU214" s="82"/>
      <c r="AV214" s="82"/>
      <c r="AW214" s="82"/>
      <c r="AX214" s="82"/>
      <c r="AY214" s="82"/>
      <c r="AZ214" s="82"/>
      <c r="BA214" s="82"/>
      <c r="BB214" s="82"/>
    </row>
    <row r="215" spans="1:58" s="33" customFormat="1" ht="15.75" customHeight="1" x14ac:dyDescent="0.25">
      <c r="A215" s="57">
        <v>45099</v>
      </c>
      <c r="B215" s="208"/>
      <c r="C215" s="10">
        <f>IF(A215='Relevé Kizeo'!C176,VLOOKUP(A215,'Relevé Kizeo'!$C$4:$R$1001,2,TRUE),"")</f>
        <v>0</v>
      </c>
      <c r="D215" s="9">
        <f t="shared" si="58"/>
        <v>0</v>
      </c>
      <c r="E215" s="10">
        <f t="shared" si="60"/>
        <v>0</v>
      </c>
      <c r="F215" s="170">
        <v>0</v>
      </c>
      <c r="G215" s="10" cm="1">
        <f t="array" ref="G215">_xlfn.IFS(C215="",0,C215=0,0,C215="CP",0,C215="CEF",0,C215="CSS",0,C215="CEM",0,C215="CEM",0,C215="MAL",0,C215="AT",0,C215="ABST J",0,C215="ABST I",0,C215="FERIE",0,C215="REPOS",0,C215&lt;"1:00",$F$420)</f>
        <v>0</v>
      </c>
      <c r="H215" s="10">
        <f>IF(A215='Relevé Kizeo'!C176,VLOOKUP(A215,'Relevé Kizeo'!$C$4:$R$1001,3,TRUE),"")</f>
        <v>0</v>
      </c>
      <c r="I215" s="10">
        <f>IF(A215='Relevé Kizeo'!C176,VLOOKUP(A215,'Relevé Kizeo'!$C$4:$R$1001,4,TRUE),"")</f>
        <v>0</v>
      </c>
      <c r="J215" s="10">
        <f>IF(A215='Relevé Kizeo'!C176,VLOOKUP(A215,'Relevé Kizeo'!$C$4:$R$1001,5,TRUE),"")</f>
        <v>0</v>
      </c>
      <c r="K215" s="10">
        <f t="shared" si="59"/>
        <v>0</v>
      </c>
      <c r="L215" s="9">
        <v>0</v>
      </c>
      <c r="M215" s="10" cm="1">
        <f t="array" ref="M215">_xlfn.IFS(I215="",0,I215=0,0,I215="CP",0,I215="CEF",0,I215="CSS",0,I215="CEM",0,I215="MAL",0,I215="AT",0,I215="ABST J",0,I215="ABST I",0,I215="FERIE",0,I215="REPOS",0,I215&lt;"1:00",$F$421)</f>
        <v>0</v>
      </c>
      <c r="N215" s="58" cm="1">
        <f t="array" aca="1" ref="N215" ca="1">_xlfn.IFS(D215=0,0,AND(D215&gt;=1,D215&lt;=9),OFFSET($AL$5,MOD(WEEKNUM(A215,21)-1,26),IF(WEEKNUM(A215,21)&gt;26,8,0))/5,D215=10,0,D215=11,(H215-E215+G215)*24+(K215-I215+M215)*24)</f>
        <v>0</v>
      </c>
      <c r="O215" s="25"/>
      <c r="P215" s="25">
        <f t="shared" ca="1" si="53"/>
        <v>0</v>
      </c>
      <c r="Q215" s="28" cm="1">
        <f t="array" aca="1" ref="Q215" ca="1">IF(LEFT(R$2,1)="-",-1,1)*INDIRECT(CONCATENATE(RIGHT(R$2,LEN(R$2)-1),ROW()))+IF(LEFT(R$3,1)="-",-1,1)*INDIRECT(CONCATENATE(RIGHT(R$3,LEN(R$3)-1),ROW()))</f>
        <v>0</v>
      </c>
      <c r="R215" s="25">
        <f t="shared" ca="1" si="54"/>
        <v>-735.95000000000016</v>
      </c>
      <c r="S215" s="9">
        <f t="shared" si="55"/>
        <v>0</v>
      </c>
      <c r="T215" s="9" t="str">
        <f t="shared" si="61"/>
        <v/>
      </c>
      <c r="U215" s="59"/>
      <c r="V215" s="60">
        <f>IF(A215='Relevé Kizeo'!C176,VLOOKUP(A215,'Relevé Kizeo'!$C$4:$R$1001,6,TRUE),"")</f>
        <v>0</v>
      </c>
      <c r="W215" s="50" t="b">
        <f t="shared" si="67"/>
        <v>0</v>
      </c>
      <c r="X215" s="50"/>
      <c r="Y215" s="51" t="str">
        <f t="shared" si="56"/>
        <v>0</v>
      </c>
      <c r="Z215" s="52">
        <f>IF(A216='Relevé Kizeo'!C177,VLOOKUP(A216,'Relevé Kizeo'!$C$4:$R$1001,8,TRUE),"")</f>
        <v>0</v>
      </c>
      <c r="AA215" s="52" t="str">
        <f t="shared" si="57"/>
        <v>0</v>
      </c>
      <c r="AB215" s="52">
        <f>IF(A216='Relevé Kizeo'!C177,VLOOKUP(A216,'Relevé Kizeo'!$C$4:$R$1001,9,TRUE),"")</f>
        <v>0</v>
      </c>
      <c r="AC215" s="52" t="str">
        <f t="shared" si="62"/>
        <v>0</v>
      </c>
      <c r="AD215" s="53">
        <f>IF(A216='Relevé Kizeo'!C177,VLOOKUP(A216,'Relevé Kizeo'!$C$4:$R$1001,10,TRUE),"")</f>
        <v>0</v>
      </c>
      <c r="AE215" s="11" t="str">
        <f t="shared" ca="1" si="68"/>
        <v/>
      </c>
      <c r="AF215" s="54" t="str">
        <f t="shared" ca="1" si="69"/>
        <v/>
      </c>
      <c r="AG215" s="64"/>
      <c r="AK215" s="82"/>
      <c r="AL215" s="82"/>
      <c r="AM215" s="82"/>
      <c r="AN215" s="82"/>
      <c r="AO215" s="82"/>
      <c r="AP215" s="82"/>
      <c r="AQ215" s="82"/>
      <c r="AR215" s="82"/>
      <c r="AS215" s="82"/>
      <c r="AT215" s="82"/>
      <c r="AU215" s="82"/>
      <c r="AV215" s="82"/>
      <c r="AW215" s="82"/>
      <c r="AX215" s="82"/>
      <c r="AY215" s="82"/>
      <c r="AZ215" s="82"/>
      <c r="BA215" s="82"/>
      <c r="BB215" s="82"/>
    </row>
    <row r="216" spans="1:58" s="33" customFormat="1" ht="15.75" customHeight="1" x14ac:dyDescent="0.25">
      <c r="A216" s="57">
        <v>45100</v>
      </c>
      <c r="B216" s="208"/>
      <c r="C216" s="10">
        <f>IF(A216='Relevé Kizeo'!C177,VLOOKUP(A216,'Relevé Kizeo'!$C$4:$R$1001,2,TRUE),"")</f>
        <v>0</v>
      </c>
      <c r="D216" s="9">
        <f t="shared" si="58"/>
        <v>0</v>
      </c>
      <c r="E216" s="10">
        <f t="shared" si="60"/>
        <v>0</v>
      </c>
      <c r="F216" s="170">
        <v>0</v>
      </c>
      <c r="G216" s="10" cm="1">
        <f t="array" ref="G216">_xlfn.IFS(C216="",0,C216=0,0,C216="CP",0,C216="CEF",0,C216="CSS",0,C216="CEM",0,C216="CEM",0,C216="MAL",0,C216="AT",0,C216="ABST J",0,C216="ABST I",0,C216="FERIE",0,C216="REPOS",0,C216&lt;"1:00",$F$420)</f>
        <v>0</v>
      </c>
      <c r="H216" s="10">
        <f>IF(A216='Relevé Kizeo'!C177,VLOOKUP(A216,'Relevé Kizeo'!$C$4:$R$1001,3,TRUE),"")</f>
        <v>0</v>
      </c>
      <c r="I216" s="10">
        <f>IF(A216='Relevé Kizeo'!C177,VLOOKUP(A216,'Relevé Kizeo'!$C$4:$R$1001,4,TRUE),"")</f>
        <v>0</v>
      </c>
      <c r="J216" s="10">
        <f>IF(A216='Relevé Kizeo'!C177,VLOOKUP(A216,'Relevé Kizeo'!$C$4:$R$1001,5,TRUE),"")</f>
        <v>0</v>
      </c>
      <c r="K216" s="10">
        <f t="shared" si="59"/>
        <v>0</v>
      </c>
      <c r="L216" s="9">
        <v>0</v>
      </c>
      <c r="M216" s="10" cm="1">
        <f t="array" ref="M216">_xlfn.IFS(I216="",0,I216=0,0,I216="CP",0,I216="CEF",0,I216="CSS",0,I216="CEM",0,I216="MAL",0,I216="AT",0,I216="ABST J",0,I216="ABST I",0,I216="FERIE",0,I216="REPOS",0,I216&lt;"1:00",$F$421)</f>
        <v>0</v>
      </c>
      <c r="N216" s="58" cm="1">
        <f t="array" aca="1" ref="N216" ca="1">_xlfn.IFS(D216=0,0,AND(D216&gt;=1,D216&lt;=9),OFFSET($AL$5,MOD(WEEKNUM(A216,21)-1,26),IF(WEEKNUM(A216,21)&gt;26,8,0))/5,D216=10,0,D216=11,(H216-E216+G216)*24+(K216-I216+M216)*24)</f>
        <v>0</v>
      </c>
      <c r="O216" s="25"/>
      <c r="P216" s="25">
        <f t="shared" ca="1" si="53"/>
        <v>0</v>
      </c>
      <c r="Q216" s="28" cm="1">
        <f t="array" aca="1" ref="Q216" ca="1">IF(LEFT(R$2,1)="-",-1,1)*INDIRECT(CONCATENATE(RIGHT(R$2,LEN(R$2)-1),ROW()))+IF(LEFT(R$3,1)="-",-1,1)*INDIRECT(CONCATENATE(RIGHT(R$3,LEN(R$3)-1),ROW()))</f>
        <v>0</v>
      </c>
      <c r="R216" s="25">
        <f t="shared" ca="1" si="54"/>
        <v>-735.95000000000016</v>
      </c>
      <c r="S216" s="9">
        <f t="shared" si="55"/>
        <v>0</v>
      </c>
      <c r="T216" s="9" t="str">
        <f t="shared" si="61"/>
        <v/>
      </c>
      <c r="U216" s="59"/>
      <c r="V216" s="60">
        <f>IF(A216='Relevé Kizeo'!C177,VLOOKUP(A216,'Relevé Kizeo'!$C$4:$R$1001,6,TRUE),"")</f>
        <v>0</v>
      </c>
      <c r="W216" s="50">
        <f t="shared" si="67"/>
        <v>0</v>
      </c>
      <c r="X216" s="50"/>
      <c r="Y216" s="51" t="str">
        <f t="shared" si="56"/>
        <v>0</v>
      </c>
      <c r="Z216" s="52">
        <f>IF(A217='Relevé Kizeo'!C178,VLOOKUP(A217,'Relevé Kizeo'!$C$4:$R$1001,8,TRUE),"")</f>
        <v>0</v>
      </c>
      <c r="AA216" s="52" t="str">
        <f t="shared" si="57"/>
        <v>0</v>
      </c>
      <c r="AB216" s="52">
        <f>IF(A217='Relevé Kizeo'!C178,VLOOKUP(A217,'Relevé Kizeo'!$C$4:$R$1001,9,TRUE),"")</f>
        <v>0</v>
      </c>
      <c r="AC216" s="52" t="str">
        <f t="shared" si="62"/>
        <v>0</v>
      </c>
      <c r="AD216" s="53">
        <f>IF(A217='Relevé Kizeo'!C178,VLOOKUP(A217,'Relevé Kizeo'!$C$4:$R$1001,10,TRUE),"")</f>
        <v>0</v>
      </c>
      <c r="AE216" s="11" t="str">
        <f t="shared" ca="1" si="68"/>
        <v/>
      </c>
      <c r="AF216" s="54" t="str">
        <f t="shared" ca="1" si="69"/>
        <v/>
      </c>
      <c r="AG216" s="61"/>
      <c r="AK216" s="82"/>
      <c r="AL216" s="82"/>
      <c r="AM216" s="82"/>
      <c r="AN216" s="82"/>
      <c r="AO216" s="82"/>
      <c r="AP216" s="82"/>
      <c r="AQ216" s="82"/>
      <c r="AR216" s="82"/>
      <c r="AS216" s="82"/>
      <c r="AT216" s="82"/>
      <c r="AU216" s="82"/>
      <c r="AV216" s="82"/>
      <c r="AW216" s="82"/>
      <c r="AX216" s="82"/>
      <c r="AY216" s="82"/>
      <c r="AZ216" s="82"/>
      <c r="BA216" s="82"/>
      <c r="BB216" s="82"/>
    </row>
    <row r="217" spans="1:58" s="33" customFormat="1" ht="15.75" customHeight="1" x14ac:dyDescent="0.25">
      <c r="A217" s="57">
        <v>45101</v>
      </c>
      <c r="B217" s="208"/>
      <c r="C217" s="10" t="str">
        <f>IF(A217='Relevé Kizeo'!C178,VLOOKUP(A217,'Relevé Kizeo'!$C$4:$R$1001,2,TRUE),"")</f>
        <v>REPOS</v>
      </c>
      <c r="D217" s="9">
        <f t="shared" si="58"/>
        <v>10</v>
      </c>
      <c r="E217" s="10">
        <f t="shared" si="60"/>
        <v>0</v>
      </c>
      <c r="F217" s="170">
        <v>0</v>
      </c>
      <c r="G217" s="10" cm="1">
        <f t="array" ref="G217">_xlfn.IFS(C217="",0,C217=0,0,C217="CP",0,C217="CEF",0,C217="CSS",0,C217="CEM",0,C217="CEM",0,C217="MAL",0,C217="AT",0,C217="ABST J",0,C217="ABST I",0,C217="FERIE",0,C217="REPOS",0,C217&lt;"1:00",$F$420)</f>
        <v>0</v>
      </c>
      <c r="H217" s="10">
        <f>IF(A217='Relevé Kizeo'!C178,VLOOKUP(A217,'Relevé Kizeo'!$C$4:$R$1001,3,TRUE),"")</f>
        <v>0</v>
      </c>
      <c r="I217" s="10">
        <f>IF(A217='Relevé Kizeo'!C178,VLOOKUP(A217,'Relevé Kizeo'!$C$4:$R$1001,4,TRUE),"")</f>
        <v>0</v>
      </c>
      <c r="J217" s="10">
        <f>IF(A217='Relevé Kizeo'!C178,VLOOKUP(A217,'Relevé Kizeo'!$C$4:$R$1001,5,TRUE),"")</f>
        <v>0</v>
      </c>
      <c r="K217" s="10">
        <f t="shared" si="59"/>
        <v>0</v>
      </c>
      <c r="L217" s="9">
        <v>0</v>
      </c>
      <c r="M217" s="10" cm="1">
        <f t="array" ref="M217">_xlfn.IFS(I217="",0,I217=0,0,I217="CP",0,I217="CEF",0,I217="CSS",0,I217="CEM",0,I217="MAL",0,I217="AT",0,I217="ABST J",0,I217="ABST I",0,I217="FERIE",0,I217="REPOS",0,I217&lt;"1:00",$F$421)</f>
        <v>0</v>
      </c>
      <c r="N217" s="58" cm="1">
        <f t="array" aca="1" ref="N217" ca="1">_xlfn.IFS(D217=0,0,AND(D217&gt;=1,D217&lt;=9),OFFSET($AL$5,MOD(WEEKNUM(A217,21)-1,26),IF(WEEKNUM(A217,21)&gt;26,8,0))/5,D217=10,0,D217=11,(H217-E217+G217)*24+(K217-I217+M217)*24)</f>
        <v>0</v>
      </c>
      <c r="O217" s="25"/>
      <c r="P217" s="25">
        <f t="shared" ca="1" si="53"/>
        <v>0</v>
      </c>
      <c r="Q217" s="28" cm="1">
        <f t="array" aca="1" ref="Q217" ca="1">IF(LEFT(R$2,1)="-",-1,1)*INDIRECT(CONCATENATE(RIGHT(R$2,LEN(R$2)-1),ROW()))+IF(LEFT(R$3,1)="-",-1,1)*INDIRECT(CONCATENATE(RIGHT(R$3,LEN(R$3)-1),ROW()))</f>
        <v>0</v>
      </c>
      <c r="R217" s="25">
        <f t="shared" ca="1" si="54"/>
        <v>-735.95000000000016</v>
      </c>
      <c r="S217" s="9">
        <f t="shared" si="55"/>
        <v>0</v>
      </c>
      <c r="T217" s="9" t="str">
        <f t="shared" si="61"/>
        <v/>
      </c>
      <c r="U217" s="59"/>
      <c r="V217" s="60">
        <f>IF(A217='Relevé Kizeo'!C178,VLOOKUP(A217,'Relevé Kizeo'!$C$4:$R$1001,6,TRUE),"")</f>
        <v>0</v>
      </c>
      <c r="W217" s="50">
        <f t="shared" si="67"/>
        <v>0</v>
      </c>
      <c r="X217" s="50"/>
      <c r="Y217" s="51" t="str">
        <f t="shared" si="56"/>
        <v>0</v>
      </c>
      <c r="Z217" s="52">
        <f>IF(A218='Relevé Kizeo'!C179,VLOOKUP(A218,'Relevé Kizeo'!$C$4:$R$1001,8,TRUE),"")</f>
        <v>0</v>
      </c>
      <c r="AA217" s="52" t="str">
        <f t="shared" si="57"/>
        <v>0</v>
      </c>
      <c r="AB217" s="52">
        <f>IF(A218='Relevé Kizeo'!C179,VLOOKUP(A218,'Relevé Kizeo'!$C$4:$R$1001,9,TRUE),"")</f>
        <v>0</v>
      </c>
      <c r="AC217" s="52" t="str">
        <f t="shared" si="62"/>
        <v>0</v>
      </c>
      <c r="AD217" s="53">
        <f>IF(A218='Relevé Kizeo'!C179,VLOOKUP(A218,'Relevé Kizeo'!$C$4:$R$1001,10,TRUE),"")</f>
        <v>0</v>
      </c>
      <c r="AE217" s="11" t="str">
        <f t="shared" ca="1" si="68"/>
        <v/>
      </c>
      <c r="AF217" s="54" t="str">
        <f t="shared" ca="1" si="69"/>
        <v/>
      </c>
      <c r="AG217" s="43"/>
    </row>
    <row r="218" spans="1:58" s="33" customFormat="1" ht="15.75" customHeight="1" thickBot="1" x14ac:dyDescent="0.3">
      <c r="A218" s="57">
        <v>45102</v>
      </c>
      <c r="B218" s="208"/>
      <c r="C218" s="10" t="str">
        <f>IF(A218='Relevé Kizeo'!C179,VLOOKUP(A218,'Relevé Kizeo'!$C$4:$R$1001,2,TRUE),"")</f>
        <v>REPOS</v>
      </c>
      <c r="D218" s="9">
        <f t="shared" si="58"/>
        <v>10</v>
      </c>
      <c r="E218" s="10">
        <f t="shared" si="60"/>
        <v>0</v>
      </c>
      <c r="F218" s="170">
        <v>0</v>
      </c>
      <c r="G218" s="10" cm="1">
        <f t="array" ref="G218">_xlfn.IFS(C218="",0,C218=0,0,C218="CP",0,C218="CEF",0,C218="CSS",0,C218="CEM",0,C218="CEM",0,C218="MAL",0,C218="AT",0,C218="ABST J",0,C218="ABST I",0,C218="FERIE",0,C218="REPOS",0,C218&lt;"1:00",$F$420)</f>
        <v>0</v>
      </c>
      <c r="H218" s="10">
        <f>IF(A218='Relevé Kizeo'!C179,VLOOKUP(A218,'Relevé Kizeo'!$C$4:$R$1001,3,TRUE),"")</f>
        <v>0</v>
      </c>
      <c r="I218" s="10">
        <f>IF(A218='Relevé Kizeo'!C179,VLOOKUP(A218,'Relevé Kizeo'!$C$4:$R$1001,4,TRUE),"")</f>
        <v>0</v>
      </c>
      <c r="J218" s="10">
        <f>IF(A218='Relevé Kizeo'!C179,VLOOKUP(A218,'Relevé Kizeo'!$C$4:$R$1001,5,TRUE),"")</f>
        <v>0</v>
      </c>
      <c r="K218" s="10">
        <f t="shared" si="59"/>
        <v>0</v>
      </c>
      <c r="L218" s="9">
        <v>0</v>
      </c>
      <c r="M218" s="10" cm="1">
        <f t="array" ref="M218">_xlfn.IFS(I218="",0,I218=0,0,I218="CP",0,I218="CEF",0,I218="CSS",0,I218="CEM",0,I218="MAL",0,I218="AT",0,I218="ABST J",0,I218="ABST I",0,I218="FERIE",0,I218="REPOS",0,I218&lt;"1:00",$F$421)</f>
        <v>0</v>
      </c>
      <c r="N218" s="58" cm="1">
        <f t="array" aca="1" ref="N218" ca="1">_xlfn.IFS(D218=0,0,AND(D218&gt;=1,D218&lt;=9),OFFSET($AL$5,MOD(WEEKNUM(A218,21)-1,26),IF(WEEKNUM(A218,21)&gt;26,8,0))/5,D218=10,0,D218=11,(H218-E218+G218)*24+(K218-I218+M218)*24)</f>
        <v>0</v>
      </c>
      <c r="O218" s="37">
        <f t="shared" ref="O218" ca="1" si="72">SUM(N212:N216)</f>
        <v>0</v>
      </c>
      <c r="P218" s="25">
        <v>39</v>
      </c>
      <c r="Q218" s="28" cm="1">
        <f t="array" aca="1" ref="Q218" ca="1">IF(LEFT(R$2,1)="-",-1,1)*INDIRECT(CONCATENATE(RIGHT(R$2,LEN(R$2)-1),ROW()))+IF(LEFT(R$3,1)="-",-1,1)*INDIRECT(CONCATENATE(RIGHT(R$3,LEN(R$3)-1),ROW()))</f>
        <v>-39</v>
      </c>
      <c r="R218" s="25">
        <f t="shared" ca="1" si="54"/>
        <v>-774.95000000000016</v>
      </c>
      <c r="S218" s="9">
        <f t="shared" si="55"/>
        <v>0</v>
      </c>
      <c r="T218" s="9" t="str">
        <f t="shared" si="61"/>
        <v/>
      </c>
      <c r="U218" s="59"/>
      <c r="V218" s="60">
        <f>IF(A218='Relevé Kizeo'!C179,VLOOKUP(A218,'Relevé Kizeo'!$C$4:$R$1001,6,TRUE),"")</f>
        <v>0</v>
      </c>
      <c r="W218" s="50" t="b">
        <f t="shared" si="67"/>
        <v>0</v>
      </c>
      <c r="X218" s="50"/>
      <c r="Y218" s="51" t="str">
        <f t="shared" si="56"/>
        <v>0</v>
      </c>
      <c r="Z218" s="52">
        <f>IF(A219='Relevé Kizeo'!C180,VLOOKUP(A219,'Relevé Kizeo'!$C$4:$R$1001,8,TRUE),"")</f>
        <v>0</v>
      </c>
      <c r="AA218" s="52" t="str">
        <f t="shared" si="57"/>
        <v>0</v>
      </c>
      <c r="AB218" s="52">
        <f>IF(A219='Relevé Kizeo'!C180,VLOOKUP(A219,'Relevé Kizeo'!$C$4:$R$1001,9,TRUE),"")</f>
        <v>0</v>
      </c>
      <c r="AC218" s="52" t="str">
        <f t="shared" si="62"/>
        <v>0</v>
      </c>
      <c r="AD218" s="53">
        <f>IF(A219='Relevé Kizeo'!C180,VLOOKUP(A219,'Relevé Kizeo'!$C$4:$R$1001,10,TRUE),"")</f>
        <v>0</v>
      </c>
      <c r="AE218" s="11" t="str">
        <f t="shared" ca="1" si="68"/>
        <v/>
      </c>
      <c r="AF218" s="54" t="str">
        <f t="shared" ca="1" si="69"/>
        <v/>
      </c>
      <c r="AG218" s="43"/>
      <c r="BF218" s="87"/>
    </row>
    <row r="219" spans="1:58" s="33" customFormat="1" ht="15.75" customHeight="1" thickTop="1" x14ac:dyDescent="0.25">
      <c r="A219" s="57">
        <v>45103</v>
      </c>
      <c r="B219" s="207" t="s">
        <v>69</v>
      </c>
      <c r="C219" s="10">
        <f>IF(A219='Relevé Kizeo'!C180,VLOOKUP(A219,'Relevé Kizeo'!$C$4:$R$1001,2,TRUE),"")</f>
        <v>0</v>
      </c>
      <c r="D219" s="9">
        <f t="shared" si="58"/>
        <v>0</v>
      </c>
      <c r="E219" s="10">
        <f t="shared" si="60"/>
        <v>0</v>
      </c>
      <c r="F219" s="170">
        <v>0</v>
      </c>
      <c r="G219" s="10" cm="1">
        <f t="array" ref="G219">_xlfn.IFS(C219="",0,C219=0,0,C219="CP",0,C219="CEF",0,C219="CSS",0,C219="CEM",0,C219="CEM",0,C219="MAL",0,C219="AT",0,C219="ABST J",0,C219="ABST I",0,C219="FERIE",0,C219="REPOS",0,C219&lt;"1:00",$F$420)</f>
        <v>0</v>
      </c>
      <c r="H219" s="10">
        <f>IF(A219='Relevé Kizeo'!C180,VLOOKUP(A219,'Relevé Kizeo'!$C$4:$R$1001,3,TRUE),"")</f>
        <v>0</v>
      </c>
      <c r="I219" s="10">
        <f>IF(A219='Relevé Kizeo'!C180,VLOOKUP(A219,'Relevé Kizeo'!$C$4:$R$1001,4,TRUE),"")</f>
        <v>0</v>
      </c>
      <c r="J219" s="10">
        <f>IF(A219='Relevé Kizeo'!C180,VLOOKUP(A219,'Relevé Kizeo'!$C$4:$R$1001,5,TRUE),"")</f>
        <v>0</v>
      </c>
      <c r="K219" s="10">
        <f t="shared" si="59"/>
        <v>0</v>
      </c>
      <c r="L219" s="9">
        <v>0</v>
      </c>
      <c r="M219" s="10" cm="1">
        <f t="array" ref="M219">_xlfn.IFS(I219="",0,I219=0,0,I219="CP",0,I219="CEF",0,I219="CSS",0,I219="CEM",0,I219="MAL",0,I219="AT",0,I219="ABST J",0,I219="ABST I",0,I219="FERIE",0,I219="REPOS",0,I219&lt;"1:00",$F$421)</f>
        <v>0</v>
      </c>
      <c r="N219" s="58" cm="1">
        <f t="array" aca="1" ref="N219" ca="1">_xlfn.IFS(D219=0,0,AND(D219&gt;=1,D219&lt;=9),OFFSET($AL$5,MOD(WEEKNUM(A219,21)-1,26),IF(WEEKNUM(A219,21)&gt;26,8,0))/5,D219=10,0,D219=11,(H219-E219+G219)*24+(K219-I219+M219)*24)</f>
        <v>0</v>
      </c>
      <c r="P219" s="25">
        <f t="shared" ca="1" si="53"/>
        <v>0</v>
      </c>
      <c r="Q219" s="28" cm="1">
        <f t="array" aca="1" ref="Q219" ca="1">IF(LEFT(R$2,1)="-",-1,1)*INDIRECT(CONCATENATE(RIGHT(R$2,LEN(R$2)-1),ROW()))+IF(LEFT(R$3,1)="-",-1,1)*INDIRECT(CONCATENATE(RIGHT(R$3,LEN(R$3)-1),ROW()))</f>
        <v>0</v>
      </c>
      <c r="R219" s="25">
        <f t="shared" ca="1" si="54"/>
        <v>-774.95000000000016</v>
      </c>
      <c r="S219" s="9">
        <f t="shared" si="55"/>
        <v>0</v>
      </c>
      <c r="T219" s="9" t="str">
        <f t="shared" si="61"/>
        <v/>
      </c>
      <c r="U219" s="59"/>
      <c r="V219" s="60">
        <f>IF(A219='Relevé Kizeo'!C180,VLOOKUP(A219,'Relevé Kizeo'!$C$4:$R$1001,6,TRUE),"")</f>
        <v>0</v>
      </c>
      <c r="W219" s="50" t="b">
        <f t="shared" si="67"/>
        <v>0</v>
      </c>
      <c r="X219" s="50"/>
      <c r="Y219" s="51" t="str">
        <f t="shared" si="56"/>
        <v>0</v>
      </c>
      <c r="Z219" s="52">
        <f>IF(A220='Relevé Kizeo'!C181,VLOOKUP(A220,'Relevé Kizeo'!$C$4:$R$1001,8,TRUE),"")</f>
        <v>0</v>
      </c>
      <c r="AA219" s="52" t="str">
        <f t="shared" si="57"/>
        <v>0</v>
      </c>
      <c r="AB219" s="52">
        <f>IF(A220='Relevé Kizeo'!C181,VLOOKUP(A220,'Relevé Kizeo'!$C$4:$R$1001,9,TRUE),"")</f>
        <v>0</v>
      </c>
      <c r="AC219" s="52" t="str">
        <f t="shared" si="62"/>
        <v>0</v>
      </c>
      <c r="AD219" s="53">
        <f>IF(A220='Relevé Kizeo'!C181,VLOOKUP(A220,'Relevé Kizeo'!$C$4:$R$1001,10,TRUE),"")</f>
        <v>0</v>
      </c>
      <c r="AE219" s="11" t="str">
        <f t="shared" ca="1" si="68"/>
        <v/>
      </c>
      <c r="AF219" s="54" t="str">
        <f t="shared" ca="1" si="69"/>
        <v/>
      </c>
      <c r="AG219" s="43"/>
    </row>
    <row r="220" spans="1:58" s="33" customFormat="1" ht="15.75" customHeight="1" x14ac:dyDescent="0.25">
      <c r="A220" s="57">
        <v>45104</v>
      </c>
      <c r="B220" s="208"/>
      <c r="C220" s="10">
        <f>IF(A220='Relevé Kizeo'!C181,VLOOKUP(A220,'Relevé Kizeo'!$C$4:$R$1001,2,TRUE),"")</f>
        <v>0</v>
      </c>
      <c r="D220" s="9">
        <f t="shared" si="58"/>
        <v>0</v>
      </c>
      <c r="E220" s="10">
        <f t="shared" si="60"/>
        <v>0</v>
      </c>
      <c r="F220" s="170">
        <v>0</v>
      </c>
      <c r="G220" s="10" cm="1">
        <f t="array" ref="G220">_xlfn.IFS(C220="",0,C220=0,0,C220="CP",0,C220="CEF",0,C220="CSS",0,C220="CEM",0,C220="CEM",0,C220="MAL",0,C220="AT",0,C220="ABST J",0,C220="ABST I",0,C220="FERIE",0,C220="REPOS",0,C220&lt;"1:00",$F$420)</f>
        <v>0</v>
      </c>
      <c r="H220" s="10">
        <f>IF(A220='Relevé Kizeo'!C181,VLOOKUP(A220,'Relevé Kizeo'!$C$4:$R$1001,3,TRUE),"")</f>
        <v>0</v>
      </c>
      <c r="I220" s="10">
        <f>IF(A220='Relevé Kizeo'!C181,VLOOKUP(A220,'Relevé Kizeo'!$C$4:$R$1001,4,TRUE),"")</f>
        <v>0</v>
      </c>
      <c r="J220" s="10">
        <f>IF(A220='Relevé Kizeo'!C181,VLOOKUP(A220,'Relevé Kizeo'!$C$4:$R$1001,5,TRUE),"")</f>
        <v>0</v>
      </c>
      <c r="K220" s="10">
        <f t="shared" si="59"/>
        <v>0</v>
      </c>
      <c r="L220" s="9">
        <v>0</v>
      </c>
      <c r="M220" s="10" cm="1">
        <f t="array" ref="M220">_xlfn.IFS(I220="",0,I220=0,0,I220="CP",0,I220="CEF",0,I220="CSS",0,I220="CEM",0,I220="MAL",0,I220="AT",0,I220="ABST J",0,I220="ABST I",0,I220="FERIE",0,I220="REPOS",0,I220&lt;"1:00",$F$421)</f>
        <v>0</v>
      </c>
      <c r="N220" s="58" cm="1">
        <f t="array" aca="1" ref="N220" ca="1">_xlfn.IFS(D220=0,0,AND(D220&gt;=1,D220&lt;=9),OFFSET($AL$5,MOD(WEEKNUM(A220,21)-1,26),IF(WEEKNUM(A220,21)&gt;26,8,0))/5,D220=10,0,D220=11,(H220-E220+G220)*24+(K220-I220+M220)*24)</f>
        <v>0</v>
      </c>
      <c r="O220" s="25"/>
      <c r="P220" s="25">
        <f t="shared" ca="1" si="53"/>
        <v>0</v>
      </c>
      <c r="Q220" s="28" cm="1">
        <f t="array" aca="1" ref="Q220" ca="1">IF(LEFT(R$2,1)="-",-1,1)*INDIRECT(CONCATENATE(RIGHT(R$2,LEN(R$2)-1),ROW()))+IF(LEFT(R$3,1)="-",-1,1)*INDIRECT(CONCATENATE(RIGHT(R$3,LEN(R$3)-1),ROW()))</f>
        <v>0</v>
      </c>
      <c r="R220" s="25">
        <f t="shared" ca="1" si="54"/>
        <v>-774.95000000000016</v>
      </c>
      <c r="S220" s="9">
        <f t="shared" si="55"/>
        <v>0</v>
      </c>
      <c r="T220" s="9" t="str">
        <f t="shared" si="61"/>
        <v/>
      </c>
      <c r="U220" s="59"/>
      <c r="V220" s="60">
        <f>IF(A220='Relevé Kizeo'!C181,VLOOKUP(A220,'Relevé Kizeo'!$C$4:$R$1001,6,TRUE),"")</f>
        <v>0</v>
      </c>
      <c r="W220" s="50" t="b">
        <f t="shared" si="67"/>
        <v>0</v>
      </c>
      <c r="X220" s="50"/>
      <c r="Y220" s="51" t="str">
        <f t="shared" si="56"/>
        <v>0</v>
      </c>
      <c r="Z220" s="52">
        <f>IF(A221='Relevé Kizeo'!C182,VLOOKUP(A221,'Relevé Kizeo'!$C$4:$R$1001,8,TRUE),"")</f>
        <v>0</v>
      </c>
      <c r="AA220" s="52" t="str">
        <f t="shared" si="57"/>
        <v>0</v>
      </c>
      <c r="AB220" s="52">
        <f>IF(A221='Relevé Kizeo'!C182,VLOOKUP(A221,'Relevé Kizeo'!$C$4:$R$1001,9,TRUE),"")</f>
        <v>0</v>
      </c>
      <c r="AC220" s="52" t="str">
        <f t="shared" si="62"/>
        <v>0</v>
      </c>
      <c r="AD220" s="53">
        <f>IF(A221='Relevé Kizeo'!C182,VLOOKUP(A221,'Relevé Kizeo'!$C$4:$R$1001,10,TRUE),"")</f>
        <v>0</v>
      </c>
      <c r="AE220" s="11" t="str">
        <f t="shared" ca="1" si="68"/>
        <v/>
      </c>
      <c r="AF220" s="54" t="str">
        <f t="shared" ca="1" si="69"/>
        <v/>
      </c>
      <c r="AG220" s="43"/>
    </row>
    <row r="221" spans="1:58" s="33" customFormat="1" ht="15.75" customHeight="1" x14ac:dyDescent="0.25">
      <c r="A221" s="57">
        <v>45105</v>
      </c>
      <c r="B221" s="208"/>
      <c r="C221" s="10">
        <f>IF(A221='Relevé Kizeo'!C182,VLOOKUP(A221,'Relevé Kizeo'!$C$4:$R$1001,2,TRUE),"")</f>
        <v>0</v>
      </c>
      <c r="D221" s="9">
        <f t="shared" si="58"/>
        <v>0</v>
      </c>
      <c r="E221" s="10">
        <f t="shared" si="60"/>
        <v>0</v>
      </c>
      <c r="F221" s="170">
        <v>0</v>
      </c>
      <c r="G221" s="10" cm="1">
        <f t="array" ref="G221">_xlfn.IFS(C221="",0,C221=0,0,C221="CP",0,C221="CEF",0,C221="CSS",0,C221="CEM",0,C221="CEM",0,C221="MAL",0,C221="AT",0,C221="ABST J",0,C221="ABST I",0,C221="FERIE",0,C221="REPOS",0,C221&lt;"1:00",$F$420)</f>
        <v>0</v>
      </c>
      <c r="H221" s="10">
        <f>IF(A221='Relevé Kizeo'!C182,VLOOKUP(A221,'Relevé Kizeo'!$C$4:$R$1001,3,TRUE),"")</f>
        <v>0</v>
      </c>
      <c r="I221" s="10">
        <f>IF(A221='Relevé Kizeo'!C182,VLOOKUP(A221,'Relevé Kizeo'!$C$4:$R$1001,4,TRUE),"")</f>
        <v>0</v>
      </c>
      <c r="J221" s="10">
        <f>IF(A221='Relevé Kizeo'!C182,VLOOKUP(A221,'Relevé Kizeo'!$C$4:$R$1001,5,TRUE),"")</f>
        <v>0</v>
      </c>
      <c r="K221" s="10">
        <f t="shared" si="59"/>
        <v>0</v>
      </c>
      <c r="L221" s="9">
        <v>0</v>
      </c>
      <c r="M221" s="10" cm="1">
        <f t="array" ref="M221">_xlfn.IFS(I221="",0,I221=0,0,I221="CP",0,I221="CEF",0,I221="CSS",0,I221="CEM",0,I221="MAL",0,I221="AT",0,I221="ABST J",0,I221="ABST I",0,I221="FERIE",0,I221="REPOS",0,I221&lt;"1:00",$F$421)</f>
        <v>0</v>
      </c>
      <c r="N221" s="58" cm="1">
        <f t="array" aca="1" ref="N221" ca="1">_xlfn.IFS(D221=0,0,AND(D221&gt;=1,D221&lt;=9),OFFSET($AL$5,MOD(WEEKNUM(A221,21)-1,26),IF(WEEKNUM(A221,21)&gt;26,8,0))/5,D221=10,0,D221=11,(H221-E221+G221)*24+(K221-I221+M221)*24)</f>
        <v>0</v>
      </c>
      <c r="O221" s="25"/>
      <c r="P221" s="25">
        <f t="shared" ca="1" si="53"/>
        <v>0</v>
      </c>
      <c r="Q221" s="28" cm="1">
        <f t="array" aca="1" ref="Q221" ca="1">IF(LEFT(R$2,1)="-",-1,1)*INDIRECT(CONCATENATE(RIGHT(R$2,LEN(R$2)-1),ROW()))+IF(LEFT(R$3,1)="-",-1,1)*INDIRECT(CONCATENATE(RIGHT(R$3,LEN(R$3)-1),ROW()))</f>
        <v>0</v>
      </c>
      <c r="R221" s="25">
        <f t="shared" ca="1" si="54"/>
        <v>-774.95000000000016</v>
      </c>
      <c r="S221" s="9">
        <f t="shared" si="55"/>
        <v>0</v>
      </c>
      <c r="T221" s="9" t="str">
        <f t="shared" si="61"/>
        <v/>
      </c>
      <c r="U221" s="59"/>
      <c r="V221" s="60">
        <f>IF(A221='Relevé Kizeo'!C182,VLOOKUP(A221,'Relevé Kizeo'!$C$4:$R$1001,6,TRUE),"")</f>
        <v>0</v>
      </c>
      <c r="W221" s="50" t="b">
        <f t="shared" si="67"/>
        <v>0</v>
      </c>
      <c r="X221" s="50"/>
      <c r="Y221" s="51" t="str">
        <f t="shared" si="56"/>
        <v>0</v>
      </c>
      <c r="Z221" s="52">
        <f>IF(A222='Relevé Kizeo'!C183,VLOOKUP(A222,'Relevé Kizeo'!$C$4:$R$1001,8,TRUE),"")</f>
        <v>0</v>
      </c>
      <c r="AA221" s="52" t="str">
        <f t="shared" si="57"/>
        <v>0</v>
      </c>
      <c r="AB221" s="52">
        <f>IF(A222='Relevé Kizeo'!C183,VLOOKUP(A222,'Relevé Kizeo'!$C$4:$R$1001,9,TRUE),"")</f>
        <v>0</v>
      </c>
      <c r="AC221" s="52" t="str">
        <f t="shared" si="62"/>
        <v>0</v>
      </c>
      <c r="AD221" s="53">
        <f>IF(A222='Relevé Kizeo'!C183,VLOOKUP(A222,'Relevé Kizeo'!$C$4:$R$1001,10,TRUE),"")</f>
        <v>0</v>
      </c>
      <c r="AE221" s="11" t="str">
        <f t="shared" ca="1" si="68"/>
        <v/>
      </c>
      <c r="AF221" s="54" t="str">
        <f t="shared" ca="1" si="69"/>
        <v/>
      </c>
      <c r="AG221" s="43"/>
    </row>
    <row r="222" spans="1:58" s="33" customFormat="1" ht="15.75" customHeight="1" thickBot="1" x14ac:dyDescent="0.3">
      <c r="A222" s="57">
        <v>45106</v>
      </c>
      <c r="B222" s="208"/>
      <c r="C222" s="10">
        <f>IF(A222='Relevé Kizeo'!C183,VLOOKUP(A222,'Relevé Kizeo'!$C$4:$R$1001,2,TRUE),"")</f>
        <v>0</v>
      </c>
      <c r="D222" s="9">
        <f t="shared" si="58"/>
        <v>0</v>
      </c>
      <c r="E222" s="10">
        <f t="shared" si="60"/>
        <v>0</v>
      </c>
      <c r="F222" s="170">
        <v>0</v>
      </c>
      <c r="G222" s="10" cm="1">
        <f t="array" ref="G222">_xlfn.IFS(C222="",0,C222=0,0,C222="CP",0,C222="CEF",0,C222="CSS",0,C222="CEM",0,C222="CEM",0,C222="MAL",0,C222="AT",0,C222="ABST J",0,C222="ABST I",0,C222="FERIE",0,C222="REPOS",0,C222&lt;"1:00",$F$420)</f>
        <v>0</v>
      </c>
      <c r="H222" s="10">
        <f>IF(A222='Relevé Kizeo'!C183,VLOOKUP(A222,'Relevé Kizeo'!$C$4:$R$1001,3,TRUE),"")</f>
        <v>0</v>
      </c>
      <c r="I222" s="10">
        <f>IF(A222='Relevé Kizeo'!C183,VLOOKUP(A222,'Relevé Kizeo'!$C$4:$R$1001,4,TRUE),"")</f>
        <v>0</v>
      </c>
      <c r="J222" s="10">
        <f>IF(A222='Relevé Kizeo'!C183,VLOOKUP(A222,'Relevé Kizeo'!$C$4:$R$1001,5,TRUE),"")</f>
        <v>0</v>
      </c>
      <c r="K222" s="10">
        <f t="shared" si="59"/>
        <v>0</v>
      </c>
      <c r="L222" s="9">
        <v>0</v>
      </c>
      <c r="M222" s="10" cm="1">
        <f t="array" ref="M222">_xlfn.IFS(I222="",0,I222=0,0,I222="CP",0,I222="CEF",0,I222="CSS",0,I222="CEM",0,I222="MAL",0,I222="AT",0,I222="ABST J",0,I222="ABST I",0,I222="FERIE",0,I222="REPOS",0,I222&lt;"1:00",$F$421)</f>
        <v>0</v>
      </c>
      <c r="N222" s="58" cm="1">
        <f t="array" aca="1" ref="N222" ca="1">_xlfn.IFS(D222=0,0,AND(D222&gt;=1,D222&lt;=9),OFFSET($AL$5,MOD(WEEKNUM(A222,21)-1,26),IF(WEEKNUM(A222,21)&gt;26,8,0))/5,D222=10,0,D222=11,(H222-E222+G222)*24+(K222-I222+M222)*24)</f>
        <v>0</v>
      </c>
      <c r="O222" s="25"/>
      <c r="P222" s="25">
        <f t="shared" ca="1" si="53"/>
        <v>0</v>
      </c>
      <c r="Q222" s="28" cm="1">
        <f t="array" aca="1" ref="Q222" ca="1">IF(LEFT(R$2,1)="-",-1,1)*INDIRECT(CONCATENATE(RIGHT(R$2,LEN(R$2)-1),ROW()))+IF(LEFT(R$3,1)="-",-1,1)*INDIRECT(CONCATENATE(RIGHT(R$3,LEN(R$3)-1),ROW()))</f>
        <v>0</v>
      </c>
      <c r="R222" s="25">
        <f t="shared" ca="1" si="54"/>
        <v>-774.95000000000016</v>
      </c>
      <c r="S222" s="9">
        <f t="shared" si="55"/>
        <v>0</v>
      </c>
      <c r="T222" s="9" t="str">
        <f t="shared" si="61"/>
        <v/>
      </c>
      <c r="U222" s="59"/>
      <c r="V222" s="60">
        <f>IF(A222='Relevé Kizeo'!C183,VLOOKUP(A222,'Relevé Kizeo'!$C$4:$R$1001,6,TRUE),"")</f>
        <v>0</v>
      </c>
      <c r="W222" s="50" t="b">
        <f t="shared" si="67"/>
        <v>0</v>
      </c>
      <c r="X222" s="78"/>
      <c r="Y222" s="79" t="str">
        <f t="shared" si="56"/>
        <v>0</v>
      </c>
      <c r="Z222" s="78">
        <f>IF(A223='Relevé Kizeo'!C184,VLOOKUP(A223,'Relevé Kizeo'!$C$4:$R$1001,8,TRUE),"")</f>
        <v>0</v>
      </c>
      <c r="AA222" s="78" t="str">
        <f t="shared" si="57"/>
        <v>0</v>
      </c>
      <c r="AB222" s="78">
        <f>IF(A223='Relevé Kizeo'!C184,VLOOKUP(A223,'Relevé Kizeo'!$C$4:$R$1001,9,TRUE),"")</f>
        <v>0</v>
      </c>
      <c r="AC222" s="52" t="str">
        <f t="shared" si="62"/>
        <v>0</v>
      </c>
      <c r="AD222" s="67">
        <f>IF(A223='Relevé Kizeo'!C184,VLOOKUP(A223,'Relevé Kizeo'!$C$4:$R$1001,10,TRUE),"")</f>
        <v>0</v>
      </c>
      <c r="AE222" s="11" t="str">
        <f t="shared" ca="1" si="68"/>
        <v/>
      </c>
      <c r="AF222" s="54" t="str">
        <f t="shared" ca="1" si="69"/>
        <v/>
      </c>
      <c r="AG222" s="64"/>
    </row>
    <row r="223" spans="1:58" s="33" customFormat="1" ht="15.75" customHeight="1" thickTop="1" x14ac:dyDescent="0.25">
      <c r="A223" s="57">
        <v>45107</v>
      </c>
      <c r="B223" s="208"/>
      <c r="C223" s="10">
        <f>IF(A223='Relevé Kizeo'!C184,VLOOKUP(A223,'Relevé Kizeo'!$C$4:$R$1001,2,TRUE),"")</f>
        <v>0</v>
      </c>
      <c r="D223" s="9">
        <f t="shared" si="58"/>
        <v>0</v>
      </c>
      <c r="E223" s="10">
        <f t="shared" si="60"/>
        <v>0</v>
      </c>
      <c r="F223" s="170">
        <v>0</v>
      </c>
      <c r="G223" s="10" cm="1">
        <f t="array" ref="G223">_xlfn.IFS(C223="",0,C223=0,0,C223="CP",0,C223="CEF",0,C223="CSS",0,C223="CEM",0,C223="CEM",0,C223="MAL",0,C223="AT",0,C223="ABST J",0,C223="ABST I",0,C223="FERIE",0,C223="REPOS",0,C223&lt;"1:00",$F$420)</f>
        <v>0</v>
      </c>
      <c r="H223" s="10">
        <f>IF(A223='Relevé Kizeo'!C184,VLOOKUP(A223,'Relevé Kizeo'!$C$4:$R$1001,3,TRUE),"")</f>
        <v>0</v>
      </c>
      <c r="I223" s="10">
        <f>IF(A223='Relevé Kizeo'!C184,VLOOKUP(A223,'Relevé Kizeo'!$C$4:$R$1001,4,TRUE),"")</f>
        <v>0</v>
      </c>
      <c r="J223" s="10">
        <f>IF(A223='Relevé Kizeo'!C184,VLOOKUP(A223,'Relevé Kizeo'!$C$4:$R$1001,5,TRUE),"")</f>
        <v>0</v>
      </c>
      <c r="K223" s="10">
        <f t="shared" si="59"/>
        <v>0</v>
      </c>
      <c r="L223" s="9">
        <v>0</v>
      </c>
      <c r="M223" s="10" cm="1">
        <f t="array" ref="M223">_xlfn.IFS(I223="",0,I223=0,0,I223="CP",0,I223="CEF",0,I223="CSS",0,I223="CEM",0,I223="MAL",0,I223="AT",0,I223="ABST J",0,I223="ABST I",0,I223="FERIE",0,I223="REPOS",0,I223&lt;"1:00",$F$421)</f>
        <v>0</v>
      </c>
      <c r="N223" s="58" cm="1">
        <f t="array" aca="1" ref="N223" ca="1">_xlfn.IFS(D223=0,0,AND(D223&gt;=1,D223&lt;=9),OFFSET($AL$5,MOD(WEEKNUM(A223,21)-1,26),IF(WEEKNUM(A223,21)&gt;26,8,0))/5,D223=10,0,D223=11,(H223-E223+G223)*24+(K223-I223+M223)*24)</f>
        <v>0</v>
      </c>
      <c r="O223" s="25"/>
      <c r="P223" s="25">
        <f t="shared" ca="1" si="53"/>
        <v>0</v>
      </c>
      <c r="Q223" s="28" cm="1">
        <f t="array" aca="1" ref="Q223" ca="1">IF(LEFT(R$2,1)="-",-1,1)*INDIRECT(CONCATENATE(RIGHT(R$2,LEN(R$2)-1),ROW()))+IF(LEFT(R$3,1)="-",-1,1)*INDIRECT(CONCATENATE(RIGHT(R$3,LEN(R$3)-1),ROW()))</f>
        <v>0</v>
      </c>
      <c r="R223" s="25">
        <f t="shared" ca="1" si="54"/>
        <v>-774.95000000000016</v>
      </c>
      <c r="S223" s="9">
        <f t="shared" si="55"/>
        <v>0</v>
      </c>
      <c r="T223" s="9" t="str">
        <f t="shared" si="61"/>
        <v/>
      </c>
      <c r="U223" s="59"/>
      <c r="V223" s="60">
        <f>IF(A223='Relevé Kizeo'!C184,VLOOKUP(A223,'Relevé Kizeo'!$C$4:$R$1001,6,TRUE),"")</f>
        <v>0</v>
      </c>
      <c r="W223" s="50">
        <f t="shared" si="67"/>
        <v>0</v>
      </c>
      <c r="X223" s="75"/>
      <c r="Y223" s="51" t="str">
        <f t="shared" si="56"/>
        <v>0</v>
      </c>
      <c r="Z223" s="52">
        <f>IF(A224='Relevé Kizeo'!C185,VLOOKUP(A224,'Relevé Kizeo'!$C$4:$R$1001,8,TRUE),"")</f>
        <v>0</v>
      </c>
      <c r="AA223" s="52" t="str">
        <f t="shared" si="57"/>
        <v>0</v>
      </c>
      <c r="AB223" s="52">
        <f>IF(A224='Relevé Kizeo'!C185,VLOOKUP(A224,'Relevé Kizeo'!$C$4:$R$1001,9,TRUE),"")</f>
        <v>0</v>
      </c>
      <c r="AC223" s="52" t="str">
        <f t="shared" si="62"/>
        <v>0</v>
      </c>
      <c r="AD223" s="53">
        <f>IF(A224='Relevé Kizeo'!C185,VLOOKUP(A224,'Relevé Kizeo'!$C$4:$R$1001,10,TRUE),"")</f>
        <v>0</v>
      </c>
      <c r="AE223" s="11" t="str">
        <f t="shared" ca="1" si="68"/>
        <v/>
      </c>
      <c r="AF223" s="54" t="str">
        <f t="shared" ca="1" si="69"/>
        <v/>
      </c>
      <c r="AG223" s="61"/>
    </row>
    <row r="224" spans="1:58" s="33" customFormat="1" ht="15.75" customHeight="1" x14ac:dyDescent="0.25">
      <c r="A224" s="57">
        <v>45108</v>
      </c>
      <c r="B224" s="208"/>
      <c r="C224" s="10" t="str">
        <f>IF(A224='Relevé Kizeo'!C185,VLOOKUP(A224,'Relevé Kizeo'!$C$4:$R$1001,2,TRUE),"")</f>
        <v>REPOS</v>
      </c>
      <c r="D224" s="9">
        <f t="shared" si="58"/>
        <v>10</v>
      </c>
      <c r="E224" s="10">
        <f t="shared" si="60"/>
        <v>0</v>
      </c>
      <c r="F224" s="170">
        <v>0</v>
      </c>
      <c r="G224" s="10" cm="1">
        <f t="array" ref="G224">_xlfn.IFS(C224="",0,C224=0,0,C224="CP",0,C224="CEF",0,C224="CSS",0,C224="CEM",0,C224="CEM",0,C224="MAL",0,C224="AT",0,C224="ABST J",0,C224="ABST I",0,C224="FERIE",0,C224="REPOS",0,C224&lt;"1:00",$F$420)</f>
        <v>0</v>
      </c>
      <c r="H224" s="10">
        <f>IF(A224='Relevé Kizeo'!C185,VLOOKUP(A224,'Relevé Kizeo'!$C$4:$R$1001,3,TRUE),"")</f>
        <v>0</v>
      </c>
      <c r="I224" s="10">
        <f>IF(A224='Relevé Kizeo'!C185,VLOOKUP(A224,'Relevé Kizeo'!$C$4:$R$1001,4,TRUE),"")</f>
        <v>0</v>
      </c>
      <c r="J224" s="10">
        <f>IF(A224='Relevé Kizeo'!C185,VLOOKUP(A224,'Relevé Kizeo'!$C$4:$R$1001,5,TRUE),"")</f>
        <v>0</v>
      </c>
      <c r="K224" s="10">
        <f t="shared" si="59"/>
        <v>0</v>
      </c>
      <c r="L224" s="9">
        <v>0</v>
      </c>
      <c r="M224" s="10" cm="1">
        <f t="array" ref="M224">_xlfn.IFS(I224="",0,I224=0,0,I224="CP",0,I224="CEF",0,I224="CSS",0,I224="CEM",0,I224="MAL",0,I224="AT",0,I224="ABST J",0,I224="ABST I",0,I224="FERIE",0,I224="REPOS",0,I224&lt;"1:00",$F$421)</f>
        <v>0</v>
      </c>
      <c r="N224" s="58" cm="1">
        <f t="array" aca="1" ref="N224" ca="1">_xlfn.IFS(D224=0,0,AND(D224&gt;=1,D224&lt;=9),OFFSET($AL$5,MOD(WEEKNUM(A224,21)-1,26),IF(WEEKNUM(A224,21)&gt;26,8,0))/5,D224=10,0,D224=11,(H224-E224+G224)*24+(K224-I224+M224)*24)</f>
        <v>0</v>
      </c>
      <c r="O224" s="25"/>
      <c r="P224" s="25">
        <f t="shared" ca="1" si="53"/>
        <v>0</v>
      </c>
      <c r="Q224" s="28" cm="1">
        <f t="array" aca="1" ref="Q224" ca="1">IF(LEFT(R$2,1)="-",-1,1)*INDIRECT(CONCATENATE(RIGHT(R$2,LEN(R$2)-1),ROW()))+IF(LEFT(R$3,1)="-",-1,1)*INDIRECT(CONCATENATE(RIGHT(R$3,LEN(R$3)-1),ROW()))</f>
        <v>0</v>
      </c>
      <c r="R224" s="25">
        <f t="shared" ca="1" si="54"/>
        <v>-774.95000000000016</v>
      </c>
      <c r="S224" s="9">
        <f t="shared" si="55"/>
        <v>0</v>
      </c>
      <c r="T224" s="9" t="str">
        <f t="shared" si="61"/>
        <v/>
      </c>
      <c r="U224" s="75"/>
      <c r="V224" s="60">
        <f>IF(A224='Relevé Kizeo'!C185,VLOOKUP(A224,'Relevé Kizeo'!$C$4:$R$1001,6,TRUE),"")</f>
        <v>0</v>
      </c>
      <c r="W224" s="50">
        <f t="shared" si="67"/>
        <v>0</v>
      </c>
      <c r="X224" s="75"/>
      <c r="Y224" s="51" t="str">
        <f t="shared" si="56"/>
        <v>0</v>
      </c>
      <c r="Z224" s="52">
        <f>IF(A225='Relevé Kizeo'!C186,VLOOKUP(A225,'Relevé Kizeo'!$C$4:$R$1001,8,TRUE),"")</f>
        <v>0</v>
      </c>
      <c r="AA224" s="52" t="str">
        <f t="shared" si="57"/>
        <v>0</v>
      </c>
      <c r="AB224" s="52">
        <f>IF(A225='Relevé Kizeo'!C186,VLOOKUP(A225,'Relevé Kizeo'!$C$4:$R$1001,9,TRUE),"")</f>
        <v>0</v>
      </c>
      <c r="AC224" s="52" t="str">
        <f t="shared" si="62"/>
        <v>0</v>
      </c>
      <c r="AD224" s="53">
        <f>IF(A225='Relevé Kizeo'!C186,VLOOKUP(A225,'Relevé Kizeo'!$C$4:$R$1001,10,TRUE),"")</f>
        <v>0</v>
      </c>
      <c r="AE224" s="11" t="str">
        <f t="shared" ca="1" si="68"/>
        <v/>
      </c>
      <c r="AF224" s="54" t="str">
        <f t="shared" ca="1" si="69"/>
        <v/>
      </c>
      <c r="AG224" s="43"/>
    </row>
    <row r="225" spans="1:54" s="33" customFormat="1" ht="15.75" customHeight="1" x14ac:dyDescent="0.25">
      <c r="A225" s="57">
        <v>45109</v>
      </c>
      <c r="B225" s="208"/>
      <c r="C225" s="10" t="str">
        <f>IF(A225='Relevé Kizeo'!C186,VLOOKUP(A225,'Relevé Kizeo'!$C$4:$R$1001,2,TRUE),"")</f>
        <v>REPOS</v>
      </c>
      <c r="D225" s="9">
        <f t="shared" si="58"/>
        <v>10</v>
      </c>
      <c r="E225" s="10">
        <f t="shared" si="60"/>
        <v>0</v>
      </c>
      <c r="F225" s="170">
        <v>0</v>
      </c>
      <c r="G225" s="10" cm="1">
        <f t="array" ref="G225">_xlfn.IFS(C225="",0,C225=0,0,C225="CP",0,C225="CEF",0,C225="CSS",0,C225="CEM",0,C225="CEM",0,C225="MAL",0,C225="AT",0,C225="ABST J",0,C225="ABST I",0,C225="FERIE",0,C225="REPOS",0,C225&lt;"1:00",$F$420)</f>
        <v>0</v>
      </c>
      <c r="H225" s="10">
        <f>IF(A225='Relevé Kizeo'!C186,VLOOKUP(A225,'Relevé Kizeo'!$C$4:$R$1001,3,TRUE),"")</f>
        <v>0</v>
      </c>
      <c r="I225" s="10">
        <f>IF(A225='Relevé Kizeo'!C186,VLOOKUP(A225,'Relevé Kizeo'!$C$4:$R$1001,4,TRUE),"")</f>
        <v>0</v>
      </c>
      <c r="J225" s="10">
        <f>IF(A225='Relevé Kizeo'!C186,VLOOKUP(A225,'Relevé Kizeo'!$C$4:$R$1001,5,TRUE),"")</f>
        <v>0</v>
      </c>
      <c r="K225" s="10">
        <f t="shared" si="59"/>
        <v>0</v>
      </c>
      <c r="L225" s="9">
        <v>0</v>
      </c>
      <c r="M225" s="10" cm="1">
        <f t="array" ref="M225">_xlfn.IFS(I225="",0,I225=0,0,I225="CP",0,I225="CEF",0,I225="CSS",0,I225="CEM",0,I225="MAL",0,I225="AT",0,I225="ABST J",0,I225="ABST I",0,I225="FERIE",0,I225="REPOS",0,I225&lt;"1:00",$F$421)</f>
        <v>0</v>
      </c>
      <c r="N225" s="58" cm="1">
        <f t="array" aca="1" ref="N225" ca="1">_xlfn.IFS(D225=0,0,AND(D225&gt;=1,D225&lt;=9),OFFSET($AL$5,MOD(WEEKNUM(A225,21)-1,26),IF(WEEKNUM(A225,21)&gt;26,8,0))/5,D225=10,0,D225=11,(H225-E225+G225)*24+(K225-I225+M225)*24)</f>
        <v>0</v>
      </c>
      <c r="O225" s="37">
        <f t="shared" ref="O225" ca="1" si="73">SUM(N219:N223)</f>
        <v>0</v>
      </c>
      <c r="P225" s="25">
        <v>39</v>
      </c>
      <c r="Q225" s="28" cm="1">
        <f t="array" aca="1" ref="Q225" ca="1">IF(LEFT(R$2,1)="-",-1,1)*INDIRECT(CONCATENATE(RIGHT(R$2,LEN(R$2)-1),ROW()))+IF(LEFT(R$3,1)="-",-1,1)*INDIRECT(CONCATENATE(RIGHT(R$3,LEN(R$3)-1),ROW()))</f>
        <v>-39</v>
      </c>
      <c r="R225" s="25">
        <f t="shared" ca="1" si="54"/>
        <v>-813.95000000000016</v>
      </c>
      <c r="S225" s="9">
        <f t="shared" si="55"/>
        <v>0</v>
      </c>
      <c r="T225" s="9" t="str">
        <f t="shared" si="61"/>
        <v/>
      </c>
      <c r="U225" s="75"/>
      <c r="V225" s="60">
        <f>IF(A225='Relevé Kizeo'!C186,VLOOKUP(A225,'Relevé Kizeo'!$C$4:$R$1001,6,TRUE),"")</f>
        <v>0</v>
      </c>
      <c r="W225" s="50" t="b">
        <f t="shared" si="67"/>
        <v>0</v>
      </c>
      <c r="X225" s="50"/>
      <c r="Y225" s="51" t="str">
        <f t="shared" si="56"/>
        <v>0</v>
      </c>
      <c r="Z225" s="52">
        <f>IF(A226='Relevé Kizeo'!C187,VLOOKUP(A226,'Relevé Kizeo'!$C$4:$R$1001,8,TRUE),"")</f>
        <v>0</v>
      </c>
      <c r="AA225" s="52" t="str">
        <f t="shared" si="57"/>
        <v>0</v>
      </c>
      <c r="AB225" s="52">
        <f>IF(A226='Relevé Kizeo'!C187,VLOOKUP(A226,'Relevé Kizeo'!$C$4:$R$1001,9,TRUE),"")</f>
        <v>0</v>
      </c>
      <c r="AC225" s="52" t="str">
        <f t="shared" si="62"/>
        <v>0</v>
      </c>
      <c r="AD225" s="53">
        <f>IF(A226='Relevé Kizeo'!C187,VLOOKUP(A226,'Relevé Kizeo'!$C$4:$R$1001,10,TRUE),"")</f>
        <v>0</v>
      </c>
      <c r="AE225" s="11" t="str">
        <f t="shared" ca="1" si="68"/>
        <v/>
      </c>
      <c r="AF225" s="54" t="str">
        <f t="shared" ca="1" si="69"/>
        <v/>
      </c>
      <c r="AG225" s="43"/>
      <c r="AK225" s="44"/>
      <c r="AL225" s="44"/>
      <c r="AM225" s="44"/>
      <c r="AN225" s="44"/>
      <c r="AP225" s="44"/>
      <c r="AQ225" s="44"/>
      <c r="AR225" s="44"/>
    </row>
    <row r="226" spans="1:54" s="33" customFormat="1" ht="15.75" customHeight="1" x14ac:dyDescent="0.25">
      <c r="A226" s="57">
        <v>45110</v>
      </c>
      <c r="B226" s="207" t="s">
        <v>70</v>
      </c>
      <c r="C226" s="10">
        <f>IF(A226='Relevé Kizeo'!C187,VLOOKUP(A226,'Relevé Kizeo'!$C$4:$R$1001,2,TRUE),"")</f>
        <v>0</v>
      </c>
      <c r="D226" s="9">
        <f t="shared" si="58"/>
        <v>0</v>
      </c>
      <c r="E226" s="10">
        <f t="shared" si="60"/>
        <v>0</v>
      </c>
      <c r="F226" s="170">
        <v>0</v>
      </c>
      <c r="G226" s="10" cm="1">
        <f t="array" ref="G226">_xlfn.IFS(C226="",0,C226=0,0,C226="CP",0,C226="CEF",0,C226="CSS",0,C226="CEM",0,C226="CEM",0,C226="MAL",0,C226="AT",0,C226="ABST J",0,C226="ABST I",0,C226="FERIE",0,C226="REPOS",0,C226&lt;"1:00",$F$420)</f>
        <v>0</v>
      </c>
      <c r="H226" s="10">
        <f>IF(A226='Relevé Kizeo'!C187,VLOOKUP(A226,'Relevé Kizeo'!$C$4:$R$1001,3,TRUE),"")</f>
        <v>0</v>
      </c>
      <c r="I226" s="10">
        <f>IF(A226='Relevé Kizeo'!C187,VLOOKUP(A226,'Relevé Kizeo'!$C$4:$R$1001,4,TRUE),"")</f>
        <v>0</v>
      </c>
      <c r="J226" s="10">
        <f>IF(A226='Relevé Kizeo'!C187,VLOOKUP(A226,'Relevé Kizeo'!$C$4:$R$1001,5,TRUE),"")</f>
        <v>0</v>
      </c>
      <c r="K226" s="10">
        <f t="shared" si="59"/>
        <v>0</v>
      </c>
      <c r="L226" s="9">
        <v>0</v>
      </c>
      <c r="M226" s="10" cm="1">
        <f t="array" ref="M226">_xlfn.IFS(I226="",0,I226=0,0,I226="CP",0,I226="CEF",0,I226="CSS",0,I226="CEM",0,I226="MAL",0,I226="AT",0,I226="ABST J",0,I226="ABST I",0,I226="FERIE",0,I226="REPOS",0,I226&lt;"1:00",$F$421)</f>
        <v>0</v>
      </c>
      <c r="N226" s="58" cm="1">
        <f t="array" aca="1" ref="N226" ca="1">_xlfn.IFS(D226=0,0,AND(D226&gt;=1,D226&lt;=9),OFFSET($AL$5,MOD(WEEKNUM(A226,21)-1,26),IF(WEEKNUM(A226,21)&gt;26,8,0))/5,D226=10,0,D226=11,(H226-E226+G226)*24+(K226-I226+M226)*24)</f>
        <v>0</v>
      </c>
      <c r="P226" s="25">
        <f t="shared" ca="1" si="53"/>
        <v>0</v>
      </c>
      <c r="Q226" s="28" cm="1">
        <f t="array" aca="1" ref="Q226" ca="1">IF(LEFT(R$2,1)="-",-1,1)*INDIRECT(CONCATENATE(RIGHT(R$2,LEN(R$2)-1),ROW()))+IF(LEFT(R$3,1)="-",-1,1)*INDIRECT(CONCATENATE(RIGHT(R$3,LEN(R$3)-1),ROW()))</f>
        <v>0</v>
      </c>
      <c r="R226" s="25">
        <f t="shared" ca="1" si="54"/>
        <v>-813.95000000000016</v>
      </c>
      <c r="S226" s="9">
        <f t="shared" si="55"/>
        <v>0</v>
      </c>
      <c r="T226" s="9" t="str">
        <f t="shared" si="61"/>
        <v/>
      </c>
      <c r="U226" s="59"/>
      <c r="V226" s="60">
        <f>IF(A226='Relevé Kizeo'!C187,VLOOKUP(A226,'Relevé Kizeo'!$C$4:$R$1001,6,TRUE),"")</f>
        <v>0</v>
      </c>
      <c r="W226" s="50" t="b">
        <f t="shared" si="67"/>
        <v>0</v>
      </c>
      <c r="X226" s="50"/>
      <c r="Y226" s="51" t="str">
        <f t="shared" si="56"/>
        <v>0</v>
      </c>
      <c r="Z226" s="52">
        <f>IF(A227='Relevé Kizeo'!C188,VLOOKUP(A227,'Relevé Kizeo'!$C$4:$R$1001,8,TRUE),"")</f>
        <v>0</v>
      </c>
      <c r="AA226" s="52" t="str">
        <f t="shared" si="57"/>
        <v>0</v>
      </c>
      <c r="AB226" s="52">
        <f>IF(A227='Relevé Kizeo'!C188,VLOOKUP(A227,'Relevé Kizeo'!$C$4:$R$1001,9,TRUE),"")</f>
        <v>0</v>
      </c>
      <c r="AC226" s="52" t="str">
        <f t="shared" si="62"/>
        <v>0</v>
      </c>
      <c r="AD226" s="53">
        <f>IF(A227='Relevé Kizeo'!C188,VLOOKUP(A227,'Relevé Kizeo'!$C$4:$R$1001,10,TRUE),"")</f>
        <v>0</v>
      </c>
      <c r="AE226" s="11" t="str">
        <f t="shared" ca="1" si="68"/>
        <v/>
      </c>
      <c r="AF226" s="54" t="str">
        <f t="shared" ca="1" si="69"/>
        <v/>
      </c>
      <c r="AG226" s="43"/>
      <c r="AK226" s="44"/>
      <c r="AL226" s="44"/>
      <c r="AM226" s="44"/>
      <c r="AN226" s="44"/>
      <c r="AP226" s="44"/>
      <c r="AQ226" s="44"/>
      <c r="AR226" s="44"/>
    </row>
    <row r="227" spans="1:54" s="33" customFormat="1" ht="15.75" customHeight="1" x14ac:dyDescent="0.25">
      <c r="A227" s="57">
        <v>45111</v>
      </c>
      <c r="B227" s="208"/>
      <c r="C227" s="10">
        <f>IF(A227='Relevé Kizeo'!C188,VLOOKUP(A227,'Relevé Kizeo'!$C$4:$R$1001,2,TRUE),"")</f>
        <v>0</v>
      </c>
      <c r="D227" s="9">
        <f t="shared" si="58"/>
        <v>0</v>
      </c>
      <c r="E227" s="10">
        <f t="shared" si="60"/>
        <v>0</v>
      </c>
      <c r="F227" s="170">
        <v>0</v>
      </c>
      <c r="G227" s="10" cm="1">
        <f t="array" ref="G227">_xlfn.IFS(C227="",0,C227=0,0,C227="CP",0,C227="CEF",0,C227="CSS",0,C227="CEM",0,C227="CEM",0,C227="MAL",0,C227="AT",0,C227="ABST J",0,C227="ABST I",0,C227="FERIE",0,C227="REPOS",0,C227&lt;"1:00",$F$420)</f>
        <v>0</v>
      </c>
      <c r="H227" s="10">
        <f>IF(A227='Relevé Kizeo'!C188,VLOOKUP(A227,'Relevé Kizeo'!$C$4:$R$1001,3,TRUE),"")</f>
        <v>0</v>
      </c>
      <c r="I227" s="10">
        <f>IF(A227='Relevé Kizeo'!C188,VLOOKUP(A227,'Relevé Kizeo'!$C$4:$R$1001,4,TRUE),"")</f>
        <v>0</v>
      </c>
      <c r="J227" s="10">
        <f>IF(A227='Relevé Kizeo'!C188,VLOOKUP(A227,'Relevé Kizeo'!$C$4:$R$1001,5,TRUE),"")</f>
        <v>0</v>
      </c>
      <c r="K227" s="10">
        <f t="shared" si="59"/>
        <v>0</v>
      </c>
      <c r="L227" s="9">
        <v>0</v>
      </c>
      <c r="M227" s="10" cm="1">
        <f t="array" ref="M227">_xlfn.IFS(I227="",0,I227=0,0,I227="CP",0,I227="CEF",0,I227="CSS",0,I227="CEM",0,I227="MAL",0,I227="AT",0,I227="ABST J",0,I227="ABST I",0,I227="FERIE",0,I227="REPOS",0,I227&lt;"1:00",$F$421)</f>
        <v>0</v>
      </c>
      <c r="N227" s="58" cm="1">
        <f t="array" aca="1" ref="N227" ca="1">_xlfn.IFS(D227=0,0,AND(D227&gt;=1,D227&lt;=9),OFFSET($AL$5,MOD(WEEKNUM(A227,21)-1,26),IF(WEEKNUM(A227,21)&gt;26,8,0))/5,D227=10,0,D227=11,(H227-E227+G227)*24+(K227-I227+M227)*24)</f>
        <v>0</v>
      </c>
      <c r="O227" s="25"/>
      <c r="P227" s="25">
        <f t="shared" ca="1" si="53"/>
        <v>0</v>
      </c>
      <c r="Q227" s="28" cm="1">
        <f t="array" aca="1" ref="Q227" ca="1">IF(LEFT(R$2,1)="-",-1,1)*INDIRECT(CONCATENATE(RIGHT(R$2,LEN(R$2)-1),ROW()))+IF(LEFT(R$3,1)="-",-1,1)*INDIRECT(CONCATENATE(RIGHT(R$3,LEN(R$3)-1),ROW()))</f>
        <v>0</v>
      </c>
      <c r="R227" s="25">
        <f t="shared" ca="1" si="54"/>
        <v>-813.95000000000016</v>
      </c>
      <c r="S227" s="9">
        <f t="shared" si="55"/>
        <v>0</v>
      </c>
      <c r="T227" s="9" t="str">
        <f t="shared" si="61"/>
        <v/>
      </c>
      <c r="U227" s="59"/>
      <c r="V227" s="60">
        <f>IF(A227='Relevé Kizeo'!C188,VLOOKUP(A227,'Relevé Kizeo'!$C$4:$R$1001,6,TRUE),"")</f>
        <v>0</v>
      </c>
      <c r="W227" s="50" t="b">
        <f t="shared" si="67"/>
        <v>0</v>
      </c>
      <c r="X227" s="50"/>
      <c r="Y227" s="51" t="str">
        <f t="shared" si="56"/>
        <v>0</v>
      </c>
      <c r="Z227" s="52">
        <f>IF(A228='Relevé Kizeo'!C189,VLOOKUP(A228,'Relevé Kizeo'!$C$4:$R$1001,8,TRUE),"")</f>
        <v>0</v>
      </c>
      <c r="AA227" s="52" t="str">
        <f t="shared" si="57"/>
        <v>0</v>
      </c>
      <c r="AB227" s="52">
        <f>IF(A228='Relevé Kizeo'!C189,VLOOKUP(A228,'Relevé Kizeo'!$C$4:$R$1001,9,TRUE),"")</f>
        <v>0</v>
      </c>
      <c r="AC227" s="52" t="str">
        <f t="shared" si="62"/>
        <v>0</v>
      </c>
      <c r="AD227" s="53">
        <f>IF(A228='Relevé Kizeo'!C189,VLOOKUP(A228,'Relevé Kizeo'!$C$4:$R$1001,10,TRUE),"")</f>
        <v>0</v>
      </c>
      <c r="AE227" s="11" t="str">
        <f t="shared" ca="1" si="68"/>
        <v/>
      </c>
      <c r="AF227" s="54" t="str">
        <f t="shared" ca="1" si="69"/>
        <v/>
      </c>
      <c r="AG227" s="43"/>
      <c r="AH227" s="55"/>
      <c r="AK227" s="56"/>
      <c r="AL227" s="56"/>
      <c r="AM227" s="56"/>
      <c r="AN227" s="56"/>
      <c r="AO227" s="56"/>
      <c r="AP227" s="56"/>
      <c r="AQ227" s="56"/>
      <c r="AR227" s="56"/>
      <c r="AS227" s="56"/>
      <c r="AT227" s="56"/>
      <c r="AU227" s="56"/>
      <c r="AV227" s="80"/>
      <c r="AX227" s="56"/>
      <c r="AY227" s="56"/>
      <c r="AZ227" s="56"/>
      <c r="BA227" s="55"/>
      <c r="BB227" s="55"/>
    </row>
    <row r="228" spans="1:54" s="33" customFormat="1" ht="15.75" customHeight="1" x14ac:dyDescent="0.25">
      <c r="A228" s="57">
        <v>45112</v>
      </c>
      <c r="B228" s="208"/>
      <c r="C228" s="10">
        <f>IF(A228='Relevé Kizeo'!C189,VLOOKUP(A228,'Relevé Kizeo'!$C$4:$R$1001,2,TRUE),"")</f>
        <v>0</v>
      </c>
      <c r="D228" s="9">
        <f t="shared" si="58"/>
        <v>0</v>
      </c>
      <c r="E228" s="10">
        <f t="shared" si="60"/>
        <v>0</v>
      </c>
      <c r="F228" s="170">
        <v>0</v>
      </c>
      <c r="G228" s="10" cm="1">
        <f t="array" ref="G228">_xlfn.IFS(C228="",0,C228=0,0,C228="CP",0,C228="CEF",0,C228="CSS",0,C228="CEM",0,C228="CEM",0,C228="MAL",0,C228="AT",0,C228="ABST J",0,C228="ABST I",0,C228="FERIE",0,C228="REPOS",0,C228&lt;"1:00",$F$420)</f>
        <v>0</v>
      </c>
      <c r="H228" s="10">
        <f>IF(A228='Relevé Kizeo'!C189,VLOOKUP(A228,'Relevé Kizeo'!$C$4:$R$1001,3,TRUE),"")</f>
        <v>0</v>
      </c>
      <c r="I228" s="10">
        <f>IF(A228='Relevé Kizeo'!C189,VLOOKUP(A228,'Relevé Kizeo'!$C$4:$R$1001,4,TRUE),"")</f>
        <v>0</v>
      </c>
      <c r="J228" s="10">
        <f>IF(A228='Relevé Kizeo'!C189,VLOOKUP(A228,'Relevé Kizeo'!$C$4:$R$1001,5,TRUE),"")</f>
        <v>0</v>
      </c>
      <c r="K228" s="10">
        <f t="shared" si="59"/>
        <v>0</v>
      </c>
      <c r="L228" s="9">
        <v>0</v>
      </c>
      <c r="M228" s="10" cm="1">
        <f t="array" ref="M228">_xlfn.IFS(I228="",0,I228=0,0,I228="CP",0,I228="CEF",0,I228="CSS",0,I228="CEM",0,I228="MAL",0,I228="AT",0,I228="ABST J",0,I228="ABST I",0,I228="FERIE",0,I228="REPOS",0,I228&lt;"1:00",$F$421)</f>
        <v>0</v>
      </c>
      <c r="N228" s="58" cm="1">
        <f t="array" aca="1" ref="N228" ca="1">_xlfn.IFS(D228=0,0,AND(D228&gt;=1,D228&lt;=9),OFFSET($AL$5,MOD(WEEKNUM(A228,21)-1,26),IF(WEEKNUM(A228,21)&gt;26,8,0))/5,D228=10,0,D228=11,(H228-E228+G228)*24+(K228-I228+M228)*24)</f>
        <v>0</v>
      </c>
      <c r="O228" s="25"/>
      <c r="P228" s="25">
        <f t="shared" ca="1" si="53"/>
        <v>0</v>
      </c>
      <c r="Q228" s="28" cm="1">
        <f t="array" aca="1" ref="Q228" ca="1">IF(LEFT(R$2,1)="-",-1,1)*INDIRECT(CONCATENATE(RIGHT(R$2,LEN(R$2)-1),ROW()))+IF(LEFT(R$3,1)="-",-1,1)*INDIRECT(CONCATENATE(RIGHT(R$3,LEN(R$3)-1),ROW()))</f>
        <v>0</v>
      </c>
      <c r="R228" s="25">
        <f t="shared" ca="1" si="54"/>
        <v>-813.95000000000016</v>
      </c>
      <c r="S228" s="9">
        <f t="shared" si="55"/>
        <v>0</v>
      </c>
      <c r="T228" s="9" t="str">
        <f t="shared" si="61"/>
        <v/>
      </c>
      <c r="U228" s="59"/>
      <c r="V228" s="60">
        <f>IF(A228='Relevé Kizeo'!C189,VLOOKUP(A228,'Relevé Kizeo'!$C$4:$R$1001,6,TRUE),"")</f>
        <v>0</v>
      </c>
      <c r="W228" s="50" t="b">
        <f t="shared" si="67"/>
        <v>0</v>
      </c>
      <c r="X228" s="50"/>
      <c r="Y228" s="51" t="str">
        <f t="shared" si="56"/>
        <v>0</v>
      </c>
      <c r="Z228" s="52">
        <f>IF(A229='Relevé Kizeo'!C190,VLOOKUP(A229,'Relevé Kizeo'!$C$4:$R$1001,8,TRUE),"")</f>
        <v>0</v>
      </c>
      <c r="AA228" s="52" t="str">
        <f t="shared" si="57"/>
        <v>0</v>
      </c>
      <c r="AB228" s="52">
        <f>IF(A229='Relevé Kizeo'!C190,VLOOKUP(A229,'Relevé Kizeo'!$C$4:$R$1001,9,TRUE),"")</f>
        <v>0</v>
      </c>
      <c r="AC228" s="52" t="str">
        <f t="shared" si="62"/>
        <v>0</v>
      </c>
      <c r="AD228" s="53">
        <f>IF(A229='Relevé Kizeo'!C190,VLOOKUP(A229,'Relevé Kizeo'!$C$4:$R$1001,10,TRUE),"")</f>
        <v>0</v>
      </c>
      <c r="AE228" s="11" t="str">
        <f t="shared" ca="1" si="68"/>
        <v/>
      </c>
      <c r="AF228" s="54" t="str">
        <f t="shared" ca="1" si="69"/>
        <v/>
      </c>
      <c r="AG228" s="43"/>
      <c r="AH228" s="11"/>
      <c r="AK228" s="26"/>
      <c r="AL228" s="26"/>
      <c r="AM228" s="26"/>
      <c r="AN228" s="26"/>
      <c r="AO228" s="26"/>
      <c r="AP228" s="26"/>
      <c r="AQ228" s="26"/>
      <c r="AR228" s="26"/>
      <c r="AS228" s="26"/>
      <c r="AT228" s="26"/>
      <c r="AU228" s="26"/>
      <c r="AV228" s="26"/>
      <c r="AX228" s="56"/>
      <c r="AY228" s="56"/>
      <c r="AZ228" s="56"/>
      <c r="BA228" s="55"/>
      <c r="BB228" s="55"/>
    </row>
    <row r="229" spans="1:54" s="33" customFormat="1" ht="15.75" customHeight="1" x14ac:dyDescent="0.25">
      <c r="A229" s="57">
        <v>45113</v>
      </c>
      <c r="B229" s="208"/>
      <c r="C229" s="10">
        <f>IF(A229='Relevé Kizeo'!C190,VLOOKUP(A229,'Relevé Kizeo'!$C$4:$R$1001,2,TRUE),"")</f>
        <v>0</v>
      </c>
      <c r="D229" s="9">
        <f t="shared" si="58"/>
        <v>0</v>
      </c>
      <c r="E229" s="10">
        <f t="shared" si="60"/>
        <v>0</v>
      </c>
      <c r="F229" s="170">
        <v>0</v>
      </c>
      <c r="G229" s="10" cm="1">
        <f t="array" ref="G229">_xlfn.IFS(C229="",0,C229=0,0,C229="CP",0,C229="CEF",0,C229="CSS",0,C229="CEM",0,C229="CEM",0,C229="MAL",0,C229="AT",0,C229="ABST J",0,C229="ABST I",0,C229="FERIE",0,C229="REPOS",0,C229&lt;"1:00",$F$420)</f>
        <v>0</v>
      </c>
      <c r="H229" s="10">
        <f>IF(A229='Relevé Kizeo'!C190,VLOOKUP(A229,'Relevé Kizeo'!$C$4:$R$1001,3,TRUE),"")</f>
        <v>0</v>
      </c>
      <c r="I229" s="10">
        <f>IF(A229='Relevé Kizeo'!C190,VLOOKUP(A229,'Relevé Kizeo'!$C$4:$R$1001,4,TRUE),"")</f>
        <v>0</v>
      </c>
      <c r="J229" s="10">
        <f>IF(A229='Relevé Kizeo'!C190,VLOOKUP(A229,'Relevé Kizeo'!$C$4:$R$1001,5,TRUE),"")</f>
        <v>0</v>
      </c>
      <c r="K229" s="10">
        <f t="shared" si="59"/>
        <v>0</v>
      </c>
      <c r="L229" s="9">
        <v>0</v>
      </c>
      <c r="M229" s="10" cm="1">
        <f t="array" ref="M229">_xlfn.IFS(I229="",0,I229=0,0,I229="CP",0,I229="CEF",0,I229="CSS",0,I229="CEM",0,I229="MAL",0,I229="AT",0,I229="ABST J",0,I229="ABST I",0,I229="FERIE",0,I229="REPOS",0,I229&lt;"1:00",$F$421)</f>
        <v>0</v>
      </c>
      <c r="N229" s="58" cm="1">
        <f t="array" aca="1" ref="N229" ca="1">_xlfn.IFS(D229=0,0,AND(D229&gt;=1,D229&lt;=9),OFFSET($AL$5,MOD(WEEKNUM(A229,21)-1,26),IF(WEEKNUM(A229,21)&gt;26,8,0))/5,D229=10,0,D229=11,(H229-E229+G229)*24+(K229-I229+M229)*24)</f>
        <v>0</v>
      </c>
      <c r="O229" s="25"/>
      <c r="P229" s="25">
        <f t="shared" ca="1" si="53"/>
        <v>0</v>
      </c>
      <c r="Q229" s="28" cm="1">
        <f t="array" aca="1" ref="Q229" ca="1">IF(LEFT(R$2,1)="-",-1,1)*INDIRECT(CONCATENATE(RIGHT(R$2,LEN(R$2)-1),ROW()))+IF(LEFT(R$3,1)="-",-1,1)*INDIRECT(CONCATENATE(RIGHT(R$3,LEN(R$3)-1),ROW()))</f>
        <v>0</v>
      </c>
      <c r="R229" s="25">
        <f t="shared" ca="1" si="54"/>
        <v>-813.95000000000016</v>
      </c>
      <c r="S229" s="9">
        <f t="shared" si="55"/>
        <v>0</v>
      </c>
      <c r="T229" s="9" t="str">
        <f t="shared" si="61"/>
        <v/>
      </c>
      <c r="U229" s="59"/>
      <c r="V229" s="60">
        <f>IF(A229='Relevé Kizeo'!C190,VLOOKUP(A229,'Relevé Kizeo'!$C$4:$R$1001,6,TRUE),"")</f>
        <v>0</v>
      </c>
      <c r="W229" s="50" t="b">
        <f t="shared" si="67"/>
        <v>0</v>
      </c>
      <c r="X229" s="50"/>
      <c r="Y229" s="51" t="str">
        <f t="shared" si="56"/>
        <v>0</v>
      </c>
      <c r="Z229" s="52">
        <f>IF(A230='Relevé Kizeo'!C191,VLOOKUP(A230,'Relevé Kizeo'!$C$4:$R$1001,8,TRUE),"")</f>
        <v>0</v>
      </c>
      <c r="AA229" s="52" t="str">
        <f t="shared" si="57"/>
        <v>0</v>
      </c>
      <c r="AB229" s="52">
        <f>IF(A230='Relevé Kizeo'!C191,VLOOKUP(A230,'Relevé Kizeo'!$C$4:$R$1001,9,TRUE),"")</f>
        <v>0</v>
      </c>
      <c r="AC229" s="52" t="str">
        <f t="shared" si="62"/>
        <v>0</v>
      </c>
      <c r="AD229" s="53">
        <f>IF(A230='Relevé Kizeo'!C191,VLOOKUP(A230,'Relevé Kizeo'!$C$4:$R$1001,10,TRUE),"")</f>
        <v>0</v>
      </c>
      <c r="AE229" s="11" t="str">
        <f t="shared" ca="1" si="68"/>
        <v/>
      </c>
      <c r="AF229" s="54" t="str">
        <f t="shared" ca="1" si="69"/>
        <v/>
      </c>
      <c r="AG229" s="64"/>
      <c r="AK229" s="26"/>
      <c r="AL229" s="26"/>
      <c r="AM229" s="26"/>
      <c r="AN229" s="26"/>
      <c r="AO229" s="26"/>
      <c r="AP229" s="26"/>
      <c r="AQ229" s="26"/>
      <c r="AR229" s="26"/>
      <c r="AS229" s="26"/>
      <c r="AT229" s="26"/>
      <c r="AU229" s="26"/>
      <c r="AV229" s="26"/>
      <c r="AX229" s="56"/>
      <c r="AY229" s="56"/>
      <c r="AZ229" s="56"/>
      <c r="BA229" s="55"/>
      <c r="BB229" s="55"/>
    </row>
    <row r="230" spans="1:54" s="33" customFormat="1" ht="15.75" customHeight="1" x14ac:dyDescent="0.25">
      <c r="A230" s="57">
        <v>45114</v>
      </c>
      <c r="B230" s="208"/>
      <c r="C230" s="10">
        <f>IF(A230='Relevé Kizeo'!C191,VLOOKUP(A230,'Relevé Kizeo'!$C$4:$R$1001,2,TRUE),"")</f>
        <v>0</v>
      </c>
      <c r="D230" s="9">
        <f t="shared" si="58"/>
        <v>0</v>
      </c>
      <c r="E230" s="10">
        <f t="shared" si="60"/>
        <v>0</v>
      </c>
      <c r="F230" s="170">
        <v>0</v>
      </c>
      <c r="G230" s="10" cm="1">
        <f t="array" ref="G230">_xlfn.IFS(C230="",0,C230=0,0,C230="CP",0,C230="CEF",0,C230="CSS",0,C230="CEM",0,C230="CEM",0,C230="MAL",0,C230="AT",0,C230="ABST J",0,C230="ABST I",0,C230="FERIE",0,C230="REPOS",0,C230&lt;"1:00",$F$420)</f>
        <v>0</v>
      </c>
      <c r="H230" s="10">
        <f>IF(A230='Relevé Kizeo'!C191,VLOOKUP(A230,'Relevé Kizeo'!$C$4:$R$1001,3,TRUE),"")</f>
        <v>0</v>
      </c>
      <c r="I230" s="10">
        <f>IF(A230='Relevé Kizeo'!C191,VLOOKUP(A230,'Relevé Kizeo'!$C$4:$R$1001,4,TRUE),"")</f>
        <v>0</v>
      </c>
      <c r="J230" s="10">
        <f>IF(A230='Relevé Kizeo'!C191,VLOOKUP(A230,'Relevé Kizeo'!$C$4:$R$1001,5,TRUE),"")</f>
        <v>0</v>
      </c>
      <c r="K230" s="10">
        <f t="shared" si="59"/>
        <v>0</v>
      </c>
      <c r="L230" s="9">
        <v>0</v>
      </c>
      <c r="M230" s="10" cm="1">
        <f t="array" ref="M230">_xlfn.IFS(I230="",0,I230=0,0,I230="CP",0,I230="CEF",0,I230="CSS",0,I230="CEM",0,I230="MAL",0,I230="AT",0,I230="ABST J",0,I230="ABST I",0,I230="FERIE",0,I230="REPOS",0,I230&lt;"1:00",$F$421)</f>
        <v>0</v>
      </c>
      <c r="N230" s="58" cm="1">
        <f t="array" aca="1" ref="N230" ca="1">_xlfn.IFS(D230=0,0,AND(D230&gt;=1,D230&lt;=9),OFFSET($AL$5,MOD(WEEKNUM(A230,21)-1,26),IF(WEEKNUM(A230,21)&gt;26,8,0))/5,D230=10,0,D230=11,(H230-E230+G230)*24+(K230-I230+M230)*24)</f>
        <v>0</v>
      </c>
      <c r="O230" s="25"/>
      <c r="P230" s="25">
        <f t="shared" ca="1" si="53"/>
        <v>0</v>
      </c>
      <c r="Q230" s="28" cm="1">
        <f t="array" aca="1" ref="Q230" ca="1">IF(LEFT(R$2,1)="-",-1,1)*INDIRECT(CONCATENATE(RIGHT(R$2,LEN(R$2)-1),ROW()))+IF(LEFT(R$3,1)="-",-1,1)*INDIRECT(CONCATENATE(RIGHT(R$3,LEN(R$3)-1),ROW()))</f>
        <v>0</v>
      </c>
      <c r="R230" s="25">
        <f t="shared" ca="1" si="54"/>
        <v>-813.95000000000016</v>
      </c>
      <c r="S230" s="9">
        <f t="shared" si="55"/>
        <v>0</v>
      </c>
      <c r="T230" s="9" t="str">
        <f t="shared" si="61"/>
        <v/>
      </c>
      <c r="U230" s="59"/>
      <c r="V230" s="60">
        <f>IF(A230='Relevé Kizeo'!C191,VLOOKUP(A230,'Relevé Kizeo'!$C$4:$R$1001,6,TRUE),"")</f>
        <v>0</v>
      </c>
      <c r="W230" s="50">
        <f t="shared" si="67"/>
        <v>0</v>
      </c>
      <c r="X230" s="50"/>
      <c r="Y230" s="51" t="str">
        <f t="shared" si="56"/>
        <v>0</v>
      </c>
      <c r="Z230" s="52">
        <f>IF(A231='Relevé Kizeo'!C192,VLOOKUP(A231,'Relevé Kizeo'!$C$4:$R$1001,8,TRUE),"")</f>
        <v>0</v>
      </c>
      <c r="AA230" s="52" t="str">
        <f t="shared" si="57"/>
        <v>0</v>
      </c>
      <c r="AB230" s="52">
        <f>IF(A231='Relevé Kizeo'!C192,VLOOKUP(A231,'Relevé Kizeo'!$C$4:$R$1001,9,TRUE),"")</f>
        <v>0</v>
      </c>
      <c r="AC230" s="52" t="str">
        <f t="shared" si="62"/>
        <v>0</v>
      </c>
      <c r="AD230" s="53">
        <f>IF(A231='Relevé Kizeo'!C192,VLOOKUP(A231,'Relevé Kizeo'!$C$4:$R$1001,10,TRUE),"")</f>
        <v>0</v>
      </c>
      <c r="AE230" s="11" t="str">
        <f t="shared" ca="1" si="68"/>
        <v/>
      </c>
      <c r="AF230" s="54" t="str">
        <f t="shared" ca="1" si="69"/>
        <v/>
      </c>
      <c r="AG230" s="61"/>
      <c r="AX230" s="43"/>
    </row>
    <row r="231" spans="1:54" s="33" customFormat="1" ht="15.75" customHeight="1" x14ac:dyDescent="0.25">
      <c r="A231" s="57">
        <v>45115</v>
      </c>
      <c r="B231" s="208"/>
      <c r="C231" s="10" t="str">
        <f>IF(A231='Relevé Kizeo'!C192,VLOOKUP(A231,'Relevé Kizeo'!$C$4:$R$1001,2,TRUE),"")</f>
        <v>REPOS</v>
      </c>
      <c r="D231" s="9">
        <f t="shared" si="58"/>
        <v>10</v>
      </c>
      <c r="E231" s="10">
        <f t="shared" si="60"/>
        <v>0</v>
      </c>
      <c r="F231" s="170">
        <v>0</v>
      </c>
      <c r="G231" s="10" cm="1">
        <f t="array" ref="G231">_xlfn.IFS(C231="",0,C231=0,0,C231="CP",0,C231="CEF",0,C231="CSS",0,C231="CEM",0,C231="CEM",0,C231="MAL",0,C231="AT",0,C231="ABST J",0,C231="ABST I",0,C231="FERIE",0,C231="REPOS",0,C231&lt;"1:00",$F$420)</f>
        <v>0</v>
      </c>
      <c r="H231" s="10">
        <f>IF(A231='Relevé Kizeo'!C192,VLOOKUP(A231,'Relevé Kizeo'!$C$4:$R$1001,3,TRUE),"")</f>
        <v>0</v>
      </c>
      <c r="I231" s="10">
        <f>IF(A231='Relevé Kizeo'!C192,VLOOKUP(A231,'Relevé Kizeo'!$C$4:$R$1001,4,TRUE),"")</f>
        <v>0</v>
      </c>
      <c r="J231" s="10">
        <f>IF(A231='Relevé Kizeo'!C192,VLOOKUP(A231,'Relevé Kizeo'!$C$4:$R$1001,5,TRUE),"")</f>
        <v>0</v>
      </c>
      <c r="K231" s="10">
        <f t="shared" si="59"/>
        <v>0</v>
      </c>
      <c r="L231" s="9">
        <v>0</v>
      </c>
      <c r="M231" s="10" cm="1">
        <f t="array" ref="M231">_xlfn.IFS(I231="",0,I231=0,0,I231="CP",0,I231="CEF",0,I231="CSS",0,I231="CEM",0,I231="MAL",0,I231="AT",0,I231="ABST J",0,I231="ABST I",0,I231="FERIE",0,I231="REPOS",0,I231&lt;"1:00",$F$421)</f>
        <v>0</v>
      </c>
      <c r="N231" s="58" cm="1">
        <f t="array" aca="1" ref="N231" ca="1">_xlfn.IFS(D231=0,0,AND(D231&gt;=1,D231&lt;=9),OFFSET($AL$5,MOD(WEEKNUM(A231,21)-1,26),IF(WEEKNUM(A231,21)&gt;26,8,0))/5,D231=10,0,D231=11,(H231-E231+G231)*24+(K231-I231+M231)*24)</f>
        <v>0</v>
      </c>
      <c r="O231" s="25"/>
      <c r="P231" s="25">
        <f t="shared" ca="1" si="53"/>
        <v>0</v>
      </c>
      <c r="Q231" s="28" cm="1">
        <f t="array" aca="1" ref="Q231" ca="1">IF(LEFT(R$2,1)="-",-1,1)*INDIRECT(CONCATENATE(RIGHT(R$2,LEN(R$2)-1),ROW()))+IF(LEFT(R$3,1)="-",-1,1)*INDIRECT(CONCATENATE(RIGHT(R$3,LEN(R$3)-1),ROW()))</f>
        <v>0</v>
      </c>
      <c r="R231" s="25">
        <f t="shared" ca="1" si="54"/>
        <v>-813.95000000000016</v>
      </c>
      <c r="S231" s="9">
        <f t="shared" si="55"/>
        <v>0</v>
      </c>
      <c r="T231" s="9" t="str">
        <f t="shared" si="61"/>
        <v/>
      </c>
      <c r="U231" s="59"/>
      <c r="V231" s="60">
        <f>IF(A231='Relevé Kizeo'!C192,VLOOKUP(A231,'Relevé Kizeo'!$C$4:$R$1001,6,TRUE),"")</f>
        <v>0</v>
      </c>
      <c r="W231" s="50">
        <f t="shared" si="67"/>
        <v>0</v>
      </c>
      <c r="X231" s="50"/>
      <c r="Y231" s="51" t="str">
        <f t="shared" si="56"/>
        <v>0</v>
      </c>
      <c r="Z231" s="52">
        <f>IF(A232='Relevé Kizeo'!C193,VLOOKUP(A232,'Relevé Kizeo'!$C$4:$R$1001,8,TRUE),"")</f>
        <v>0</v>
      </c>
      <c r="AA231" s="52" t="str">
        <f t="shared" si="57"/>
        <v>0</v>
      </c>
      <c r="AB231" s="52">
        <f>IF(A232='Relevé Kizeo'!C193,VLOOKUP(A232,'Relevé Kizeo'!$C$4:$R$1001,9,TRUE),"")</f>
        <v>0</v>
      </c>
      <c r="AC231" s="52" t="str">
        <f t="shared" si="62"/>
        <v>0</v>
      </c>
      <c r="AD231" s="53">
        <f>IF(A232='Relevé Kizeo'!C193,VLOOKUP(A232,'Relevé Kizeo'!$C$4:$R$1001,10,TRUE),"")</f>
        <v>0</v>
      </c>
      <c r="AE231" s="11" t="str">
        <f t="shared" ca="1" si="68"/>
        <v/>
      </c>
      <c r="AF231" s="54" t="str">
        <f t="shared" ca="1" si="69"/>
        <v/>
      </c>
      <c r="AG231" s="43"/>
    </row>
    <row r="232" spans="1:54" s="33" customFormat="1" ht="15.75" customHeight="1" x14ac:dyDescent="0.25">
      <c r="A232" s="57">
        <v>45116</v>
      </c>
      <c r="B232" s="208"/>
      <c r="C232" s="10" t="str">
        <f>IF(A232='Relevé Kizeo'!C193,VLOOKUP(A232,'Relevé Kizeo'!$C$4:$R$1001,2,TRUE),"")</f>
        <v>REPOS</v>
      </c>
      <c r="D232" s="9">
        <f t="shared" si="58"/>
        <v>10</v>
      </c>
      <c r="E232" s="10">
        <f t="shared" si="60"/>
        <v>0</v>
      </c>
      <c r="F232" s="170">
        <v>0</v>
      </c>
      <c r="G232" s="10" cm="1">
        <f t="array" ref="G232">_xlfn.IFS(C232="",0,C232=0,0,C232="CP",0,C232="CEF",0,C232="CSS",0,C232="CEM",0,C232="CEM",0,C232="MAL",0,C232="AT",0,C232="ABST J",0,C232="ABST I",0,C232="FERIE",0,C232="REPOS",0,C232&lt;"1:00",$F$420)</f>
        <v>0</v>
      </c>
      <c r="H232" s="10">
        <f>IF(A232='Relevé Kizeo'!C193,VLOOKUP(A232,'Relevé Kizeo'!$C$4:$R$1001,3,TRUE),"")</f>
        <v>0</v>
      </c>
      <c r="I232" s="10">
        <f>IF(A232='Relevé Kizeo'!C193,VLOOKUP(A232,'Relevé Kizeo'!$C$4:$R$1001,4,TRUE),"")</f>
        <v>0</v>
      </c>
      <c r="J232" s="10">
        <f>IF(A232='Relevé Kizeo'!C193,VLOOKUP(A232,'Relevé Kizeo'!$C$4:$R$1001,5,TRUE),"")</f>
        <v>0</v>
      </c>
      <c r="K232" s="10">
        <f t="shared" si="59"/>
        <v>0</v>
      </c>
      <c r="L232" s="9">
        <v>0</v>
      </c>
      <c r="M232" s="10" cm="1">
        <f t="array" ref="M232">_xlfn.IFS(I232="",0,I232=0,0,I232="CP",0,I232="CEF",0,I232="CSS",0,I232="CEM",0,I232="MAL",0,I232="AT",0,I232="ABST J",0,I232="ABST I",0,I232="FERIE",0,I232="REPOS",0,I232&lt;"1:00",$F$421)</f>
        <v>0</v>
      </c>
      <c r="N232" s="58" cm="1">
        <f t="array" aca="1" ref="N232" ca="1">_xlfn.IFS(D232=0,0,AND(D232&gt;=1,D232&lt;=9),OFFSET($AL$5,MOD(WEEKNUM(A232,21)-1,26),IF(WEEKNUM(A232,21)&gt;26,8,0))/5,D232=10,0,D232=11,(H232-E232+G232)*24+(K232-I232+M232)*24)</f>
        <v>0</v>
      </c>
      <c r="O232" s="37">
        <f t="shared" ref="O232" ca="1" si="74">SUM(N226:N230)</f>
        <v>0</v>
      </c>
      <c r="P232" s="25">
        <v>35</v>
      </c>
      <c r="Q232" s="28" cm="1">
        <f t="array" aca="1" ref="Q232" ca="1">IF(LEFT(R$2,1)="-",-1,1)*INDIRECT(CONCATENATE(RIGHT(R$2,LEN(R$2)-1),ROW()))+IF(LEFT(R$3,1)="-",-1,1)*INDIRECT(CONCATENATE(RIGHT(R$3,LEN(R$3)-1),ROW()))</f>
        <v>-35</v>
      </c>
      <c r="R232" s="25">
        <f t="shared" ca="1" si="54"/>
        <v>-848.95000000000016</v>
      </c>
      <c r="S232" s="9">
        <f t="shared" si="55"/>
        <v>0</v>
      </c>
      <c r="T232" s="9" t="str">
        <f t="shared" si="61"/>
        <v/>
      </c>
      <c r="U232" s="59"/>
      <c r="V232" s="60">
        <f>IF(A232='Relevé Kizeo'!C193,VLOOKUP(A232,'Relevé Kizeo'!$C$4:$R$1001,6,TRUE),"")</f>
        <v>0</v>
      </c>
      <c r="W232" s="50" t="b">
        <f t="shared" si="67"/>
        <v>0</v>
      </c>
      <c r="X232" s="50"/>
      <c r="Y232" s="51" t="str">
        <f t="shared" si="56"/>
        <v>0</v>
      </c>
      <c r="Z232" s="52">
        <f>IF(A233='Relevé Kizeo'!C194,VLOOKUP(A233,'Relevé Kizeo'!$C$4:$R$1001,8,TRUE),"")</f>
        <v>0</v>
      </c>
      <c r="AA232" s="52" t="str">
        <f t="shared" si="57"/>
        <v>0</v>
      </c>
      <c r="AB232" s="52">
        <f>IF(A233='Relevé Kizeo'!C194,VLOOKUP(A233,'Relevé Kizeo'!$C$4:$R$1001,9,TRUE),"")</f>
        <v>0</v>
      </c>
      <c r="AC232" s="52" t="str">
        <f t="shared" si="62"/>
        <v>0</v>
      </c>
      <c r="AD232" s="53">
        <f>IF(A233='Relevé Kizeo'!C194,VLOOKUP(A233,'Relevé Kizeo'!$C$4:$R$1001,10,TRUE),"")</f>
        <v>0</v>
      </c>
      <c r="AE232" s="11" t="str">
        <f t="shared" ca="1" si="68"/>
        <v/>
      </c>
      <c r="AF232" s="54" t="str">
        <f t="shared" ca="1" si="69"/>
        <v/>
      </c>
      <c r="AG232" s="43"/>
      <c r="AK232" s="56"/>
      <c r="AL232" s="56"/>
      <c r="AM232" s="56"/>
      <c r="AN232" s="56"/>
      <c r="AO232" s="56"/>
      <c r="AP232" s="56"/>
      <c r="AQ232" s="56"/>
      <c r="AR232" s="56"/>
      <c r="AS232" s="56"/>
      <c r="AT232" s="56"/>
      <c r="AU232" s="56"/>
      <c r="AV232" s="56"/>
      <c r="AW232" s="56"/>
      <c r="AX232" s="56"/>
      <c r="AY232" s="56"/>
      <c r="AZ232" s="56"/>
      <c r="BA232" s="56"/>
      <c r="BB232" s="56"/>
    </row>
    <row r="233" spans="1:54" s="33" customFormat="1" ht="15.75" customHeight="1" x14ac:dyDescent="0.25">
      <c r="A233" s="57">
        <v>45117</v>
      </c>
      <c r="B233" s="207" t="s">
        <v>71</v>
      </c>
      <c r="C233" s="10">
        <f>IF(A233='Relevé Kizeo'!C194,VLOOKUP(A233,'Relevé Kizeo'!$C$4:$R$1001,2,TRUE),"")</f>
        <v>0</v>
      </c>
      <c r="D233" s="9">
        <f t="shared" si="58"/>
        <v>0</v>
      </c>
      <c r="E233" s="10">
        <f t="shared" si="60"/>
        <v>0</v>
      </c>
      <c r="F233" s="170">
        <v>0</v>
      </c>
      <c r="G233" s="10" cm="1">
        <f t="array" ref="G233">_xlfn.IFS(C233="",0,C233=0,0,C233="CP",0,C233="CEF",0,C233="CSS",0,C233="CEM",0,C233="CEM",0,C233="MAL",0,C233="AT",0,C233="ABST J",0,C233="ABST I",0,C233="FERIE",0,C233="REPOS",0,C233&lt;"1:00",$F$420)</f>
        <v>0</v>
      </c>
      <c r="H233" s="10">
        <f>IF(A233='Relevé Kizeo'!C194,VLOOKUP(A233,'Relevé Kizeo'!$C$4:$R$1001,3,TRUE),"")</f>
        <v>0</v>
      </c>
      <c r="I233" s="10">
        <f>IF(A233='Relevé Kizeo'!C194,VLOOKUP(A233,'Relevé Kizeo'!$C$4:$R$1001,4,TRUE),"")</f>
        <v>0</v>
      </c>
      <c r="J233" s="10">
        <f>IF(A233='Relevé Kizeo'!C194,VLOOKUP(A233,'Relevé Kizeo'!$C$4:$R$1001,5,TRUE),"")</f>
        <v>0</v>
      </c>
      <c r="K233" s="10">
        <f t="shared" si="59"/>
        <v>0</v>
      </c>
      <c r="L233" s="9">
        <v>0</v>
      </c>
      <c r="M233" s="10" cm="1">
        <f t="array" ref="M233">_xlfn.IFS(I233="",0,I233=0,0,I233="CP",0,I233="CEF",0,I233="CSS",0,I233="CEM",0,I233="MAL",0,I233="AT",0,I233="ABST J",0,I233="ABST I",0,I233="FERIE",0,I233="REPOS",0,I233&lt;"1:00",$F$421)</f>
        <v>0</v>
      </c>
      <c r="N233" s="58" cm="1">
        <f t="array" aca="1" ref="N233" ca="1">_xlfn.IFS(D233=0,0,AND(D233&gt;=1,D233&lt;=9),OFFSET($AL$5,MOD(WEEKNUM(A233,21)-1,26),IF(WEEKNUM(A233,21)&gt;26,8,0))/5,D233=10,0,D233=11,(H233-E233+G233)*24+(K233-I233+M233)*24)</f>
        <v>0</v>
      </c>
      <c r="P233" s="25">
        <f t="shared" ca="1" si="53"/>
        <v>0</v>
      </c>
      <c r="Q233" s="28" cm="1">
        <f t="array" aca="1" ref="Q233" ca="1">IF(LEFT(R$2,1)="-",-1,1)*INDIRECT(CONCATENATE(RIGHT(R$2,LEN(R$2)-1),ROW()))+IF(LEFT(R$3,1)="-",-1,1)*INDIRECT(CONCATENATE(RIGHT(R$3,LEN(R$3)-1),ROW()))</f>
        <v>0</v>
      </c>
      <c r="R233" s="25">
        <f t="shared" ca="1" si="54"/>
        <v>-848.95000000000016</v>
      </c>
      <c r="S233" s="9">
        <f t="shared" si="55"/>
        <v>0</v>
      </c>
      <c r="T233" s="9" t="str">
        <f t="shared" si="61"/>
        <v/>
      </c>
      <c r="U233" s="59"/>
      <c r="V233" s="60">
        <f>IF(A233='Relevé Kizeo'!C194,VLOOKUP(A233,'Relevé Kizeo'!$C$4:$R$1001,6,TRUE),"")</f>
        <v>0</v>
      </c>
      <c r="W233" s="50" t="b">
        <f t="shared" si="67"/>
        <v>0</v>
      </c>
      <c r="X233" s="50"/>
      <c r="Y233" s="51" t="str">
        <f t="shared" si="56"/>
        <v>0</v>
      </c>
      <c r="Z233" s="52">
        <f>IF(A234='Relevé Kizeo'!C195,VLOOKUP(A234,'Relevé Kizeo'!$C$4:$R$1001,8,TRUE),"")</f>
        <v>0</v>
      </c>
      <c r="AA233" s="52" t="str">
        <f t="shared" si="57"/>
        <v>0</v>
      </c>
      <c r="AB233" s="52">
        <f>IF(A234='Relevé Kizeo'!C195,VLOOKUP(A234,'Relevé Kizeo'!$C$4:$R$1001,9,TRUE),"")</f>
        <v>0</v>
      </c>
      <c r="AC233" s="52" t="str">
        <f t="shared" si="62"/>
        <v>0</v>
      </c>
      <c r="AD233" s="53">
        <f>IF(A234='Relevé Kizeo'!C195,VLOOKUP(A234,'Relevé Kizeo'!$C$4:$R$1001,10,TRUE),"")</f>
        <v>0</v>
      </c>
      <c r="AE233" s="11" t="str">
        <f t="shared" ca="1" si="68"/>
        <v/>
      </c>
      <c r="AF233" s="54" t="str">
        <f t="shared" ca="1" si="69"/>
        <v/>
      </c>
      <c r="AG233" s="43"/>
      <c r="AK233" s="12"/>
      <c r="AL233" s="12"/>
      <c r="AM233" s="12"/>
      <c r="AN233" s="12"/>
      <c r="AO233" s="12"/>
      <c r="AP233" s="12"/>
      <c r="AQ233" s="12"/>
      <c r="AR233" s="12"/>
      <c r="AS233" s="12"/>
      <c r="AT233" s="12"/>
      <c r="AU233" s="12"/>
      <c r="AV233" s="12"/>
      <c r="AW233" s="12"/>
      <c r="AX233" s="12"/>
      <c r="AY233" s="12"/>
      <c r="AZ233" s="12"/>
      <c r="BA233" s="12"/>
      <c r="BB233" s="12"/>
    </row>
    <row r="234" spans="1:54" s="33" customFormat="1" ht="15.75" customHeight="1" x14ac:dyDescent="0.2">
      <c r="A234" s="57">
        <v>45118</v>
      </c>
      <c r="B234" s="208"/>
      <c r="C234" s="10">
        <f>IF(A234='Relevé Kizeo'!C195,VLOOKUP(A234,'Relevé Kizeo'!$C$4:$R$1001,2,TRUE),"")</f>
        <v>0</v>
      </c>
      <c r="D234" s="9">
        <f t="shared" si="58"/>
        <v>0</v>
      </c>
      <c r="E234" s="10">
        <f t="shared" si="60"/>
        <v>0</v>
      </c>
      <c r="F234" s="170">
        <v>0</v>
      </c>
      <c r="G234" s="10" cm="1">
        <f t="array" ref="G234">_xlfn.IFS(C234="",0,C234=0,0,C234="CP",0,C234="CEF",0,C234="CSS",0,C234="CEM",0,C234="CEM",0,C234="MAL",0,C234="AT",0,C234="ABST J",0,C234="ABST I",0,C234="FERIE",0,C234="REPOS",0,C234&lt;"1:00",$F$420)</f>
        <v>0</v>
      </c>
      <c r="H234" s="10">
        <f>IF(A234='Relevé Kizeo'!C195,VLOOKUP(A234,'Relevé Kizeo'!$C$4:$R$1001,3,TRUE),"")</f>
        <v>0</v>
      </c>
      <c r="I234" s="10">
        <f>IF(A234='Relevé Kizeo'!C195,VLOOKUP(A234,'Relevé Kizeo'!$C$4:$R$1001,4,TRUE),"")</f>
        <v>0</v>
      </c>
      <c r="J234" s="10">
        <f>IF(A234='Relevé Kizeo'!C195,VLOOKUP(A234,'Relevé Kizeo'!$C$4:$R$1001,5,TRUE),"")</f>
        <v>0</v>
      </c>
      <c r="K234" s="10">
        <f t="shared" si="59"/>
        <v>0</v>
      </c>
      <c r="L234" s="9">
        <v>0</v>
      </c>
      <c r="M234" s="10" cm="1">
        <f t="array" ref="M234">_xlfn.IFS(I234="",0,I234=0,0,I234="CP",0,I234="CEF",0,I234="CSS",0,I234="CEM",0,I234="MAL",0,I234="AT",0,I234="ABST J",0,I234="ABST I",0,I234="FERIE",0,I234="REPOS",0,I234&lt;"1:00",$F$421)</f>
        <v>0</v>
      </c>
      <c r="N234" s="58" cm="1">
        <f t="array" aca="1" ref="N234" ca="1">_xlfn.IFS(D234=0,0,AND(D234&gt;=1,D234&lt;=9),OFFSET($AL$5,MOD(WEEKNUM(A234,21)-1,26),IF(WEEKNUM(A234,21)&gt;26,8,0))/5,D234=10,0,D234=11,(H234-E234+G234)*24+(K234-I234+M234)*24)</f>
        <v>0</v>
      </c>
      <c r="O234" s="25"/>
      <c r="P234" s="25">
        <f t="shared" ca="1" si="53"/>
        <v>0</v>
      </c>
      <c r="Q234" s="28" cm="1">
        <f t="array" aca="1" ref="Q234" ca="1">IF(LEFT(R$2,1)="-",-1,1)*INDIRECT(CONCATENATE(RIGHT(R$2,LEN(R$2)-1),ROW()))+IF(LEFT(R$3,1)="-",-1,1)*INDIRECT(CONCATENATE(RIGHT(R$3,LEN(R$3)-1),ROW()))</f>
        <v>0</v>
      </c>
      <c r="R234" s="25">
        <f t="shared" ca="1" si="54"/>
        <v>-848.95000000000016</v>
      </c>
      <c r="S234" s="9">
        <f t="shared" si="55"/>
        <v>0</v>
      </c>
      <c r="T234" s="9" t="str">
        <f t="shared" si="61"/>
        <v/>
      </c>
      <c r="U234" s="59"/>
      <c r="V234" s="60">
        <f>IF(A234='Relevé Kizeo'!C195,VLOOKUP(A234,'Relevé Kizeo'!$C$4:$R$1001,6,TRUE),"")</f>
        <v>0</v>
      </c>
      <c r="W234" s="50" t="b">
        <f t="shared" si="67"/>
        <v>0</v>
      </c>
      <c r="X234" s="50"/>
      <c r="Y234" s="51" t="str">
        <f t="shared" si="56"/>
        <v>0</v>
      </c>
      <c r="Z234" s="52">
        <f>IF(A235='Relevé Kizeo'!C196,VLOOKUP(A235,'Relevé Kizeo'!$C$4:$R$1001,8,TRUE),"")</f>
        <v>0</v>
      </c>
      <c r="AA234" s="52" t="str">
        <f t="shared" si="57"/>
        <v>0</v>
      </c>
      <c r="AB234" s="52">
        <f>IF(A235='Relevé Kizeo'!C196,VLOOKUP(A235,'Relevé Kizeo'!$C$4:$R$1001,9,TRUE),"")</f>
        <v>0</v>
      </c>
      <c r="AC234" s="52" t="str">
        <f t="shared" si="62"/>
        <v>0</v>
      </c>
      <c r="AD234" s="53">
        <f>IF(A235='Relevé Kizeo'!C196,VLOOKUP(A235,'Relevé Kizeo'!$C$4:$R$1001,10,TRUE),"")</f>
        <v>0</v>
      </c>
      <c r="AE234" s="11" t="str">
        <f t="shared" ca="1" si="68"/>
        <v/>
      </c>
      <c r="AF234" s="54" t="str">
        <f t="shared" ca="1" si="69"/>
        <v/>
      </c>
      <c r="AG234" s="43"/>
      <c r="AK234" s="14"/>
      <c r="AL234" s="14"/>
      <c r="AM234" s="14"/>
      <c r="AN234" s="14"/>
      <c r="AO234" s="14"/>
      <c r="AP234" s="84"/>
      <c r="AQ234" s="84"/>
      <c r="AR234" s="84"/>
      <c r="AS234" s="84"/>
      <c r="AT234" s="84"/>
      <c r="AU234" s="84"/>
      <c r="AV234" s="84"/>
      <c r="AW234" s="84"/>
      <c r="AX234" s="84"/>
    </row>
    <row r="235" spans="1:54" s="33" customFormat="1" ht="15.75" customHeight="1" x14ac:dyDescent="0.2">
      <c r="A235" s="57">
        <v>45119</v>
      </c>
      <c r="B235" s="208"/>
      <c r="C235" s="10">
        <f>IF(A235='Relevé Kizeo'!C196,VLOOKUP(A235,'Relevé Kizeo'!$C$4:$R$1001,2,TRUE),"")</f>
        <v>0</v>
      </c>
      <c r="D235" s="9">
        <f t="shared" si="58"/>
        <v>0</v>
      </c>
      <c r="E235" s="10">
        <f t="shared" si="60"/>
        <v>0</v>
      </c>
      <c r="F235" s="170">
        <v>0</v>
      </c>
      <c r="G235" s="10" cm="1">
        <f t="array" ref="G235">_xlfn.IFS(C235="",0,C235=0,0,C235="CP",0,C235="CEF",0,C235="CSS",0,C235="CEM",0,C235="CEM",0,C235="MAL",0,C235="AT",0,C235="ABST J",0,C235="ABST I",0,C235="FERIE",0,C235="REPOS",0,C235&lt;"1:00",$F$420)</f>
        <v>0</v>
      </c>
      <c r="H235" s="10">
        <f>IF(A235='Relevé Kizeo'!C196,VLOOKUP(A235,'Relevé Kizeo'!$C$4:$R$1001,3,TRUE),"")</f>
        <v>0</v>
      </c>
      <c r="I235" s="10">
        <f>IF(A235='Relevé Kizeo'!C196,VLOOKUP(A235,'Relevé Kizeo'!$C$4:$R$1001,4,TRUE),"")</f>
        <v>0</v>
      </c>
      <c r="J235" s="10">
        <f>IF(A235='Relevé Kizeo'!C196,VLOOKUP(A235,'Relevé Kizeo'!$C$4:$R$1001,5,TRUE),"")</f>
        <v>0</v>
      </c>
      <c r="K235" s="10">
        <f t="shared" si="59"/>
        <v>0</v>
      </c>
      <c r="L235" s="9">
        <v>0</v>
      </c>
      <c r="M235" s="10" cm="1">
        <f t="array" ref="M235">_xlfn.IFS(I235="",0,I235=0,0,I235="CP",0,I235="CEF",0,I235="CSS",0,I235="CEM",0,I235="MAL",0,I235="AT",0,I235="ABST J",0,I235="ABST I",0,I235="FERIE",0,I235="REPOS",0,I235&lt;"1:00",$F$421)</f>
        <v>0</v>
      </c>
      <c r="N235" s="58" cm="1">
        <f t="array" aca="1" ref="N235" ca="1">_xlfn.IFS(D235=0,0,AND(D235&gt;=1,D235&lt;=9),OFFSET($AL$5,MOD(WEEKNUM(A235,21)-1,26),IF(WEEKNUM(A235,21)&gt;26,8,0))/5,D235=10,0,D235=11,(H235-E235+G235)*24+(K235-I235+M235)*24)</f>
        <v>0</v>
      </c>
      <c r="O235" s="25"/>
      <c r="P235" s="25">
        <f t="shared" ref="P235:P298" ca="1" si="75">IF(ROW()&gt;12,IF(WEEKDAY($A235)=$Q$2,INDIRECT(ADDRESS(ROW()-7,COLUMN())),0),IF(WEEKDAY($A235)=Q$2,G$3,0))</f>
        <v>0</v>
      </c>
      <c r="Q235" s="28" cm="1">
        <f t="array" aca="1" ref="Q235" ca="1">IF(LEFT(R$2,1)="-",-1,1)*INDIRECT(CONCATENATE(RIGHT(R$2,LEN(R$2)-1),ROW()))+IF(LEFT(R$3,1)="-",-1,1)*INDIRECT(CONCATENATE(RIGHT(R$3,LEN(R$3)-1),ROW()))</f>
        <v>0</v>
      </c>
      <c r="R235" s="25">
        <f t="shared" ref="R235:R298" ca="1" si="76">IF(ISNUMBER(R234),R234,0)+INDIRECT(CONCATENATE(R$4,ROW()))</f>
        <v>-848.95000000000016</v>
      </c>
      <c r="S235" s="9">
        <f t="shared" ref="S235:S298" si="77">MAX(F235,L235)</f>
        <v>0</v>
      </c>
      <c r="T235" s="9" t="str">
        <f t="shared" si="61"/>
        <v/>
      </c>
      <c r="U235" s="59"/>
      <c r="V235" s="60">
        <f>IF(A235='Relevé Kizeo'!C196,VLOOKUP(A235,'Relevé Kizeo'!$C$4:$R$1001,6,TRUE),"")</f>
        <v>0</v>
      </c>
      <c r="W235" s="50" t="b">
        <f t="shared" si="67"/>
        <v>0</v>
      </c>
      <c r="X235" s="50"/>
      <c r="Y235" s="51" t="str">
        <f t="shared" ref="Y235:Y298" si="78">MID(Z235,1,8)</f>
        <v>0</v>
      </c>
      <c r="Z235" s="52">
        <f>IF(A236='Relevé Kizeo'!C197,VLOOKUP(A236,'Relevé Kizeo'!$C$4:$R$1001,8,TRUE),"")</f>
        <v>0</v>
      </c>
      <c r="AA235" s="52" t="str">
        <f t="shared" ref="AA235:AA298" si="79">MID(AB235,1,6)</f>
        <v>0</v>
      </c>
      <c r="AB235" s="52">
        <f>IF(A236='Relevé Kizeo'!C197,VLOOKUP(A236,'Relevé Kizeo'!$C$4:$R$1001,9,TRUE),"")</f>
        <v>0</v>
      </c>
      <c r="AC235" s="52" t="str">
        <f t="shared" si="62"/>
        <v>0</v>
      </c>
      <c r="AD235" s="53">
        <f>IF(A236='Relevé Kizeo'!C197,VLOOKUP(A236,'Relevé Kizeo'!$C$4:$R$1001,10,TRUE),"")</f>
        <v>0</v>
      </c>
      <c r="AE235" s="11" t="str">
        <f t="shared" ca="1" si="68"/>
        <v/>
      </c>
      <c r="AF235" s="54" t="str">
        <f t="shared" ca="1" si="69"/>
        <v/>
      </c>
      <c r="AG235" s="43"/>
      <c r="AK235" s="14"/>
      <c r="AL235" s="14"/>
      <c r="AM235" s="14"/>
      <c r="AN235" s="14"/>
      <c r="AO235" s="14"/>
      <c r="AP235" s="84"/>
      <c r="AQ235" s="84"/>
      <c r="AR235" s="84"/>
      <c r="AS235" s="84"/>
      <c r="AT235" s="84"/>
      <c r="AU235" s="84"/>
      <c r="AV235" s="84"/>
      <c r="AW235" s="84"/>
      <c r="AX235" s="84"/>
    </row>
    <row r="236" spans="1:54" s="33" customFormat="1" ht="15.75" customHeight="1" x14ac:dyDescent="0.2">
      <c r="A236" s="57">
        <v>45120</v>
      </c>
      <c r="B236" s="208"/>
      <c r="C236" s="10">
        <f>IF(A236='Relevé Kizeo'!C197,VLOOKUP(A236,'Relevé Kizeo'!$C$4:$R$1001,2,TRUE),"")</f>
        <v>0</v>
      </c>
      <c r="D236" s="9">
        <f t="shared" ref="D236:D299" si="80">_xlfn.IFS(C236=0,0,C236="CP",1,C236="CEF",2,C236="CSS",3,C236="CEM",4,C236="MAL",5,C236="AT",6,C236="ABST J",7,C236="ABST I",8,C236="FERIE",9,C236="REPOS",10,C236&lt;"1:00",11)</f>
        <v>0</v>
      </c>
      <c r="E236" s="10">
        <f t="shared" si="60"/>
        <v>0</v>
      </c>
      <c r="F236" s="170">
        <v>0</v>
      </c>
      <c r="G236" s="10" cm="1">
        <f t="array" ref="G236">_xlfn.IFS(C236="",0,C236=0,0,C236="CP",0,C236="CEF",0,C236="CSS",0,C236="CEM",0,C236="CEM",0,C236="MAL",0,C236="AT",0,C236="ABST J",0,C236="ABST I",0,C236="FERIE",0,C236="REPOS",0,C236&lt;"1:00",$F$420)</f>
        <v>0</v>
      </c>
      <c r="H236" s="10">
        <f>IF(A236='Relevé Kizeo'!C197,VLOOKUP(A236,'Relevé Kizeo'!$C$4:$R$1001,3,TRUE),"")</f>
        <v>0</v>
      </c>
      <c r="I236" s="10">
        <f>IF(A236='Relevé Kizeo'!C197,VLOOKUP(A236,'Relevé Kizeo'!$C$4:$R$1001,4,TRUE),"")</f>
        <v>0</v>
      </c>
      <c r="J236" s="10">
        <f>IF(A236='Relevé Kizeo'!C197,VLOOKUP(A236,'Relevé Kizeo'!$C$4:$R$1001,5,TRUE),"")</f>
        <v>0</v>
      </c>
      <c r="K236" s="10">
        <f t="shared" ref="K236:K299" si="81">J236</f>
        <v>0</v>
      </c>
      <c r="L236" s="9">
        <v>0</v>
      </c>
      <c r="M236" s="10" cm="1">
        <f t="array" ref="M236">_xlfn.IFS(I236="",0,I236=0,0,I236="CP",0,I236="CEF",0,I236="CSS",0,I236="CEM",0,I236="MAL",0,I236="AT",0,I236="ABST J",0,I236="ABST I",0,I236="FERIE",0,I236="REPOS",0,I236&lt;"1:00",$F$421)</f>
        <v>0</v>
      </c>
      <c r="N236" s="58" cm="1">
        <f t="array" aca="1" ref="N236" ca="1">_xlfn.IFS(D236=0,0,AND(D236&gt;=1,D236&lt;=9),OFFSET($AL$5,MOD(WEEKNUM(A236,21)-1,26),IF(WEEKNUM(A236,21)&gt;26,8,0))/5,D236=10,0,D236=11,(H236-E236+G236)*24+(K236-I236+M236)*24)</f>
        <v>0</v>
      </c>
      <c r="O236" s="25"/>
      <c r="P236" s="25">
        <f t="shared" ca="1" si="75"/>
        <v>0</v>
      </c>
      <c r="Q236" s="28" cm="1">
        <f t="array" aca="1" ref="Q236" ca="1">IF(LEFT(R$2,1)="-",-1,1)*INDIRECT(CONCATENATE(RIGHT(R$2,LEN(R$2)-1),ROW()))+IF(LEFT(R$3,1)="-",-1,1)*INDIRECT(CONCATENATE(RIGHT(R$3,LEN(R$3)-1),ROW()))</f>
        <v>0</v>
      </c>
      <c r="R236" s="25">
        <f t="shared" ca="1" si="76"/>
        <v>-848.95000000000016</v>
      </c>
      <c r="S236" s="9">
        <f t="shared" si="77"/>
        <v>0</v>
      </c>
      <c r="T236" s="9" t="str">
        <f t="shared" si="61"/>
        <v/>
      </c>
      <c r="U236" s="59"/>
      <c r="V236" s="60">
        <f>IF(A236='Relevé Kizeo'!C197,VLOOKUP(A236,'Relevé Kizeo'!$C$4:$R$1001,6,TRUE),"")</f>
        <v>0</v>
      </c>
      <c r="W236" s="50">
        <f t="shared" si="67"/>
        <v>0</v>
      </c>
      <c r="X236" s="50"/>
      <c r="Y236" s="51" t="str">
        <f t="shared" si="78"/>
        <v>0</v>
      </c>
      <c r="Z236" s="52">
        <f>IF(A237='Relevé Kizeo'!C198,VLOOKUP(A237,'Relevé Kizeo'!$C$4:$R$1001,8,TRUE),"")</f>
        <v>0</v>
      </c>
      <c r="AA236" s="52" t="str">
        <f t="shared" si="79"/>
        <v>0</v>
      </c>
      <c r="AB236" s="52">
        <f>IF(A237='Relevé Kizeo'!C198,VLOOKUP(A237,'Relevé Kizeo'!$C$4:$R$1001,9,TRUE),"")</f>
        <v>0</v>
      </c>
      <c r="AC236" s="52" t="str">
        <f t="shared" si="62"/>
        <v>0</v>
      </c>
      <c r="AD236" s="53">
        <f>IF(A237='Relevé Kizeo'!C198,VLOOKUP(A237,'Relevé Kizeo'!$C$4:$R$1001,10,TRUE),"")</f>
        <v>0</v>
      </c>
      <c r="AE236" s="11">
        <f t="shared" ca="1" si="68"/>
        <v>6.708333333333333</v>
      </c>
      <c r="AF236" s="54">
        <f t="shared" ca="1" si="69"/>
        <v>17</v>
      </c>
      <c r="AG236" s="64"/>
      <c r="AK236" s="14"/>
      <c r="AL236" s="14"/>
      <c r="AM236" s="14"/>
      <c r="AN236" s="14"/>
      <c r="AO236" s="14"/>
      <c r="AP236" s="84"/>
      <c r="AQ236" s="84"/>
      <c r="AR236" s="84"/>
      <c r="AS236" s="84"/>
      <c r="AT236" s="84"/>
      <c r="AU236" s="84"/>
      <c r="AV236" s="84"/>
      <c r="AW236" s="84"/>
      <c r="AX236" s="84"/>
    </row>
    <row r="237" spans="1:54" s="33" customFormat="1" ht="15.75" customHeight="1" x14ac:dyDescent="0.2">
      <c r="A237" s="57">
        <v>45121</v>
      </c>
      <c r="B237" s="208"/>
      <c r="C237" s="10" t="str">
        <f>IF(A237='Relevé Kizeo'!C198,VLOOKUP(A237,'Relevé Kizeo'!$C$4:$R$1001,2,TRUE),"")</f>
        <v>FERIE</v>
      </c>
      <c r="D237" s="9">
        <f t="shared" si="80"/>
        <v>9</v>
      </c>
      <c r="E237" s="10">
        <f t="shared" ref="E237:E300" si="82">IF(C237="CP",0,IF(C237="CEF",0,IF(C237="CSS",0,IF(C237="CEM",0,IF(C237="MAL",0,IF(C237="AT",0,IF(C237="ABST J",0,IF(C237="ABST I",0,IF(C237="FERIE",0,IF(C237="REPOS",0,C237))))))))))</f>
        <v>0</v>
      </c>
      <c r="F237" s="170">
        <v>0</v>
      </c>
      <c r="G237" s="10" cm="1">
        <f t="array" ref="G237">_xlfn.IFS(C237="",0,C237=0,0,C237="CP",0,C237="CEF",0,C237="CSS",0,C237="CEM",0,C237="CEM",0,C237="MAL",0,C237="AT",0,C237="ABST J",0,C237="ABST I",0,C237="FERIE",0,C237="REPOS",0,C237&lt;"1:00",$F$420)</f>
        <v>0</v>
      </c>
      <c r="H237" s="10">
        <f>IF(A237='Relevé Kizeo'!C198,VLOOKUP(A237,'Relevé Kizeo'!$C$4:$R$1001,3,TRUE),"")</f>
        <v>0</v>
      </c>
      <c r="I237" s="10">
        <f>IF(A237='Relevé Kizeo'!C198,VLOOKUP(A237,'Relevé Kizeo'!$C$4:$R$1001,4,TRUE),"")</f>
        <v>0</v>
      </c>
      <c r="J237" s="10">
        <f>IF(A237='Relevé Kizeo'!C198,VLOOKUP(A237,'Relevé Kizeo'!$C$4:$R$1001,5,TRUE),"")</f>
        <v>0</v>
      </c>
      <c r="K237" s="10">
        <f t="shared" si="81"/>
        <v>0</v>
      </c>
      <c r="L237" s="9">
        <v>0</v>
      </c>
      <c r="M237" s="10" cm="1">
        <f t="array" ref="M237">_xlfn.IFS(I237="",0,I237=0,0,I237="CP",0,I237="CEF",0,I237="CSS",0,I237="CEM",0,I237="MAL",0,I237="AT",0,I237="ABST J",0,I237="ABST I",0,I237="FERIE",0,I237="REPOS",0,I237&lt;"1:00",$F$421)</f>
        <v>0</v>
      </c>
      <c r="N237" s="58" cm="1">
        <f t="array" aca="1" ref="N237" ca="1">_xlfn.IFS(D237=0,0,AND(D237&gt;=1,D237&lt;=9),OFFSET($AL$5,MOD(WEEKNUM(A237,21)-1,26),IF(WEEKNUM(A237,21)&gt;26,8,0))/5,D237=10,0,D237=11,(H237-E237+G237)*24+(K237-I237+M237)*24)</f>
        <v>7</v>
      </c>
      <c r="O237" s="25"/>
      <c r="P237" s="25">
        <f t="shared" ca="1" si="75"/>
        <v>0</v>
      </c>
      <c r="Q237" s="28" cm="1">
        <f t="array" aca="1" ref="Q237" ca="1">IF(LEFT(R$2,1)="-",-1,1)*INDIRECT(CONCATENATE(RIGHT(R$2,LEN(R$2)-1),ROW()))+IF(LEFT(R$3,1)="-",-1,1)*INDIRECT(CONCATENATE(RIGHT(R$3,LEN(R$3)-1),ROW()))</f>
        <v>0</v>
      </c>
      <c r="R237" s="25">
        <f t="shared" ca="1" si="76"/>
        <v>-848.95000000000016</v>
      </c>
      <c r="S237" s="9">
        <f t="shared" si="77"/>
        <v>0</v>
      </c>
      <c r="T237" s="9" t="str">
        <f t="shared" ref="T237:T300" si="83">IF(D237=0,"",IF(S237=0,"",IF(S237&lt;=5,"3MG",IF(S237&lt;=20,"4,5MG",IF(S237&lt;=30,"5,5MG",IF(S237&lt;=50,"6,5MG",IF(S237&lt;=70,"7MG",IF(S237&lt;=100,"GD&lt;100",IF(S237&gt;100,"GD&gt;100")))))))))</f>
        <v/>
      </c>
      <c r="U237" s="59"/>
      <c r="V237" s="60">
        <f>IF(A237='Relevé Kizeo'!C198,VLOOKUP(A237,'Relevé Kizeo'!$C$4:$R$1001,6,TRUE),"")</f>
        <v>0</v>
      </c>
      <c r="W237" s="50">
        <f t="shared" si="67"/>
        <v>0</v>
      </c>
      <c r="X237" s="50"/>
      <c r="Y237" s="51" t="str">
        <f t="shared" si="78"/>
        <v>0</v>
      </c>
      <c r="Z237" s="52">
        <f>IF(A238='Relevé Kizeo'!C199,VLOOKUP(A238,'Relevé Kizeo'!$C$4:$R$1001,8,TRUE),"")</f>
        <v>0</v>
      </c>
      <c r="AA237" s="52" t="str">
        <f t="shared" si="79"/>
        <v>0</v>
      </c>
      <c r="AB237" s="52">
        <f>IF(A238='Relevé Kizeo'!C199,VLOOKUP(A238,'Relevé Kizeo'!$C$4:$R$1001,9,TRUE),"")</f>
        <v>0</v>
      </c>
      <c r="AC237" s="52" t="str">
        <f t="shared" ref="AC237:AC300" si="84">MID(AD237,1,6)</f>
        <v>0</v>
      </c>
      <c r="AD237" s="53">
        <f>IF(A238='Relevé Kizeo'!C199,VLOOKUP(A238,'Relevé Kizeo'!$C$4:$R$1001,10,TRUE),"")</f>
        <v>0</v>
      </c>
      <c r="AE237" s="11" t="str">
        <f t="shared" ca="1" si="68"/>
        <v/>
      </c>
      <c r="AF237" s="54" t="str">
        <f t="shared" ca="1" si="69"/>
        <v/>
      </c>
      <c r="AG237" s="61"/>
      <c r="AK237" s="14"/>
      <c r="AL237" s="14"/>
      <c r="AM237" s="14"/>
      <c r="AN237" s="14"/>
      <c r="AO237" s="14"/>
      <c r="AP237" s="84"/>
      <c r="AQ237" s="84"/>
      <c r="AR237" s="84"/>
      <c r="AS237" s="84"/>
      <c r="AT237" s="84"/>
      <c r="AU237" s="84"/>
      <c r="AV237" s="84"/>
      <c r="AW237" s="84"/>
      <c r="AX237" s="84"/>
    </row>
    <row r="238" spans="1:54" s="33" customFormat="1" ht="15.75" customHeight="1" x14ac:dyDescent="0.2">
      <c r="A238" s="57">
        <v>45122</v>
      </c>
      <c r="B238" s="208"/>
      <c r="C238" s="10" t="str">
        <f>IF(A238='Relevé Kizeo'!C199,VLOOKUP(A238,'Relevé Kizeo'!$C$4:$R$1001,2,TRUE),"")</f>
        <v>REPOS</v>
      </c>
      <c r="D238" s="9">
        <f t="shared" si="80"/>
        <v>10</v>
      </c>
      <c r="E238" s="10">
        <f t="shared" si="82"/>
        <v>0</v>
      </c>
      <c r="F238" s="170">
        <v>0</v>
      </c>
      <c r="G238" s="10" cm="1">
        <f t="array" ref="G238">_xlfn.IFS(C238="",0,C238=0,0,C238="CP",0,C238="CEF",0,C238="CSS",0,C238="CEM",0,C238="CEM",0,C238="MAL",0,C238="AT",0,C238="ABST J",0,C238="ABST I",0,C238="FERIE",0,C238="REPOS",0,C238&lt;"1:00",$F$420)</f>
        <v>0</v>
      </c>
      <c r="H238" s="10">
        <f>IF(A238='Relevé Kizeo'!C199,VLOOKUP(A238,'Relevé Kizeo'!$C$4:$R$1001,3,TRUE),"")</f>
        <v>0</v>
      </c>
      <c r="I238" s="10">
        <f>IF(A238='Relevé Kizeo'!C199,VLOOKUP(A238,'Relevé Kizeo'!$C$4:$R$1001,4,TRUE),"")</f>
        <v>0</v>
      </c>
      <c r="J238" s="10">
        <f>IF(A238='Relevé Kizeo'!C199,VLOOKUP(A238,'Relevé Kizeo'!$C$4:$R$1001,5,TRUE),"")</f>
        <v>0</v>
      </c>
      <c r="K238" s="10">
        <f t="shared" si="81"/>
        <v>0</v>
      </c>
      <c r="L238" s="9">
        <v>0</v>
      </c>
      <c r="M238" s="10" cm="1">
        <f t="array" ref="M238">_xlfn.IFS(I238="",0,I238=0,0,I238="CP",0,I238="CEF",0,I238="CSS",0,I238="CEM",0,I238="MAL",0,I238="AT",0,I238="ABST J",0,I238="ABST I",0,I238="FERIE",0,I238="REPOS",0,I238&lt;"1:00",$F$421)</f>
        <v>0</v>
      </c>
      <c r="N238" s="58" cm="1">
        <f t="array" aca="1" ref="N238" ca="1">_xlfn.IFS(D238=0,0,AND(D238&gt;=1,D238&lt;=9),OFFSET($AL$5,MOD(WEEKNUM(A238,21)-1,26),IF(WEEKNUM(A238,21)&gt;26,8,0))/5,D238=10,0,D238=11,(H238-E238+G238)*24+(K238-I238+M238)*24)</f>
        <v>0</v>
      </c>
      <c r="O238" s="25"/>
      <c r="P238" s="25">
        <f t="shared" ca="1" si="75"/>
        <v>0</v>
      </c>
      <c r="Q238" s="28" cm="1">
        <f t="array" aca="1" ref="Q238" ca="1">IF(LEFT(R$2,1)="-",-1,1)*INDIRECT(CONCATENATE(RIGHT(R$2,LEN(R$2)-1),ROW()))+IF(LEFT(R$3,1)="-",-1,1)*INDIRECT(CONCATENATE(RIGHT(R$3,LEN(R$3)-1),ROW()))</f>
        <v>0</v>
      </c>
      <c r="R238" s="25">
        <f t="shared" ca="1" si="76"/>
        <v>-848.95000000000016</v>
      </c>
      <c r="S238" s="9">
        <f t="shared" si="77"/>
        <v>0</v>
      </c>
      <c r="T238" s="9" t="str">
        <f t="shared" si="83"/>
        <v/>
      </c>
      <c r="U238" s="59"/>
      <c r="V238" s="60">
        <f>IF(A238='Relevé Kizeo'!C199,VLOOKUP(A238,'Relevé Kizeo'!$C$4:$R$1001,6,TRUE),"")</f>
        <v>0</v>
      </c>
      <c r="W238" s="50">
        <f t="shared" si="67"/>
        <v>0</v>
      </c>
      <c r="X238" s="50"/>
      <c r="Y238" s="51" t="str">
        <f t="shared" si="78"/>
        <v>0</v>
      </c>
      <c r="Z238" s="52">
        <f>IF(A239='Relevé Kizeo'!C200,VLOOKUP(A239,'Relevé Kizeo'!$C$4:$R$1001,8,TRUE),"")</f>
        <v>0</v>
      </c>
      <c r="AA238" s="52" t="str">
        <f t="shared" si="79"/>
        <v>0</v>
      </c>
      <c r="AB238" s="52">
        <f>IF(A239='Relevé Kizeo'!C200,VLOOKUP(A239,'Relevé Kizeo'!$C$4:$R$1001,9,TRUE),"")</f>
        <v>0</v>
      </c>
      <c r="AC238" s="52" t="str">
        <f t="shared" si="84"/>
        <v>0</v>
      </c>
      <c r="AD238" s="53">
        <f>IF(A239='Relevé Kizeo'!C200,VLOOKUP(A239,'Relevé Kizeo'!$C$4:$R$1001,10,TRUE),"")</f>
        <v>0</v>
      </c>
      <c r="AE238" s="11" t="str">
        <f t="shared" ca="1" si="68"/>
        <v/>
      </c>
      <c r="AF238" s="54" t="str">
        <f t="shared" ca="1" si="69"/>
        <v/>
      </c>
      <c r="AG238" s="43"/>
      <c r="AK238" s="14"/>
      <c r="AL238" s="14"/>
      <c r="AM238" s="14"/>
      <c r="AN238" s="14"/>
      <c r="AO238" s="14"/>
      <c r="AP238" s="84"/>
      <c r="AQ238" s="84"/>
      <c r="AR238" s="84"/>
      <c r="AS238" s="84"/>
      <c r="AT238" s="84"/>
      <c r="AU238" s="84"/>
      <c r="AV238" s="84"/>
      <c r="AW238" s="84"/>
      <c r="AX238" s="84"/>
    </row>
    <row r="239" spans="1:54" s="33" customFormat="1" ht="15.75" customHeight="1" x14ac:dyDescent="0.2">
      <c r="A239" s="57">
        <v>45123</v>
      </c>
      <c r="B239" s="208"/>
      <c r="C239" s="10" t="str">
        <f>IF(A239='Relevé Kizeo'!C200,VLOOKUP(A239,'Relevé Kizeo'!$C$4:$R$1001,2,TRUE),"")</f>
        <v>REPOS</v>
      </c>
      <c r="D239" s="9">
        <f t="shared" si="80"/>
        <v>10</v>
      </c>
      <c r="E239" s="10">
        <f t="shared" si="82"/>
        <v>0</v>
      </c>
      <c r="F239" s="170">
        <v>0</v>
      </c>
      <c r="G239" s="10" cm="1">
        <f t="array" ref="G239">_xlfn.IFS(C239="",0,C239=0,0,C239="CP",0,C239="CEF",0,C239="CSS",0,C239="CEM",0,C239="CEM",0,C239="MAL",0,C239="AT",0,C239="ABST J",0,C239="ABST I",0,C239="FERIE",0,C239="REPOS",0,C239&lt;"1:00",$F$420)</f>
        <v>0</v>
      </c>
      <c r="H239" s="10">
        <f>IF(A239='Relevé Kizeo'!C200,VLOOKUP(A239,'Relevé Kizeo'!$C$4:$R$1001,3,TRUE),"")</f>
        <v>0</v>
      </c>
      <c r="I239" s="10">
        <f>IF(A239='Relevé Kizeo'!C200,VLOOKUP(A239,'Relevé Kizeo'!$C$4:$R$1001,4,TRUE),"")</f>
        <v>0</v>
      </c>
      <c r="J239" s="10">
        <f>IF(A239='Relevé Kizeo'!C200,VLOOKUP(A239,'Relevé Kizeo'!$C$4:$R$1001,5,TRUE),"")</f>
        <v>0</v>
      </c>
      <c r="K239" s="10">
        <f t="shared" si="81"/>
        <v>0</v>
      </c>
      <c r="L239" s="9">
        <v>0</v>
      </c>
      <c r="M239" s="10" cm="1">
        <f t="array" ref="M239">_xlfn.IFS(I239="",0,I239=0,0,I239="CP",0,I239="CEF",0,I239="CSS",0,I239="CEM",0,I239="MAL",0,I239="AT",0,I239="ABST J",0,I239="ABST I",0,I239="FERIE",0,I239="REPOS",0,I239&lt;"1:00",$F$421)</f>
        <v>0</v>
      </c>
      <c r="N239" s="58" cm="1">
        <f t="array" aca="1" ref="N239" ca="1">_xlfn.IFS(D239=0,0,AND(D239&gt;=1,D239&lt;=9),OFFSET($AL$5,MOD(WEEKNUM(A239,21)-1,26),IF(WEEKNUM(A239,21)&gt;26,8,0))/5,D239=10,0,D239=11,(H239-E239+G239)*24+(K239-I239+M239)*24)</f>
        <v>0</v>
      </c>
      <c r="O239" s="37">
        <f t="shared" ref="O239" ca="1" si="85">SUM(N233:N237)</f>
        <v>7</v>
      </c>
      <c r="P239" s="25">
        <v>35</v>
      </c>
      <c r="Q239" s="28" cm="1">
        <f t="array" aca="1" ref="Q239" ca="1">IF(LEFT(R$2,1)="-",-1,1)*INDIRECT(CONCATENATE(RIGHT(R$2,LEN(R$2)-1),ROW()))+IF(LEFT(R$3,1)="-",-1,1)*INDIRECT(CONCATENATE(RIGHT(R$3,LEN(R$3)-1),ROW()))</f>
        <v>-28</v>
      </c>
      <c r="R239" s="25">
        <f t="shared" ca="1" si="76"/>
        <v>-876.95000000000016</v>
      </c>
      <c r="S239" s="9">
        <f t="shared" si="77"/>
        <v>0</v>
      </c>
      <c r="T239" s="9" t="str">
        <f t="shared" si="83"/>
        <v/>
      </c>
      <c r="U239" s="59"/>
      <c r="V239" s="60">
        <f>IF(A239='Relevé Kizeo'!C200,VLOOKUP(A239,'Relevé Kizeo'!$C$4:$R$1001,6,TRUE),"")</f>
        <v>0</v>
      </c>
      <c r="W239" s="50" t="b">
        <f t="shared" si="67"/>
        <v>0</v>
      </c>
      <c r="X239" s="50"/>
      <c r="Y239" s="51" t="str">
        <f t="shared" si="78"/>
        <v>0</v>
      </c>
      <c r="Z239" s="52">
        <f>IF(A240='Relevé Kizeo'!C201,VLOOKUP(A240,'Relevé Kizeo'!$C$4:$R$1001,8,TRUE),"")</f>
        <v>0</v>
      </c>
      <c r="AA239" s="52" t="str">
        <f t="shared" si="79"/>
        <v>0</v>
      </c>
      <c r="AB239" s="52">
        <f>IF(A240='Relevé Kizeo'!C201,VLOOKUP(A240,'Relevé Kizeo'!$C$4:$R$1001,9,TRUE),"")</f>
        <v>0</v>
      </c>
      <c r="AC239" s="52" t="str">
        <f t="shared" si="84"/>
        <v>0</v>
      </c>
      <c r="AD239" s="53">
        <f>IF(A240='Relevé Kizeo'!C201,VLOOKUP(A240,'Relevé Kizeo'!$C$4:$R$1001,10,TRUE),"")</f>
        <v>0</v>
      </c>
      <c r="AE239" s="11" t="str">
        <f t="shared" ca="1" si="68"/>
        <v/>
      </c>
      <c r="AF239" s="54" t="str">
        <f t="shared" ca="1" si="69"/>
        <v/>
      </c>
      <c r="AG239" s="43"/>
      <c r="AK239" s="14"/>
      <c r="AL239" s="14"/>
      <c r="AM239" s="14"/>
      <c r="AN239" s="14"/>
      <c r="AO239" s="14"/>
      <c r="AP239" s="84"/>
      <c r="AQ239" s="84"/>
      <c r="AR239" s="84"/>
      <c r="AS239" s="84"/>
      <c r="AT239" s="84"/>
      <c r="AU239" s="84"/>
      <c r="AV239" s="84"/>
      <c r="AW239" s="84"/>
      <c r="AX239" s="84"/>
    </row>
    <row r="240" spans="1:54" s="33" customFormat="1" ht="15.75" customHeight="1" x14ac:dyDescent="0.2">
      <c r="A240" s="57">
        <v>45124</v>
      </c>
      <c r="B240" s="207" t="s">
        <v>72</v>
      </c>
      <c r="C240" s="10">
        <f>IF(A240='Relevé Kizeo'!C201,VLOOKUP(A240,'Relevé Kizeo'!$C$4:$R$1001,2,TRUE),"")</f>
        <v>0</v>
      </c>
      <c r="D240" s="9">
        <f t="shared" si="80"/>
        <v>0</v>
      </c>
      <c r="E240" s="10">
        <f t="shared" si="82"/>
        <v>0</v>
      </c>
      <c r="F240" s="170">
        <v>0</v>
      </c>
      <c r="G240" s="10" cm="1">
        <f t="array" ref="G240">_xlfn.IFS(C240="",0,C240=0,0,C240="CP",0,C240="CEF",0,C240="CSS",0,C240="CEM",0,C240="CEM",0,C240="MAL",0,C240="AT",0,C240="ABST J",0,C240="ABST I",0,C240="FERIE",0,C240="REPOS",0,C240&lt;"1:00",$F$420)</f>
        <v>0</v>
      </c>
      <c r="H240" s="10">
        <f>IF(A240='Relevé Kizeo'!C201,VLOOKUP(A240,'Relevé Kizeo'!$C$4:$R$1001,3,TRUE),"")</f>
        <v>0</v>
      </c>
      <c r="I240" s="10">
        <f>IF(A240='Relevé Kizeo'!C201,VLOOKUP(A240,'Relevé Kizeo'!$C$4:$R$1001,4,TRUE),"")</f>
        <v>0</v>
      </c>
      <c r="J240" s="10">
        <f>IF(A240='Relevé Kizeo'!C201,VLOOKUP(A240,'Relevé Kizeo'!$C$4:$R$1001,5,TRUE),"")</f>
        <v>0</v>
      </c>
      <c r="K240" s="10">
        <f t="shared" si="81"/>
        <v>0</v>
      </c>
      <c r="L240" s="9">
        <v>0</v>
      </c>
      <c r="M240" s="10" cm="1">
        <f t="array" ref="M240">_xlfn.IFS(I240="",0,I240=0,0,I240="CP",0,I240="CEF",0,I240="CSS",0,I240="CEM",0,I240="MAL",0,I240="AT",0,I240="ABST J",0,I240="ABST I",0,I240="FERIE",0,I240="REPOS",0,I240&lt;"1:00",$F$421)</f>
        <v>0</v>
      </c>
      <c r="N240" s="58" cm="1">
        <f t="array" aca="1" ref="N240" ca="1">_xlfn.IFS(D240=0,0,AND(D240&gt;=1,D240&lt;=9),OFFSET($AL$5,MOD(WEEKNUM(A240,21)-1,26),IF(WEEKNUM(A240,21)&gt;26,8,0))/5,D240=10,0,D240=11,(H240-E240+G240)*24+(K240-I240+M240)*24)</f>
        <v>0</v>
      </c>
      <c r="P240" s="25">
        <f t="shared" ca="1" si="75"/>
        <v>0</v>
      </c>
      <c r="Q240" s="28" cm="1">
        <f t="array" aca="1" ref="Q240" ca="1">IF(LEFT(R$2,1)="-",-1,1)*INDIRECT(CONCATENATE(RIGHT(R$2,LEN(R$2)-1),ROW()))+IF(LEFT(R$3,1)="-",-1,1)*INDIRECT(CONCATENATE(RIGHT(R$3,LEN(R$3)-1),ROW()))</f>
        <v>0</v>
      </c>
      <c r="R240" s="25">
        <f t="shared" ca="1" si="76"/>
        <v>-876.95000000000016</v>
      </c>
      <c r="S240" s="9">
        <f t="shared" si="77"/>
        <v>0</v>
      </c>
      <c r="T240" s="9" t="str">
        <f t="shared" si="83"/>
        <v/>
      </c>
      <c r="U240" s="59"/>
      <c r="V240" s="60">
        <f>IF(A240='Relevé Kizeo'!C201,VLOOKUP(A240,'Relevé Kizeo'!$C$4:$R$1001,6,TRUE),"")</f>
        <v>0</v>
      </c>
      <c r="W240" s="50" t="b">
        <f t="shared" si="67"/>
        <v>0</v>
      </c>
      <c r="X240" s="50"/>
      <c r="Y240" s="51" t="str">
        <f t="shared" si="78"/>
        <v>0</v>
      </c>
      <c r="Z240" s="52">
        <f>IF(A241='Relevé Kizeo'!C202,VLOOKUP(A241,'Relevé Kizeo'!$C$4:$R$1001,8,TRUE),"")</f>
        <v>0</v>
      </c>
      <c r="AA240" s="52" t="str">
        <f t="shared" si="79"/>
        <v>0</v>
      </c>
      <c r="AB240" s="52">
        <f>IF(A241='Relevé Kizeo'!C202,VLOOKUP(A241,'Relevé Kizeo'!$C$4:$R$1001,9,TRUE),"")</f>
        <v>0</v>
      </c>
      <c r="AC240" s="52" t="str">
        <f t="shared" si="84"/>
        <v>0</v>
      </c>
      <c r="AD240" s="53">
        <f>IF(A241='Relevé Kizeo'!C202,VLOOKUP(A241,'Relevé Kizeo'!$C$4:$R$1001,10,TRUE),"")</f>
        <v>0</v>
      </c>
      <c r="AE240" s="11" t="str">
        <f t="shared" ca="1" si="68"/>
        <v/>
      </c>
      <c r="AF240" s="54" t="str">
        <f t="shared" ca="1" si="69"/>
        <v/>
      </c>
      <c r="AG240" s="43"/>
      <c r="AK240" s="14"/>
      <c r="AL240" s="14"/>
      <c r="AM240" s="14"/>
      <c r="AN240" s="14"/>
      <c r="AO240" s="14"/>
      <c r="AP240" s="84"/>
      <c r="AQ240" s="84"/>
      <c r="AR240" s="84"/>
      <c r="AS240" s="84"/>
      <c r="AT240" s="84"/>
      <c r="AU240" s="84"/>
      <c r="AV240" s="84"/>
      <c r="AW240" s="84"/>
      <c r="AX240" s="84"/>
    </row>
    <row r="241" spans="1:54" s="33" customFormat="1" ht="15.75" customHeight="1" x14ac:dyDescent="0.2">
      <c r="A241" s="57">
        <v>45125</v>
      </c>
      <c r="B241" s="208"/>
      <c r="C241" s="10">
        <f>IF(A241='Relevé Kizeo'!C202,VLOOKUP(A241,'Relevé Kizeo'!$C$4:$R$1001,2,TRUE),"")</f>
        <v>0</v>
      </c>
      <c r="D241" s="9">
        <f t="shared" si="80"/>
        <v>0</v>
      </c>
      <c r="E241" s="10">
        <f t="shared" si="82"/>
        <v>0</v>
      </c>
      <c r="F241" s="170">
        <v>0</v>
      </c>
      <c r="G241" s="10" cm="1">
        <f t="array" ref="G241">_xlfn.IFS(C241="",0,C241=0,0,C241="CP",0,C241="CEF",0,C241="CSS",0,C241="CEM",0,C241="CEM",0,C241="MAL",0,C241="AT",0,C241="ABST J",0,C241="ABST I",0,C241="FERIE",0,C241="REPOS",0,C241&lt;"1:00",$F$420)</f>
        <v>0</v>
      </c>
      <c r="H241" s="10">
        <f>IF(A241='Relevé Kizeo'!C202,VLOOKUP(A241,'Relevé Kizeo'!$C$4:$R$1001,3,TRUE),"")</f>
        <v>0</v>
      </c>
      <c r="I241" s="10">
        <f>IF(A241='Relevé Kizeo'!C202,VLOOKUP(A241,'Relevé Kizeo'!$C$4:$R$1001,4,TRUE),"")</f>
        <v>0</v>
      </c>
      <c r="J241" s="10">
        <f>IF(A241='Relevé Kizeo'!C202,VLOOKUP(A241,'Relevé Kizeo'!$C$4:$R$1001,5,TRUE),"")</f>
        <v>0</v>
      </c>
      <c r="K241" s="10">
        <f t="shared" si="81"/>
        <v>0</v>
      </c>
      <c r="L241" s="9">
        <v>0</v>
      </c>
      <c r="M241" s="10" cm="1">
        <f t="array" ref="M241">_xlfn.IFS(I241="",0,I241=0,0,I241="CP",0,I241="CEF",0,I241="CSS",0,I241="CEM",0,I241="MAL",0,I241="AT",0,I241="ABST J",0,I241="ABST I",0,I241="FERIE",0,I241="REPOS",0,I241&lt;"1:00",$F$421)</f>
        <v>0</v>
      </c>
      <c r="N241" s="58" cm="1">
        <f t="array" aca="1" ref="N241" ca="1">_xlfn.IFS(D241=0,0,AND(D241&gt;=1,D241&lt;=9),OFFSET($AL$5,MOD(WEEKNUM(A241,21)-1,26),IF(WEEKNUM(A241,21)&gt;26,8,0))/5,D241=10,0,D241=11,(H241-E241+G241)*24+(K241-I241+M241)*24)</f>
        <v>0</v>
      </c>
      <c r="O241" s="25"/>
      <c r="P241" s="25">
        <f t="shared" ca="1" si="75"/>
        <v>0</v>
      </c>
      <c r="Q241" s="28" cm="1">
        <f t="array" aca="1" ref="Q241" ca="1">IF(LEFT(R$2,1)="-",-1,1)*INDIRECT(CONCATENATE(RIGHT(R$2,LEN(R$2)-1),ROW()))+IF(LEFT(R$3,1)="-",-1,1)*INDIRECT(CONCATENATE(RIGHT(R$3,LEN(R$3)-1),ROW()))</f>
        <v>0</v>
      </c>
      <c r="R241" s="25">
        <f t="shared" ca="1" si="76"/>
        <v>-876.95000000000016</v>
      </c>
      <c r="S241" s="9">
        <f t="shared" si="77"/>
        <v>0</v>
      </c>
      <c r="T241" s="9" t="str">
        <f t="shared" si="83"/>
        <v/>
      </c>
      <c r="U241" s="59"/>
      <c r="V241" s="60">
        <f>IF(A241='Relevé Kizeo'!C202,VLOOKUP(A241,'Relevé Kizeo'!$C$4:$R$1001,6,TRUE),"")</f>
        <v>0</v>
      </c>
      <c r="W241" s="50" t="b">
        <f t="shared" si="67"/>
        <v>0</v>
      </c>
      <c r="X241" s="50"/>
      <c r="Y241" s="51" t="str">
        <f t="shared" si="78"/>
        <v>0</v>
      </c>
      <c r="Z241" s="52">
        <f>IF(A242='Relevé Kizeo'!C203,VLOOKUP(A242,'Relevé Kizeo'!$C$4:$R$1001,8,TRUE),"")</f>
        <v>0</v>
      </c>
      <c r="AA241" s="52" t="str">
        <f t="shared" si="79"/>
        <v>0</v>
      </c>
      <c r="AB241" s="52">
        <f>IF(A242='Relevé Kizeo'!C203,VLOOKUP(A242,'Relevé Kizeo'!$C$4:$R$1001,9,TRUE),"")</f>
        <v>0</v>
      </c>
      <c r="AC241" s="52" t="str">
        <f t="shared" si="84"/>
        <v>0</v>
      </c>
      <c r="AD241" s="53">
        <f>IF(A242='Relevé Kizeo'!C203,VLOOKUP(A242,'Relevé Kizeo'!$C$4:$R$1001,10,TRUE),"")</f>
        <v>0</v>
      </c>
      <c r="AE241" s="11" t="str">
        <f t="shared" ca="1" si="68"/>
        <v/>
      </c>
      <c r="AF241" s="54" t="str">
        <f t="shared" ca="1" si="69"/>
        <v/>
      </c>
      <c r="AG241" s="43"/>
      <c r="AK241" s="14"/>
      <c r="AL241" s="14"/>
      <c r="AM241" s="14"/>
      <c r="AN241" s="14"/>
      <c r="AO241" s="14"/>
      <c r="AP241" s="84"/>
      <c r="AQ241" s="84"/>
      <c r="AR241" s="84"/>
      <c r="AS241" s="84"/>
      <c r="AT241" s="84"/>
      <c r="AU241" s="84"/>
      <c r="AV241" s="84"/>
      <c r="AW241" s="84"/>
      <c r="AX241" s="84"/>
    </row>
    <row r="242" spans="1:54" s="33" customFormat="1" ht="15.75" customHeight="1" x14ac:dyDescent="0.2">
      <c r="A242" s="57">
        <v>45126</v>
      </c>
      <c r="B242" s="208"/>
      <c r="C242" s="10">
        <f>IF(A242='Relevé Kizeo'!C203,VLOOKUP(A242,'Relevé Kizeo'!$C$4:$R$1001,2,TRUE),"")</f>
        <v>0</v>
      </c>
      <c r="D242" s="9">
        <f t="shared" si="80"/>
        <v>0</v>
      </c>
      <c r="E242" s="10">
        <f t="shared" si="82"/>
        <v>0</v>
      </c>
      <c r="F242" s="170">
        <v>0</v>
      </c>
      <c r="G242" s="10" cm="1">
        <f t="array" ref="G242">_xlfn.IFS(C242="",0,C242=0,0,C242="CP",0,C242="CEF",0,C242="CSS",0,C242="CEM",0,C242="CEM",0,C242="MAL",0,C242="AT",0,C242="ABST J",0,C242="ABST I",0,C242="FERIE",0,C242="REPOS",0,C242&lt;"1:00",$F$420)</f>
        <v>0</v>
      </c>
      <c r="H242" s="10">
        <f>IF(A242='Relevé Kizeo'!C203,VLOOKUP(A242,'Relevé Kizeo'!$C$4:$R$1001,3,TRUE),"")</f>
        <v>0</v>
      </c>
      <c r="I242" s="10">
        <f>IF(A242='Relevé Kizeo'!C203,VLOOKUP(A242,'Relevé Kizeo'!$C$4:$R$1001,4,TRUE),"")</f>
        <v>0</v>
      </c>
      <c r="J242" s="10">
        <f>IF(A242='Relevé Kizeo'!C203,VLOOKUP(A242,'Relevé Kizeo'!$C$4:$R$1001,5,TRUE),"")</f>
        <v>0</v>
      </c>
      <c r="K242" s="10">
        <f t="shared" si="81"/>
        <v>0</v>
      </c>
      <c r="L242" s="9">
        <v>0</v>
      </c>
      <c r="M242" s="10" cm="1">
        <f t="array" ref="M242">_xlfn.IFS(I242="",0,I242=0,0,I242="CP",0,I242="CEF",0,I242="CSS",0,I242="CEM",0,I242="MAL",0,I242="AT",0,I242="ABST J",0,I242="ABST I",0,I242="FERIE",0,I242="REPOS",0,I242&lt;"1:00",$F$421)</f>
        <v>0</v>
      </c>
      <c r="N242" s="58" cm="1">
        <f t="array" aca="1" ref="N242" ca="1">_xlfn.IFS(D242=0,0,AND(D242&gt;=1,D242&lt;=9),OFFSET($AL$5,MOD(WEEKNUM(A242,21)-1,26),IF(WEEKNUM(A242,21)&gt;26,8,0))/5,D242=10,0,D242=11,(H242-E242+G242)*24+(K242-I242+M242)*24)</f>
        <v>0</v>
      </c>
      <c r="O242" s="25"/>
      <c r="P242" s="25">
        <f t="shared" ca="1" si="75"/>
        <v>0</v>
      </c>
      <c r="Q242" s="28" cm="1">
        <f t="array" aca="1" ref="Q242" ca="1">IF(LEFT(R$2,1)="-",-1,1)*INDIRECT(CONCATENATE(RIGHT(R$2,LEN(R$2)-1),ROW()))+IF(LEFT(R$3,1)="-",-1,1)*INDIRECT(CONCATENATE(RIGHT(R$3,LEN(R$3)-1),ROW()))</f>
        <v>0</v>
      </c>
      <c r="R242" s="25">
        <f t="shared" ca="1" si="76"/>
        <v>-876.95000000000016</v>
      </c>
      <c r="S242" s="9">
        <f t="shared" si="77"/>
        <v>0</v>
      </c>
      <c r="T242" s="9" t="str">
        <f t="shared" si="83"/>
        <v/>
      </c>
      <c r="U242" s="59"/>
      <c r="V242" s="60">
        <f>IF(A242='Relevé Kizeo'!C203,VLOOKUP(A242,'Relevé Kizeo'!$C$4:$R$1001,6,TRUE),"")</f>
        <v>0</v>
      </c>
      <c r="W242" s="50" t="b">
        <f t="shared" si="67"/>
        <v>0</v>
      </c>
      <c r="X242" s="50"/>
      <c r="Y242" s="51" t="str">
        <f t="shared" si="78"/>
        <v>0</v>
      </c>
      <c r="Z242" s="52">
        <f>IF(A243='Relevé Kizeo'!C204,VLOOKUP(A243,'Relevé Kizeo'!$C$4:$R$1001,8,TRUE),"")</f>
        <v>0</v>
      </c>
      <c r="AA242" s="52" t="str">
        <f t="shared" si="79"/>
        <v>0</v>
      </c>
      <c r="AB242" s="52">
        <f>IF(A243='Relevé Kizeo'!C204,VLOOKUP(A243,'Relevé Kizeo'!$C$4:$R$1001,9,TRUE),"")</f>
        <v>0</v>
      </c>
      <c r="AC242" s="52" t="str">
        <f t="shared" si="84"/>
        <v>0</v>
      </c>
      <c r="AD242" s="53">
        <f>IF(A243='Relevé Kizeo'!C204,VLOOKUP(A243,'Relevé Kizeo'!$C$4:$R$1001,10,TRUE),"")</f>
        <v>0</v>
      </c>
      <c r="AE242" s="11" t="str">
        <f t="shared" ca="1" si="68"/>
        <v/>
      </c>
      <c r="AF242" s="54" t="str">
        <f t="shared" ca="1" si="69"/>
        <v/>
      </c>
      <c r="AG242" s="43"/>
      <c r="AK242" s="14"/>
      <c r="AL242" s="14"/>
      <c r="AM242" s="14"/>
      <c r="AN242" s="14"/>
      <c r="AO242" s="14"/>
      <c r="AP242" s="84"/>
      <c r="AQ242" s="84"/>
      <c r="AR242" s="84"/>
      <c r="AS242" s="84"/>
      <c r="AT242" s="84"/>
      <c r="AU242" s="84"/>
      <c r="AV242" s="84"/>
      <c r="AW242" s="84"/>
      <c r="AX242" s="84"/>
    </row>
    <row r="243" spans="1:54" s="33" customFormat="1" ht="15.75" customHeight="1" x14ac:dyDescent="0.2">
      <c r="A243" s="57">
        <v>45127</v>
      </c>
      <c r="B243" s="208"/>
      <c r="C243" s="10">
        <f>IF(A243='Relevé Kizeo'!C204,VLOOKUP(A243,'Relevé Kizeo'!$C$4:$R$1001,2,TRUE),"")</f>
        <v>0</v>
      </c>
      <c r="D243" s="9">
        <f t="shared" si="80"/>
        <v>0</v>
      </c>
      <c r="E243" s="10">
        <f t="shared" si="82"/>
        <v>0</v>
      </c>
      <c r="F243" s="170">
        <v>0</v>
      </c>
      <c r="G243" s="10" cm="1">
        <f t="array" ref="G243">_xlfn.IFS(C243="",0,C243=0,0,C243="CP",0,C243="CEF",0,C243="CSS",0,C243="CEM",0,C243="CEM",0,C243="MAL",0,C243="AT",0,C243="ABST J",0,C243="ABST I",0,C243="FERIE",0,C243="REPOS",0,C243&lt;"1:00",$F$420)</f>
        <v>0</v>
      </c>
      <c r="H243" s="10">
        <f>IF(A243='Relevé Kizeo'!C204,VLOOKUP(A243,'Relevé Kizeo'!$C$4:$R$1001,3,TRUE),"")</f>
        <v>0</v>
      </c>
      <c r="I243" s="10">
        <f>IF(A243='Relevé Kizeo'!C204,VLOOKUP(A243,'Relevé Kizeo'!$C$4:$R$1001,4,TRUE),"")</f>
        <v>0</v>
      </c>
      <c r="J243" s="10">
        <f>IF(A243='Relevé Kizeo'!C204,VLOOKUP(A243,'Relevé Kizeo'!$C$4:$R$1001,5,TRUE),"")</f>
        <v>0</v>
      </c>
      <c r="K243" s="10">
        <f t="shared" si="81"/>
        <v>0</v>
      </c>
      <c r="L243" s="9">
        <v>0</v>
      </c>
      <c r="M243" s="10" cm="1">
        <f t="array" ref="M243">_xlfn.IFS(I243="",0,I243=0,0,I243="CP",0,I243="CEF",0,I243="CSS",0,I243="CEM",0,I243="MAL",0,I243="AT",0,I243="ABST J",0,I243="ABST I",0,I243="FERIE",0,I243="REPOS",0,I243&lt;"1:00",$F$421)</f>
        <v>0</v>
      </c>
      <c r="N243" s="58" cm="1">
        <f t="array" aca="1" ref="N243" ca="1">_xlfn.IFS(D243=0,0,AND(D243&gt;=1,D243&lt;=9),OFFSET($AL$5,MOD(WEEKNUM(A243,21)-1,26),IF(WEEKNUM(A243,21)&gt;26,8,0))/5,D243=10,0,D243=11,(H243-E243+G243)*24+(K243-I243+M243)*24)</f>
        <v>0</v>
      </c>
      <c r="O243" s="25"/>
      <c r="P243" s="25">
        <f t="shared" ca="1" si="75"/>
        <v>0</v>
      </c>
      <c r="Q243" s="28" cm="1">
        <f t="array" aca="1" ref="Q243" ca="1">IF(LEFT(R$2,1)="-",-1,1)*INDIRECT(CONCATENATE(RIGHT(R$2,LEN(R$2)-1),ROW()))+IF(LEFT(R$3,1)="-",-1,1)*INDIRECT(CONCATENATE(RIGHT(R$3,LEN(R$3)-1),ROW()))</f>
        <v>0</v>
      </c>
      <c r="R243" s="25">
        <f t="shared" ca="1" si="76"/>
        <v>-876.95000000000016</v>
      </c>
      <c r="S243" s="9">
        <f t="shared" si="77"/>
        <v>0</v>
      </c>
      <c r="T243" s="9" t="str">
        <f t="shared" si="83"/>
        <v/>
      </c>
      <c r="U243" s="59"/>
      <c r="V243" s="60">
        <f>IF(A243='Relevé Kizeo'!C204,VLOOKUP(A243,'Relevé Kizeo'!$C$4:$R$1001,6,TRUE),"")</f>
        <v>0</v>
      </c>
      <c r="W243" s="50" t="b">
        <f t="shared" si="67"/>
        <v>0</v>
      </c>
      <c r="X243" s="50"/>
      <c r="Y243" s="51" t="str">
        <f t="shared" si="78"/>
        <v>0</v>
      </c>
      <c r="Z243" s="52">
        <f>IF(A244='Relevé Kizeo'!C205,VLOOKUP(A244,'Relevé Kizeo'!$C$4:$R$1001,8,TRUE),"")</f>
        <v>0</v>
      </c>
      <c r="AA243" s="52" t="str">
        <f t="shared" si="79"/>
        <v>0</v>
      </c>
      <c r="AB243" s="52">
        <f>IF(A244='Relevé Kizeo'!C205,VLOOKUP(A244,'Relevé Kizeo'!$C$4:$R$1001,9,TRUE),"")</f>
        <v>0</v>
      </c>
      <c r="AC243" s="52" t="str">
        <f t="shared" si="84"/>
        <v>0</v>
      </c>
      <c r="AD243" s="53">
        <f>IF(A244='Relevé Kizeo'!C205,VLOOKUP(A244,'Relevé Kizeo'!$C$4:$R$1001,10,TRUE),"")</f>
        <v>0</v>
      </c>
      <c r="AE243" s="11" t="str">
        <f t="shared" ca="1" si="68"/>
        <v/>
      </c>
      <c r="AF243" s="54" t="str">
        <f t="shared" ca="1" si="69"/>
        <v/>
      </c>
      <c r="AG243" s="64"/>
      <c r="AK243" s="14"/>
      <c r="AL243" s="14"/>
      <c r="AM243" s="14"/>
      <c r="AN243" s="14"/>
      <c r="AO243" s="14"/>
      <c r="AP243" s="84"/>
      <c r="AQ243" s="84"/>
      <c r="AR243" s="84"/>
      <c r="AS243" s="84"/>
      <c r="AT243" s="84"/>
      <c r="AU243" s="84"/>
      <c r="AV243" s="84"/>
      <c r="AW243" s="84"/>
      <c r="AX243" s="84"/>
    </row>
    <row r="244" spans="1:54" s="33" customFormat="1" ht="15.75" customHeight="1" x14ac:dyDescent="0.2">
      <c r="A244" s="57">
        <v>45128</v>
      </c>
      <c r="B244" s="208"/>
      <c r="C244" s="10">
        <f>IF(A244='Relevé Kizeo'!C205,VLOOKUP(A244,'Relevé Kizeo'!$C$4:$R$1001,2,TRUE),"")</f>
        <v>0</v>
      </c>
      <c r="D244" s="9">
        <f t="shared" si="80"/>
        <v>0</v>
      </c>
      <c r="E244" s="10">
        <f t="shared" si="82"/>
        <v>0</v>
      </c>
      <c r="F244" s="170">
        <v>0</v>
      </c>
      <c r="G244" s="10" cm="1">
        <f t="array" ref="G244">_xlfn.IFS(C244="",0,C244=0,0,C244="CP",0,C244="CEF",0,C244="CSS",0,C244="CEM",0,C244="CEM",0,C244="MAL",0,C244="AT",0,C244="ABST J",0,C244="ABST I",0,C244="FERIE",0,C244="REPOS",0,C244&lt;"1:00",$F$420)</f>
        <v>0</v>
      </c>
      <c r="H244" s="10">
        <f>IF(A244='Relevé Kizeo'!C205,VLOOKUP(A244,'Relevé Kizeo'!$C$4:$R$1001,3,TRUE),"")</f>
        <v>0</v>
      </c>
      <c r="I244" s="10">
        <f>IF(A244='Relevé Kizeo'!C205,VLOOKUP(A244,'Relevé Kizeo'!$C$4:$R$1001,4,TRUE),"")</f>
        <v>0</v>
      </c>
      <c r="J244" s="10">
        <f>IF(A244='Relevé Kizeo'!C205,VLOOKUP(A244,'Relevé Kizeo'!$C$4:$R$1001,5,TRUE),"")</f>
        <v>0</v>
      </c>
      <c r="K244" s="10">
        <f t="shared" si="81"/>
        <v>0</v>
      </c>
      <c r="L244" s="9">
        <v>0</v>
      </c>
      <c r="M244" s="10" cm="1">
        <f t="array" ref="M244">_xlfn.IFS(I244="",0,I244=0,0,I244="CP",0,I244="CEF",0,I244="CSS",0,I244="CEM",0,I244="MAL",0,I244="AT",0,I244="ABST J",0,I244="ABST I",0,I244="FERIE",0,I244="REPOS",0,I244&lt;"1:00",$F$421)</f>
        <v>0</v>
      </c>
      <c r="N244" s="58" cm="1">
        <f t="array" aca="1" ref="N244" ca="1">_xlfn.IFS(D244=0,0,AND(D244&gt;=1,D244&lt;=9),OFFSET($AL$5,MOD(WEEKNUM(A244,21)-1,26),IF(WEEKNUM(A244,21)&gt;26,8,0))/5,D244=10,0,D244=11,(H244-E244+G244)*24+(K244-I244+M244)*24)</f>
        <v>0</v>
      </c>
      <c r="O244" s="25"/>
      <c r="P244" s="25">
        <f t="shared" ca="1" si="75"/>
        <v>0</v>
      </c>
      <c r="Q244" s="28" cm="1">
        <f t="array" aca="1" ref="Q244" ca="1">IF(LEFT(R$2,1)="-",-1,1)*INDIRECT(CONCATENATE(RIGHT(R$2,LEN(R$2)-1),ROW()))+IF(LEFT(R$3,1)="-",-1,1)*INDIRECT(CONCATENATE(RIGHT(R$3,LEN(R$3)-1),ROW()))</f>
        <v>0</v>
      </c>
      <c r="R244" s="25">
        <f t="shared" ca="1" si="76"/>
        <v>-876.95000000000016</v>
      </c>
      <c r="S244" s="9">
        <f t="shared" si="77"/>
        <v>0</v>
      </c>
      <c r="T244" s="9" t="str">
        <f t="shared" si="83"/>
        <v/>
      </c>
      <c r="U244" s="59"/>
      <c r="V244" s="60">
        <f>IF(A244='Relevé Kizeo'!C205,VLOOKUP(A244,'Relevé Kizeo'!$C$4:$R$1001,6,TRUE),"")</f>
        <v>0</v>
      </c>
      <c r="W244" s="50">
        <f t="shared" si="67"/>
        <v>0</v>
      </c>
      <c r="X244" s="50"/>
      <c r="Y244" s="51" t="str">
        <f t="shared" si="78"/>
        <v>0</v>
      </c>
      <c r="Z244" s="52">
        <f>IF(A245='Relevé Kizeo'!C206,VLOOKUP(A245,'Relevé Kizeo'!$C$4:$R$1001,8,TRUE),"")</f>
        <v>0</v>
      </c>
      <c r="AA244" s="52" t="str">
        <f t="shared" si="79"/>
        <v>0</v>
      </c>
      <c r="AB244" s="52">
        <f>IF(A245='Relevé Kizeo'!C206,VLOOKUP(A245,'Relevé Kizeo'!$C$4:$R$1001,9,TRUE),"")</f>
        <v>0</v>
      </c>
      <c r="AC244" s="52" t="str">
        <f t="shared" si="84"/>
        <v>0</v>
      </c>
      <c r="AD244" s="53">
        <f>IF(A245='Relevé Kizeo'!C206,VLOOKUP(A245,'Relevé Kizeo'!$C$4:$R$1001,10,TRUE),"")</f>
        <v>0</v>
      </c>
      <c r="AE244" s="11" t="str">
        <f t="shared" ca="1" si="68"/>
        <v/>
      </c>
      <c r="AF244" s="54" t="str">
        <f t="shared" ca="1" si="69"/>
        <v/>
      </c>
      <c r="AG244" s="61"/>
      <c r="AK244" s="14"/>
      <c r="AL244" s="14"/>
      <c r="AM244" s="14"/>
      <c r="AN244" s="14"/>
      <c r="AO244" s="14"/>
      <c r="AP244" s="84"/>
      <c r="AQ244" s="84"/>
      <c r="AR244" s="84"/>
      <c r="AS244" s="84"/>
      <c r="AT244" s="84"/>
      <c r="AU244" s="84"/>
      <c r="AV244" s="84"/>
      <c r="AW244" s="84"/>
      <c r="AX244" s="84"/>
    </row>
    <row r="245" spans="1:54" s="33" customFormat="1" ht="15.75" customHeight="1" x14ac:dyDescent="0.2">
      <c r="A245" s="57">
        <v>45129</v>
      </c>
      <c r="B245" s="208"/>
      <c r="C245" s="10" t="str">
        <f>IF(A245='Relevé Kizeo'!C206,VLOOKUP(A245,'Relevé Kizeo'!$C$4:$R$1001,2,TRUE),"")</f>
        <v>REPOS</v>
      </c>
      <c r="D245" s="9">
        <f t="shared" si="80"/>
        <v>10</v>
      </c>
      <c r="E245" s="10">
        <f t="shared" si="82"/>
        <v>0</v>
      </c>
      <c r="F245" s="170">
        <v>0</v>
      </c>
      <c r="G245" s="10" cm="1">
        <f t="array" ref="G245">_xlfn.IFS(C245="",0,C245=0,0,C245="CP",0,C245="CEF",0,C245="CSS",0,C245="CEM",0,C245="CEM",0,C245="MAL",0,C245="AT",0,C245="ABST J",0,C245="ABST I",0,C245="FERIE",0,C245="REPOS",0,C245&lt;"1:00",$F$420)</f>
        <v>0</v>
      </c>
      <c r="H245" s="10">
        <f>IF(A245='Relevé Kizeo'!C206,VLOOKUP(A245,'Relevé Kizeo'!$C$4:$R$1001,3,TRUE),"")</f>
        <v>0</v>
      </c>
      <c r="I245" s="10">
        <f>IF(A245='Relevé Kizeo'!C206,VLOOKUP(A245,'Relevé Kizeo'!$C$4:$R$1001,4,TRUE),"")</f>
        <v>0</v>
      </c>
      <c r="J245" s="10">
        <f>IF(A245='Relevé Kizeo'!C206,VLOOKUP(A245,'Relevé Kizeo'!$C$4:$R$1001,5,TRUE),"")</f>
        <v>0</v>
      </c>
      <c r="K245" s="10">
        <f t="shared" si="81"/>
        <v>0</v>
      </c>
      <c r="L245" s="9">
        <v>0</v>
      </c>
      <c r="M245" s="10" cm="1">
        <f t="array" ref="M245">_xlfn.IFS(I245="",0,I245=0,0,I245="CP",0,I245="CEF",0,I245="CSS",0,I245="CEM",0,I245="MAL",0,I245="AT",0,I245="ABST J",0,I245="ABST I",0,I245="FERIE",0,I245="REPOS",0,I245&lt;"1:00",$F$421)</f>
        <v>0</v>
      </c>
      <c r="N245" s="58" cm="1">
        <f t="array" aca="1" ref="N245" ca="1">_xlfn.IFS(D245=0,0,AND(D245&gt;=1,D245&lt;=9),OFFSET($AL$5,MOD(WEEKNUM(A245,21)-1,26),IF(WEEKNUM(A245,21)&gt;26,8,0))/5,D245=10,0,D245=11,(H245-E245+G245)*24+(K245-I245+M245)*24)</f>
        <v>0</v>
      </c>
      <c r="O245" s="25"/>
      <c r="P245" s="25">
        <f t="shared" ca="1" si="75"/>
        <v>0</v>
      </c>
      <c r="Q245" s="28" cm="1">
        <f t="array" aca="1" ref="Q245" ca="1">IF(LEFT(R$2,1)="-",-1,1)*INDIRECT(CONCATENATE(RIGHT(R$2,LEN(R$2)-1),ROW()))+IF(LEFT(R$3,1)="-",-1,1)*INDIRECT(CONCATENATE(RIGHT(R$3,LEN(R$3)-1),ROW()))</f>
        <v>0</v>
      </c>
      <c r="R245" s="25">
        <f t="shared" ca="1" si="76"/>
        <v>-876.95000000000016</v>
      </c>
      <c r="S245" s="9">
        <f t="shared" si="77"/>
        <v>0</v>
      </c>
      <c r="T245" s="9" t="str">
        <f t="shared" si="83"/>
        <v/>
      </c>
      <c r="U245" s="59"/>
      <c r="V245" s="60">
        <f>IF(A245='Relevé Kizeo'!C206,VLOOKUP(A245,'Relevé Kizeo'!$C$4:$R$1001,6,TRUE),"")</f>
        <v>0</v>
      </c>
      <c r="W245" s="50">
        <f t="shared" si="67"/>
        <v>0</v>
      </c>
      <c r="X245" s="50"/>
      <c r="Y245" s="51" t="str">
        <f t="shared" si="78"/>
        <v>0</v>
      </c>
      <c r="Z245" s="52">
        <f>IF(A246='Relevé Kizeo'!C207,VLOOKUP(A246,'Relevé Kizeo'!$C$4:$R$1001,8,TRUE),"")</f>
        <v>0</v>
      </c>
      <c r="AA245" s="52" t="str">
        <f t="shared" si="79"/>
        <v>0</v>
      </c>
      <c r="AB245" s="52">
        <f>IF(A246='Relevé Kizeo'!C207,VLOOKUP(A246,'Relevé Kizeo'!$C$4:$R$1001,9,TRUE),"")</f>
        <v>0</v>
      </c>
      <c r="AC245" s="52" t="str">
        <f t="shared" si="84"/>
        <v>0</v>
      </c>
      <c r="AD245" s="53">
        <f>IF(A246='Relevé Kizeo'!C207,VLOOKUP(A246,'Relevé Kizeo'!$C$4:$R$1001,10,TRUE),"")</f>
        <v>0</v>
      </c>
      <c r="AE245" s="11" t="str">
        <f t="shared" ca="1" si="68"/>
        <v/>
      </c>
      <c r="AF245" s="54" t="str">
        <f t="shared" ca="1" si="69"/>
        <v/>
      </c>
      <c r="AG245" s="43"/>
      <c r="AK245" s="14"/>
      <c r="AL245" s="14"/>
      <c r="AM245" s="14"/>
      <c r="AN245" s="14"/>
      <c r="AO245" s="14"/>
      <c r="AP245" s="84"/>
      <c r="AQ245" s="84"/>
      <c r="AR245" s="84"/>
      <c r="AS245" s="84"/>
      <c r="AT245" s="84"/>
      <c r="AU245" s="84"/>
      <c r="AV245" s="84"/>
      <c r="AW245" s="84"/>
      <c r="AX245" s="84"/>
    </row>
    <row r="246" spans="1:54" s="33" customFormat="1" ht="15.75" customHeight="1" x14ac:dyDescent="0.2">
      <c r="A246" s="57">
        <v>45130</v>
      </c>
      <c r="B246" s="208"/>
      <c r="C246" s="10" t="str">
        <f>IF(A246='Relevé Kizeo'!C207,VLOOKUP(A246,'Relevé Kizeo'!$C$4:$R$1001,2,TRUE),"")</f>
        <v>REPOS</v>
      </c>
      <c r="D246" s="9">
        <f t="shared" si="80"/>
        <v>10</v>
      </c>
      <c r="E246" s="10">
        <f t="shared" si="82"/>
        <v>0</v>
      </c>
      <c r="F246" s="170">
        <v>0</v>
      </c>
      <c r="G246" s="10" cm="1">
        <f t="array" ref="G246">_xlfn.IFS(C246="",0,C246=0,0,C246="CP",0,C246="CEF",0,C246="CSS",0,C246="CEM",0,C246="CEM",0,C246="MAL",0,C246="AT",0,C246="ABST J",0,C246="ABST I",0,C246="FERIE",0,C246="REPOS",0,C246&lt;"1:00",$F$420)</f>
        <v>0</v>
      </c>
      <c r="H246" s="10">
        <f>IF(A246='Relevé Kizeo'!C207,VLOOKUP(A246,'Relevé Kizeo'!$C$4:$R$1001,3,TRUE),"")</f>
        <v>0</v>
      </c>
      <c r="I246" s="10">
        <f>IF(A246='Relevé Kizeo'!C207,VLOOKUP(A246,'Relevé Kizeo'!$C$4:$R$1001,4,TRUE),"")</f>
        <v>0</v>
      </c>
      <c r="J246" s="10">
        <f>IF(A246='Relevé Kizeo'!C207,VLOOKUP(A246,'Relevé Kizeo'!$C$4:$R$1001,5,TRUE),"")</f>
        <v>0</v>
      </c>
      <c r="K246" s="10">
        <f t="shared" si="81"/>
        <v>0</v>
      </c>
      <c r="L246" s="9">
        <v>0</v>
      </c>
      <c r="M246" s="10" cm="1">
        <f t="array" ref="M246">_xlfn.IFS(I246="",0,I246=0,0,I246="CP",0,I246="CEF",0,I246="CSS",0,I246="CEM",0,I246="MAL",0,I246="AT",0,I246="ABST J",0,I246="ABST I",0,I246="FERIE",0,I246="REPOS",0,I246&lt;"1:00",$F$421)</f>
        <v>0</v>
      </c>
      <c r="N246" s="58" cm="1">
        <f t="array" aca="1" ref="N246" ca="1">_xlfn.IFS(D246=0,0,AND(D246&gt;=1,D246&lt;=9),OFFSET($AL$5,MOD(WEEKNUM(A246,21)-1,26),IF(WEEKNUM(A246,21)&gt;26,8,0))/5,D246=10,0,D246=11,(H246-E246+G246)*24+(K246-I246+M246)*24)</f>
        <v>0</v>
      </c>
      <c r="O246" s="37">
        <f t="shared" ref="O246" ca="1" si="86">SUM(N240:N244)</f>
        <v>0</v>
      </c>
      <c r="P246" s="25">
        <v>32</v>
      </c>
      <c r="Q246" s="28" cm="1">
        <f t="array" aca="1" ref="Q246" ca="1">IF(LEFT(R$2,1)="-",-1,1)*INDIRECT(CONCATENATE(RIGHT(R$2,LEN(R$2)-1),ROW()))+IF(LEFT(R$3,1)="-",-1,1)*INDIRECT(CONCATENATE(RIGHT(R$3,LEN(R$3)-1),ROW()))</f>
        <v>-32</v>
      </c>
      <c r="R246" s="25">
        <f t="shared" ca="1" si="76"/>
        <v>-908.95000000000016</v>
      </c>
      <c r="S246" s="9">
        <f t="shared" si="77"/>
        <v>0</v>
      </c>
      <c r="T246" s="9" t="str">
        <f t="shared" si="83"/>
        <v/>
      </c>
      <c r="U246" s="59"/>
      <c r="V246" s="60">
        <f>IF(A246='Relevé Kizeo'!C207,VLOOKUP(A246,'Relevé Kizeo'!$C$4:$R$1001,6,TRUE),"")</f>
        <v>0</v>
      </c>
      <c r="W246" s="50" t="b">
        <f t="shared" si="67"/>
        <v>0</v>
      </c>
      <c r="X246" s="50"/>
      <c r="Y246" s="51" t="str">
        <f t="shared" si="78"/>
        <v>0</v>
      </c>
      <c r="Z246" s="52">
        <f>IF(A247='Relevé Kizeo'!C208,VLOOKUP(A247,'Relevé Kizeo'!$C$4:$R$1001,8,TRUE),"")</f>
        <v>0</v>
      </c>
      <c r="AA246" s="52" t="str">
        <f t="shared" si="79"/>
        <v>0</v>
      </c>
      <c r="AB246" s="52">
        <f>IF(A247='Relevé Kizeo'!C208,VLOOKUP(A247,'Relevé Kizeo'!$C$4:$R$1001,9,TRUE),"")</f>
        <v>0</v>
      </c>
      <c r="AC246" s="52" t="str">
        <f t="shared" si="84"/>
        <v>0</v>
      </c>
      <c r="AD246" s="53">
        <f>IF(A247='Relevé Kizeo'!C208,VLOOKUP(A247,'Relevé Kizeo'!$C$4:$R$1001,10,TRUE),"")</f>
        <v>0</v>
      </c>
      <c r="AE246" s="11" t="str">
        <f t="shared" ca="1" si="68"/>
        <v/>
      </c>
      <c r="AF246" s="54" t="str">
        <f t="shared" ca="1" si="69"/>
        <v/>
      </c>
      <c r="AG246" s="43"/>
      <c r="AK246" s="14"/>
      <c r="AL246" s="14"/>
      <c r="AM246" s="14"/>
      <c r="AN246" s="14"/>
      <c r="AO246" s="14"/>
      <c r="AP246" s="84"/>
      <c r="AQ246" s="84"/>
      <c r="AR246" s="84"/>
      <c r="AS246" s="84"/>
      <c r="AT246" s="84"/>
      <c r="AU246" s="84"/>
      <c r="AV246" s="84"/>
      <c r="AW246" s="84"/>
      <c r="AX246" s="84"/>
    </row>
    <row r="247" spans="1:54" s="33" customFormat="1" ht="15.75" customHeight="1" x14ac:dyDescent="0.2">
      <c r="A247" s="57">
        <v>45131</v>
      </c>
      <c r="B247" s="207" t="s">
        <v>73</v>
      </c>
      <c r="C247" s="10">
        <f>IF(A247='Relevé Kizeo'!C208,VLOOKUP(A247,'Relevé Kizeo'!$C$4:$R$1001,2,TRUE),"")</f>
        <v>0</v>
      </c>
      <c r="D247" s="9">
        <f t="shared" si="80"/>
        <v>0</v>
      </c>
      <c r="E247" s="10">
        <f t="shared" si="82"/>
        <v>0</v>
      </c>
      <c r="F247" s="170">
        <v>0</v>
      </c>
      <c r="G247" s="10" cm="1">
        <f t="array" ref="G247">_xlfn.IFS(C247="",0,C247=0,0,C247="CP",0,C247="CEF",0,C247="CSS",0,C247="CEM",0,C247="CEM",0,C247="MAL",0,C247="AT",0,C247="ABST J",0,C247="ABST I",0,C247="FERIE",0,C247="REPOS",0,C247&lt;"1:00",$F$420)</f>
        <v>0</v>
      </c>
      <c r="H247" s="10">
        <f>IF(A247='Relevé Kizeo'!C208,VLOOKUP(A247,'Relevé Kizeo'!$C$4:$R$1001,3,TRUE),"")</f>
        <v>0</v>
      </c>
      <c r="I247" s="10">
        <f>IF(A247='Relevé Kizeo'!C208,VLOOKUP(A247,'Relevé Kizeo'!$C$4:$R$1001,4,TRUE),"")</f>
        <v>0</v>
      </c>
      <c r="J247" s="10">
        <f>IF(A247='Relevé Kizeo'!C208,VLOOKUP(A247,'Relevé Kizeo'!$C$4:$R$1001,5,TRUE),"")</f>
        <v>0</v>
      </c>
      <c r="K247" s="10">
        <f t="shared" si="81"/>
        <v>0</v>
      </c>
      <c r="L247" s="9">
        <v>0</v>
      </c>
      <c r="M247" s="10" cm="1">
        <f t="array" ref="M247">_xlfn.IFS(I247="",0,I247=0,0,I247="CP",0,I247="CEF",0,I247="CSS",0,I247="CEM",0,I247="MAL",0,I247="AT",0,I247="ABST J",0,I247="ABST I",0,I247="FERIE",0,I247="REPOS",0,I247&lt;"1:00",$F$421)</f>
        <v>0</v>
      </c>
      <c r="N247" s="58" cm="1">
        <f t="array" aca="1" ref="N247" ca="1">_xlfn.IFS(D247=0,0,AND(D247&gt;=1,D247&lt;=9),OFFSET($AL$5,MOD(WEEKNUM(A247,21)-1,26),IF(WEEKNUM(A247,21)&gt;26,8,0))/5,D247=10,0,D247=11,(H247-E247+G247)*24+(K247-I247+M247)*24)</f>
        <v>0</v>
      </c>
      <c r="P247" s="25">
        <f t="shared" ca="1" si="75"/>
        <v>0</v>
      </c>
      <c r="Q247" s="28" cm="1">
        <f t="array" aca="1" ref="Q247" ca="1">IF(LEFT(R$2,1)="-",-1,1)*INDIRECT(CONCATENATE(RIGHT(R$2,LEN(R$2)-1),ROW()))+IF(LEFT(R$3,1)="-",-1,1)*INDIRECT(CONCATENATE(RIGHT(R$3,LEN(R$3)-1),ROW()))</f>
        <v>0</v>
      </c>
      <c r="R247" s="25">
        <f t="shared" ca="1" si="76"/>
        <v>-908.95000000000016</v>
      </c>
      <c r="S247" s="9">
        <f t="shared" si="77"/>
        <v>0</v>
      </c>
      <c r="T247" s="9" t="str">
        <f t="shared" si="83"/>
        <v/>
      </c>
      <c r="U247" s="59"/>
      <c r="V247" s="60">
        <f>IF(A247='Relevé Kizeo'!C208,VLOOKUP(A247,'Relevé Kizeo'!$C$4:$R$1001,6,TRUE),"")</f>
        <v>0</v>
      </c>
      <c r="W247" s="50" t="b">
        <f t="shared" si="67"/>
        <v>0</v>
      </c>
      <c r="X247" s="50"/>
      <c r="Y247" s="51" t="str">
        <f t="shared" si="78"/>
        <v>0</v>
      </c>
      <c r="Z247" s="52">
        <f>IF(A248='Relevé Kizeo'!C209,VLOOKUP(A248,'Relevé Kizeo'!$C$4:$R$1001,8,TRUE),"")</f>
        <v>0</v>
      </c>
      <c r="AA247" s="52" t="str">
        <f t="shared" si="79"/>
        <v>0</v>
      </c>
      <c r="AB247" s="52">
        <f>IF(A248='Relevé Kizeo'!C209,VLOOKUP(A248,'Relevé Kizeo'!$C$4:$R$1001,9,TRUE),"")</f>
        <v>0</v>
      </c>
      <c r="AC247" s="52" t="str">
        <f t="shared" si="84"/>
        <v>0</v>
      </c>
      <c r="AD247" s="53">
        <f>IF(A248='Relevé Kizeo'!C209,VLOOKUP(A248,'Relevé Kizeo'!$C$4:$R$1001,10,TRUE),"")</f>
        <v>0</v>
      </c>
      <c r="AE247" s="11" t="str">
        <f t="shared" ca="1" si="68"/>
        <v/>
      </c>
      <c r="AF247" s="54" t="str">
        <f t="shared" ca="1" si="69"/>
        <v/>
      </c>
      <c r="AG247" s="43"/>
      <c r="AK247" s="14"/>
      <c r="AL247" s="14"/>
      <c r="AM247" s="14"/>
      <c r="AN247" s="14"/>
      <c r="AO247" s="14"/>
      <c r="AP247" s="84"/>
      <c r="AQ247" s="84"/>
      <c r="AR247" s="84"/>
      <c r="AS247" s="84"/>
      <c r="AT247" s="84"/>
      <c r="AU247" s="84"/>
      <c r="AV247" s="84"/>
      <c r="AW247" s="84"/>
      <c r="AX247" s="84"/>
    </row>
    <row r="248" spans="1:54" s="33" customFormat="1" ht="15.75" customHeight="1" x14ac:dyDescent="0.2">
      <c r="A248" s="57">
        <v>45132</v>
      </c>
      <c r="B248" s="208"/>
      <c r="C248" s="10">
        <f>IF(A248='Relevé Kizeo'!C209,VLOOKUP(A248,'Relevé Kizeo'!$C$4:$R$1001,2,TRUE),"")</f>
        <v>0</v>
      </c>
      <c r="D248" s="9">
        <f t="shared" si="80"/>
        <v>0</v>
      </c>
      <c r="E248" s="10">
        <f t="shared" si="82"/>
        <v>0</v>
      </c>
      <c r="F248" s="170">
        <v>0</v>
      </c>
      <c r="G248" s="10" cm="1">
        <f t="array" ref="G248">_xlfn.IFS(C248="",0,C248=0,0,C248="CP",0,C248="CEF",0,C248="CSS",0,C248="CEM",0,C248="CEM",0,C248="MAL",0,C248="AT",0,C248="ABST J",0,C248="ABST I",0,C248="FERIE",0,C248="REPOS",0,C248&lt;"1:00",$F$420)</f>
        <v>0</v>
      </c>
      <c r="H248" s="10">
        <f>IF(A248='Relevé Kizeo'!C209,VLOOKUP(A248,'Relevé Kizeo'!$C$4:$R$1001,3,TRUE),"")</f>
        <v>0</v>
      </c>
      <c r="I248" s="10">
        <f>IF(A248='Relevé Kizeo'!C209,VLOOKUP(A248,'Relevé Kizeo'!$C$4:$R$1001,4,TRUE),"")</f>
        <v>0</v>
      </c>
      <c r="J248" s="10">
        <f>IF(A248='Relevé Kizeo'!C209,VLOOKUP(A248,'Relevé Kizeo'!$C$4:$R$1001,5,TRUE),"")</f>
        <v>0</v>
      </c>
      <c r="K248" s="10">
        <f t="shared" si="81"/>
        <v>0</v>
      </c>
      <c r="L248" s="9">
        <v>0</v>
      </c>
      <c r="M248" s="10" cm="1">
        <f t="array" ref="M248">_xlfn.IFS(I248="",0,I248=0,0,I248="CP",0,I248="CEF",0,I248="CSS",0,I248="CEM",0,I248="MAL",0,I248="AT",0,I248="ABST J",0,I248="ABST I",0,I248="FERIE",0,I248="REPOS",0,I248&lt;"1:00",$F$421)</f>
        <v>0</v>
      </c>
      <c r="N248" s="58" cm="1">
        <f t="array" aca="1" ref="N248" ca="1">_xlfn.IFS(D248=0,0,AND(D248&gt;=1,D248&lt;=9),OFFSET($AL$5,MOD(WEEKNUM(A248,21)-1,26),IF(WEEKNUM(A248,21)&gt;26,8,0))/5,D248=10,0,D248=11,(H248-E248+G248)*24+(K248-I248+M248)*24)</f>
        <v>0</v>
      </c>
      <c r="O248" s="25"/>
      <c r="P248" s="25">
        <f t="shared" ca="1" si="75"/>
        <v>0</v>
      </c>
      <c r="Q248" s="28" cm="1">
        <f t="array" aca="1" ref="Q248" ca="1">IF(LEFT(R$2,1)="-",-1,1)*INDIRECT(CONCATENATE(RIGHT(R$2,LEN(R$2)-1),ROW()))+IF(LEFT(R$3,1)="-",-1,1)*INDIRECT(CONCATENATE(RIGHT(R$3,LEN(R$3)-1),ROW()))</f>
        <v>0</v>
      </c>
      <c r="R248" s="25">
        <f t="shared" ca="1" si="76"/>
        <v>-908.95000000000016</v>
      </c>
      <c r="S248" s="9">
        <f t="shared" si="77"/>
        <v>0</v>
      </c>
      <c r="T248" s="9" t="str">
        <f t="shared" si="83"/>
        <v/>
      </c>
      <c r="U248" s="59"/>
      <c r="V248" s="60">
        <f>IF(A248='Relevé Kizeo'!C209,VLOOKUP(A248,'Relevé Kizeo'!$C$4:$R$1001,6,TRUE),"")</f>
        <v>0</v>
      </c>
      <c r="W248" s="50" t="b">
        <f t="shared" si="67"/>
        <v>0</v>
      </c>
      <c r="X248" s="50"/>
      <c r="Y248" s="51" t="str">
        <f t="shared" si="78"/>
        <v>0</v>
      </c>
      <c r="Z248" s="52">
        <f>IF(A249='Relevé Kizeo'!C210,VLOOKUP(A249,'Relevé Kizeo'!$C$4:$R$1001,8,TRUE),"")</f>
        <v>0</v>
      </c>
      <c r="AA248" s="52" t="str">
        <f t="shared" si="79"/>
        <v>0</v>
      </c>
      <c r="AB248" s="52">
        <f>IF(A249='Relevé Kizeo'!C210,VLOOKUP(A249,'Relevé Kizeo'!$C$4:$R$1001,9,TRUE),"")</f>
        <v>0</v>
      </c>
      <c r="AC248" s="52" t="str">
        <f t="shared" si="84"/>
        <v>0</v>
      </c>
      <c r="AD248" s="53">
        <f>IF(A249='Relevé Kizeo'!C210,VLOOKUP(A249,'Relevé Kizeo'!$C$4:$R$1001,10,TRUE),"")</f>
        <v>0</v>
      </c>
      <c r="AE248" s="11" t="str">
        <f t="shared" ca="1" si="68"/>
        <v/>
      </c>
      <c r="AF248" s="54" t="str">
        <f t="shared" ca="1" si="69"/>
        <v/>
      </c>
      <c r="AG248" s="43"/>
      <c r="AK248" s="14"/>
      <c r="AL248" s="14"/>
      <c r="AM248" s="14"/>
      <c r="AN248" s="14"/>
      <c r="AO248" s="14"/>
      <c r="AP248" s="84"/>
      <c r="AQ248" s="84"/>
      <c r="AR248" s="84"/>
      <c r="AS248" s="84"/>
      <c r="AT248" s="84"/>
      <c r="AU248" s="84"/>
      <c r="AV248" s="84"/>
      <c r="AW248" s="84"/>
      <c r="AX248" s="84"/>
    </row>
    <row r="249" spans="1:54" s="33" customFormat="1" ht="15.75" customHeight="1" x14ac:dyDescent="0.25">
      <c r="A249" s="57">
        <v>45133</v>
      </c>
      <c r="B249" s="208"/>
      <c r="C249" s="10">
        <f>IF(A249='Relevé Kizeo'!C210,VLOOKUP(A249,'Relevé Kizeo'!$C$4:$R$1001,2,TRUE),"")</f>
        <v>0</v>
      </c>
      <c r="D249" s="9">
        <f t="shared" si="80"/>
        <v>0</v>
      </c>
      <c r="E249" s="10">
        <f t="shared" si="82"/>
        <v>0</v>
      </c>
      <c r="F249" s="170">
        <v>0</v>
      </c>
      <c r="G249" s="10" cm="1">
        <f t="array" ref="G249">_xlfn.IFS(C249="",0,C249=0,0,C249="CP",0,C249="CEF",0,C249="CSS",0,C249="CEM",0,C249="CEM",0,C249="MAL",0,C249="AT",0,C249="ABST J",0,C249="ABST I",0,C249="FERIE",0,C249="REPOS",0,C249&lt;"1:00",$F$420)</f>
        <v>0</v>
      </c>
      <c r="H249" s="10">
        <f>IF(A249='Relevé Kizeo'!C210,VLOOKUP(A249,'Relevé Kizeo'!$C$4:$R$1001,3,TRUE),"")</f>
        <v>0</v>
      </c>
      <c r="I249" s="10">
        <f>IF(A249='Relevé Kizeo'!C210,VLOOKUP(A249,'Relevé Kizeo'!$C$4:$R$1001,4,TRUE),"")</f>
        <v>0</v>
      </c>
      <c r="J249" s="10">
        <f>IF(A249='Relevé Kizeo'!C210,VLOOKUP(A249,'Relevé Kizeo'!$C$4:$R$1001,5,TRUE),"")</f>
        <v>0</v>
      </c>
      <c r="K249" s="10">
        <f t="shared" si="81"/>
        <v>0</v>
      </c>
      <c r="L249" s="9">
        <v>0</v>
      </c>
      <c r="M249" s="10" cm="1">
        <f t="array" ref="M249">_xlfn.IFS(I249="",0,I249=0,0,I249="CP",0,I249="CEF",0,I249="CSS",0,I249="CEM",0,I249="MAL",0,I249="AT",0,I249="ABST J",0,I249="ABST I",0,I249="FERIE",0,I249="REPOS",0,I249&lt;"1:00",$F$421)</f>
        <v>0</v>
      </c>
      <c r="N249" s="58" cm="1">
        <f t="array" aca="1" ref="N249" ca="1">_xlfn.IFS(D249=0,0,AND(D249&gt;=1,D249&lt;=9),OFFSET($AL$5,MOD(WEEKNUM(A249,21)-1,26),IF(WEEKNUM(A249,21)&gt;26,8,0))/5,D249=10,0,D249=11,(H249-E249+G249)*24+(K249-I249+M249)*24)</f>
        <v>0</v>
      </c>
      <c r="O249" s="25"/>
      <c r="P249" s="25">
        <f t="shared" ca="1" si="75"/>
        <v>0</v>
      </c>
      <c r="Q249" s="28" cm="1">
        <f t="array" aca="1" ref="Q249" ca="1">IF(LEFT(R$2,1)="-",-1,1)*INDIRECT(CONCATENATE(RIGHT(R$2,LEN(R$2)-1),ROW()))+IF(LEFT(R$3,1)="-",-1,1)*INDIRECT(CONCATENATE(RIGHT(R$3,LEN(R$3)-1),ROW()))</f>
        <v>0</v>
      </c>
      <c r="R249" s="25">
        <f t="shared" ca="1" si="76"/>
        <v>-908.95000000000016</v>
      </c>
      <c r="S249" s="9">
        <f t="shared" si="77"/>
        <v>0</v>
      </c>
      <c r="T249" s="9" t="str">
        <f t="shared" si="83"/>
        <v/>
      </c>
      <c r="U249" s="59"/>
      <c r="V249" s="60">
        <f>IF(A249='Relevé Kizeo'!C210,VLOOKUP(A249,'Relevé Kizeo'!$C$4:$R$1001,6,TRUE),"")</f>
        <v>0</v>
      </c>
      <c r="W249" s="50" t="b">
        <f t="shared" si="67"/>
        <v>0</v>
      </c>
      <c r="X249" s="50"/>
      <c r="Y249" s="51" t="str">
        <f t="shared" si="78"/>
        <v>0</v>
      </c>
      <c r="Z249" s="52">
        <f>IF(A250='Relevé Kizeo'!C211,VLOOKUP(A250,'Relevé Kizeo'!$C$4:$R$1001,8,TRUE),"")</f>
        <v>0</v>
      </c>
      <c r="AA249" s="52" t="str">
        <f t="shared" si="79"/>
        <v>0</v>
      </c>
      <c r="AB249" s="52">
        <f>IF(A250='Relevé Kizeo'!C211,VLOOKUP(A250,'Relevé Kizeo'!$C$4:$R$1001,9,TRUE),"")</f>
        <v>0</v>
      </c>
      <c r="AC249" s="52" t="str">
        <f t="shared" si="84"/>
        <v>0</v>
      </c>
      <c r="AD249" s="53">
        <f>IF(A250='Relevé Kizeo'!C211,VLOOKUP(A250,'Relevé Kizeo'!$C$4:$R$1001,10,TRUE),"")</f>
        <v>0</v>
      </c>
      <c r="AE249" s="11" t="str">
        <f t="shared" ca="1" si="68"/>
        <v/>
      </c>
      <c r="AF249" s="54" t="str">
        <f t="shared" ca="1" si="69"/>
        <v/>
      </c>
      <c r="AG249" s="43"/>
    </row>
    <row r="250" spans="1:54" s="33" customFormat="1" ht="15.75" customHeight="1" x14ac:dyDescent="0.25">
      <c r="A250" s="57">
        <v>45134</v>
      </c>
      <c r="B250" s="208"/>
      <c r="C250" s="10">
        <f>IF(A250='Relevé Kizeo'!C211,VLOOKUP(A250,'Relevé Kizeo'!$C$4:$R$1001,2,TRUE),"")</f>
        <v>0</v>
      </c>
      <c r="D250" s="9">
        <f t="shared" si="80"/>
        <v>0</v>
      </c>
      <c r="E250" s="10">
        <f t="shared" si="82"/>
        <v>0</v>
      </c>
      <c r="F250" s="170">
        <v>0</v>
      </c>
      <c r="G250" s="10" cm="1">
        <f t="array" ref="G250">_xlfn.IFS(C250="",0,C250=0,0,C250="CP",0,C250="CEF",0,C250="CSS",0,C250="CEM",0,C250="CEM",0,C250="MAL",0,C250="AT",0,C250="ABST J",0,C250="ABST I",0,C250="FERIE",0,C250="REPOS",0,C250&lt;"1:00",$F$420)</f>
        <v>0</v>
      </c>
      <c r="H250" s="10">
        <f>IF(A250='Relevé Kizeo'!C211,VLOOKUP(A250,'Relevé Kizeo'!$C$4:$R$1001,3,TRUE),"")</f>
        <v>0</v>
      </c>
      <c r="I250" s="10">
        <f>IF(A250='Relevé Kizeo'!C211,VLOOKUP(A250,'Relevé Kizeo'!$C$4:$R$1001,4,TRUE),"")</f>
        <v>0</v>
      </c>
      <c r="J250" s="10">
        <f>IF(A250='Relevé Kizeo'!C211,VLOOKUP(A250,'Relevé Kizeo'!$C$4:$R$1001,5,TRUE),"")</f>
        <v>0</v>
      </c>
      <c r="K250" s="10">
        <f t="shared" si="81"/>
        <v>0</v>
      </c>
      <c r="L250" s="9">
        <v>0</v>
      </c>
      <c r="M250" s="10" cm="1">
        <f t="array" ref="M250">_xlfn.IFS(I250="",0,I250=0,0,I250="CP",0,I250="CEF",0,I250="CSS",0,I250="CEM",0,I250="MAL",0,I250="AT",0,I250="ABST J",0,I250="ABST I",0,I250="FERIE",0,I250="REPOS",0,I250&lt;"1:00",$F$421)</f>
        <v>0</v>
      </c>
      <c r="N250" s="58" cm="1">
        <f t="array" aca="1" ref="N250" ca="1">_xlfn.IFS(D250=0,0,AND(D250&gt;=1,D250&lt;=9),OFFSET($AL$5,MOD(WEEKNUM(A250,21)-1,26),IF(WEEKNUM(A250,21)&gt;26,8,0))/5,D250=10,0,D250=11,(H250-E250+G250)*24+(K250-I250+M250)*24)</f>
        <v>0</v>
      </c>
      <c r="O250" s="25"/>
      <c r="P250" s="25">
        <f t="shared" ca="1" si="75"/>
        <v>0</v>
      </c>
      <c r="Q250" s="28" cm="1">
        <f t="array" aca="1" ref="Q250" ca="1">IF(LEFT(R$2,1)="-",-1,1)*INDIRECT(CONCATENATE(RIGHT(R$2,LEN(R$2)-1),ROW()))+IF(LEFT(R$3,1)="-",-1,1)*INDIRECT(CONCATENATE(RIGHT(R$3,LEN(R$3)-1),ROW()))</f>
        <v>0</v>
      </c>
      <c r="R250" s="25">
        <f t="shared" ca="1" si="76"/>
        <v>-908.95000000000016</v>
      </c>
      <c r="S250" s="9">
        <f t="shared" si="77"/>
        <v>0</v>
      </c>
      <c r="T250" s="9" t="str">
        <f t="shared" si="83"/>
        <v/>
      </c>
      <c r="U250" s="59"/>
      <c r="V250" s="60">
        <f>IF(A250='Relevé Kizeo'!C211,VLOOKUP(A250,'Relevé Kizeo'!$C$4:$R$1001,6,TRUE),"")</f>
        <v>0</v>
      </c>
      <c r="W250" s="50" t="b">
        <f t="shared" si="67"/>
        <v>0</v>
      </c>
      <c r="X250" s="50"/>
      <c r="Y250" s="51" t="str">
        <f t="shared" si="78"/>
        <v>0</v>
      </c>
      <c r="Z250" s="52">
        <f>IF(A251='Relevé Kizeo'!C212,VLOOKUP(A251,'Relevé Kizeo'!$C$4:$R$1001,8,TRUE),"")</f>
        <v>0</v>
      </c>
      <c r="AA250" s="52" t="str">
        <f t="shared" si="79"/>
        <v>0</v>
      </c>
      <c r="AB250" s="52">
        <f>IF(A251='Relevé Kizeo'!C212,VLOOKUP(A251,'Relevé Kizeo'!$C$4:$R$1001,9,TRUE),"")</f>
        <v>0</v>
      </c>
      <c r="AC250" s="52" t="str">
        <f t="shared" si="84"/>
        <v>0</v>
      </c>
      <c r="AD250" s="53">
        <f>IF(A251='Relevé Kizeo'!C212,VLOOKUP(A251,'Relevé Kizeo'!$C$4:$R$1001,10,TRUE),"")</f>
        <v>0</v>
      </c>
      <c r="AE250" s="11" t="str">
        <f t="shared" ca="1" si="68"/>
        <v/>
      </c>
      <c r="AF250" s="54" t="str">
        <f t="shared" ca="1" si="69"/>
        <v/>
      </c>
      <c r="AG250" s="64"/>
      <c r="AK250" s="81"/>
      <c r="AL250" s="81"/>
      <c r="AM250" s="81"/>
      <c r="AN250" s="81"/>
    </row>
    <row r="251" spans="1:54" s="33" customFormat="1" ht="15.75" customHeight="1" x14ac:dyDescent="0.25">
      <c r="A251" s="57">
        <v>45135</v>
      </c>
      <c r="B251" s="208"/>
      <c r="C251" s="10">
        <f>IF(A251='Relevé Kizeo'!C212,VLOOKUP(A251,'Relevé Kizeo'!$C$4:$R$1001,2,TRUE),"")</f>
        <v>0</v>
      </c>
      <c r="D251" s="9">
        <f t="shared" si="80"/>
        <v>0</v>
      </c>
      <c r="E251" s="10">
        <f t="shared" si="82"/>
        <v>0</v>
      </c>
      <c r="F251" s="170">
        <v>0</v>
      </c>
      <c r="G251" s="10" cm="1">
        <f t="array" ref="G251">_xlfn.IFS(C251="",0,C251=0,0,C251="CP",0,C251="CEF",0,C251="CSS",0,C251="CEM",0,C251="CEM",0,C251="MAL",0,C251="AT",0,C251="ABST J",0,C251="ABST I",0,C251="FERIE",0,C251="REPOS",0,C251&lt;"1:00",$F$420)</f>
        <v>0</v>
      </c>
      <c r="H251" s="10">
        <f>IF(A251='Relevé Kizeo'!C212,VLOOKUP(A251,'Relevé Kizeo'!$C$4:$R$1001,3,TRUE),"")</f>
        <v>0</v>
      </c>
      <c r="I251" s="10">
        <f>IF(A251='Relevé Kizeo'!C212,VLOOKUP(A251,'Relevé Kizeo'!$C$4:$R$1001,4,TRUE),"")</f>
        <v>0</v>
      </c>
      <c r="J251" s="10">
        <f>IF(A251='Relevé Kizeo'!C212,VLOOKUP(A251,'Relevé Kizeo'!$C$4:$R$1001,5,TRUE),"")</f>
        <v>0</v>
      </c>
      <c r="K251" s="10">
        <f t="shared" si="81"/>
        <v>0</v>
      </c>
      <c r="L251" s="9">
        <v>0</v>
      </c>
      <c r="M251" s="10" cm="1">
        <f t="array" ref="M251">_xlfn.IFS(I251="",0,I251=0,0,I251="CP",0,I251="CEF",0,I251="CSS",0,I251="CEM",0,I251="MAL",0,I251="AT",0,I251="ABST J",0,I251="ABST I",0,I251="FERIE",0,I251="REPOS",0,I251&lt;"1:00",$F$421)</f>
        <v>0</v>
      </c>
      <c r="N251" s="58" cm="1">
        <f t="array" aca="1" ref="N251" ca="1">_xlfn.IFS(D251=0,0,AND(D251&gt;=1,D251&lt;=9),OFFSET($AL$5,MOD(WEEKNUM(A251,21)-1,26),IF(WEEKNUM(A251,21)&gt;26,8,0))/5,D251=10,0,D251=11,(H251-E251+G251)*24+(K251-I251+M251)*24)</f>
        <v>0</v>
      </c>
      <c r="O251" s="25"/>
      <c r="P251" s="25">
        <f t="shared" ca="1" si="75"/>
        <v>0</v>
      </c>
      <c r="Q251" s="28" cm="1">
        <f t="array" aca="1" ref="Q251" ca="1">IF(LEFT(R$2,1)="-",-1,1)*INDIRECT(CONCATENATE(RIGHT(R$2,LEN(R$2)-1),ROW()))+IF(LEFT(R$3,1)="-",-1,1)*INDIRECT(CONCATENATE(RIGHT(R$3,LEN(R$3)-1),ROW()))</f>
        <v>0</v>
      </c>
      <c r="R251" s="25">
        <f t="shared" ca="1" si="76"/>
        <v>-908.95000000000016</v>
      </c>
      <c r="S251" s="9">
        <f t="shared" si="77"/>
        <v>0</v>
      </c>
      <c r="T251" s="9" t="str">
        <f t="shared" si="83"/>
        <v/>
      </c>
      <c r="U251" s="59"/>
      <c r="V251" s="60">
        <f>IF(A251='Relevé Kizeo'!C212,VLOOKUP(A251,'Relevé Kizeo'!$C$4:$R$1001,6,TRUE),"")</f>
        <v>0</v>
      </c>
      <c r="W251" s="50">
        <f t="shared" si="67"/>
        <v>0</v>
      </c>
      <c r="X251" s="50"/>
      <c r="Y251" s="51" t="str">
        <f t="shared" si="78"/>
        <v>0</v>
      </c>
      <c r="Z251" s="52">
        <f>IF(A252='Relevé Kizeo'!C213,VLOOKUP(A252,'Relevé Kizeo'!$C$4:$R$1001,8,TRUE),"")</f>
        <v>0</v>
      </c>
      <c r="AA251" s="52" t="str">
        <f t="shared" si="79"/>
        <v>0</v>
      </c>
      <c r="AB251" s="52">
        <f>IF(A252='Relevé Kizeo'!C213,VLOOKUP(A252,'Relevé Kizeo'!$C$4:$R$1001,9,TRUE),"")</f>
        <v>0</v>
      </c>
      <c r="AC251" s="52" t="str">
        <f t="shared" si="84"/>
        <v>0</v>
      </c>
      <c r="AD251" s="53">
        <f>IF(A252='Relevé Kizeo'!C213,VLOOKUP(A252,'Relevé Kizeo'!$C$4:$R$1001,10,TRUE),"")</f>
        <v>0</v>
      </c>
      <c r="AE251" s="11" t="str">
        <f t="shared" ca="1" si="68"/>
        <v/>
      </c>
      <c r="AF251" s="54" t="str">
        <f t="shared" ca="1" si="69"/>
        <v/>
      </c>
      <c r="AG251" s="61"/>
      <c r="AK251" s="82"/>
      <c r="AL251" s="82"/>
      <c r="AM251" s="82"/>
      <c r="AN251" s="82"/>
      <c r="AO251" s="82"/>
      <c r="AP251" s="82"/>
      <c r="AQ251" s="82"/>
      <c r="AR251" s="82"/>
      <c r="AS251" s="82"/>
      <c r="AT251" s="82"/>
      <c r="AU251" s="82"/>
      <c r="AV251" s="82"/>
      <c r="AW251" s="82"/>
      <c r="AX251" s="82"/>
      <c r="AY251" s="82"/>
      <c r="AZ251" s="82"/>
      <c r="BA251" s="82"/>
      <c r="BB251" s="82"/>
    </row>
    <row r="252" spans="1:54" s="33" customFormat="1" ht="15.75" customHeight="1" x14ac:dyDescent="0.25">
      <c r="A252" s="57">
        <v>45136</v>
      </c>
      <c r="B252" s="208"/>
      <c r="C252" s="10" t="str">
        <f>IF(A252='Relevé Kizeo'!C213,VLOOKUP(A252,'Relevé Kizeo'!$C$4:$R$1001,2,TRUE),"")</f>
        <v>REPOS</v>
      </c>
      <c r="D252" s="9">
        <f t="shared" si="80"/>
        <v>10</v>
      </c>
      <c r="E252" s="10">
        <f t="shared" si="82"/>
        <v>0</v>
      </c>
      <c r="F252" s="170">
        <v>0</v>
      </c>
      <c r="G252" s="10" cm="1">
        <f t="array" ref="G252">_xlfn.IFS(C252="",0,C252=0,0,C252="CP",0,C252="CEF",0,C252="CSS",0,C252="CEM",0,C252="CEM",0,C252="MAL",0,C252="AT",0,C252="ABST J",0,C252="ABST I",0,C252="FERIE",0,C252="REPOS",0,C252&lt;"1:00",$F$420)</f>
        <v>0</v>
      </c>
      <c r="H252" s="10">
        <f>IF(A252='Relevé Kizeo'!C213,VLOOKUP(A252,'Relevé Kizeo'!$C$4:$R$1001,3,TRUE),"")</f>
        <v>0</v>
      </c>
      <c r="I252" s="10">
        <f>IF(A252='Relevé Kizeo'!C213,VLOOKUP(A252,'Relevé Kizeo'!$C$4:$R$1001,4,TRUE),"")</f>
        <v>0</v>
      </c>
      <c r="J252" s="10">
        <f>IF(A252='Relevé Kizeo'!C213,VLOOKUP(A252,'Relevé Kizeo'!$C$4:$R$1001,5,TRUE),"")</f>
        <v>0</v>
      </c>
      <c r="K252" s="10">
        <f t="shared" si="81"/>
        <v>0</v>
      </c>
      <c r="L252" s="9">
        <v>0</v>
      </c>
      <c r="M252" s="10" cm="1">
        <f t="array" ref="M252">_xlfn.IFS(I252="",0,I252=0,0,I252="CP",0,I252="CEF",0,I252="CSS",0,I252="CEM",0,I252="MAL",0,I252="AT",0,I252="ABST J",0,I252="ABST I",0,I252="FERIE",0,I252="REPOS",0,I252&lt;"1:00",$F$421)</f>
        <v>0</v>
      </c>
      <c r="N252" s="58" cm="1">
        <f t="array" aca="1" ref="N252" ca="1">_xlfn.IFS(D252=0,0,AND(D252&gt;=1,D252&lt;=9),OFFSET($AL$5,MOD(WEEKNUM(A252,21)-1,26),IF(WEEKNUM(A252,21)&gt;26,8,0))/5,D252=10,0,D252=11,(H252-E252+G252)*24+(K252-I252+M252)*24)</f>
        <v>0</v>
      </c>
      <c r="O252" s="25"/>
      <c r="P252" s="25">
        <f t="shared" ca="1" si="75"/>
        <v>0</v>
      </c>
      <c r="Q252" s="28" cm="1">
        <f t="array" aca="1" ref="Q252" ca="1">IF(LEFT(R$2,1)="-",-1,1)*INDIRECT(CONCATENATE(RIGHT(R$2,LEN(R$2)-1),ROW()))+IF(LEFT(R$3,1)="-",-1,1)*INDIRECT(CONCATENATE(RIGHT(R$3,LEN(R$3)-1),ROW()))</f>
        <v>0</v>
      </c>
      <c r="R252" s="25">
        <f t="shared" ca="1" si="76"/>
        <v>-908.95000000000016</v>
      </c>
      <c r="S252" s="9">
        <f t="shared" si="77"/>
        <v>0</v>
      </c>
      <c r="T252" s="9" t="str">
        <f t="shared" si="83"/>
        <v/>
      </c>
      <c r="U252" s="59"/>
      <c r="V252" s="60">
        <f>IF(A252='Relevé Kizeo'!C213,VLOOKUP(A252,'Relevé Kizeo'!$C$4:$R$1001,6,TRUE),"")</f>
        <v>0</v>
      </c>
      <c r="W252" s="50">
        <f t="shared" si="67"/>
        <v>0</v>
      </c>
      <c r="X252" s="50"/>
      <c r="Y252" s="51" t="str">
        <f t="shared" si="78"/>
        <v>0</v>
      </c>
      <c r="Z252" s="52">
        <f>IF(A253='Relevé Kizeo'!C214,VLOOKUP(A253,'Relevé Kizeo'!$C$4:$R$1001,8,TRUE),"")</f>
        <v>0</v>
      </c>
      <c r="AA252" s="52" t="str">
        <f t="shared" si="79"/>
        <v>0</v>
      </c>
      <c r="AB252" s="52">
        <f>IF(A253='Relevé Kizeo'!C214,VLOOKUP(A253,'Relevé Kizeo'!$C$4:$R$1001,9,TRUE),"")</f>
        <v>0</v>
      </c>
      <c r="AC252" s="52" t="str">
        <f t="shared" si="84"/>
        <v>0</v>
      </c>
      <c r="AD252" s="53">
        <f>IF(A253='Relevé Kizeo'!C214,VLOOKUP(A253,'Relevé Kizeo'!$C$4:$R$1001,10,TRUE),"")</f>
        <v>0</v>
      </c>
      <c r="AE252" s="11" t="str">
        <f t="shared" ca="1" si="68"/>
        <v/>
      </c>
      <c r="AF252" s="54" t="str">
        <f t="shared" ca="1" si="69"/>
        <v/>
      </c>
      <c r="AG252" s="43"/>
      <c r="AK252" s="82"/>
      <c r="AL252" s="82"/>
      <c r="AM252" s="82"/>
      <c r="AN252" s="82"/>
      <c r="AO252" s="82"/>
      <c r="AP252" s="82"/>
      <c r="AQ252" s="82"/>
      <c r="AR252" s="82"/>
      <c r="AS252" s="82"/>
      <c r="AT252" s="82"/>
      <c r="AU252" s="82"/>
      <c r="AV252" s="82"/>
      <c r="AW252" s="82"/>
      <c r="AX252" s="82"/>
      <c r="AY252" s="82"/>
      <c r="AZ252" s="82"/>
      <c r="BA252" s="82"/>
      <c r="BB252" s="82"/>
    </row>
    <row r="253" spans="1:54" s="33" customFormat="1" ht="15.75" customHeight="1" thickBot="1" x14ac:dyDescent="0.3">
      <c r="A253" s="57">
        <v>45137</v>
      </c>
      <c r="B253" s="208"/>
      <c r="C253" s="10" t="str">
        <f>IF(A253='Relevé Kizeo'!C214,VLOOKUP(A253,'Relevé Kizeo'!$C$4:$R$1001,2,TRUE),"")</f>
        <v>REPOS</v>
      </c>
      <c r="D253" s="9">
        <f t="shared" si="80"/>
        <v>10</v>
      </c>
      <c r="E253" s="10">
        <f t="shared" si="82"/>
        <v>0</v>
      </c>
      <c r="F253" s="170">
        <v>0</v>
      </c>
      <c r="G253" s="10" cm="1">
        <f t="array" ref="G253">_xlfn.IFS(C253="",0,C253=0,0,C253="CP",0,C253="CEF",0,C253="CSS",0,C253="CEM",0,C253="CEM",0,C253="MAL",0,C253="AT",0,C253="ABST J",0,C253="ABST I",0,C253="FERIE",0,C253="REPOS",0,C253&lt;"1:00",$F$420)</f>
        <v>0</v>
      </c>
      <c r="H253" s="10">
        <f>IF(A253='Relevé Kizeo'!C214,VLOOKUP(A253,'Relevé Kizeo'!$C$4:$R$1001,3,TRUE),"")</f>
        <v>0</v>
      </c>
      <c r="I253" s="10">
        <f>IF(A253='Relevé Kizeo'!C214,VLOOKUP(A253,'Relevé Kizeo'!$C$4:$R$1001,4,TRUE),"")</f>
        <v>0</v>
      </c>
      <c r="J253" s="10">
        <f>IF(A253='Relevé Kizeo'!C214,VLOOKUP(A253,'Relevé Kizeo'!$C$4:$R$1001,5,TRUE),"")</f>
        <v>0</v>
      </c>
      <c r="K253" s="10">
        <f t="shared" si="81"/>
        <v>0</v>
      </c>
      <c r="L253" s="9">
        <v>0</v>
      </c>
      <c r="M253" s="10" cm="1">
        <f t="array" ref="M253">_xlfn.IFS(I253="",0,I253=0,0,I253="CP",0,I253="CEF",0,I253="CSS",0,I253="CEM",0,I253="MAL",0,I253="AT",0,I253="ABST J",0,I253="ABST I",0,I253="FERIE",0,I253="REPOS",0,I253&lt;"1:00",$F$421)</f>
        <v>0</v>
      </c>
      <c r="N253" s="58" cm="1">
        <f t="array" aca="1" ref="N253" ca="1">_xlfn.IFS(D253=0,0,AND(D253&gt;=1,D253&lt;=9),OFFSET($AL$5,MOD(WEEKNUM(A253,21)-1,26),IF(WEEKNUM(A253,21)&gt;26,8,0))/5,D253=10,0,D253=11,(H253-E253+G253)*24+(K253-I253+M253)*24)</f>
        <v>0</v>
      </c>
      <c r="O253" s="37">
        <f t="shared" ref="O253" ca="1" si="87">SUM(N247:N251)</f>
        <v>0</v>
      </c>
      <c r="P253" s="25">
        <v>32</v>
      </c>
      <c r="Q253" s="28" cm="1">
        <f t="array" aca="1" ref="Q253" ca="1">IF(LEFT(R$2,1)="-",-1,1)*INDIRECT(CONCATENATE(RIGHT(R$2,LEN(R$2)-1),ROW()))+IF(LEFT(R$3,1)="-",-1,1)*INDIRECT(CONCATENATE(RIGHT(R$3,LEN(R$3)-1),ROW()))</f>
        <v>-32</v>
      </c>
      <c r="R253" s="25">
        <f t="shared" ca="1" si="76"/>
        <v>-940.95000000000016</v>
      </c>
      <c r="S253" s="9">
        <f t="shared" si="77"/>
        <v>0</v>
      </c>
      <c r="T253" s="9" t="str">
        <f t="shared" si="83"/>
        <v/>
      </c>
      <c r="U253" s="59"/>
      <c r="V253" s="60">
        <f>IF(A253='Relevé Kizeo'!C214,VLOOKUP(A253,'Relevé Kizeo'!$C$4:$R$1001,6,TRUE),"")</f>
        <v>0</v>
      </c>
      <c r="W253" s="50" t="b">
        <f t="shared" si="67"/>
        <v>0</v>
      </c>
      <c r="X253" s="78"/>
      <c r="Y253" s="79" t="str">
        <f t="shared" si="78"/>
        <v>0</v>
      </c>
      <c r="Z253" s="78">
        <f>IF(A254='Relevé Kizeo'!C215,VLOOKUP(A254,'Relevé Kizeo'!$C$4:$R$1001,8,TRUE),"")</f>
        <v>0</v>
      </c>
      <c r="AA253" s="78" t="str">
        <f t="shared" si="79"/>
        <v>0</v>
      </c>
      <c r="AB253" s="78">
        <f>IF(A254='Relevé Kizeo'!C215,VLOOKUP(A254,'Relevé Kizeo'!$C$4:$R$1001,9,TRUE),"")</f>
        <v>0</v>
      </c>
      <c r="AC253" s="52" t="str">
        <f t="shared" si="84"/>
        <v>0</v>
      </c>
      <c r="AD253" s="67">
        <f>IF(A254='Relevé Kizeo'!C215,VLOOKUP(A254,'Relevé Kizeo'!$C$4:$R$1001,10,TRUE),"")</f>
        <v>0</v>
      </c>
      <c r="AE253" s="11" t="str">
        <f t="shared" ca="1" si="68"/>
        <v/>
      </c>
      <c r="AF253" s="54" t="str">
        <f t="shared" ca="1" si="69"/>
        <v/>
      </c>
      <c r="AG253" s="43"/>
      <c r="AK253" s="82"/>
      <c r="AL253" s="82"/>
      <c r="AM253" s="82"/>
      <c r="AN253" s="82"/>
      <c r="AO253" s="82"/>
      <c r="AP253" s="82"/>
      <c r="AQ253" s="82"/>
      <c r="AR253" s="82"/>
      <c r="AS253" s="82"/>
      <c r="AT253" s="82"/>
      <c r="AU253" s="82"/>
      <c r="AV253" s="82"/>
      <c r="AW253" s="82"/>
      <c r="AX253" s="82"/>
      <c r="AY253" s="82"/>
      <c r="AZ253" s="82"/>
      <c r="BA253" s="82"/>
      <c r="BB253" s="82"/>
    </row>
    <row r="254" spans="1:54" s="33" customFormat="1" ht="15.75" customHeight="1" thickTop="1" x14ac:dyDescent="0.25">
      <c r="A254" s="57">
        <v>45138</v>
      </c>
      <c r="B254" s="207" t="s">
        <v>74</v>
      </c>
      <c r="C254" s="10">
        <f>IF(A254='Relevé Kizeo'!C215,VLOOKUP(A254,'Relevé Kizeo'!$C$4:$R$1001,2,TRUE),"")</f>
        <v>0</v>
      </c>
      <c r="D254" s="9">
        <f t="shared" si="80"/>
        <v>0</v>
      </c>
      <c r="E254" s="10">
        <f t="shared" si="82"/>
        <v>0</v>
      </c>
      <c r="F254" s="170">
        <v>0</v>
      </c>
      <c r="G254" s="10" cm="1">
        <f t="array" ref="G254">_xlfn.IFS(C254="",0,C254=0,0,C254="CP",0,C254="CEF",0,C254="CSS",0,C254="CEM",0,C254="CEM",0,C254="MAL",0,C254="AT",0,C254="ABST J",0,C254="ABST I",0,C254="FERIE",0,C254="REPOS",0,C254&lt;"1:00",$F$420)</f>
        <v>0</v>
      </c>
      <c r="H254" s="10">
        <f>IF(A254='Relevé Kizeo'!C215,VLOOKUP(A254,'Relevé Kizeo'!$C$4:$R$1001,3,TRUE),"")</f>
        <v>0</v>
      </c>
      <c r="I254" s="10">
        <f>IF(A254='Relevé Kizeo'!C215,VLOOKUP(A254,'Relevé Kizeo'!$C$4:$R$1001,4,TRUE),"")</f>
        <v>0</v>
      </c>
      <c r="J254" s="10">
        <f>IF(A254='Relevé Kizeo'!C215,VLOOKUP(A254,'Relevé Kizeo'!$C$4:$R$1001,5,TRUE),"")</f>
        <v>0</v>
      </c>
      <c r="K254" s="10">
        <f t="shared" si="81"/>
        <v>0</v>
      </c>
      <c r="L254" s="9">
        <v>0</v>
      </c>
      <c r="M254" s="10" cm="1">
        <f t="array" ref="M254">_xlfn.IFS(I254="",0,I254=0,0,I254="CP",0,I254="CEF",0,I254="CSS",0,I254="CEM",0,I254="MAL",0,I254="AT",0,I254="ABST J",0,I254="ABST I",0,I254="FERIE",0,I254="REPOS",0,I254&lt;"1:00",$F$421)</f>
        <v>0</v>
      </c>
      <c r="N254" s="58" cm="1">
        <f t="array" aca="1" ref="N254" ca="1">_xlfn.IFS(D254=0,0,AND(D254&gt;=1,D254&lt;=9),OFFSET($AL$5,MOD(WEEKNUM(A254,21)-1,26),IF(WEEKNUM(A254,21)&gt;26,8,0))/5,D254=10,0,D254=11,(H254-E254+G254)*24+(K254-I254+M254)*24)</f>
        <v>0</v>
      </c>
      <c r="P254" s="25">
        <f t="shared" ca="1" si="75"/>
        <v>0</v>
      </c>
      <c r="Q254" s="28" cm="1">
        <f t="array" aca="1" ref="Q254" ca="1">IF(LEFT(R$2,1)="-",-1,1)*INDIRECT(CONCATENATE(RIGHT(R$2,LEN(R$2)-1),ROW()))+IF(LEFT(R$3,1)="-",-1,1)*INDIRECT(CONCATENATE(RIGHT(R$3,LEN(R$3)-1),ROW()))</f>
        <v>0</v>
      </c>
      <c r="R254" s="25">
        <f t="shared" ca="1" si="76"/>
        <v>-940.95000000000016</v>
      </c>
      <c r="S254" s="9">
        <f t="shared" si="77"/>
        <v>0</v>
      </c>
      <c r="T254" s="9" t="str">
        <f t="shared" si="83"/>
        <v/>
      </c>
      <c r="U254" s="59"/>
      <c r="V254" s="60">
        <f>IF(A254='Relevé Kizeo'!C215,VLOOKUP(A254,'Relevé Kizeo'!$C$4:$R$1001,6,TRUE),"")</f>
        <v>0</v>
      </c>
      <c r="W254" s="50" t="b">
        <f t="shared" si="67"/>
        <v>0</v>
      </c>
      <c r="X254" s="50"/>
      <c r="Y254" s="51" t="str">
        <f t="shared" si="78"/>
        <v>0</v>
      </c>
      <c r="Z254" s="52">
        <f>IF(A255='Relevé Kizeo'!C216,VLOOKUP(A255,'Relevé Kizeo'!$C$4:$R$1001,8,TRUE),"")</f>
        <v>0</v>
      </c>
      <c r="AA254" s="52" t="str">
        <f t="shared" si="79"/>
        <v>0</v>
      </c>
      <c r="AB254" s="52">
        <f>IF(A255='Relevé Kizeo'!C216,VLOOKUP(A255,'Relevé Kizeo'!$C$4:$R$1001,9,TRUE),"")</f>
        <v>0</v>
      </c>
      <c r="AC254" s="52" t="str">
        <f t="shared" si="84"/>
        <v>0</v>
      </c>
      <c r="AD254" s="53">
        <f>IF(A255='Relevé Kizeo'!C216,VLOOKUP(A255,'Relevé Kizeo'!$C$4:$R$1001,10,TRUE),"")</f>
        <v>0</v>
      </c>
      <c r="AE254" s="11" t="str">
        <f t="shared" ca="1" si="68"/>
        <v/>
      </c>
      <c r="AF254" s="54" t="str">
        <f t="shared" ca="1" si="69"/>
        <v/>
      </c>
      <c r="AG254" s="43"/>
    </row>
    <row r="255" spans="1:54" s="33" customFormat="1" ht="15.75" customHeight="1" x14ac:dyDescent="0.25">
      <c r="A255" s="57">
        <v>45139</v>
      </c>
      <c r="B255" s="208"/>
      <c r="C255" s="10">
        <f>IF(A255='Relevé Kizeo'!C216,VLOOKUP(A255,'Relevé Kizeo'!$C$4:$R$1001,2,TRUE),"")</f>
        <v>0</v>
      </c>
      <c r="D255" s="9">
        <f t="shared" si="80"/>
        <v>0</v>
      </c>
      <c r="E255" s="10">
        <f t="shared" si="82"/>
        <v>0</v>
      </c>
      <c r="F255" s="170">
        <v>0</v>
      </c>
      <c r="G255" s="10" cm="1">
        <f t="array" ref="G255">_xlfn.IFS(C255="",0,C255=0,0,C255="CP",0,C255="CEF",0,C255="CSS",0,C255="CEM",0,C255="CEM",0,C255="MAL",0,C255="AT",0,C255="ABST J",0,C255="ABST I",0,C255="FERIE",0,C255="REPOS",0,C255&lt;"1:00",$F$420)</f>
        <v>0</v>
      </c>
      <c r="H255" s="10">
        <f>IF(A255='Relevé Kizeo'!C216,VLOOKUP(A255,'Relevé Kizeo'!$C$4:$R$1001,3,TRUE),"")</f>
        <v>0</v>
      </c>
      <c r="I255" s="10">
        <f>IF(A255='Relevé Kizeo'!C216,VLOOKUP(A255,'Relevé Kizeo'!$C$4:$R$1001,4,TRUE),"")</f>
        <v>0</v>
      </c>
      <c r="J255" s="10">
        <f>IF(A255='Relevé Kizeo'!C216,VLOOKUP(A255,'Relevé Kizeo'!$C$4:$R$1001,5,TRUE),"")</f>
        <v>0</v>
      </c>
      <c r="K255" s="10">
        <f t="shared" si="81"/>
        <v>0</v>
      </c>
      <c r="L255" s="9">
        <v>0</v>
      </c>
      <c r="M255" s="10" cm="1">
        <f t="array" ref="M255">_xlfn.IFS(I255="",0,I255=0,0,I255="CP",0,I255="CEF",0,I255="CSS",0,I255="CEM",0,I255="MAL",0,I255="AT",0,I255="ABST J",0,I255="ABST I",0,I255="FERIE",0,I255="REPOS",0,I255&lt;"1:00",$F$421)</f>
        <v>0</v>
      </c>
      <c r="N255" s="58" cm="1">
        <f t="array" aca="1" ref="N255" ca="1">_xlfn.IFS(D255=0,0,AND(D255&gt;=1,D255&lt;=9),OFFSET($AL$5,MOD(WEEKNUM(A255,21)-1,26),IF(WEEKNUM(A255,21)&gt;26,8,0))/5,D255=10,0,D255=11,(H255-E255+G255)*24+(K255-I255+M255)*24)</f>
        <v>0</v>
      </c>
      <c r="O255" s="25"/>
      <c r="P255" s="25">
        <f t="shared" ca="1" si="75"/>
        <v>0</v>
      </c>
      <c r="Q255" s="28" cm="1">
        <f t="array" aca="1" ref="Q255" ca="1">IF(LEFT(R$2,1)="-",-1,1)*INDIRECT(CONCATENATE(RIGHT(R$2,LEN(R$2)-1),ROW()))+IF(LEFT(R$3,1)="-",-1,1)*INDIRECT(CONCATENATE(RIGHT(R$3,LEN(R$3)-1),ROW()))</f>
        <v>0</v>
      </c>
      <c r="R255" s="25">
        <f t="shared" ca="1" si="76"/>
        <v>-940.95000000000016</v>
      </c>
      <c r="S255" s="9">
        <f t="shared" si="77"/>
        <v>0</v>
      </c>
      <c r="T255" s="9" t="str">
        <f t="shared" si="83"/>
        <v/>
      </c>
      <c r="U255" s="59"/>
      <c r="V255" s="60">
        <f>IF(A255='Relevé Kizeo'!C216,VLOOKUP(A255,'Relevé Kizeo'!$C$4:$R$1001,6,TRUE),"")</f>
        <v>0</v>
      </c>
      <c r="W255" s="50" t="b">
        <f t="shared" si="67"/>
        <v>0</v>
      </c>
      <c r="X255" s="50"/>
      <c r="Y255" s="51" t="str">
        <f t="shared" si="78"/>
        <v>0</v>
      </c>
      <c r="Z255" s="52">
        <f>IF(A256='Relevé Kizeo'!C217,VLOOKUP(A256,'Relevé Kizeo'!$C$4:$R$1001,8,TRUE),"")</f>
        <v>0</v>
      </c>
      <c r="AA255" s="52" t="str">
        <f t="shared" si="79"/>
        <v>0</v>
      </c>
      <c r="AB255" s="52">
        <f>IF(A256='Relevé Kizeo'!C217,VLOOKUP(A256,'Relevé Kizeo'!$C$4:$R$1001,9,TRUE),"")</f>
        <v>0</v>
      </c>
      <c r="AC255" s="52" t="str">
        <f t="shared" si="84"/>
        <v>0</v>
      </c>
      <c r="AD255" s="53">
        <f>IF(A256='Relevé Kizeo'!C217,VLOOKUP(A256,'Relevé Kizeo'!$C$4:$R$1001,10,TRUE),"")</f>
        <v>0</v>
      </c>
      <c r="AE255" s="11" t="str">
        <f t="shared" ca="1" si="68"/>
        <v/>
      </c>
      <c r="AF255" s="54" t="str">
        <f t="shared" ca="1" si="69"/>
        <v/>
      </c>
      <c r="AG255" s="43"/>
    </row>
    <row r="256" spans="1:54" s="33" customFormat="1" ht="15.75" customHeight="1" x14ac:dyDescent="0.25">
      <c r="A256" s="57">
        <v>45140</v>
      </c>
      <c r="B256" s="208"/>
      <c r="C256" s="10">
        <f>IF(A256='Relevé Kizeo'!C217,VLOOKUP(A256,'Relevé Kizeo'!$C$4:$R$1001,2,TRUE),"")</f>
        <v>0</v>
      </c>
      <c r="D256" s="9">
        <f t="shared" si="80"/>
        <v>0</v>
      </c>
      <c r="E256" s="10">
        <f t="shared" si="82"/>
        <v>0</v>
      </c>
      <c r="F256" s="170">
        <v>0</v>
      </c>
      <c r="G256" s="10" cm="1">
        <f t="array" ref="G256">_xlfn.IFS(C256="",0,C256=0,0,C256="CP",0,C256="CEF",0,C256="CSS",0,C256="CEM",0,C256="CEM",0,C256="MAL",0,C256="AT",0,C256="ABST J",0,C256="ABST I",0,C256="FERIE",0,C256="REPOS",0,C256&lt;"1:00",$F$420)</f>
        <v>0</v>
      </c>
      <c r="H256" s="10">
        <f>IF(A256='Relevé Kizeo'!C217,VLOOKUP(A256,'Relevé Kizeo'!$C$4:$R$1001,3,TRUE),"")</f>
        <v>0</v>
      </c>
      <c r="I256" s="10">
        <f>IF(A256='Relevé Kizeo'!C217,VLOOKUP(A256,'Relevé Kizeo'!$C$4:$R$1001,4,TRUE),"")</f>
        <v>0</v>
      </c>
      <c r="J256" s="10">
        <f>IF(A256='Relevé Kizeo'!C217,VLOOKUP(A256,'Relevé Kizeo'!$C$4:$R$1001,5,TRUE),"")</f>
        <v>0</v>
      </c>
      <c r="K256" s="10">
        <f t="shared" si="81"/>
        <v>0</v>
      </c>
      <c r="L256" s="9">
        <v>0</v>
      </c>
      <c r="M256" s="10" cm="1">
        <f t="array" ref="M256">_xlfn.IFS(I256="",0,I256=0,0,I256="CP",0,I256="CEF",0,I256="CSS",0,I256="CEM",0,I256="MAL",0,I256="AT",0,I256="ABST J",0,I256="ABST I",0,I256="FERIE",0,I256="REPOS",0,I256&lt;"1:00",$F$421)</f>
        <v>0</v>
      </c>
      <c r="N256" s="58" cm="1">
        <f t="array" aca="1" ref="N256" ca="1">_xlfn.IFS(D256=0,0,AND(D256&gt;=1,D256&lt;=9),OFFSET($AL$5,MOD(WEEKNUM(A256,21)-1,26),IF(WEEKNUM(A256,21)&gt;26,8,0))/5,D256=10,0,D256=11,(H256-E256+G256)*24+(K256-I256+M256)*24)</f>
        <v>0</v>
      </c>
      <c r="O256" s="25"/>
      <c r="P256" s="25">
        <f t="shared" ca="1" si="75"/>
        <v>0</v>
      </c>
      <c r="Q256" s="28" cm="1">
        <f t="array" aca="1" ref="Q256" ca="1">IF(LEFT(R$2,1)="-",-1,1)*INDIRECT(CONCATENATE(RIGHT(R$2,LEN(R$2)-1),ROW()))+IF(LEFT(R$3,1)="-",-1,1)*INDIRECT(CONCATENATE(RIGHT(R$3,LEN(R$3)-1),ROW()))</f>
        <v>0</v>
      </c>
      <c r="R256" s="25">
        <f t="shared" ca="1" si="76"/>
        <v>-940.95000000000016</v>
      </c>
      <c r="S256" s="9">
        <f t="shared" si="77"/>
        <v>0</v>
      </c>
      <c r="T256" s="9" t="str">
        <f t="shared" si="83"/>
        <v/>
      </c>
      <c r="U256" s="59"/>
      <c r="V256" s="60">
        <f>IF(A256='Relevé Kizeo'!C217,VLOOKUP(A256,'Relevé Kizeo'!$C$4:$R$1001,6,TRUE),"")</f>
        <v>0</v>
      </c>
      <c r="W256" s="50" t="b">
        <f t="shared" si="67"/>
        <v>0</v>
      </c>
      <c r="X256" s="50"/>
      <c r="Y256" s="51" t="str">
        <f t="shared" si="78"/>
        <v>0</v>
      </c>
      <c r="Z256" s="52">
        <f>IF(A257='Relevé Kizeo'!C218,VLOOKUP(A257,'Relevé Kizeo'!$C$4:$R$1001,8,TRUE),"")</f>
        <v>0</v>
      </c>
      <c r="AA256" s="52" t="str">
        <f t="shared" si="79"/>
        <v>0</v>
      </c>
      <c r="AB256" s="52">
        <f>IF(A257='Relevé Kizeo'!C218,VLOOKUP(A257,'Relevé Kizeo'!$C$4:$R$1001,9,TRUE),"")</f>
        <v>0</v>
      </c>
      <c r="AC256" s="52" t="str">
        <f t="shared" si="84"/>
        <v>0</v>
      </c>
      <c r="AD256" s="53">
        <f>IF(A257='Relevé Kizeo'!C218,VLOOKUP(A257,'Relevé Kizeo'!$C$4:$R$1001,10,TRUE),"")</f>
        <v>0</v>
      </c>
      <c r="AE256" s="11" t="str">
        <f t="shared" ca="1" si="68"/>
        <v/>
      </c>
      <c r="AF256" s="54" t="str">
        <f t="shared" ca="1" si="69"/>
        <v/>
      </c>
      <c r="AG256" s="43"/>
    </row>
    <row r="257" spans="1:54" s="33" customFormat="1" ht="15.75" customHeight="1" x14ac:dyDescent="0.25">
      <c r="A257" s="57">
        <v>45141</v>
      </c>
      <c r="B257" s="208"/>
      <c r="C257" s="10">
        <f>IF(A257='Relevé Kizeo'!C218,VLOOKUP(A257,'Relevé Kizeo'!$C$4:$R$1001,2,TRUE),"")</f>
        <v>0</v>
      </c>
      <c r="D257" s="9">
        <f t="shared" si="80"/>
        <v>0</v>
      </c>
      <c r="E257" s="10">
        <f t="shared" si="82"/>
        <v>0</v>
      </c>
      <c r="F257" s="170">
        <v>0</v>
      </c>
      <c r="G257" s="10" cm="1">
        <f t="array" ref="G257">_xlfn.IFS(C257="",0,C257=0,0,C257="CP",0,C257="CEF",0,C257="CSS",0,C257="CEM",0,C257="CEM",0,C257="MAL",0,C257="AT",0,C257="ABST J",0,C257="ABST I",0,C257="FERIE",0,C257="REPOS",0,C257&lt;"1:00",$F$420)</f>
        <v>0</v>
      </c>
      <c r="H257" s="10">
        <f>IF(A257='Relevé Kizeo'!C218,VLOOKUP(A257,'Relevé Kizeo'!$C$4:$R$1001,3,TRUE),"")</f>
        <v>0</v>
      </c>
      <c r="I257" s="10">
        <f>IF(A257='Relevé Kizeo'!C218,VLOOKUP(A257,'Relevé Kizeo'!$C$4:$R$1001,4,TRUE),"")</f>
        <v>0</v>
      </c>
      <c r="J257" s="10">
        <f>IF(A257='Relevé Kizeo'!C218,VLOOKUP(A257,'Relevé Kizeo'!$C$4:$R$1001,5,TRUE),"")</f>
        <v>0</v>
      </c>
      <c r="K257" s="10">
        <f t="shared" si="81"/>
        <v>0</v>
      </c>
      <c r="L257" s="9">
        <v>0</v>
      </c>
      <c r="M257" s="10" cm="1">
        <f t="array" ref="M257">_xlfn.IFS(I257="",0,I257=0,0,I257="CP",0,I257="CEF",0,I257="CSS",0,I257="CEM",0,I257="MAL",0,I257="AT",0,I257="ABST J",0,I257="ABST I",0,I257="FERIE",0,I257="REPOS",0,I257&lt;"1:00",$F$421)</f>
        <v>0</v>
      </c>
      <c r="N257" s="58" cm="1">
        <f t="array" aca="1" ref="N257" ca="1">_xlfn.IFS(D257=0,0,AND(D257&gt;=1,D257&lt;=9),OFFSET($AL$5,MOD(WEEKNUM(A257,21)-1,26),IF(WEEKNUM(A257,21)&gt;26,8,0))/5,D257=10,0,D257=11,(H257-E257+G257)*24+(K257-I257+M257)*24)</f>
        <v>0</v>
      </c>
      <c r="O257" s="25"/>
      <c r="P257" s="25">
        <f t="shared" ca="1" si="75"/>
        <v>0</v>
      </c>
      <c r="Q257" s="28" cm="1">
        <f t="array" aca="1" ref="Q257" ca="1">IF(LEFT(R$2,1)="-",-1,1)*INDIRECT(CONCATENATE(RIGHT(R$2,LEN(R$2)-1),ROW()))+IF(LEFT(R$3,1)="-",-1,1)*INDIRECT(CONCATENATE(RIGHT(R$3,LEN(R$3)-1),ROW()))</f>
        <v>0</v>
      </c>
      <c r="R257" s="25">
        <f t="shared" ca="1" si="76"/>
        <v>-940.95000000000016</v>
      </c>
      <c r="S257" s="9">
        <f t="shared" si="77"/>
        <v>0</v>
      </c>
      <c r="T257" s="9" t="str">
        <f t="shared" si="83"/>
        <v/>
      </c>
      <c r="U257" s="59"/>
      <c r="V257" s="60">
        <f>IF(A257='Relevé Kizeo'!C218,VLOOKUP(A257,'Relevé Kizeo'!$C$4:$R$1001,6,TRUE),"")</f>
        <v>0</v>
      </c>
      <c r="W257" s="50" t="b">
        <f t="shared" si="67"/>
        <v>0</v>
      </c>
      <c r="X257" s="50"/>
      <c r="Y257" s="51" t="str">
        <f t="shared" si="78"/>
        <v>0</v>
      </c>
      <c r="Z257" s="52">
        <f>IF(A258='Relevé Kizeo'!C219,VLOOKUP(A258,'Relevé Kizeo'!$C$4:$R$1001,8,TRUE),"")</f>
        <v>0</v>
      </c>
      <c r="AA257" s="52" t="str">
        <f t="shared" si="79"/>
        <v>0</v>
      </c>
      <c r="AB257" s="52">
        <f>IF(A258='Relevé Kizeo'!C219,VLOOKUP(A258,'Relevé Kizeo'!$C$4:$R$1001,9,TRUE),"")</f>
        <v>0</v>
      </c>
      <c r="AC257" s="52" t="str">
        <f t="shared" si="84"/>
        <v>0</v>
      </c>
      <c r="AD257" s="53">
        <f>IF(A258='Relevé Kizeo'!C219,VLOOKUP(A258,'Relevé Kizeo'!$C$4:$R$1001,10,TRUE),"")</f>
        <v>0</v>
      </c>
      <c r="AE257" s="11" t="str">
        <f t="shared" ca="1" si="68"/>
        <v/>
      </c>
      <c r="AF257" s="54" t="str">
        <f t="shared" ca="1" si="69"/>
        <v/>
      </c>
      <c r="AG257" s="64"/>
    </row>
    <row r="258" spans="1:54" s="33" customFormat="1" ht="15.75" customHeight="1" x14ac:dyDescent="0.25">
      <c r="A258" s="57">
        <v>45142</v>
      </c>
      <c r="B258" s="208"/>
      <c r="C258" s="10">
        <f>IF(A258='Relevé Kizeo'!C219,VLOOKUP(A258,'Relevé Kizeo'!$C$4:$R$1001,2,TRUE),"")</f>
        <v>0</v>
      </c>
      <c r="D258" s="9">
        <f t="shared" si="80"/>
        <v>0</v>
      </c>
      <c r="E258" s="10">
        <f t="shared" si="82"/>
        <v>0</v>
      </c>
      <c r="F258" s="170">
        <v>0</v>
      </c>
      <c r="G258" s="10" cm="1">
        <f t="array" ref="G258">_xlfn.IFS(C258="",0,C258=0,0,C258="CP",0,C258="CEF",0,C258="CSS",0,C258="CEM",0,C258="CEM",0,C258="MAL",0,C258="AT",0,C258="ABST J",0,C258="ABST I",0,C258="FERIE",0,C258="REPOS",0,C258&lt;"1:00",$F$420)</f>
        <v>0</v>
      </c>
      <c r="H258" s="10">
        <f>IF(A258='Relevé Kizeo'!C219,VLOOKUP(A258,'Relevé Kizeo'!$C$4:$R$1001,3,TRUE),"")</f>
        <v>0</v>
      </c>
      <c r="I258" s="10">
        <f>IF(A258='Relevé Kizeo'!C219,VLOOKUP(A258,'Relevé Kizeo'!$C$4:$R$1001,4,TRUE),"")</f>
        <v>0</v>
      </c>
      <c r="J258" s="10">
        <f>IF(A258='Relevé Kizeo'!C219,VLOOKUP(A258,'Relevé Kizeo'!$C$4:$R$1001,5,TRUE),"")</f>
        <v>0</v>
      </c>
      <c r="K258" s="10">
        <f t="shared" si="81"/>
        <v>0</v>
      </c>
      <c r="L258" s="9">
        <v>0</v>
      </c>
      <c r="M258" s="10" cm="1">
        <f t="array" ref="M258">_xlfn.IFS(I258="",0,I258=0,0,I258="CP",0,I258="CEF",0,I258="CSS",0,I258="CEM",0,I258="MAL",0,I258="AT",0,I258="ABST J",0,I258="ABST I",0,I258="FERIE",0,I258="REPOS",0,I258&lt;"1:00",$F$421)</f>
        <v>0</v>
      </c>
      <c r="N258" s="58" cm="1">
        <f t="array" aca="1" ref="N258" ca="1">_xlfn.IFS(D258=0,0,AND(D258&gt;=1,D258&lt;=9),OFFSET($AL$5,MOD(WEEKNUM(A258,21)-1,26),IF(WEEKNUM(A258,21)&gt;26,8,0))/5,D258=10,0,D258=11,(H258-E258+G258)*24+(K258-I258+M258)*24)</f>
        <v>0</v>
      </c>
      <c r="O258" s="25"/>
      <c r="P258" s="25">
        <f t="shared" ca="1" si="75"/>
        <v>0</v>
      </c>
      <c r="Q258" s="28" cm="1">
        <f t="array" aca="1" ref="Q258" ca="1">IF(LEFT(R$2,1)="-",-1,1)*INDIRECT(CONCATENATE(RIGHT(R$2,LEN(R$2)-1),ROW()))+IF(LEFT(R$3,1)="-",-1,1)*INDIRECT(CONCATENATE(RIGHT(R$3,LEN(R$3)-1),ROW()))</f>
        <v>0</v>
      </c>
      <c r="R258" s="25">
        <f t="shared" ca="1" si="76"/>
        <v>-940.95000000000016</v>
      </c>
      <c r="S258" s="9">
        <f t="shared" si="77"/>
        <v>0</v>
      </c>
      <c r="T258" s="9" t="str">
        <f t="shared" si="83"/>
        <v/>
      </c>
      <c r="U258" s="59"/>
      <c r="V258" s="60">
        <f>IF(A258='Relevé Kizeo'!C219,VLOOKUP(A258,'Relevé Kizeo'!$C$4:$R$1001,6,TRUE),"")</f>
        <v>0</v>
      </c>
      <c r="W258" s="50">
        <f t="shared" si="67"/>
        <v>0</v>
      </c>
      <c r="X258" s="50"/>
      <c r="Y258" s="51" t="str">
        <f t="shared" si="78"/>
        <v>0</v>
      </c>
      <c r="Z258" s="52">
        <f>IF(A259='Relevé Kizeo'!C220,VLOOKUP(A259,'Relevé Kizeo'!$C$4:$R$1001,8,TRUE),"")</f>
        <v>0</v>
      </c>
      <c r="AA258" s="52" t="str">
        <f t="shared" si="79"/>
        <v>0</v>
      </c>
      <c r="AB258" s="52">
        <f>IF(A259='Relevé Kizeo'!C220,VLOOKUP(A259,'Relevé Kizeo'!$C$4:$R$1001,9,TRUE),"")</f>
        <v>0</v>
      </c>
      <c r="AC258" s="52" t="str">
        <f t="shared" si="84"/>
        <v>0</v>
      </c>
      <c r="AD258" s="53">
        <f>IF(A259='Relevé Kizeo'!C220,VLOOKUP(A259,'Relevé Kizeo'!$C$4:$R$1001,10,TRUE),"")</f>
        <v>0</v>
      </c>
      <c r="AE258" s="11" t="str">
        <f t="shared" ca="1" si="68"/>
        <v/>
      </c>
      <c r="AF258" s="54" t="str">
        <f t="shared" ca="1" si="69"/>
        <v/>
      </c>
      <c r="AG258" s="61"/>
    </row>
    <row r="259" spans="1:54" s="33" customFormat="1" ht="15.75" customHeight="1" x14ac:dyDescent="0.25">
      <c r="A259" s="57">
        <v>45143</v>
      </c>
      <c r="B259" s="208"/>
      <c r="C259" s="10" t="str">
        <f>IF(A259='Relevé Kizeo'!C220,VLOOKUP(A259,'Relevé Kizeo'!$C$4:$R$1001,2,TRUE),"")</f>
        <v>REPOS</v>
      </c>
      <c r="D259" s="9">
        <f t="shared" si="80"/>
        <v>10</v>
      </c>
      <c r="E259" s="10">
        <f t="shared" si="82"/>
        <v>0</v>
      </c>
      <c r="F259" s="170">
        <v>0</v>
      </c>
      <c r="G259" s="10" cm="1">
        <f t="array" ref="G259">_xlfn.IFS(C259="",0,C259=0,0,C259="CP",0,C259="CEF",0,C259="CSS",0,C259="CEM",0,C259="CEM",0,C259="MAL",0,C259="AT",0,C259="ABST J",0,C259="ABST I",0,C259="FERIE",0,C259="REPOS",0,C259&lt;"1:00",$F$420)</f>
        <v>0</v>
      </c>
      <c r="H259" s="10">
        <f>IF(A259='Relevé Kizeo'!C220,VLOOKUP(A259,'Relevé Kizeo'!$C$4:$R$1001,3,TRUE),"")</f>
        <v>0</v>
      </c>
      <c r="I259" s="10">
        <f>IF(A259='Relevé Kizeo'!C220,VLOOKUP(A259,'Relevé Kizeo'!$C$4:$R$1001,4,TRUE),"")</f>
        <v>0</v>
      </c>
      <c r="J259" s="10">
        <f>IF(A259='Relevé Kizeo'!C220,VLOOKUP(A259,'Relevé Kizeo'!$C$4:$R$1001,5,TRUE),"")</f>
        <v>0</v>
      </c>
      <c r="K259" s="10">
        <f t="shared" si="81"/>
        <v>0</v>
      </c>
      <c r="L259" s="9">
        <v>0</v>
      </c>
      <c r="M259" s="10" cm="1">
        <f t="array" ref="M259">_xlfn.IFS(I259="",0,I259=0,0,I259="CP",0,I259="CEF",0,I259="CSS",0,I259="CEM",0,I259="MAL",0,I259="AT",0,I259="ABST J",0,I259="ABST I",0,I259="FERIE",0,I259="REPOS",0,I259&lt;"1:00",$F$421)</f>
        <v>0</v>
      </c>
      <c r="N259" s="58" cm="1">
        <f t="array" aca="1" ref="N259" ca="1">_xlfn.IFS(D259=0,0,AND(D259&gt;=1,D259&lt;=9),OFFSET($AL$5,MOD(WEEKNUM(A259,21)-1,26),IF(WEEKNUM(A259,21)&gt;26,8,0))/5,D259=10,0,D259=11,(H259-E259+G259)*24+(K259-I259+M259)*24)</f>
        <v>0</v>
      </c>
      <c r="O259" s="25"/>
      <c r="P259" s="25">
        <f t="shared" ca="1" si="75"/>
        <v>0</v>
      </c>
      <c r="Q259" s="28" cm="1">
        <f t="array" aca="1" ref="Q259" ca="1">IF(LEFT(R$2,1)="-",-1,1)*INDIRECT(CONCATENATE(RIGHT(R$2,LEN(R$2)-1),ROW()))+IF(LEFT(R$3,1)="-",-1,1)*INDIRECT(CONCATENATE(RIGHT(R$3,LEN(R$3)-1),ROW()))</f>
        <v>0</v>
      </c>
      <c r="R259" s="25">
        <f t="shared" ca="1" si="76"/>
        <v>-940.95000000000016</v>
      </c>
      <c r="S259" s="9">
        <f t="shared" si="77"/>
        <v>0</v>
      </c>
      <c r="T259" s="9" t="str">
        <f t="shared" si="83"/>
        <v/>
      </c>
      <c r="U259" s="59"/>
      <c r="V259" s="60">
        <f>IF(A259='Relevé Kizeo'!C220,VLOOKUP(A259,'Relevé Kizeo'!$C$4:$R$1001,6,TRUE),"")</f>
        <v>0</v>
      </c>
      <c r="W259" s="50">
        <f t="shared" si="67"/>
        <v>0</v>
      </c>
      <c r="X259" s="50"/>
      <c r="Y259" s="51" t="str">
        <f t="shared" si="78"/>
        <v>0</v>
      </c>
      <c r="Z259" s="52">
        <f>IF(A260='Relevé Kizeo'!C221,VLOOKUP(A260,'Relevé Kizeo'!$C$4:$R$1001,8,TRUE),"")</f>
        <v>0</v>
      </c>
      <c r="AA259" s="52" t="str">
        <f t="shared" si="79"/>
        <v>0</v>
      </c>
      <c r="AB259" s="52">
        <f>IF(A260='Relevé Kizeo'!C221,VLOOKUP(A260,'Relevé Kizeo'!$C$4:$R$1001,9,TRUE),"")</f>
        <v>0</v>
      </c>
      <c r="AC259" s="52" t="str">
        <f t="shared" si="84"/>
        <v>0</v>
      </c>
      <c r="AD259" s="53">
        <f>IF(A260='Relevé Kizeo'!C221,VLOOKUP(A260,'Relevé Kizeo'!$C$4:$R$1001,10,TRUE),"")</f>
        <v>0</v>
      </c>
      <c r="AE259" s="11" t="str">
        <f t="shared" ca="1" si="68"/>
        <v/>
      </c>
      <c r="AF259" s="54" t="str">
        <f t="shared" ca="1" si="69"/>
        <v/>
      </c>
      <c r="AG259" s="43"/>
    </row>
    <row r="260" spans="1:54" s="33" customFormat="1" ht="15.75" customHeight="1" x14ac:dyDescent="0.25">
      <c r="A260" s="57">
        <v>45144</v>
      </c>
      <c r="B260" s="208"/>
      <c r="C260" s="10" t="str">
        <f>IF(A260='Relevé Kizeo'!C221,VLOOKUP(A260,'Relevé Kizeo'!$C$4:$R$1001,2,TRUE),"")</f>
        <v>REPOS</v>
      </c>
      <c r="D260" s="9">
        <f t="shared" si="80"/>
        <v>10</v>
      </c>
      <c r="E260" s="10">
        <f t="shared" si="82"/>
        <v>0</v>
      </c>
      <c r="F260" s="170">
        <v>0</v>
      </c>
      <c r="G260" s="10" cm="1">
        <f t="array" ref="G260">_xlfn.IFS(C260="",0,C260=0,0,C260="CP",0,C260="CEF",0,C260="CSS",0,C260="CEM",0,C260="CEM",0,C260="MAL",0,C260="AT",0,C260="ABST J",0,C260="ABST I",0,C260="FERIE",0,C260="REPOS",0,C260&lt;"1:00",$F$420)</f>
        <v>0</v>
      </c>
      <c r="H260" s="10">
        <f>IF(A260='Relevé Kizeo'!C221,VLOOKUP(A260,'Relevé Kizeo'!$C$4:$R$1001,3,TRUE),"")</f>
        <v>0</v>
      </c>
      <c r="I260" s="10">
        <f>IF(A260='Relevé Kizeo'!C221,VLOOKUP(A260,'Relevé Kizeo'!$C$4:$R$1001,4,TRUE),"")</f>
        <v>0</v>
      </c>
      <c r="J260" s="10">
        <f>IF(A260='Relevé Kizeo'!C221,VLOOKUP(A260,'Relevé Kizeo'!$C$4:$R$1001,5,TRUE),"")</f>
        <v>0</v>
      </c>
      <c r="K260" s="10">
        <f t="shared" si="81"/>
        <v>0</v>
      </c>
      <c r="L260" s="9">
        <v>0</v>
      </c>
      <c r="M260" s="10" cm="1">
        <f t="array" ref="M260">_xlfn.IFS(I260="",0,I260=0,0,I260="CP",0,I260="CEF",0,I260="CSS",0,I260="CEM",0,I260="MAL",0,I260="AT",0,I260="ABST J",0,I260="ABST I",0,I260="FERIE",0,I260="REPOS",0,I260&lt;"1:00",$F$421)</f>
        <v>0</v>
      </c>
      <c r="N260" s="58" cm="1">
        <f t="array" aca="1" ref="N260" ca="1">_xlfn.IFS(D260=0,0,AND(D260&gt;=1,D260&lt;=9),OFFSET($AL$5,MOD(WEEKNUM(A260,21)-1,26),IF(WEEKNUM(A260,21)&gt;26,8,0))/5,D260=10,0,D260=11,(H260-E260+G260)*24+(K260-I260+M260)*24)</f>
        <v>0</v>
      </c>
      <c r="O260" s="37">
        <f t="shared" ref="O260" ca="1" si="88">SUM(N254:N258)</f>
        <v>0</v>
      </c>
      <c r="P260" s="25">
        <v>32</v>
      </c>
      <c r="Q260" s="28" cm="1">
        <f t="array" aca="1" ref="Q260" ca="1">IF(LEFT(R$2,1)="-",-1,1)*INDIRECT(CONCATENATE(RIGHT(R$2,LEN(R$2)-1),ROW()))+IF(LEFT(R$3,1)="-",-1,1)*INDIRECT(CONCATENATE(RIGHT(R$3,LEN(R$3)-1),ROW()))</f>
        <v>-32</v>
      </c>
      <c r="R260" s="25">
        <f t="shared" ca="1" si="76"/>
        <v>-972.95000000000016</v>
      </c>
      <c r="S260" s="9">
        <f t="shared" si="77"/>
        <v>0</v>
      </c>
      <c r="T260" s="9" t="str">
        <f t="shared" si="83"/>
        <v/>
      </c>
      <c r="U260" s="59"/>
      <c r="V260" s="60">
        <f>IF(A260='Relevé Kizeo'!C221,VLOOKUP(A260,'Relevé Kizeo'!$C$4:$R$1001,6,TRUE),"")</f>
        <v>0</v>
      </c>
      <c r="W260" s="50" t="b">
        <f t="shared" si="67"/>
        <v>0</v>
      </c>
      <c r="X260" s="75"/>
      <c r="Y260" s="51" t="str">
        <f t="shared" si="78"/>
        <v>0</v>
      </c>
      <c r="Z260" s="52">
        <f>IF(A261='Relevé Kizeo'!C222,VLOOKUP(A261,'Relevé Kizeo'!$C$4:$R$1001,8,TRUE),"")</f>
        <v>0</v>
      </c>
      <c r="AA260" s="52" t="str">
        <f t="shared" si="79"/>
        <v>0</v>
      </c>
      <c r="AB260" s="52">
        <f>IF(A261='Relevé Kizeo'!C222,VLOOKUP(A261,'Relevé Kizeo'!$C$4:$R$1001,9,TRUE),"")</f>
        <v>0</v>
      </c>
      <c r="AC260" s="52" t="str">
        <f t="shared" si="84"/>
        <v>0</v>
      </c>
      <c r="AD260" s="53">
        <f>IF(A261='Relevé Kizeo'!C222,VLOOKUP(A261,'Relevé Kizeo'!$C$4:$R$1001,10,TRUE),"")</f>
        <v>0</v>
      </c>
      <c r="AE260" s="11" t="str">
        <f t="shared" ca="1" si="68"/>
        <v/>
      </c>
      <c r="AF260" s="54" t="str">
        <f t="shared" ca="1" si="69"/>
        <v/>
      </c>
      <c r="AG260" s="43"/>
    </row>
    <row r="261" spans="1:54" s="33" customFormat="1" ht="15.75" customHeight="1" x14ac:dyDescent="0.25">
      <c r="A261" s="57">
        <v>45145</v>
      </c>
      <c r="B261" s="207" t="s">
        <v>75</v>
      </c>
      <c r="C261" s="10">
        <f>IF(A261='Relevé Kizeo'!C222,VLOOKUP(A261,'Relevé Kizeo'!$C$4:$R$1001,2,TRUE),"")</f>
        <v>0</v>
      </c>
      <c r="D261" s="9">
        <f t="shared" si="80"/>
        <v>0</v>
      </c>
      <c r="E261" s="10">
        <f t="shared" si="82"/>
        <v>0</v>
      </c>
      <c r="F261" s="170">
        <v>0</v>
      </c>
      <c r="G261" s="10" cm="1">
        <f t="array" ref="G261">_xlfn.IFS(C261="",0,C261=0,0,C261="CP",0,C261="CEF",0,C261="CSS",0,C261="CEM",0,C261="CEM",0,C261="MAL",0,C261="AT",0,C261="ABST J",0,C261="ABST I",0,C261="FERIE",0,C261="REPOS",0,C261&lt;"1:00",$F$420)</f>
        <v>0</v>
      </c>
      <c r="H261" s="10">
        <f>IF(A261='Relevé Kizeo'!C222,VLOOKUP(A261,'Relevé Kizeo'!$C$4:$R$1001,3,TRUE),"")</f>
        <v>0</v>
      </c>
      <c r="I261" s="10">
        <f>IF(A261='Relevé Kizeo'!C222,VLOOKUP(A261,'Relevé Kizeo'!$C$4:$R$1001,4,TRUE),"")</f>
        <v>0</v>
      </c>
      <c r="J261" s="10">
        <f>IF(A261='Relevé Kizeo'!C222,VLOOKUP(A261,'Relevé Kizeo'!$C$4:$R$1001,5,TRUE),"")</f>
        <v>0</v>
      </c>
      <c r="K261" s="10">
        <f t="shared" si="81"/>
        <v>0</v>
      </c>
      <c r="L261" s="9">
        <v>0</v>
      </c>
      <c r="M261" s="10" cm="1">
        <f t="array" ref="M261">_xlfn.IFS(I261="",0,I261=0,0,I261="CP",0,I261="CEF",0,I261="CSS",0,I261="CEM",0,I261="MAL",0,I261="AT",0,I261="ABST J",0,I261="ABST I",0,I261="FERIE",0,I261="REPOS",0,I261&lt;"1:00",$F$421)</f>
        <v>0</v>
      </c>
      <c r="N261" s="58" cm="1">
        <f t="array" aca="1" ref="N261" ca="1">_xlfn.IFS(D261=0,0,AND(D261&gt;=1,D261&lt;=9),OFFSET($AL$5,MOD(WEEKNUM(A261,21)-1,26),IF(WEEKNUM(A261,21)&gt;26,8,0))/5,D261=10,0,D261=11,(H261-E261+G261)*24+(K261-I261+M261)*24)</f>
        <v>0</v>
      </c>
      <c r="P261" s="25">
        <f t="shared" ca="1" si="75"/>
        <v>0</v>
      </c>
      <c r="Q261" s="28" cm="1">
        <f t="array" aca="1" ref="Q261" ca="1">IF(LEFT(R$2,1)="-",-1,1)*INDIRECT(CONCATENATE(RIGHT(R$2,LEN(R$2)-1),ROW()))+IF(LEFT(R$3,1)="-",-1,1)*INDIRECT(CONCATENATE(RIGHT(R$3,LEN(R$3)-1),ROW()))</f>
        <v>0</v>
      </c>
      <c r="R261" s="25">
        <f t="shared" ca="1" si="76"/>
        <v>-972.95000000000016</v>
      </c>
      <c r="S261" s="9">
        <f t="shared" si="77"/>
        <v>0</v>
      </c>
      <c r="T261" s="9" t="str">
        <f t="shared" si="83"/>
        <v/>
      </c>
      <c r="U261" s="75"/>
      <c r="V261" s="60">
        <f>IF(A261='Relevé Kizeo'!C222,VLOOKUP(A261,'Relevé Kizeo'!$C$4:$R$1001,6,TRUE),"")</f>
        <v>0</v>
      </c>
      <c r="W261" s="50" t="b">
        <f t="shared" si="67"/>
        <v>0</v>
      </c>
      <c r="X261" s="75"/>
      <c r="Y261" s="51" t="str">
        <f t="shared" si="78"/>
        <v>0</v>
      </c>
      <c r="Z261" s="52">
        <f>IF(A262='Relevé Kizeo'!C223,VLOOKUP(A262,'Relevé Kizeo'!$C$4:$R$1001,8,TRUE),"")</f>
        <v>0</v>
      </c>
      <c r="AA261" s="52" t="str">
        <f t="shared" si="79"/>
        <v>0</v>
      </c>
      <c r="AB261" s="52">
        <f>IF(A262='Relevé Kizeo'!C223,VLOOKUP(A262,'Relevé Kizeo'!$C$4:$R$1001,9,TRUE),"")</f>
        <v>0</v>
      </c>
      <c r="AC261" s="52" t="str">
        <f t="shared" si="84"/>
        <v>0</v>
      </c>
      <c r="AD261" s="53">
        <f>IF(A262='Relevé Kizeo'!C223,VLOOKUP(A262,'Relevé Kizeo'!$C$4:$R$1001,10,TRUE),"")</f>
        <v>0</v>
      </c>
      <c r="AE261" s="11" t="str">
        <f t="shared" ca="1" si="68"/>
        <v/>
      </c>
      <c r="AF261" s="54" t="str">
        <f t="shared" ca="1" si="69"/>
        <v/>
      </c>
      <c r="AG261" s="43"/>
    </row>
    <row r="262" spans="1:54" s="33" customFormat="1" ht="15.75" customHeight="1" x14ac:dyDescent="0.25">
      <c r="A262" s="57">
        <v>45146</v>
      </c>
      <c r="B262" s="208"/>
      <c r="C262" s="10">
        <f>IF(A262='Relevé Kizeo'!C223,VLOOKUP(A262,'Relevé Kizeo'!$C$4:$R$1001,2,TRUE),"")</f>
        <v>0</v>
      </c>
      <c r="D262" s="9">
        <f t="shared" si="80"/>
        <v>0</v>
      </c>
      <c r="E262" s="10">
        <f t="shared" si="82"/>
        <v>0</v>
      </c>
      <c r="F262" s="170">
        <v>0</v>
      </c>
      <c r="G262" s="10" cm="1">
        <f t="array" ref="G262">_xlfn.IFS(C262="",0,C262=0,0,C262="CP",0,C262="CEF",0,C262="CSS",0,C262="CEM",0,C262="CEM",0,C262="MAL",0,C262="AT",0,C262="ABST J",0,C262="ABST I",0,C262="FERIE",0,C262="REPOS",0,C262&lt;"1:00",$F$420)</f>
        <v>0</v>
      </c>
      <c r="H262" s="10">
        <f>IF(A262='Relevé Kizeo'!C223,VLOOKUP(A262,'Relevé Kizeo'!$C$4:$R$1001,3,TRUE),"")</f>
        <v>0</v>
      </c>
      <c r="I262" s="10">
        <f>IF(A262='Relevé Kizeo'!C223,VLOOKUP(A262,'Relevé Kizeo'!$C$4:$R$1001,4,TRUE),"")</f>
        <v>0</v>
      </c>
      <c r="J262" s="10">
        <f>IF(A262='Relevé Kizeo'!C223,VLOOKUP(A262,'Relevé Kizeo'!$C$4:$R$1001,5,TRUE),"")</f>
        <v>0</v>
      </c>
      <c r="K262" s="10">
        <f t="shared" si="81"/>
        <v>0</v>
      </c>
      <c r="L262" s="9">
        <v>0</v>
      </c>
      <c r="M262" s="10" cm="1">
        <f t="array" ref="M262">_xlfn.IFS(I262="",0,I262=0,0,I262="CP",0,I262="CEF",0,I262="CSS",0,I262="CEM",0,I262="MAL",0,I262="AT",0,I262="ABST J",0,I262="ABST I",0,I262="FERIE",0,I262="REPOS",0,I262&lt;"1:00",$F$421)</f>
        <v>0</v>
      </c>
      <c r="N262" s="58" cm="1">
        <f t="array" aca="1" ref="N262" ca="1">_xlfn.IFS(D262=0,0,AND(D262&gt;=1,D262&lt;=9),OFFSET($AL$5,MOD(WEEKNUM(A262,21)-1,26),IF(WEEKNUM(A262,21)&gt;26,8,0))/5,D262=10,0,D262=11,(H262-E262+G262)*24+(K262-I262+M262)*24)</f>
        <v>0</v>
      </c>
      <c r="O262" s="25"/>
      <c r="P262" s="25">
        <f t="shared" ca="1" si="75"/>
        <v>0</v>
      </c>
      <c r="Q262" s="28" cm="1">
        <f t="array" aca="1" ref="Q262" ca="1">IF(LEFT(R$2,1)="-",-1,1)*INDIRECT(CONCATENATE(RIGHT(R$2,LEN(R$2)-1),ROW()))+IF(LEFT(R$3,1)="-",-1,1)*INDIRECT(CONCATENATE(RIGHT(R$3,LEN(R$3)-1),ROW()))</f>
        <v>0</v>
      </c>
      <c r="R262" s="25">
        <f t="shared" ca="1" si="76"/>
        <v>-972.95000000000016</v>
      </c>
      <c r="S262" s="9">
        <f t="shared" si="77"/>
        <v>0</v>
      </c>
      <c r="T262" s="9" t="str">
        <f t="shared" si="83"/>
        <v/>
      </c>
      <c r="U262" s="75"/>
      <c r="V262" s="60">
        <f>IF(A262='Relevé Kizeo'!C223,VLOOKUP(A262,'Relevé Kizeo'!$C$4:$R$1001,6,TRUE),"")</f>
        <v>0</v>
      </c>
      <c r="W262" s="50" t="b">
        <f t="shared" si="67"/>
        <v>0</v>
      </c>
      <c r="X262" s="50"/>
      <c r="Y262" s="51" t="str">
        <f t="shared" si="78"/>
        <v>0</v>
      </c>
      <c r="Z262" s="52">
        <f>IF(A263='Relevé Kizeo'!C224,VLOOKUP(A263,'Relevé Kizeo'!$C$4:$R$1001,8,TRUE),"")</f>
        <v>0</v>
      </c>
      <c r="AA262" s="52" t="str">
        <f t="shared" si="79"/>
        <v>0</v>
      </c>
      <c r="AB262" s="52">
        <f>IF(A263='Relevé Kizeo'!C224,VLOOKUP(A263,'Relevé Kizeo'!$C$4:$R$1001,9,TRUE),"")</f>
        <v>0</v>
      </c>
      <c r="AC262" s="52" t="str">
        <f t="shared" si="84"/>
        <v>0</v>
      </c>
      <c r="AD262" s="53">
        <f>IF(A263='Relevé Kizeo'!C224,VLOOKUP(A263,'Relevé Kizeo'!$C$4:$R$1001,10,TRUE),"")</f>
        <v>0</v>
      </c>
      <c r="AE262" s="11" t="str">
        <f t="shared" ca="1" si="68"/>
        <v/>
      </c>
      <c r="AF262" s="54" t="str">
        <f t="shared" ca="1" si="69"/>
        <v/>
      </c>
      <c r="AG262" s="43"/>
      <c r="AH262" s="230" t="s">
        <v>41</v>
      </c>
      <c r="AK262" s="44"/>
      <c r="AL262" s="44"/>
      <c r="AM262" s="44"/>
      <c r="AN262" s="44"/>
      <c r="AP262" s="44"/>
      <c r="AQ262" s="44"/>
      <c r="AR262" s="44"/>
    </row>
    <row r="263" spans="1:54" s="33" customFormat="1" ht="15.75" customHeight="1" x14ac:dyDescent="0.25">
      <c r="A263" s="57">
        <v>45147</v>
      </c>
      <c r="B263" s="208"/>
      <c r="C263" s="10">
        <f>IF(A263='Relevé Kizeo'!C224,VLOOKUP(A263,'Relevé Kizeo'!$C$4:$R$1001,2,TRUE),"")</f>
        <v>0</v>
      </c>
      <c r="D263" s="9">
        <f t="shared" si="80"/>
        <v>0</v>
      </c>
      <c r="E263" s="10">
        <f t="shared" si="82"/>
        <v>0</v>
      </c>
      <c r="F263" s="170">
        <v>0</v>
      </c>
      <c r="G263" s="10" cm="1">
        <f t="array" ref="G263">_xlfn.IFS(C263="",0,C263=0,0,C263="CP",0,C263="CEF",0,C263="CSS",0,C263="CEM",0,C263="CEM",0,C263="MAL",0,C263="AT",0,C263="ABST J",0,C263="ABST I",0,C263="FERIE",0,C263="REPOS",0,C263&lt;"1:00",$F$420)</f>
        <v>0</v>
      </c>
      <c r="H263" s="10">
        <f>IF(A263='Relevé Kizeo'!C224,VLOOKUP(A263,'Relevé Kizeo'!$C$4:$R$1001,3,TRUE),"")</f>
        <v>0</v>
      </c>
      <c r="I263" s="10">
        <f>IF(A263='Relevé Kizeo'!C224,VLOOKUP(A263,'Relevé Kizeo'!$C$4:$R$1001,4,TRUE),"")</f>
        <v>0</v>
      </c>
      <c r="J263" s="10">
        <f>IF(A263='Relevé Kizeo'!C224,VLOOKUP(A263,'Relevé Kizeo'!$C$4:$R$1001,5,TRUE),"")</f>
        <v>0</v>
      </c>
      <c r="K263" s="10">
        <f t="shared" si="81"/>
        <v>0</v>
      </c>
      <c r="L263" s="9">
        <v>0</v>
      </c>
      <c r="M263" s="10" cm="1">
        <f t="array" ref="M263">_xlfn.IFS(I263="",0,I263=0,0,I263="CP",0,I263="CEF",0,I263="CSS",0,I263="CEM",0,I263="MAL",0,I263="AT",0,I263="ABST J",0,I263="ABST I",0,I263="FERIE",0,I263="REPOS",0,I263&lt;"1:00",$F$421)</f>
        <v>0</v>
      </c>
      <c r="N263" s="58" cm="1">
        <f t="array" aca="1" ref="N263" ca="1">_xlfn.IFS(D263=0,0,AND(D263&gt;=1,D263&lt;=9),OFFSET($AL$5,MOD(WEEKNUM(A263,21)-1,26),IF(WEEKNUM(A263,21)&gt;26,8,0))/5,D263=10,0,D263=11,(H263-E263+G263)*24+(K263-I263+M263)*24)</f>
        <v>0</v>
      </c>
      <c r="O263" s="25"/>
      <c r="P263" s="25">
        <f t="shared" ca="1" si="75"/>
        <v>0</v>
      </c>
      <c r="Q263" s="28" cm="1">
        <f t="array" aca="1" ref="Q263" ca="1">IF(LEFT(R$2,1)="-",-1,1)*INDIRECT(CONCATENATE(RIGHT(R$2,LEN(R$2)-1),ROW()))+IF(LEFT(R$3,1)="-",-1,1)*INDIRECT(CONCATENATE(RIGHT(R$3,LEN(R$3)-1),ROW()))</f>
        <v>0</v>
      </c>
      <c r="R263" s="25">
        <f t="shared" ca="1" si="76"/>
        <v>-972.95000000000016</v>
      </c>
      <c r="S263" s="9">
        <f t="shared" si="77"/>
        <v>0</v>
      </c>
      <c r="T263" s="9" t="str">
        <f t="shared" si="83"/>
        <v/>
      </c>
      <c r="U263" s="59"/>
      <c r="V263" s="60">
        <f>IF(A263='Relevé Kizeo'!C224,VLOOKUP(A263,'Relevé Kizeo'!$C$4:$R$1001,6,TRUE),"")</f>
        <v>0</v>
      </c>
      <c r="W263" s="50" t="b">
        <f t="shared" si="67"/>
        <v>0</v>
      </c>
      <c r="X263" s="50"/>
      <c r="Y263" s="51" t="str">
        <f t="shared" si="78"/>
        <v>0</v>
      </c>
      <c r="Z263" s="52">
        <f>IF(A264='Relevé Kizeo'!C225,VLOOKUP(A264,'Relevé Kizeo'!$C$4:$R$1001,8,TRUE),"")</f>
        <v>0</v>
      </c>
      <c r="AA263" s="52" t="str">
        <f t="shared" si="79"/>
        <v>0</v>
      </c>
      <c r="AB263" s="52">
        <f>IF(A264='Relevé Kizeo'!C225,VLOOKUP(A264,'Relevé Kizeo'!$C$4:$R$1001,9,TRUE),"")</f>
        <v>0</v>
      </c>
      <c r="AC263" s="52" t="str">
        <f t="shared" si="84"/>
        <v>0</v>
      </c>
      <c r="AD263" s="53">
        <f>IF(A264='Relevé Kizeo'!C225,VLOOKUP(A264,'Relevé Kizeo'!$C$4:$R$1001,10,TRUE),"")</f>
        <v>0</v>
      </c>
      <c r="AE263" s="11" t="str">
        <f t="shared" ca="1" si="68"/>
        <v/>
      </c>
      <c r="AF263" s="54" t="str">
        <f t="shared" ca="1" si="69"/>
        <v/>
      </c>
      <c r="AG263" s="43"/>
      <c r="AH263" s="230"/>
      <c r="AK263" s="44"/>
      <c r="AL263" s="44"/>
      <c r="AM263" s="44"/>
      <c r="AN263" s="44"/>
      <c r="AP263" s="44"/>
      <c r="AQ263" s="44"/>
      <c r="AR263" s="44"/>
    </row>
    <row r="264" spans="1:54" s="33" customFormat="1" ht="15.75" customHeight="1" x14ac:dyDescent="0.25">
      <c r="A264" s="57">
        <v>45148</v>
      </c>
      <c r="B264" s="208"/>
      <c r="C264" s="10">
        <f>IF(A264='Relevé Kizeo'!C225,VLOOKUP(A264,'Relevé Kizeo'!$C$4:$R$1001,2,TRUE),"")</f>
        <v>0</v>
      </c>
      <c r="D264" s="9">
        <f t="shared" si="80"/>
        <v>0</v>
      </c>
      <c r="E264" s="10">
        <f t="shared" si="82"/>
        <v>0</v>
      </c>
      <c r="F264" s="170">
        <v>0</v>
      </c>
      <c r="G264" s="10" cm="1">
        <f t="array" ref="G264">_xlfn.IFS(C264="",0,C264=0,0,C264="CP",0,C264="CEF",0,C264="CSS",0,C264="CEM",0,C264="CEM",0,C264="MAL",0,C264="AT",0,C264="ABST J",0,C264="ABST I",0,C264="FERIE",0,C264="REPOS",0,C264&lt;"1:00",$F$420)</f>
        <v>0</v>
      </c>
      <c r="H264" s="10">
        <f>IF(A264='Relevé Kizeo'!C225,VLOOKUP(A264,'Relevé Kizeo'!$C$4:$R$1001,3,TRUE),"")</f>
        <v>0</v>
      </c>
      <c r="I264" s="10">
        <f>IF(A264='Relevé Kizeo'!C225,VLOOKUP(A264,'Relevé Kizeo'!$C$4:$R$1001,4,TRUE),"")</f>
        <v>0</v>
      </c>
      <c r="J264" s="10">
        <f>IF(A264='Relevé Kizeo'!C225,VLOOKUP(A264,'Relevé Kizeo'!$C$4:$R$1001,5,TRUE),"")</f>
        <v>0</v>
      </c>
      <c r="K264" s="10">
        <f t="shared" si="81"/>
        <v>0</v>
      </c>
      <c r="L264" s="9">
        <v>0</v>
      </c>
      <c r="M264" s="10" cm="1">
        <f t="array" ref="M264">_xlfn.IFS(I264="",0,I264=0,0,I264="CP",0,I264="CEF",0,I264="CSS",0,I264="CEM",0,I264="MAL",0,I264="AT",0,I264="ABST J",0,I264="ABST I",0,I264="FERIE",0,I264="REPOS",0,I264&lt;"1:00",$F$421)</f>
        <v>0</v>
      </c>
      <c r="N264" s="58" cm="1">
        <f t="array" aca="1" ref="N264" ca="1">_xlfn.IFS(D264=0,0,AND(D264&gt;=1,D264&lt;=9),OFFSET($AL$5,MOD(WEEKNUM(A264,21)-1,26),IF(WEEKNUM(A264,21)&gt;26,8,0))/5,D264=10,0,D264=11,(H264-E264+G264)*24+(K264-I264+M264)*24)</f>
        <v>0</v>
      </c>
      <c r="O264" s="25"/>
      <c r="P264" s="25">
        <f t="shared" ca="1" si="75"/>
        <v>0</v>
      </c>
      <c r="Q264" s="28" cm="1">
        <f t="array" aca="1" ref="Q264" ca="1">IF(LEFT(R$2,1)="-",-1,1)*INDIRECT(CONCATENATE(RIGHT(R$2,LEN(R$2)-1),ROW()))+IF(LEFT(R$3,1)="-",-1,1)*INDIRECT(CONCATENATE(RIGHT(R$3,LEN(R$3)-1),ROW()))</f>
        <v>0</v>
      </c>
      <c r="R264" s="25">
        <f t="shared" ca="1" si="76"/>
        <v>-972.95000000000016</v>
      </c>
      <c r="S264" s="9">
        <f t="shared" si="77"/>
        <v>0</v>
      </c>
      <c r="T264" s="9" t="str">
        <f t="shared" si="83"/>
        <v/>
      </c>
      <c r="U264" s="59"/>
      <c r="V264" s="60">
        <f>IF(A264='Relevé Kizeo'!C225,VLOOKUP(A264,'Relevé Kizeo'!$C$4:$R$1001,6,TRUE),"")</f>
        <v>0</v>
      </c>
      <c r="W264" s="50" t="b">
        <f t="shared" si="67"/>
        <v>0</v>
      </c>
      <c r="X264" s="50"/>
      <c r="Y264" s="51" t="str">
        <f t="shared" si="78"/>
        <v>0</v>
      </c>
      <c r="Z264" s="52">
        <f>IF(A265='Relevé Kizeo'!C226,VLOOKUP(A265,'Relevé Kizeo'!$C$4:$R$1001,8,TRUE),"")</f>
        <v>0</v>
      </c>
      <c r="AA264" s="52" t="str">
        <f t="shared" si="79"/>
        <v>0</v>
      </c>
      <c r="AB264" s="52">
        <f>IF(A265='Relevé Kizeo'!C226,VLOOKUP(A265,'Relevé Kizeo'!$C$4:$R$1001,9,TRUE),"")</f>
        <v>0</v>
      </c>
      <c r="AC264" s="52" t="str">
        <f t="shared" si="84"/>
        <v>0</v>
      </c>
      <c r="AD264" s="53">
        <f>IF(A265='Relevé Kizeo'!C226,VLOOKUP(A265,'Relevé Kizeo'!$C$4:$R$1001,10,TRUE),"")</f>
        <v>0</v>
      </c>
      <c r="AE264" s="11" t="str">
        <f t="shared" ca="1" si="68"/>
        <v/>
      </c>
      <c r="AF264" s="54" t="str">
        <f t="shared" ca="1" si="69"/>
        <v/>
      </c>
      <c r="AG264" s="64"/>
      <c r="AH264" s="55">
        <f ca="1">SUM(AF300:AF333)</f>
        <v>0</v>
      </c>
      <c r="AK264" s="56"/>
      <c r="AL264" s="56"/>
      <c r="AM264" s="56"/>
      <c r="AN264" s="56"/>
      <c r="AO264" s="56"/>
      <c r="AP264" s="56"/>
      <c r="AQ264" s="56"/>
      <c r="AR264" s="56"/>
      <c r="AS264" s="56"/>
      <c r="AT264" s="56"/>
      <c r="AU264" s="56"/>
      <c r="AV264" s="80"/>
      <c r="AX264" s="56"/>
      <c r="AY264" s="56"/>
      <c r="AZ264" s="56"/>
      <c r="BA264" s="55"/>
      <c r="BB264" s="55"/>
    </row>
    <row r="265" spans="1:54" s="33" customFormat="1" ht="15.75" customHeight="1" x14ac:dyDescent="0.25">
      <c r="A265" s="57">
        <v>45149</v>
      </c>
      <c r="B265" s="208"/>
      <c r="C265" s="10">
        <f>IF(A265='Relevé Kizeo'!C226,VLOOKUP(A265,'Relevé Kizeo'!$C$4:$R$1001,2,TRUE),"")</f>
        <v>0</v>
      </c>
      <c r="D265" s="9">
        <f t="shared" si="80"/>
        <v>0</v>
      </c>
      <c r="E265" s="10">
        <f t="shared" si="82"/>
        <v>0</v>
      </c>
      <c r="F265" s="170">
        <v>0</v>
      </c>
      <c r="G265" s="10" cm="1">
        <f t="array" ref="G265">_xlfn.IFS(C265="",0,C265=0,0,C265="CP",0,C265="CEF",0,C265="CSS",0,C265="CEM",0,C265="CEM",0,C265="MAL",0,C265="AT",0,C265="ABST J",0,C265="ABST I",0,C265="FERIE",0,C265="REPOS",0,C265&lt;"1:00",$F$420)</f>
        <v>0</v>
      </c>
      <c r="H265" s="10">
        <f>IF(A265='Relevé Kizeo'!C226,VLOOKUP(A265,'Relevé Kizeo'!$C$4:$R$1001,3,TRUE),"")</f>
        <v>0</v>
      </c>
      <c r="I265" s="10">
        <f>IF(A265='Relevé Kizeo'!C226,VLOOKUP(A265,'Relevé Kizeo'!$C$4:$R$1001,4,TRUE),"")</f>
        <v>0</v>
      </c>
      <c r="J265" s="10">
        <f>IF(A265='Relevé Kizeo'!C226,VLOOKUP(A265,'Relevé Kizeo'!$C$4:$R$1001,5,TRUE),"")</f>
        <v>0</v>
      </c>
      <c r="K265" s="10">
        <f t="shared" si="81"/>
        <v>0</v>
      </c>
      <c r="L265" s="9">
        <v>0</v>
      </c>
      <c r="M265" s="10" cm="1">
        <f t="array" ref="M265">_xlfn.IFS(I265="",0,I265=0,0,I265="CP",0,I265="CEF",0,I265="CSS",0,I265="CEM",0,I265="MAL",0,I265="AT",0,I265="ABST J",0,I265="ABST I",0,I265="FERIE",0,I265="REPOS",0,I265&lt;"1:00",$F$421)</f>
        <v>0</v>
      </c>
      <c r="N265" s="58" cm="1">
        <f t="array" aca="1" ref="N265" ca="1">_xlfn.IFS(D265=0,0,AND(D265&gt;=1,D265&lt;=9),OFFSET($AL$5,MOD(WEEKNUM(A265,21)-1,26),IF(WEEKNUM(A265,21)&gt;26,8,0))/5,D265=10,0,D265=11,(H265-E265+G265)*24+(K265-I265+M265)*24)</f>
        <v>0</v>
      </c>
      <c r="O265" s="25"/>
      <c r="P265" s="25">
        <f t="shared" ca="1" si="75"/>
        <v>0</v>
      </c>
      <c r="Q265" s="28" cm="1">
        <f t="array" aca="1" ref="Q265" ca="1">IF(LEFT(R$2,1)="-",-1,1)*INDIRECT(CONCATENATE(RIGHT(R$2,LEN(R$2)-1),ROW()))+IF(LEFT(R$3,1)="-",-1,1)*INDIRECT(CONCATENATE(RIGHT(R$3,LEN(R$3)-1),ROW()))</f>
        <v>0</v>
      </c>
      <c r="R265" s="25">
        <f t="shared" ca="1" si="76"/>
        <v>-972.95000000000016</v>
      </c>
      <c r="S265" s="9">
        <f t="shared" si="77"/>
        <v>0</v>
      </c>
      <c r="T265" s="9" t="str">
        <f t="shared" si="83"/>
        <v/>
      </c>
      <c r="U265" s="59"/>
      <c r="V265" s="60">
        <f>IF(A265='Relevé Kizeo'!C226,VLOOKUP(A265,'Relevé Kizeo'!$C$4:$R$1001,6,TRUE),"")</f>
        <v>0</v>
      </c>
      <c r="W265" s="50">
        <f t="shared" si="67"/>
        <v>0</v>
      </c>
      <c r="X265" s="50"/>
      <c r="Y265" s="51" t="str">
        <f t="shared" si="78"/>
        <v>0</v>
      </c>
      <c r="Z265" s="52">
        <f>IF(A266='Relevé Kizeo'!C227,VLOOKUP(A266,'Relevé Kizeo'!$C$4:$R$1001,8,TRUE),"")</f>
        <v>0</v>
      </c>
      <c r="AA265" s="52" t="str">
        <f t="shared" si="79"/>
        <v>0</v>
      </c>
      <c r="AB265" s="52">
        <f>IF(A266='Relevé Kizeo'!C227,VLOOKUP(A266,'Relevé Kizeo'!$C$4:$R$1001,9,TRUE),"")</f>
        <v>0</v>
      </c>
      <c r="AC265" s="52" t="str">
        <f t="shared" si="84"/>
        <v>0</v>
      </c>
      <c r="AD265" s="53">
        <f>IF(A266='Relevé Kizeo'!C227,VLOOKUP(A266,'Relevé Kizeo'!$C$4:$R$1001,10,TRUE),"")</f>
        <v>0</v>
      </c>
      <c r="AE265" s="11" t="str">
        <f t="shared" ca="1" si="68"/>
        <v/>
      </c>
      <c r="AF265" s="54" t="str">
        <f t="shared" ca="1" si="69"/>
        <v/>
      </c>
      <c r="AG265" s="61"/>
      <c r="AH265" s="11">
        <f ca="1">(IF(AH264&gt;0,AH264/24,ABS(AH264/24)))</f>
        <v>0</v>
      </c>
      <c r="AK265" s="26"/>
      <c r="AL265" s="26"/>
      <c r="AM265" s="26"/>
      <c r="AN265" s="26"/>
      <c r="AO265" s="26"/>
      <c r="AP265" s="26"/>
      <c r="AQ265" s="26"/>
      <c r="AR265" s="26"/>
      <c r="AS265" s="26"/>
      <c r="AT265" s="26"/>
      <c r="AU265" s="26"/>
      <c r="AV265" s="26"/>
      <c r="AX265" s="56"/>
      <c r="AY265" s="56"/>
      <c r="AZ265" s="56"/>
      <c r="BA265" s="55"/>
      <c r="BB265" s="55"/>
    </row>
    <row r="266" spans="1:54" s="33" customFormat="1" ht="15.75" customHeight="1" x14ac:dyDescent="0.25">
      <c r="A266" s="57">
        <v>45150</v>
      </c>
      <c r="B266" s="208"/>
      <c r="C266" s="10" t="str">
        <f>IF(A266='Relevé Kizeo'!C227,VLOOKUP(A266,'Relevé Kizeo'!$C$4:$R$1001,2,TRUE),"")</f>
        <v>REPOS</v>
      </c>
      <c r="D266" s="9">
        <f t="shared" si="80"/>
        <v>10</v>
      </c>
      <c r="E266" s="10">
        <f t="shared" si="82"/>
        <v>0</v>
      </c>
      <c r="F266" s="170">
        <v>0</v>
      </c>
      <c r="G266" s="10" cm="1">
        <f t="array" ref="G266">_xlfn.IFS(C266="",0,C266=0,0,C266="CP",0,C266="CEF",0,C266="CSS",0,C266="CEM",0,C266="CEM",0,C266="MAL",0,C266="AT",0,C266="ABST J",0,C266="ABST I",0,C266="FERIE",0,C266="REPOS",0,C266&lt;"1:00",$F$420)</f>
        <v>0</v>
      </c>
      <c r="H266" s="10">
        <f>IF(A266='Relevé Kizeo'!C227,VLOOKUP(A266,'Relevé Kizeo'!$C$4:$R$1001,3,TRUE),"")</f>
        <v>0</v>
      </c>
      <c r="I266" s="10">
        <f>IF(A266='Relevé Kizeo'!C227,VLOOKUP(A266,'Relevé Kizeo'!$C$4:$R$1001,4,TRUE),"")</f>
        <v>0</v>
      </c>
      <c r="J266" s="10">
        <f>IF(A266='Relevé Kizeo'!C227,VLOOKUP(A266,'Relevé Kizeo'!$C$4:$R$1001,5,TRUE),"")</f>
        <v>0</v>
      </c>
      <c r="K266" s="10">
        <f t="shared" si="81"/>
        <v>0</v>
      </c>
      <c r="L266" s="9">
        <v>0</v>
      </c>
      <c r="M266" s="10" cm="1">
        <f t="array" ref="M266">_xlfn.IFS(I266="",0,I266=0,0,I266="CP",0,I266="CEF",0,I266="CSS",0,I266="CEM",0,I266="MAL",0,I266="AT",0,I266="ABST J",0,I266="ABST I",0,I266="FERIE",0,I266="REPOS",0,I266&lt;"1:00",$F$421)</f>
        <v>0</v>
      </c>
      <c r="N266" s="58" cm="1">
        <f t="array" aca="1" ref="N266" ca="1">_xlfn.IFS(D266=0,0,AND(D266&gt;=1,D266&lt;=9),OFFSET($AL$5,MOD(WEEKNUM(A266,21)-1,26),IF(WEEKNUM(A266,21)&gt;26,8,0))/5,D266=10,0,D266=11,(H266-E266+G266)*24+(K266-I266+M266)*24)</f>
        <v>0</v>
      </c>
      <c r="O266" s="25"/>
      <c r="P266" s="25">
        <f t="shared" ca="1" si="75"/>
        <v>0</v>
      </c>
      <c r="Q266" s="28" cm="1">
        <f t="array" aca="1" ref="Q266" ca="1">IF(LEFT(R$2,1)="-",-1,1)*INDIRECT(CONCATENATE(RIGHT(R$2,LEN(R$2)-1),ROW()))+IF(LEFT(R$3,1)="-",-1,1)*INDIRECT(CONCATENATE(RIGHT(R$3,LEN(R$3)-1),ROW()))</f>
        <v>0</v>
      </c>
      <c r="R266" s="25">
        <f t="shared" ca="1" si="76"/>
        <v>-972.95000000000016</v>
      </c>
      <c r="S266" s="9">
        <f t="shared" si="77"/>
        <v>0</v>
      </c>
      <c r="T266" s="9" t="str">
        <f t="shared" si="83"/>
        <v/>
      </c>
      <c r="U266" s="59"/>
      <c r="V266" s="60">
        <f>IF(A266='Relevé Kizeo'!C227,VLOOKUP(A266,'Relevé Kizeo'!$C$4:$R$1001,6,TRUE),"")</f>
        <v>0</v>
      </c>
      <c r="W266" s="50">
        <f t="shared" si="67"/>
        <v>0</v>
      </c>
      <c r="X266" s="50"/>
      <c r="Y266" s="51" t="str">
        <f t="shared" si="78"/>
        <v>0</v>
      </c>
      <c r="Z266" s="52">
        <f>IF(A267='Relevé Kizeo'!C228,VLOOKUP(A267,'Relevé Kizeo'!$C$4:$R$1001,8,TRUE),"")</f>
        <v>0</v>
      </c>
      <c r="AA266" s="52" t="str">
        <f t="shared" si="79"/>
        <v>0</v>
      </c>
      <c r="AB266" s="52">
        <f>IF(A267='Relevé Kizeo'!C228,VLOOKUP(A267,'Relevé Kizeo'!$C$4:$R$1001,9,TRUE),"")</f>
        <v>0</v>
      </c>
      <c r="AC266" s="52" t="str">
        <f t="shared" si="84"/>
        <v>0</v>
      </c>
      <c r="AD266" s="53">
        <f>IF(A267='Relevé Kizeo'!C228,VLOOKUP(A267,'Relevé Kizeo'!$C$4:$R$1001,10,TRUE),"")</f>
        <v>0</v>
      </c>
      <c r="AE266" s="11" t="str">
        <f t="shared" ca="1" si="68"/>
        <v/>
      </c>
      <c r="AF266" s="54" t="str">
        <f t="shared" ca="1" si="69"/>
        <v/>
      </c>
      <c r="AG266" s="43"/>
      <c r="AK266" s="26"/>
      <c r="AL266" s="26"/>
      <c r="AM266" s="26"/>
      <c r="AN266" s="26"/>
      <c r="AO266" s="26"/>
      <c r="AP266" s="26"/>
      <c r="AQ266" s="26"/>
      <c r="AR266" s="26"/>
      <c r="AS266" s="26"/>
      <c r="AT266" s="26"/>
      <c r="AU266" s="26"/>
      <c r="AV266" s="26"/>
      <c r="AX266" s="56"/>
      <c r="AY266" s="56"/>
      <c r="AZ266" s="56"/>
      <c r="BA266" s="55"/>
      <c r="BB266" s="55"/>
    </row>
    <row r="267" spans="1:54" s="33" customFormat="1" ht="15.75" customHeight="1" x14ac:dyDescent="0.25">
      <c r="A267" s="57">
        <v>45151</v>
      </c>
      <c r="B267" s="208"/>
      <c r="C267" s="10" t="str">
        <f>IF(A267='Relevé Kizeo'!C228,VLOOKUP(A267,'Relevé Kizeo'!$C$4:$R$1001,2,TRUE),"")</f>
        <v>REPOS</v>
      </c>
      <c r="D267" s="9">
        <f t="shared" si="80"/>
        <v>10</v>
      </c>
      <c r="E267" s="10">
        <f t="shared" si="82"/>
        <v>0</v>
      </c>
      <c r="F267" s="170">
        <v>0</v>
      </c>
      <c r="G267" s="10" cm="1">
        <f t="array" ref="G267">_xlfn.IFS(C267="",0,C267=0,0,C267="CP",0,C267="CEF",0,C267="CSS",0,C267="CEM",0,C267="CEM",0,C267="MAL",0,C267="AT",0,C267="ABST J",0,C267="ABST I",0,C267="FERIE",0,C267="REPOS",0,C267&lt;"1:00",$F$420)</f>
        <v>0</v>
      </c>
      <c r="H267" s="10">
        <f>IF(A267='Relevé Kizeo'!C228,VLOOKUP(A267,'Relevé Kizeo'!$C$4:$R$1001,3,TRUE),"")</f>
        <v>0</v>
      </c>
      <c r="I267" s="10">
        <f>IF(A267='Relevé Kizeo'!C228,VLOOKUP(A267,'Relevé Kizeo'!$C$4:$R$1001,4,TRUE),"")</f>
        <v>0</v>
      </c>
      <c r="J267" s="10">
        <f>IF(A267='Relevé Kizeo'!C228,VLOOKUP(A267,'Relevé Kizeo'!$C$4:$R$1001,5,TRUE),"")</f>
        <v>0</v>
      </c>
      <c r="K267" s="10">
        <f t="shared" si="81"/>
        <v>0</v>
      </c>
      <c r="L267" s="9">
        <v>0</v>
      </c>
      <c r="M267" s="10" cm="1">
        <f t="array" ref="M267">_xlfn.IFS(I267="",0,I267=0,0,I267="CP",0,I267="CEF",0,I267="CSS",0,I267="CEM",0,I267="MAL",0,I267="AT",0,I267="ABST J",0,I267="ABST I",0,I267="FERIE",0,I267="REPOS",0,I267&lt;"1:00",$F$421)</f>
        <v>0</v>
      </c>
      <c r="N267" s="58" cm="1">
        <f t="array" aca="1" ref="N267" ca="1">_xlfn.IFS(D267=0,0,AND(D267&gt;=1,D267&lt;=9),OFFSET($AL$5,MOD(WEEKNUM(A267,21)-1,26),IF(WEEKNUM(A267,21)&gt;26,8,0))/5,D267=10,0,D267=11,(H267-E267+G267)*24+(K267-I267+M267)*24)</f>
        <v>0</v>
      </c>
      <c r="O267" s="37">
        <f t="shared" ref="O267" ca="1" si="89">SUM(N261:N265)</f>
        <v>0</v>
      </c>
      <c r="P267" s="25">
        <v>32</v>
      </c>
      <c r="Q267" s="28" cm="1">
        <f t="array" aca="1" ref="Q267" ca="1">IF(LEFT(R$2,1)="-",-1,1)*INDIRECT(CONCATENATE(RIGHT(R$2,LEN(R$2)-1),ROW()))+IF(LEFT(R$3,1)="-",-1,1)*INDIRECT(CONCATENATE(RIGHT(R$3,LEN(R$3)-1),ROW()))</f>
        <v>-32</v>
      </c>
      <c r="R267" s="25">
        <f t="shared" ca="1" si="76"/>
        <v>-1004.9500000000002</v>
      </c>
      <c r="S267" s="9">
        <f t="shared" si="77"/>
        <v>0</v>
      </c>
      <c r="T267" s="9" t="str">
        <f t="shared" si="83"/>
        <v/>
      </c>
      <c r="U267" s="59"/>
      <c r="V267" s="60">
        <f>IF(A267='Relevé Kizeo'!C228,VLOOKUP(A267,'Relevé Kizeo'!$C$4:$R$1001,6,TRUE),"")</f>
        <v>0</v>
      </c>
      <c r="W267" s="50" t="b">
        <f t="shared" ref="W267:W330" si="90">IF(D268="","",IF(D268=1,1,IF(D268=2,0,IF(D268=3,0,IF(D268=4,0,IF(D268=5,0,IF(D268=6,1,IF(D268=7,0,IF(D268=8,0,IF(D268=9,0,IF(D268=10,0,IF(D268=11,1))))))))))))</f>
        <v>0</v>
      </c>
      <c r="X267" s="50"/>
      <c r="Y267" s="51" t="str">
        <f t="shared" si="78"/>
        <v>0</v>
      </c>
      <c r="Z267" s="52">
        <f>IF(A268='Relevé Kizeo'!C229,VLOOKUP(A268,'Relevé Kizeo'!$C$4:$R$1001,8,TRUE),"")</f>
        <v>0</v>
      </c>
      <c r="AA267" s="52" t="str">
        <f t="shared" si="79"/>
        <v>0</v>
      </c>
      <c r="AB267" s="52">
        <f>IF(A268='Relevé Kizeo'!C229,VLOOKUP(A268,'Relevé Kizeo'!$C$4:$R$1001,9,TRUE),"")</f>
        <v>0</v>
      </c>
      <c r="AC267" s="52" t="str">
        <f t="shared" si="84"/>
        <v>0</v>
      </c>
      <c r="AD267" s="53">
        <f>IF(A268='Relevé Kizeo'!C229,VLOOKUP(A268,'Relevé Kizeo'!$C$4:$R$1001,10,TRUE),"")</f>
        <v>0</v>
      </c>
      <c r="AE267" s="11" t="str">
        <f t="shared" ref="AE267:AE330" ca="1" si="91">IF(N268=0,"",IF(N268&gt;$F$418,N268-$F$418,$F$418-N268))</f>
        <v/>
      </c>
      <c r="AF267" s="54" t="str">
        <f t="shared" ref="AF267:AF330" ca="1" si="92">IF(ISERROR(IF(N268&gt;$F$418,(HOUR(AE267)*60+MINUTE(AE267))/60,-(HOUR(AE267)*60+MINUTE(AE267))/60)),"",IF(N268&gt;$F$418,(HOUR(AE267)*60+MINUTE(AE267))/60,-(HOUR(AE267)*60+MINUTE(AE267))/60))</f>
        <v/>
      </c>
      <c r="AG267" s="43"/>
    </row>
    <row r="268" spans="1:54" s="33" customFormat="1" ht="15.75" customHeight="1" x14ac:dyDescent="0.25">
      <c r="A268" s="57">
        <v>45152</v>
      </c>
      <c r="B268" s="207" t="s">
        <v>76</v>
      </c>
      <c r="C268" s="10">
        <f>IF(A268='Relevé Kizeo'!C229,VLOOKUP(A268,'Relevé Kizeo'!$C$4:$R$1001,2,TRUE),"")</f>
        <v>0</v>
      </c>
      <c r="D268" s="9">
        <f t="shared" si="80"/>
        <v>0</v>
      </c>
      <c r="E268" s="10">
        <f t="shared" si="82"/>
        <v>0</v>
      </c>
      <c r="F268" s="170">
        <v>0</v>
      </c>
      <c r="G268" s="10" cm="1">
        <f t="array" ref="G268">_xlfn.IFS(C268="",0,C268=0,0,C268="CP",0,C268="CEF",0,C268="CSS",0,C268="CEM",0,C268="CEM",0,C268="MAL",0,C268="AT",0,C268="ABST J",0,C268="ABST I",0,C268="FERIE",0,C268="REPOS",0,C268&lt;"1:00",$F$420)</f>
        <v>0</v>
      </c>
      <c r="H268" s="10">
        <f>IF(A268='Relevé Kizeo'!C229,VLOOKUP(A268,'Relevé Kizeo'!$C$4:$R$1001,3,TRUE),"")</f>
        <v>0</v>
      </c>
      <c r="I268" s="10">
        <f>IF(A268='Relevé Kizeo'!C229,VLOOKUP(A268,'Relevé Kizeo'!$C$4:$R$1001,4,TRUE),"")</f>
        <v>0</v>
      </c>
      <c r="J268" s="10">
        <f>IF(A268='Relevé Kizeo'!C229,VLOOKUP(A268,'Relevé Kizeo'!$C$4:$R$1001,5,TRUE),"")</f>
        <v>0</v>
      </c>
      <c r="K268" s="10">
        <f t="shared" si="81"/>
        <v>0</v>
      </c>
      <c r="L268" s="9">
        <v>0</v>
      </c>
      <c r="M268" s="10" cm="1">
        <f t="array" ref="M268">_xlfn.IFS(I268="",0,I268=0,0,I268="CP",0,I268="CEF",0,I268="CSS",0,I268="CEM",0,I268="MAL",0,I268="AT",0,I268="ABST J",0,I268="ABST I",0,I268="FERIE",0,I268="REPOS",0,I268&lt;"1:00",$F$421)</f>
        <v>0</v>
      </c>
      <c r="N268" s="58" cm="1">
        <f t="array" aca="1" ref="N268" ca="1">_xlfn.IFS(D268=0,0,AND(D268&gt;=1,D268&lt;=9),OFFSET($AL$5,MOD(WEEKNUM(A268,21)-1,26),IF(WEEKNUM(A268,21)&gt;26,8,0))/5,D268=10,0,D268=11,(H268-E268+G268)*24+(K268-I268+M268)*24)</f>
        <v>0</v>
      </c>
      <c r="P268" s="25">
        <f t="shared" ca="1" si="75"/>
        <v>0</v>
      </c>
      <c r="Q268" s="28" cm="1">
        <f t="array" aca="1" ref="Q268" ca="1">IF(LEFT(R$2,1)="-",-1,1)*INDIRECT(CONCATENATE(RIGHT(R$2,LEN(R$2)-1),ROW()))+IF(LEFT(R$3,1)="-",-1,1)*INDIRECT(CONCATENATE(RIGHT(R$3,LEN(R$3)-1),ROW()))</f>
        <v>0</v>
      </c>
      <c r="R268" s="25">
        <f t="shared" ca="1" si="76"/>
        <v>-1004.9500000000002</v>
      </c>
      <c r="S268" s="9">
        <f t="shared" si="77"/>
        <v>0</v>
      </c>
      <c r="T268" s="9" t="str">
        <f t="shared" si="83"/>
        <v/>
      </c>
      <c r="U268" s="59"/>
      <c r="V268" s="60">
        <f>IF(A268='Relevé Kizeo'!C229,VLOOKUP(A268,'Relevé Kizeo'!$C$4:$R$1001,6,TRUE),"")</f>
        <v>0</v>
      </c>
      <c r="W268" s="50">
        <f t="shared" si="90"/>
        <v>0</v>
      </c>
      <c r="X268" s="50"/>
      <c r="Y268" s="51" t="str">
        <f t="shared" si="78"/>
        <v>0</v>
      </c>
      <c r="Z268" s="52">
        <f>IF(A269='Relevé Kizeo'!C230,VLOOKUP(A269,'Relevé Kizeo'!$C$4:$R$1001,8,TRUE),"")</f>
        <v>0</v>
      </c>
      <c r="AA268" s="52" t="str">
        <f t="shared" si="79"/>
        <v>0</v>
      </c>
      <c r="AB268" s="52">
        <f>IF(A269='Relevé Kizeo'!C230,VLOOKUP(A269,'Relevé Kizeo'!$C$4:$R$1001,9,TRUE),"")</f>
        <v>0</v>
      </c>
      <c r="AC268" s="52" t="str">
        <f t="shared" si="84"/>
        <v>0</v>
      </c>
      <c r="AD268" s="53">
        <f>IF(A269='Relevé Kizeo'!C230,VLOOKUP(A269,'Relevé Kizeo'!$C$4:$R$1001,10,TRUE),"")</f>
        <v>0</v>
      </c>
      <c r="AE268" s="11">
        <f t="shared" ca="1" si="91"/>
        <v>6.1083333333333334</v>
      </c>
      <c r="AF268" s="54">
        <f t="shared" ca="1" si="92"/>
        <v>2.6</v>
      </c>
      <c r="AG268" s="43"/>
    </row>
    <row r="269" spans="1:54" s="33" customFormat="1" ht="15.75" customHeight="1" x14ac:dyDescent="0.25">
      <c r="A269" s="57">
        <v>45153</v>
      </c>
      <c r="B269" s="208"/>
      <c r="C269" s="10" t="str">
        <f>IF(A269='Relevé Kizeo'!C230,VLOOKUP(A269,'Relevé Kizeo'!$C$4:$R$1001,2,TRUE),"")</f>
        <v>FERIE</v>
      </c>
      <c r="D269" s="9">
        <f t="shared" si="80"/>
        <v>9</v>
      </c>
      <c r="E269" s="10">
        <f t="shared" si="82"/>
        <v>0</v>
      </c>
      <c r="F269" s="170">
        <v>0</v>
      </c>
      <c r="G269" s="10" cm="1">
        <f t="array" ref="G269">_xlfn.IFS(C269="",0,C269=0,0,C269="CP",0,C269="CEF",0,C269="CSS",0,C269="CEM",0,C269="CEM",0,C269="MAL",0,C269="AT",0,C269="ABST J",0,C269="ABST I",0,C269="FERIE",0,C269="REPOS",0,C269&lt;"1:00",$F$420)</f>
        <v>0</v>
      </c>
      <c r="H269" s="10">
        <f>IF(A269='Relevé Kizeo'!C230,VLOOKUP(A269,'Relevé Kizeo'!$C$4:$R$1001,3,TRUE),"")</f>
        <v>0</v>
      </c>
      <c r="I269" s="10">
        <f>IF(A269='Relevé Kizeo'!C230,VLOOKUP(A269,'Relevé Kizeo'!$C$4:$R$1001,4,TRUE),"")</f>
        <v>0</v>
      </c>
      <c r="J269" s="10">
        <f>IF(A269='Relevé Kizeo'!C230,VLOOKUP(A269,'Relevé Kizeo'!$C$4:$R$1001,5,TRUE),"")</f>
        <v>0</v>
      </c>
      <c r="K269" s="10">
        <f t="shared" si="81"/>
        <v>0</v>
      </c>
      <c r="L269" s="9">
        <v>0</v>
      </c>
      <c r="M269" s="10" cm="1">
        <f t="array" ref="M269">_xlfn.IFS(I269="",0,I269=0,0,I269="CP",0,I269="CEF",0,I269="CSS",0,I269="CEM",0,I269="MAL",0,I269="AT",0,I269="ABST J",0,I269="ABST I",0,I269="FERIE",0,I269="REPOS",0,I269&lt;"1:00",$F$421)</f>
        <v>0</v>
      </c>
      <c r="N269" s="58" cm="1">
        <f t="array" aca="1" ref="N269" ca="1">_xlfn.IFS(D269=0,0,AND(D269&gt;=1,D269&lt;=9),OFFSET($AL$5,MOD(WEEKNUM(A269,21)-1,26),IF(WEEKNUM(A269,21)&gt;26,8,0))/5,D269=10,0,D269=11,(H269-E269+G269)*24+(K269-I269+M269)*24)</f>
        <v>6.4</v>
      </c>
      <c r="O269" s="25"/>
      <c r="P269" s="25">
        <f t="shared" ca="1" si="75"/>
        <v>0</v>
      </c>
      <c r="Q269" s="28" cm="1">
        <f t="array" aca="1" ref="Q269" ca="1">IF(LEFT(R$2,1)="-",-1,1)*INDIRECT(CONCATENATE(RIGHT(R$2,LEN(R$2)-1),ROW()))+IF(LEFT(R$3,1)="-",-1,1)*INDIRECT(CONCATENATE(RIGHT(R$3,LEN(R$3)-1),ROW()))</f>
        <v>0</v>
      </c>
      <c r="R269" s="25">
        <f t="shared" ca="1" si="76"/>
        <v>-1004.9500000000002</v>
      </c>
      <c r="S269" s="9">
        <f t="shared" si="77"/>
        <v>0</v>
      </c>
      <c r="T269" s="9" t="str">
        <f t="shared" si="83"/>
        <v/>
      </c>
      <c r="U269" s="59"/>
      <c r="V269" s="60">
        <f>IF(A269='Relevé Kizeo'!C230,VLOOKUP(A269,'Relevé Kizeo'!$C$4:$R$1001,6,TRUE),"")</f>
        <v>0</v>
      </c>
      <c r="W269" s="50" t="b">
        <f t="shared" si="90"/>
        <v>0</v>
      </c>
      <c r="X269" s="50"/>
      <c r="Y269" s="51" t="str">
        <f t="shared" si="78"/>
        <v>0</v>
      </c>
      <c r="Z269" s="52">
        <f>IF(A270='Relevé Kizeo'!C231,VLOOKUP(A270,'Relevé Kizeo'!$C$4:$R$1001,8,TRUE),"")</f>
        <v>0</v>
      </c>
      <c r="AA269" s="52" t="str">
        <f t="shared" si="79"/>
        <v>0</v>
      </c>
      <c r="AB269" s="52">
        <f>IF(A270='Relevé Kizeo'!C231,VLOOKUP(A270,'Relevé Kizeo'!$C$4:$R$1001,9,TRUE),"")</f>
        <v>0</v>
      </c>
      <c r="AC269" s="52" t="str">
        <f t="shared" si="84"/>
        <v>0</v>
      </c>
      <c r="AD269" s="53">
        <f>IF(A270='Relevé Kizeo'!C231,VLOOKUP(A270,'Relevé Kizeo'!$C$4:$R$1001,10,TRUE),"")</f>
        <v>0</v>
      </c>
      <c r="AE269" s="11" t="str">
        <f t="shared" ca="1" si="91"/>
        <v/>
      </c>
      <c r="AF269" s="54" t="str">
        <f t="shared" ca="1" si="92"/>
        <v/>
      </c>
      <c r="AG269" s="43"/>
      <c r="AK269" s="56"/>
      <c r="AL269" s="56"/>
      <c r="AM269" s="56"/>
      <c r="AN269" s="56"/>
      <c r="AO269" s="56"/>
      <c r="AP269" s="56"/>
      <c r="AQ269" s="56"/>
      <c r="AR269" s="56"/>
      <c r="AS269" s="56"/>
      <c r="AT269" s="56"/>
      <c r="AU269" s="56"/>
      <c r="AV269" s="56"/>
      <c r="AW269" s="56"/>
      <c r="AX269" s="56"/>
      <c r="AY269" s="56"/>
      <c r="AZ269" s="56"/>
      <c r="BA269" s="56"/>
      <c r="BB269" s="56"/>
    </row>
    <row r="270" spans="1:54" s="33" customFormat="1" ht="15.75" customHeight="1" x14ac:dyDescent="0.25">
      <c r="A270" s="57">
        <v>45154</v>
      </c>
      <c r="B270" s="208"/>
      <c r="C270" s="10">
        <f>IF(A270='Relevé Kizeo'!C231,VLOOKUP(A270,'Relevé Kizeo'!$C$4:$R$1001,2,TRUE),"")</f>
        <v>0</v>
      </c>
      <c r="D270" s="9">
        <f t="shared" si="80"/>
        <v>0</v>
      </c>
      <c r="E270" s="10">
        <f t="shared" si="82"/>
        <v>0</v>
      </c>
      <c r="F270" s="170">
        <v>0</v>
      </c>
      <c r="G270" s="10" cm="1">
        <f t="array" ref="G270">_xlfn.IFS(C270="",0,C270=0,0,C270="CP",0,C270="CEF",0,C270="CSS",0,C270="CEM",0,C270="CEM",0,C270="MAL",0,C270="AT",0,C270="ABST J",0,C270="ABST I",0,C270="FERIE",0,C270="REPOS",0,C270&lt;"1:00",$F$420)</f>
        <v>0</v>
      </c>
      <c r="H270" s="10">
        <f>IF(A270='Relevé Kizeo'!C231,VLOOKUP(A270,'Relevé Kizeo'!$C$4:$R$1001,3,TRUE),"")</f>
        <v>0</v>
      </c>
      <c r="I270" s="10">
        <f>IF(A270='Relevé Kizeo'!C231,VLOOKUP(A270,'Relevé Kizeo'!$C$4:$R$1001,4,TRUE),"")</f>
        <v>0</v>
      </c>
      <c r="J270" s="10">
        <f>IF(A270='Relevé Kizeo'!C231,VLOOKUP(A270,'Relevé Kizeo'!$C$4:$R$1001,5,TRUE),"")</f>
        <v>0</v>
      </c>
      <c r="K270" s="10">
        <f t="shared" si="81"/>
        <v>0</v>
      </c>
      <c r="L270" s="9">
        <v>0</v>
      </c>
      <c r="M270" s="10" cm="1">
        <f t="array" ref="M270">_xlfn.IFS(I270="",0,I270=0,0,I270="CP",0,I270="CEF",0,I270="CSS",0,I270="CEM",0,I270="MAL",0,I270="AT",0,I270="ABST J",0,I270="ABST I",0,I270="FERIE",0,I270="REPOS",0,I270&lt;"1:00",$F$421)</f>
        <v>0</v>
      </c>
      <c r="N270" s="58" cm="1">
        <f t="array" aca="1" ref="N270" ca="1">_xlfn.IFS(D270=0,0,AND(D270&gt;=1,D270&lt;=9),OFFSET($AL$5,MOD(WEEKNUM(A270,21)-1,26),IF(WEEKNUM(A270,21)&gt;26,8,0))/5,D270=10,0,D270=11,(H270-E270+G270)*24+(K270-I270+M270)*24)</f>
        <v>0</v>
      </c>
      <c r="O270" s="25"/>
      <c r="P270" s="25">
        <f t="shared" ca="1" si="75"/>
        <v>0</v>
      </c>
      <c r="Q270" s="28" cm="1">
        <f t="array" aca="1" ref="Q270" ca="1">IF(LEFT(R$2,1)="-",-1,1)*INDIRECT(CONCATENATE(RIGHT(R$2,LEN(R$2)-1),ROW()))+IF(LEFT(R$3,1)="-",-1,1)*INDIRECT(CONCATENATE(RIGHT(R$3,LEN(R$3)-1),ROW()))</f>
        <v>0</v>
      </c>
      <c r="R270" s="25">
        <f t="shared" ca="1" si="76"/>
        <v>-1004.9500000000002</v>
      </c>
      <c r="S270" s="9">
        <f t="shared" si="77"/>
        <v>0</v>
      </c>
      <c r="T270" s="9" t="str">
        <f t="shared" si="83"/>
        <v/>
      </c>
      <c r="U270" s="59"/>
      <c r="V270" s="60">
        <f>IF(A270='Relevé Kizeo'!C231,VLOOKUP(A270,'Relevé Kizeo'!$C$4:$R$1001,6,TRUE),"")</f>
        <v>0</v>
      </c>
      <c r="W270" s="50" t="b">
        <f t="shared" si="90"/>
        <v>0</v>
      </c>
      <c r="X270" s="50"/>
      <c r="Y270" s="51" t="str">
        <f t="shared" si="78"/>
        <v>0</v>
      </c>
      <c r="Z270" s="52">
        <f>IF(A271='Relevé Kizeo'!C232,VLOOKUP(A271,'Relevé Kizeo'!$C$4:$R$1001,8,TRUE),"")</f>
        <v>0</v>
      </c>
      <c r="AA270" s="52" t="str">
        <f t="shared" si="79"/>
        <v>0</v>
      </c>
      <c r="AB270" s="52">
        <f>IF(A271='Relevé Kizeo'!C232,VLOOKUP(A271,'Relevé Kizeo'!$C$4:$R$1001,9,TRUE),"")</f>
        <v>0</v>
      </c>
      <c r="AC270" s="52" t="str">
        <f t="shared" si="84"/>
        <v>0</v>
      </c>
      <c r="AD270" s="53">
        <f>IF(A271='Relevé Kizeo'!C232,VLOOKUP(A271,'Relevé Kizeo'!$C$4:$R$1001,10,TRUE),"")</f>
        <v>0</v>
      </c>
      <c r="AE270" s="11" t="str">
        <f t="shared" ca="1" si="91"/>
        <v/>
      </c>
      <c r="AF270" s="54" t="str">
        <f t="shared" ca="1" si="92"/>
        <v/>
      </c>
      <c r="AG270" s="43"/>
      <c r="AK270" s="12"/>
      <c r="AL270" s="12"/>
      <c r="AM270" s="12"/>
      <c r="AN270" s="12"/>
      <c r="AO270" s="12"/>
      <c r="AP270" s="12"/>
      <c r="AQ270" s="12"/>
      <c r="AR270" s="12"/>
      <c r="AS270" s="12"/>
      <c r="AT270" s="12"/>
      <c r="AU270" s="12"/>
      <c r="AV270" s="12"/>
      <c r="AW270" s="12"/>
      <c r="AX270" s="12"/>
      <c r="AY270" s="12"/>
      <c r="AZ270" s="12"/>
      <c r="BA270" s="12"/>
      <c r="BB270" s="12"/>
    </row>
    <row r="271" spans="1:54" s="33" customFormat="1" ht="15.75" customHeight="1" x14ac:dyDescent="0.2">
      <c r="A271" s="57">
        <v>45155</v>
      </c>
      <c r="B271" s="208"/>
      <c r="C271" s="10">
        <f>IF(A271='Relevé Kizeo'!C232,VLOOKUP(A271,'Relevé Kizeo'!$C$4:$R$1001,2,TRUE),"")</f>
        <v>0</v>
      </c>
      <c r="D271" s="9">
        <f t="shared" si="80"/>
        <v>0</v>
      </c>
      <c r="E271" s="10">
        <f t="shared" si="82"/>
        <v>0</v>
      </c>
      <c r="F271" s="170">
        <v>0</v>
      </c>
      <c r="G271" s="10" cm="1">
        <f t="array" ref="G271">_xlfn.IFS(C271="",0,C271=0,0,C271="CP",0,C271="CEF",0,C271="CSS",0,C271="CEM",0,C271="CEM",0,C271="MAL",0,C271="AT",0,C271="ABST J",0,C271="ABST I",0,C271="FERIE",0,C271="REPOS",0,C271&lt;"1:00",$F$420)</f>
        <v>0</v>
      </c>
      <c r="H271" s="10">
        <f>IF(A271='Relevé Kizeo'!C232,VLOOKUP(A271,'Relevé Kizeo'!$C$4:$R$1001,3,TRUE),"")</f>
        <v>0</v>
      </c>
      <c r="I271" s="10">
        <f>IF(A271='Relevé Kizeo'!C232,VLOOKUP(A271,'Relevé Kizeo'!$C$4:$R$1001,4,TRUE),"")</f>
        <v>0</v>
      </c>
      <c r="J271" s="10">
        <f>IF(A271='Relevé Kizeo'!C232,VLOOKUP(A271,'Relevé Kizeo'!$C$4:$R$1001,5,TRUE),"")</f>
        <v>0</v>
      </c>
      <c r="K271" s="10">
        <f t="shared" si="81"/>
        <v>0</v>
      </c>
      <c r="L271" s="9">
        <v>0</v>
      </c>
      <c r="M271" s="10" cm="1">
        <f t="array" ref="M271">_xlfn.IFS(I271="",0,I271=0,0,I271="CP",0,I271="CEF",0,I271="CSS",0,I271="CEM",0,I271="MAL",0,I271="AT",0,I271="ABST J",0,I271="ABST I",0,I271="FERIE",0,I271="REPOS",0,I271&lt;"1:00",$F$421)</f>
        <v>0</v>
      </c>
      <c r="N271" s="58" cm="1">
        <f t="array" aca="1" ref="N271" ca="1">_xlfn.IFS(D271=0,0,AND(D271&gt;=1,D271&lt;=9),OFFSET($AL$5,MOD(WEEKNUM(A271,21)-1,26),IF(WEEKNUM(A271,21)&gt;26,8,0))/5,D271=10,0,D271=11,(H271-E271+G271)*24+(K271-I271+M271)*24)</f>
        <v>0</v>
      </c>
      <c r="O271" s="25"/>
      <c r="P271" s="25">
        <f t="shared" ca="1" si="75"/>
        <v>0</v>
      </c>
      <c r="Q271" s="28" cm="1">
        <f t="array" aca="1" ref="Q271" ca="1">IF(LEFT(R$2,1)="-",-1,1)*INDIRECT(CONCATENATE(RIGHT(R$2,LEN(R$2)-1),ROW()))+IF(LEFT(R$3,1)="-",-1,1)*INDIRECT(CONCATENATE(RIGHT(R$3,LEN(R$3)-1),ROW()))</f>
        <v>0</v>
      </c>
      <c r="R271" s="25">
        <f t="shared" ca="1" si="76"/>
        <v>-1004.9500000000002</v>
      </c>
      <c r="S271" s="9">
        <f t="shared" si="77"/>
        <v>0</v>
      </c>
      <c r="T271" s="9" t="str">
        <f t="shared" si="83"/>
        <v/>
      </c>
      <c r="U271" s="59"/>
      <c r="V271" s="60">
        <f>IF(A271='Relevé Kizeo'!C232,VLOOKUP(A271,'Relevé Kizeo'!$C$4:$R$1001,6,TRUE),"")</f>
        <v>0</v>
      </c>
      <c r="W271" s="50" t="b">
        <f t="shared" si="90"/>
        <v>0</v>
      </c>
      <c r="X271" s="50"/>
      <c r="Y271" s="51" t="str">
        <f t="shared" si="78"/>
        <v>0</v>
      </c>
      <c r="Z271" s="52">
        <f>IF(A272='Relevé Kizeo'!C233,VLOOKUP(A272,'Relevé Kizeo'!$C$4:$R$1001,8,TRUE),"")</f>
        <v>0</v>
      </c>
      <c r="AA271" s="52" t="str">
        <f t="shared" si="79"/>
        <v>0</v>
      </c>
      <c r="AB271" s="52">
        <f>IF(A272='Relevé Kizeo'!C233,VLOOKUP(A272,'Relevé Kizeo'!$C$4:$R$1001,9,TRUE),"")</f>
        <v>0</v>
      </c>
      <c r="AC271" s="52" t="str">
        <f t="shared" si="84"/>
        <v>0</v>
      </c>
      <c r="AD271" s="53">
        <f>IF(A272='Relevé Kizeo'!C233,VLOOKUP(A272,'Relevé Kizeo'!$C$4:$R$1001,10,TRUE),"")</f>
        <v>0</v>
      </c>
      <c r="AE271" s="11" t="str">
        <f t="shared" ca="1" si="91"/>
        <v/>
      </c>
      <c r="AF271" s="54" t="str">
        <f t="shared" ca="1" si="92"/>
        <v/>
      </c>
      <c r="AG271" s="64"/>
      <c r="AK271" s="14"/>
      <c r="AL271" s="14"/>
      <c r="AM271" s="14"/>
      <c r="AN271" s="14"/>
      <c r="AO271" s="14"/>
      <c r="AP271" s="83"/>
      <c r="AQ271" s="84"/>
      <c r="AR271" s="84"/>
      <c r="AS271" s="84"/>
      <c r="AT271" s="84"/>
      <c r="AU271" s="84"/>
      <c r="AV271" s="84"/>
      <c r="AW271" s="84"/>
      <c r="AX271" s="84"/>
    </row>
    <row r="272" spans="1:54" s="33" customFormat="1" ht="15.75" customHeight="1" x14ac:dyDescent="0.2">
      <c r="A272" s="57">
        <v>45156</v>
      </c>
      <c r="B272" s="208"/>
      <c r="C272" s="10">
        <f>IF(A272='Relevé Kizeo'!C233,VLOOKUP(A272,'Relevé Kizeo'!$C$4:$R$1001,2,TRUE),"")</f>
        <v>0</v>
      </c>
      <c r="D272" s="9">
        <f t="shared" si="80"/>
        <v>0</v>
      </c>
      <c r="E272" s="10">
        <f t="shared" si="82"/>
        <v>0</v>
      </c>
      <c r="F272" s="170">
        <v>0</v>
      </c>
      <c r="G272" s="10" cm="1">
        <f t="array" ref="G272">_xlfn.IFS(C272="",0,C272=0,0,C272="CP",0,C272="CEF",0,C272="CSS",0,C272="CEM",0,C272="CEM",0,C272="MAL",0,C272="AT",0,C272="ABST J",0,C272="ABST I",0,C272="FERIE",0,C272="REPOS",0,C272&lt;"1:00",$F$420)</f>
        <v>0</v>
      </c>
      <c r="H272" s="10">
        <f>IF(A272='Relevé Kizeo'!C233,VLOOKUP(A272,'Relevé Kizeo'!$C$4:$R$1001,3,TRUE),"")</f>
        <v>0</v>
      </c>
      <c r="I272" s="10">
        <f>IF(A272='Relevé Kizeo'!C233,VLOOKUP(A272,'Relevé Kizeo'!$C$4:$R$1001,4,TRUE),"")</f>
        <v>0</v>
      </c>
      <c r="J272" s="10">
        <f>IF(A272='Relevé Kizeo'!C233,VLOOKUP(A272,'Relevé Kizeo'!$C$4:$R$1001,5,TRUE),"")</f>
        <v>0</v>
      </c>
      <c r="K272" s="10">
        <f t="shared" si="81"/>
        <v>0</v>
      </c>
      <c r="L272" s="9">
        <v>0</v>
      </c>
      <c r="M272" s="10" cm="1">
        <f t="array" ref="M272">_xlfn.IFS(I272="",0,I272=0,0,I272="CP",0,I272="CEF",0,I272="CSS",0,I272="CEM",0,I272="MAL",0,I272="AT",0,I272="ABST J",0,I272="ABST I",0,I272="FERIE",0,I272="REPOS",0,I272&lt;"1:00",$F$421)</f>
        <v>0</v>
      </c>
      <c r="N272" s="58" cm="1">
        <f t="array" aca="1" ref="N272" ca="1">_xlfn.IFS(D272=0,0,AND(D272&gt;=1,D272&lt;=9),OFFSET($AL$5,MOD(WEEKNUM(A272,21)-1,26),IF(WEEKNUM(A272,21)&gt;26,8,0))/5,D272=10,0,D272=11,(H272-E272+G272)*24+(K272-I272+M272)*24)</f>
        <v>0</v>
      </c>
      <c r="O272" s="25"/>
      <c r="P272" s="25">
        <f t="shared" ca="1" si="75"/>
        <v>0</v>
      </c>
      <c r="Q272" s="28" cm="1">
        <f t="array" aca="1" ref="Q272" ca="1">IF(LEFT(R$2,1)="-",-1,1)*INDIRECT(CONCATENATE(RIGHT(R$2,LEN(R$2)-1),ROW()))+IF(LEFT(R$3,1)="-",-1,1)*INDIRECT(CONCATENATE(RIGHT(R$3,LEN(R$3)-1),ROW()))</f>
        <v>0</v>
      </c>
      <c r="R272" s="25">
        <f t="shared" ca="1" si="76"/>
        <v>-1004.9500000000002</v>
      </c>
      <c r="S272" s="9">
        <f t="shared" si="77"/>
        <v>0</v>
      </c>
      <c r="T272" s="9" t="str">
        <f t="shared" si="83"/>
        <v/>
      </c>
      <c r="U272" s="59"/>
      <c r="V272" s="60">
        <f>IF(A272='Relevé Kizeo'!C233,VLOOKUP(A272,'Relevé Kizeo'!$C$4:$R$1001,6,TRUE),"")</f>
        <v>0</v>
      </c>
      <c r="W272" s="50">
        <f t="shared" si="90"/>
        <v>0</v>
      </c>
      <c r="X272" s="50"/>
      <c r="Y272" s="51" t="str">
        <f t="shared" si="78"/>
        <v>0</v>
      </c>
      <c r="Z272" s="52">
        <f>IF(A273='Relevé Kizeo'!C234,VLOOKUP(A273,'Relevé Kizeo'!$C$4:$R$1001,8,TRUE),"")</f>
        <v>0</v>
      </c>
      <c r="AA272" s="52" t="str">
        <f t="shared" si="79"/>
        <v>0</v>
      </c>
      <c r="AB272" s="52">
        <f>IF(A273='Relevé Kizeo'!C234,VLOOKUP(A273,'Relevé Kizeo'!$C$4:$R$1001,9,TRUE),"")</f>
        <v>0</v>
      </c>
      <c r="AC272" s="52" t="str">
        <f t="shared" si="84"/>
        <v>0</v>
      </c>
      <c r="AD272" s="53">
        <f>IF(A273='Relevé Kizeo'!C234,VLOOKUP(A273,'Relevé Kizeo'!$C$4:$R$1001,10,TRUE),"")</f>
        <v>0</v>
      </c>
      <c r="AE272" s="11" t="str">
        <f t="shared" ca="1" si="91"/>
        <v/>
      </c>
      <c r="AF272" s="54" t="str">
        <f t="shared" ca="1" si="92"/>
        <v/>
      </c>
      <c r="AG272" s="61"/>
      <c r="AK272" s="14"/>
      <c r="AL272" s="14"/>
      <c r="AM272" s="14"/>
      <c r="AN272" s="14"/>
      <c r="AO272" s="14"/>
      <c r="AP272" s="84"/>
      <c r="AQ272" s="84"/>
      <c r="AR272" s="84"/>
      <c r="AS272" s="84"/>
      <c r="AT272" s="84"/>
      <c r="AU272" s="84"/>
      <c r="AV272" s="84"/>
      <c r="AW272" s="84"/>
      <c r="AX272" s="84"/>
    </row>
    <row r="273" spans="1:54" s="33" customFormat="1" ht="15.75" customHeight="1" x14ac:dyDescent="0.2">
      <c r="A273" s="57">
        <v>45157</v>
      </c>
      <c r="B273" s="208"/>
      <c r="C273" s="10" t="str">
        <f>IF(A273='Relevé Kizeo'!C234,VLOOKUP(A273,'Relevé Kizeo'!$C$4:$R$1001,2,TRUE),"")</f>
        <v>REPOS</v>
      </c>
      <c r="D273" s="9">
        <f t="shared" si="80"/>
        <v>10</v>
      </c>
      <c r="E273" s="10">
        <f t="shared" si="82"/>
        <v>0</v>
      </c>
      <c r="F273" s="170">
        <v>0</v>
      </c>
      <c r="G273" s="10" cm="1">
        <f t="array" ref="G273">_xlfn.IFS(C273="",0,C273=0,0,C273="CP",0,C273="CEF",0,C273="CSS",0,C273="CEM",0,C273="CEM",0,C273="MAL",0,C273="AT",0,C273="ABST J",0,C273="ABST I",0,C273="FERIE",0,C273="REPOS",0,C273&lt;"1:00",$F$420)</f>
        <v>0</v>
      </c>
      <c r="H273" s="10">
        <f>IF(A273='Relevé Kizeo'!C234,VLOOKUP(A273,'Relevé Kizeo'!$C$4:$R$1001,3,TRUE),"")</f>
        <v>0</v>
      </c>
      <c r="I273" s="10">
        <f>IF(A273='Relevé Kizeo'!C234,VLOOKUP(A273,'Relevé Kizeo'!$C$4:$R$1001,4,TRUE),"")</f>
        <v>0</v>
      </c>
      <c r="J273" s="10">
        <f>IF(A273='Relevé Kizeo'!C234,VLOOKUP(A273,'Relevé Kizeo'!$C$4:$R$1001,5,TRUE),"")</f>
        <v>0</v>
      </c>
      <c r="K273" s="10">
        <f t="shared" si="81"/>
        <v>0</v>
      </c>
      <c r="L273" s="9">
        <v>0</v>
      </c>
      <c r="M273" s="10" cm="1">
        <f t="array" ref="M273">_xlfn.IFS(I273="",0,I273=0,0,I273="CP",0,I273="CEF",0,I273="CSS",0,I273="CEM",0,I273="MAL",0,I273="AT",0,I273="ABST J",0,I273="ABST I",0,I273="FERIE",0,I273="REPOS",0,I273&lt;"1:00",$F$421)</f>
        <v>0</v>
      </c>
      <c r="N273" s="58" cm="1">
        <f t="array" aca="1" ref="N273" ca="1">_xlfn.IFS(D273=0,0,AND(D273&gt;=1,D273&lt;=9),OFFSET($AL$5,MOD(WEEKNUM(A273,21)-1,26),IF(WEEKNUM(A273,21)&gt;26,8,0))/5,D273=10,0,D273=11,(H273-E273+G273)*24+(K273-I273+M273)*24)</f>
        <v>0</v>
      </c>
      <c r="O273" s="25"/>
      <c r="P273" s="25">
        <f t="shared" ca="1" si="75"/>
        <v>0</v>
      </c>
      <c r="Q273" s="28" cm="1">
        <f t="array" aca="1" ref="Q273" ca="1">IF(LEFT(R$2,1)="-",-1,1)*INDIRECT(CONCATENATE(RIGHT(R$2,LEN(R$2)-1),ROW()))+IF(LEFT(R$3,1)="-",-1,1)*INDIRECT(CONCATENATE(RIGHT(R$3,LEN(R$3)-1),ROW()))</f>
        <v>0</v>
      </c>
      <c r="R273" s="25">
        <f t="shared" ca="1" si="76"/>
        <v>-1004.9500000000002</v>
      </c>
      <c r="S273" s="9">
        <f t="shared" si="77"/>
        <v>0</v>
      </c>
      <c r="T273" s="9" t="str">
        <f t="shared" si="83"/>
        <v/>
      </c>
      <c r="U273" s="59"/>
      <c r="V273" s="60">
        <f>IF(A273='Relevé Kizeo'!C234,VLOOKUP(A273,'Relevé Kizeo'!$C$4:$R$1001,6,TRUE),"")</f>
        <v>0</v>
      </c>
      <c r="W273" s="50">
        <f t="shared" si="90"/>
        <v>0</v>
      </c>
      <c r="X273" s="50"/>
      <c r="Y273" s="51" t="str">
        <f t="shared" si="78"/>
        <v>0</v>
      </c>
      <c r="Z273" s="52">
        <f>IF(A274='Relevé Kizeo'!C235,VLOOKUP(A274,'Relevé Kizeo'!$C$4:$R$1001,8,TRUE),"")</f>
        <v>0</v>
      </c>
      <c r="AA273" s="52" t="str">
        <f t="shared" si="79"/>
        <v>0</v>
      </c>
      <c r="AB273" s="52">
        <f>IF(A274='Relevé Kizeo'!C235,VLOOKUP(A274,'Relevé Kizeo'!$C$4:$R$1001,9,TRUE),"")</f>
        <v>0</v>
      </c>
      <c r="AC273" s="52" t="str">
        <f t="shared" si="84"/>
        <v>0</v>
      </c>
      <c r="AD273" s="53">
        <f>IF(A274='Relevé Kizeo'!C235,VLOOKUP(A274,'Relevé Kizeo'!$C$4:$R$1001,10,TRUE),"")</f>
        <v>0</v>
      </c>
      <c r="AE273" s="11" t="str">
        <f t="shared" ca="1" si="91"/>
        <v/>
      </c>
      <c r="AF273" s="54" t="str">
        <f t="shared" ca="1" si="92"/>
        <v/>
      </c>
      <c r="AG273" s="43"/>
      <c r="AK273" s="14"/>
      <c r="AL273" s="14"/>
      <c r="AM273" s="14"/>
      <c r="AN273" s="14"/>
      <c r="AO273" s="14"/>
      <c r="AP273" s="84"/>
      <c r="AQ273" s="84"/>
      <c r="AR273" s="84"/>
      <c r="AS273" s="84"/>
      <c r="AT273" s="84"/>
      <c r="AU273" s="84"/>
      <c r="AV273" s="84"/>
      <c r="AW273" s="84"/>
      <c r="AX273" s="84"/>
    </row>
    <row r="274" spans="1:54" s="33" customFormat="1" ht="15.75" customHeight="1" x14ac:dyDescent="0.2">
      <c r="A274" s="57">
        <v>45158</v>
      </c>
      <c r="B274" s="208"/>
      <c r="C274" s="10" t="str">
        <f>IF(A274='Relevé Kizeo'!C235,VLOOKUP(A274,'Relevé Kizeo'!$C$4:$R$1001,2,TRUE),"")</f>
        <v>REPOS</v>
      </c>
      <c r="D274" s="9">
        <f t="shared" si="80"/>
        <v>10</v>
      </c>
      <c r="E274" s="10">
        <f t="shared" si="82"/>
        <v>0</v>
      </c>
      <c r="F274" s="170">
        <v>0</v>
      </c>
      <c r="G274" s="10" cm="1">
        <f t="array" ref="G274">_xlfn.IFS(C274="",0,C274=0,0,C274="CP",0,C274="CEF",0,C274="CSS",0,C274="CEM",0,C274="CEM",0,C274="MAL",0,C274="AT",0,C274="ABST J",0,C274="ABST I",0,C274="FERIE",0,C274="REPOS",0,C274&lt;"1:00",$F$420)</f>
        <v>0</v>
      </c>
      <c r="H274" s="10">
        <f>IF(A274='Relevé Kizeo'!C235,VLOOKUP(A274,'Relevé Kizeo'!$C$4:$R$1001,3,TRUE),"")</f>
        <v>0</v>
      </c>
      <c r="I274" s="10">
        <f>IF(A274='Relevé Kizeo'!C235,VLOOKUP(A274,'Relevé Kizeo'!$C$4:$R$1001,4,TRUE),"")</f>
        <v>0</v>
      </c>
      <c r="J274" s="10">
        <f>IF(A274='Relevé Kizeo'!C235,VLOOKUP(A274,'Relevé Kizeo'!$C$4:$R$1001,5,TRUE),"")</f>
        <v>0</v>
      </c>
      <c r="K274" s="10">
        <f t="shared" si="81"/>
        <v>0</v>
      </c>
      <c r="L274" s="9">
        <v>0</v>
      </c>
      <c r="M274" s="10" cm="1">
        <f t="array" ref="M274">_xlfn.IFS(I274="",0,I274=0,0,I274="CP",0,I274="CEF",0,I274="CSS",0,I274="CEM",0,I274="MAL",0,I274="AT",0,I274="ABST J",0,I274="ABST I",0,I274="FERIE",0,I274="REPOS",0,I274&lt;"1:00",$F$421)</f>
        <v>0</v>
      </c>
      <c r="N274" s="58" cm="1">
        <f t="array" aca="1" ref="N274" ca="1">_xlfn.IFS(D274=0,0,AND(D274&gt;=1,D274&lt;=9),OFFSET($AL$5,MOD(WEEKNUM(A274,21)-1,26),IF(WEEKNUM(A274,21)&gt;26,8,0))/5,D274=10,0,D274=11,(H274-E274+G274)*24+(K274-I274+M274)*24)</f>
        <v>0</v>
      </c>
      <c r="O274" s="37">
        <f t="shared" ref="O274" ca="1" si="93">SUM(N268:N272)</f>
        <v>6.4</v>
      </c>
      <c r="P274" s="25">
        <v>32</v>
      </c>
      <c r="Q274" s="28" cm="1">
        <f t="array" aca="1" ref="Q274" ca="1">IF(LEFT(R$2,1)="-",-1,1)*INDIRECT(CONCATENATE(RIGHT(R$2,LEN(R$2)-1),ROW()))+IF(LEFT(R$3,1)="-",-1,1)*INDIRECT(CONCATENATE(RIGHT(R$3,LEN(R$3)-1),ROW()))</f>
        <v>-25.6</v>
      </c>
      <c r="R274" s="25">
        <f t="shared" ca="1" si="76"/>
        <v>-1030.5500000000002</v>
      </c>
      <c r="S274" s="9">
        <f t="shared" si="77"/>
        <v>0</v>
      </c>
      <c r="T274" s="9" t="str">
        <f t="shared" si="83"/>
        <v/>
      </c>
      <c r="U274" s="59"/>
      <c r="V274" s="60">
        <f>IF(A274='Relevé Kizeo'!C235,VLOOKUP(A274,'Relevé Kizeo'!$C$4:$R$1001,6,TRUE),"")</f>
        <v>0</v>
      </c>
      <c r="W274" s="50" t="b">
        <f t="shared" si="90"/>
        <v>0</v>
      </c>
      <c r="X274" s="50"/>
      <c r="Y274" s="51" t="str">
        <f t="shared" si="78"/>
        <v>0</v>
      </c>
      <c r="Z274" s="52">
        <f>IF(A275='Relevé Kizeo'!C236,VLOOKUP(A275,'Relevé Kizeo'!$C$4:$R$1001,8,TRUE),"")</f>
        <v>0</v>
      </c>
      <c r="AA274" s="52" t="str">
        <f t="shared" si="79"/>
        <v>0</v>
      </c>
      <c r="AB274" s="52">
        <f>IF(A275='Relevé Kizeo'!C236,VLOOKUP(A275,'Relevé Kizeo'!$C$4:$R$1001,9,TRUE),"")</f>
        <v>0</v>
      </c>
      <c r="AC274" s="52" t="str">
        <f t="shared" si="84"/>
        <v>0</v>
      </c>
      <c r="AD274" s="53">
        <f>IF(A275='Relevé Kizeo'!C236,VLOOKUP(A275,'Relevé Kizeo'!$C$4:$R$1001,10,TRUE),"")</f>
        <v>0</v>
      </c>
      <c r="AE274" s="11" t="str">
        <f t="shared" ca="1" si="91"/>
        <v/>
      </c>
      <c r="AF274" s="54" t="str">
        <f t="shared" ca="1" si="92"/>
        <v/>
      </c>
      <c r="AG274" s="43"/>
      <c r="AK274" s="14"/>
      <c r="AL274" s="14"/>
      <c r="AM274" s="14"/>
      <c r="AN274" s="14"/>
      <c r="AO274" s="14"/>
      <c r="AP274" s="84"/>
      <c r="AQ274" s="84"/>
      <c r="AR274" s="84"/>
      <c r="AS274" s="84"/>
      <c r="AT274" s="84"/>
      <c r="AU274" s="84"/>
      <c r="AV274" s="84"/>
      <c r="AW274" s="84"/>
      <c r="AX274" s="84"/>
    </row>
    <row r="275" spans="1:54" s="33" customFormat="1" ht="15.75" customHeight="1" x14ac:dyDescent="0.2">
      <c r="A275" s="57">
        <v>45159</v>
      </c>
      <c r="B275" s="207" t="s">
        <v>77</v>
      </c>
      <c r="C275" s="10">
        <f>IF(A275='Relevé Kizeo'!C236,VLOOKUP(A275,'Relevé Kizeo'!$C$4:$R$1001,2,TRUE),"")</f>
        <v>0</v>
      </c>
      <c r="D275" s="9">
        <f t="shared" si="80"/>
        <v>0</v>
      </c>
      <c r="E275" s="10">
        <f t="shared" si="82"/>
        <v>0</v>
      </c>
      <c r="F275" s="170">
        <v>0</v>
      </c>
      <c r="G275" s="10" cm="1">
        <f t="array" ref="G275">_xlfn.IFS(C275="",0,C275=0,0,C275="CP",0,C275="CEF",0,C275="CSS",0,C275="CEM",0,C275="CEM",0,C275="MAL",0,C275="AT",0,C275="ABST J",0,C275="ABST I",0,C275="FERIE",0,C275="REPOS",0,C275&lt;"1:00",$F$420)</f>
        <v>0</v>
      </c>
      <c r="H275" s="10">
        <f>IF(A275='Relevé Kizeo'!C236,VLOOKUP(A275,'Relevé Kizeo'!$C$4:$R$1001,3,TRUE),"")</f>
        <v>0</v>
      </c>
      <c r="I275" s="10">
        <f>IF(A275='Relevé Kizeo'!C236,VLOOKUP(A275,'Relevé Kizeo'!$C$4:$R$1001,4,TRUE),"")</f>
        <v>0</v>
      </c>
      <c r="J275" s="10">
        <f>IF(A275='Relevé Kizeo'!C236,VLOOKUP(A275,'Relevé Kizeo'!$C$4:$R$1001,5,TRUE),"")</f>
        <v>0</v>
      </c>
      <c r="K275" s="10">
        <f t="shared" si="81"/>
        <v>0</v>
      </c>
      <c r="L275" s="9">
        <v>0</v>
      </c>
      <c r="M275" s="10" cm="1">
        <f t="array" ref="M275">_xlfn.IFS(I275="",0,I275=0,0,I275="CP",0,I275="CEF",0,I275="CSS",0,I275="CEM",0,I275="MAL",0,I275="AT",0,I275="ABST J",0,I275="ABST I",0,I275="FERIE",0,I275="REPOS",0,I275&lt;"1:00",$F$421)</f>
        <v>0</v>
      </c>
      <c r="N275" s="58" cm="1">
        <f t="array" aca="1" ref="N275" ca="1">_xlfn.IFS(D275=0,0,AND(D275&gt;=1,D275&lt;=9),OFFSET($AL$5,MOD(WEEKNUM(A275,21)-1,26),IF(WEEKNUM(A275,21)&gt;26,8,0))/5,D275=10,0,D275=11,(H275-E275+G275)*24+(K275-I275+M275)*24)</f>
        <v>0</v>
      </c>
      <c r="P275" s="25">
        <f t="shared" ca="1" si="75"/>
        <v>0</v>
      </c>
      <c r="Q275" s="28" cm="1">
        <f t="array" aca="1" ref="Q275" ca="1">IF(LEFT(R$2,1)="-",-1,1)*INDIRECT(CONCATENATE(RIGHT(R$2,LEN(R$2)-1),ROW()))+IF(LEFT(R$3,1)="-",-1,1)*INDIRECT(CONCATENATE(RIGHT(R$3,LEN(R$3)-1),ROW()))</f>
        <v>0</v>
      </c>
      <c r="R275" s="25">
        <f t="shared" ca="1" si="76"/>
        <v>-1030.5500000000002</v>
      </c>
      <c r="S275" s="9">
        <f t="shared" si="77"/>
        <v>0</v>
      </c>
      <c r="T275" s="9" t="str">
        <f t="shared" si="83"/>
        <v/>
      </c>
      <c r="U275" s="59"/>
      <c r="V275" s="60">
        <f>IF(A275='Relevé Kizeo'!C236,VLOOKUP(A275,'Relevé Kizeo'!$C$4:$R$1001,6,TRUE),"")</f>
        <v>0</v>
      </c>
      <c r="W275" s="50" t="b">
        <f t="shared" si="90"/>
        <v>0</v>
      </c>
      <c r="X275" s="50"/>
      <c r="Y275" s="51" t="str">
        <f t="shared" si="78"/>
        <v>0</v>
      </c>
      <c r="Z275" s="52">
        <f>IF(A276='Relevé Kizeo'!C237,VLOOKUP(A276,'Relevé Kizeo'!$C$4:$R$1001,8,TRUE),"")</f>
        <v>0</v>
      </c>
      <c r="AA275" s="52" t="str">
        <f t="shared" si="79"/>
        <v>0</v>
      </c>
      <c r="AB275" s="52">
        <f>IF(A276='Relevé Kizeo'!C237,VLOOKUP(A276,'Relevé Kizeo'!$C$4:$R$1001,9,TRUE),"")</f>
        <v>0</v>
      </c>
      <c r="AC275" s="52" t="str">
        <f t="shared" si="84"/>
        <v>0</v>
      </c>
      <c r="AD275" s="53">
        <f>IF(A276='Relevé Kizeo'!C237,VLOOKUP(A276,'Relevé Kizeo'!$C$4:$R$1001,10,TRUE),"")</f>
        <v>0</v>
      </c>
      <c r="AE275" s="11" t="str">
        <f t="shared" ca="1" si="91"/>
        <v/>
      </c>
      <c r="AF275" s="54" t="str">
        <f t="shared" ca="1" si="92"/>
        <v/>
      </c>
      <c r="AG275" s="43"/>
      <c r="AK275" s="14"/>
      <c r="AL275" s="14"/>
      <c r="AM275" s="14"/>
      <c r="AN275" s="14"/>
      <c r="AO275" s="14"/>
      <c r="AP275" s="84"/>
      <c r="AQ275" s="84"/>
      <c r="AR275" s="84"/>
      <c r="AS275" s="84"/>
      <c r="AT275" s="84"/>
      <c r="AU275" s="84"/>
      <c r="AV275" s="84"/>
      <c r="AW275" s="84"/>
      <c r="AX275" s="84"/>
    </row>
    <row r="276" spans="1:54" s="33" customFormat="1" ht="15.75" customHeight="1" x14ac:dyDescent="0.2">
      <c r="A276" s="57">
        <v>45160</v>
      </c>
      <c r="B276" s="208"/>
      <c r="C276" s="10">
        <f>IF(A276='Relevé Kizeo'!C237,VLOOKUP(A276,'Relevé Kizeo'!$C$4:$R$1001,2,TRUE),"")</f>
        <v>0</v>
      </c>
      <c r="D276" s="9">
        <f t="shared" si="80"/>
        <v>0</v>
      </c>
      <c r="E276" s="10">
        <f t="shared" si="82"/>
        <v>0</v>
      </c>
      <c r="F276" s="170">
        <v>0</v>
      </c>
      <c r="G276" s="10" cm="1">
        <f t="array" ref="G276">_xlfn.IFS(C276="",0,C276=0,0,C276="CP",0,C276="CEF",0,C276="CSS",0,C276="CEM",0,C276="CEM",0,C276="MAL",0,C276="AT",0,C276="ABST J",0,C276="ABST I",0,C276="FERIE",0,C276="REPOS",0,C276&lt;"1:00",$F$420)</f>
        <v>0</v>
      </c>
      <c r="H276" s="10">
        <f>IF(A276='Relevé Kizeo'!C237,VLOOKUP(A276,'Relevé Kizeo'!$C$4:$R$1001,3,TRUE),"")</f>
        <v>0</v>
      </c>
      <c r="I276" s="10">
        <f>IF(A276='Relevé Kizeo'!C237,VLOOKUP(A276,'Relevé Kizeo'!$C$4:$R$1001,4,TRUE),"")</f>
        <v>0</v>
      </c>
      <c r="J276" s="10">
        <f>IF(A276='Relevé Kizeo'!C237,VLOOKUP(A276,'Relevé Kizeo'!$C$4:$R$1001,5,TRUE),"")</f>
        <v>0</v>
      </c>
      <c r="K276" s="10">
        <f t="shared" si="81"/>
        <v>0</v>
      </c>
      <c r="L276" s="9">
        <v>0</v>
      </c>
      <c r="M276" s="10" cm="1">
        <f t="array" ref="M276">_xlfn.IFS(I276="",0,I276=0,0,I276="CP",0,I276="CEF",0,I276="CSS",0,I276="CEM",0,I276="MAL",0,I276="AT",0,I276="ABST J",0,I276="ABST I",0,I276="FERIE",0,I276="REPOS",0,I276&lt;"1:00",$F$421)</f>
        <v>0</v>
      </c>
      <c r="N276" s="58" cm="1">
        <f t="array" aca="1" ref="N276" ca="1">_xlfn.IFS(D276=0,0,AND(D276&gt;=1,D276&lt;=9),OFFSET($AL$5,MOD(WEEKNUM(A276,21)-1,26),IF(WEEKNUM(A276,21)&gt;26,8,0))/5,D276=10,0,D276=11,(H276-E276+G276)*24+(K276-I276+M276)*24)</f>
        <v>0</v>
      </c>
      <c r="O276" s="25"/>
      <c r="P276" s="25">
        <f t="shared" ca="1" si="75"/>
        <v>0</v>
      </c>
      <c r="Q276" s="28" cm="1">
        <f t="array" aca="1" ref="Q276" ca="1">IF(LEFT(R$2,1)="-",-1,1)*INDIRECT(CONCATENATE(RIGHT(R$2,LEN(R$2)-1),ROW()))+IF(LEFT(R$3,1)="-",-1,1)*INDIRECT(CONCATENATE(RIGHT(R$3,LEN(R$3)-1),ROW()))</f>
        <v>0</v>
      </c>
      <c r="R276" s="25">
        <f t="shared" ca="1" si="76"/>
        <v>-1030.5500000000002</v>
      </c>
      <c r="S276" s="9">
        <f t="shared" si="77"/>
        <v>0</v>
      </c>
      <c r="T276" s="9" t="str">
        <f t="shared" si="83"/>
        <v/>
      </c>
      <c r="U276" s="59"/>
      <c r="V276" s="60">
        <f>IF(A276='Relevé Kizeo'!C237,VLOOKUP(A276,'Relevé Kizeo'!$C$4:$R$1001,6,TRUE),"")</f>
        <v>0</v>
      </c>
      <c r="W276" s="50" t="b">
        <f t="shared" si="90"/>
        <v>0</v>
      </c>
      <c r="X276" s="50"/>
      <c r="Y276" s="51" t="str">
        <f t="shared" si="78"/>
        <v>0</v>
      </c>
      <c r="Z276" s="52">
        <f>IF(A277='Relevé Kizeo'!C238,VLOOKUP(A277,'Relevé Kizeo'!$C$4:$R$1001,8,TRUE),"")</f>
        <v>0</v>
      </c>
      <c r="AA276" s="52" t="str">
        <f t="shared" si="79"/>
        <v>0</v>
      </c>
      <c r="AB276" s="52">
        <f>IF(A277='Relevé Kizeo'!C238,VLOOKUP(A277,'Relevé Kizeo'!$C$4:$R$1001,9,TRUE),"")</f>
        <v>0</v>
      </c>
      <c r="AC276" s="52" t="str">
        <f t="shared" si="84"/>
        <v>0</v>
      </c>
      <c r="AD276" s="53">
        <f>IF(A277='Relevé Kizeo'!C238,VLOOKUP(A277,'Relevé Kizeo'!$C$4:$R$1001,10,TRUE),"")</f>
        <v>0</v>
      </c>
      <c r="AE276" s="11" t="str">
        <f t="shared" ca="1" si="91"/>
        <v/>
      </c>
      <c r="AF276" s="54" t="str">
        <f t="shared" ca="1" si="92"/>
        <v/>
      </c>
      <c r="AG276" s="43"/>
      <c r="AK276" s="14"/>
      <c r="AL276" s="14"/>
      <c r="AM276" s="14"/>
      <c r="AN276" s="14"/>
      <c r="AO276" s="14"/>
      <c r="AP276" s="84"/>
      <c r="AQ276" s="84"/>
      <c r="AR276" s="84"/>
      <c r="AS276" s="84"/>
      <c r="AT276" s="84"/>
      <c r="AU276" s="84"/>
      <c r="AV276" s="84"/>
      <c r="AW276" s="84"/>
      <c r="AX276" s="84"/>
    </row>
    <row r="277" spans="1:54" s="33" customFormat="1" ht="15.75" customHeight="1" x14ac:dyDescent="0.2">
      <c r="A277" s="57">
        <v>45161</v>
      </c>
      <c r="B277" s="208"/>
      <c r="C277" s="10">
        <f>IF(A277='Relevé Kizeo'!C238,VLOOKUP(A277,'Relevé Kizeo'!$C$4:$R$1001,2,TRUE),"")</f>
        <v>0</v>
      </c>
      <c r="D277" s="9">
        <f t="shared" si="80"/>
        <v>0</v>
      </c>
      <c r="E277" s="10">
        <f t="shared" si="82"/>
        <v>0</v>
      </c>
      <c r="F277" s="170">
        <v>0</v>
      </c>
      <c r="G277" s="10" cm="1">
        <f t="array" ref="G277">_xlfn.IFS(C277="",0,C277=0,0,C277="CP",0,C277="CEF",0,C277="CSS",0,C277="CEM",0,C277="CEM",0,C277="MAL",0,C277="AT",0,C277="ABST J",0,C277="ABST I",0,C277="FERIE",0,C277="REPOS",0,C277&lt;"1:00",$F$420)</f>
        <v>0</v>
      </c>
      <c r="H277" s="10">
        <f>IF(A277='Relevé Kizeo'!C238,VLOOKUP(A277,'Relevé Kizeo'!$C$4:$R$1001,3,TRUE),"")</f>
        <v>0</v>
      </c>
      <c r="I277" s="10">
        <f>IF(A277='Relevé Kizeo'!C238,VLOOKUP(A277,'Relevé Kizeo'!$C$4:$R$1001,4,TRUE),"")</f>
        <v>0</v>
      </c>
      <c r="J277" s="10">
        <f>IF(A277='Relevé Kizeo'!C238,VLOOKUP(A277,'Relevé Kizeo'!$C$4:$R$1001,5,TRUE),"")</f>
        <v>0</v>
      </c>
      <c r="K277" s="10">
        <f t="shared" si="81"/>
        <v>0</v>
      </c>
      <c r="L277" s="9">
        <v>0</v>
      </c>
      <c r="M277" s="10" cm="1">
        <f t="array" ref="M277">_xlfn.IFS(I277="",0,I277=0,0,I277="CP",0,I277="CEF",0,I277="CSS",0,I277="CEM",0,I277="MAL",0,I277="AT",0,I277="ABST J",0,I277="ABST I",0,I277="FERIE",0,I277="REPOS",0,I277&lt;"1:00",$F$421)</f>
        <v>0</v>
      </c>
      <c r="N277" s="58" cm="1">
        <f t="array" aca="1" ref="N277" ca="1">_xlfn.IFS(D277=0,0,AND(D277&gt;=1,D277&lt;=9),OFFSET($AL$5,MOD(WEEKNUM(A277,21)-1,26),IF(WEEKNUM(A277,21)&gt;26,8,0))/5,D277=10,0,D277=11,(H277-E277+G277)*24+(K277-I277+M277)*24)</f>
        <v>0</v>
      </c>
      <c r="O277" s="25"/>
      <c r="P277" s="25">
        <f t="shared" ca="1" si="75"/>
        <v>0</v>
      </c>
      <c r="Q277" s="28" cm="1">
        <f t="array" aca="1" ref="Q277" ca="1">IF(LEFT(R$2,1)="-",-1,1)*INDIRECT(CONCATENATE(RIGHT(R$2,LEN(R$2)-1),ROW()))+IF(LEFT(R$3,1)="-",-1,1)*INDIRECT(CONCATENATE(RIGHT(R$3,LEN(R$3)-1),ROW()))</f>
        <v>0</v>
      </c>
      <c r="R277" s="25">
        <f t="shared" ca="1" si="76"/>
        <v>-1030.5500000000002</v>
      </c>
      <c r="S277" s="9">
        <f t="shared" si="77"/>
        <v>0</v>
      </c>
      <c r="T277" s="9" t="str">
        <f t="shared" si="83"/>
        <v/>
      </c>
      <c r="U277" s="59"/>
      <c r="V277" s="60">
        <f>IF(A277='Relevé Kizeo'!C238,VLOOKUP(A277,'Relevé Kizeo'!$C$4:$R$1001,6,TRUE),"")</f>
        <v>0</v>
      </c>
      <c r="W277" s="50" t="b">
        <f t="shared" si="90"/>
        <v>0</v>
      </c>
      <c r="X277" s="50"/>
      <c r="Y277" s="51" t="str">
        <f t="shared" si="78"/>
        <v>0</v>
      </c>
      <c r="Z277" s="52">
        <f>IF(A278='Relevé Kizeo'!C239,VLOOKUP(A278,'Relevé Kizeo'!$C$4:$R$1001,8,TRUE),"")</f>
        <v>0</v>
      </c>
      <c r="AA277" s="52" t="str">
        <f t="shared" si="79"/>
        <v>0</v>
      </c>
      <c r="AB277" s="52">
        <f>IF(A278='Relevé Kizeo'!C239,VLOOKUP(A278,'Relevé Kizeo'!$C$4:$R$1001,9,TRUE),"")</f>
        <v>0</v>
      </c>
      <c r="AC277" s="52" t="str">
        <f t="shared" si="84"/>
        <v>0</v>
      </c>
      <c r="AD277" s="53">
        <f>IF(A278='Relevé Kizeo'!C239,VLOOKUP(A278,'Relevé Kizeo'!$C$4:$R$1001,10,TRUE),"")</f>
        <v>0</v>
      </c>
      <c r="AE277" s="11" t="str">
        <f t="shared" ca="1" si="91"/>
        <v/>
      </c>
      <c r="AF277" s="54" t="str">
        <f t="shared" ca="1" si="92"/>
        <v/>
      </c>
      <c r="AG277" s="43"/>
      <c r="AK277" s="14"/>
      <c r="AL277" s="14"/>
      <c r="AM277" s="14"/>
      <c r="AN277" s="14"/>
      <c r="AO277" s="14"/>
      <c r="AP277" s="84"/>
      <c r="AQ277" s="84"/>
      <c r="AR277" s="84"/>
      <c r="AS277" s="84"/>
      <c r="AT277" s="84"/>
      <c r="AU277" s="84"/>
      <c r="AV277" s="84"/>
      <c r="AW277" s="84"/>
      <c r="AX277" s="84"/>
    </row>
    <row r="278" spans="1:54" s="33" customFormat="1" ht="15.75" customHeight="1" x14ac:dyDescent="0.2">
      <c r="A278" s="57">
        <v>45162</v>
      </c>
      <c r="B278" s="208"/>
      <c r="C278" s="10">
        <f>IF(A278='Relevé Kizeo'!C239,VLOOKUP(A278,'Relevé Kizeo'!$C$4:$R$1001,2,TRUE),"")</f>
        <v>0</v>
      </c>
      <c r="D278" s="9">
        <f t="shared" si="80"/>
        <v>0</v>
      </c>
      <c r="E278" s="10">
        <f t="shared" si="82"/>
        <v>0</v>
      </c>
      <c r="F278" s="170">
        <v>0</v>
      </c>
      <c r="G278" s="10" cm="1">
        <f t="array" ref="G278">_xlfn.IFS(C278="",0,C278=0,0,C278="CP",0,C278="CEF",0,C278="CSS",0,C278="CEM",0,C278="CEM",0,C278="MAL",0,C278="AT",0,C278="ABST J",0,C278="ABST I",0,C278="FERIE",0,C278="REPOS",0,C278&lt;"1:00",$F$420)</f>
        <v>0</v>
      </c>
      <c r="H278" s="10">
        <f>IF(A278='Relevé Kizeo'!C239,VLOOKUP(A278,'Relevé Kizeo'!$C$4:$R$1001,3,TRUE),"")</f>
        <v>0</v>
      </c>
      <c r="I278" s="10">
        <f>IF(A278='Relevé Kizeo'!C239,VLOOKUP(A278,'Relevé Kizeo'!$C$4:$R$1001,4,TRUE),"")</f>
        <v>0</v>
      </c>
      <c r="J278" s="10">
        <f>IF(A278='Relevé Kizeo'!C239,VLOOKUP(A278,'Relevé Kizeo'!$C$4:$R$1001,5,TRUE),"")</f>
        <v>0</v>
      </c>
      <c r="K278" s="10">
        <f t="shared" si="81"/>
        <v>0</v>
      </c>
      <c r="L278" s="9">
        <v>0</v>
      </c>
      <c r="M278" s="10" cm="1">
        <f t="array" ref="M278">_xlfn.IFS(I278="",0,I278=0,0,I278="CP",0,I278="CEF",0,I278="CSS",0,I278="CEM",0,I278="MAL",0,I278="AT",0,I278="ABST J",0,I278="ABST I",0,I278="FERIE",0,I278="REPOS",0,I278&lt;"1:00",$F$421)</f>
        <v>0</v>
      </c>
      <c r="N278" s="58" cm="1">
        <f t="array" aca="1" ref="N278" ca="1">_xlfn.IFS(D278=0,0,AND(D278&gt;=1,D278&lt;=9),OFFSET($AL$5,MOD(WEEKNUM(A278,21)-1,26),IF(WEEKNUM(A278,21)&gt;26,8,0))/5,D278=10,0,D278=11,(H278-E278+G278)*24+(K278-I278+M278)*24)</f>
        <v>0</v>
      </c>
      <c r="O278" s="25"/>
      <c r="P278" s="25">
        <f t="shared" ca="1" si="75"/>
        <v>0</v>
      </c>
      <c r="Q278" s="28" cm="1">
        <f t="array" aca="1" ref="Q278" ca="1">IF(LEFT(R$2,1)="-",-1,1)*INDIRECT(CONCATENATE(RIGHT(R$2,LEN(R$2)-1),ROW()))+IF(LEFT(R$3,1)="-",-1,1)*INDIRECT(CONCATENATE(RIGHT(R$3,LEN(R$3)-1),ROW()))</f>
        <v>0</v>
      </c>
      <c r="R278" s="25">
        <f t="shared" ca="1" si="76"/>
        <v>-1030.5500000000002</v>
      </c>
      <c r="S278" s="9">
        <f t="shared" si="77"/>
        <v>0</v>
      </c>
      <c r="T278" s="9" t="str">
        <f t="shared" si="83"/>
        <v/>
      </c>
      <c r="U278" s="59"/>
      <c r="V278" s="60">
        <f>IF(A278='Relevé Kizeo'!C239,VLOOKUP(A278,'Relevé Kizeo'!$C$4:$R$1001,6,TRUE),"")</f>
        <v>0</v>
      </c>
      <c r="W278" s="50" t="b">
        <f t="shared" si="90"/>
        <v>0</v>
      </c>
      <c r="X278" s="50"/>
      <c r="Y278" s="51" t="str">
        <f t="shared" si="78"/>
        <v>0</v>
      </c>
      <c r="Z278" s="52">
        <f>IF(A279='Relevé Kizeo'!C240,VLOOKUP(A279,'Relevé Kizeo'!$C$4:$R$1001,8,TRUE),"")</f>
        <v>0</v>
      </c>
      <c r="AA278" s="52" t="str">
        <f t="shared" si="79"/>
        <v>0</v>
      </c>
      <c r="AB278" s="52">
        <f>IF(A279='Relevé Kizeo'!C240,VLOOKUP(A279,'Relevé Kizeo'!$C$4:$R$1001,9,TRUE),"")</f>
        <v>0</v>
      </c>
      <c r="AC278" s="52" t="str">
        <f t="shared" si="84"/>
        <v>0</v>
      </c>
      <c r="AD278" s="53">
        <f>IF(A279='Relevé Kizeo'!C240,VLOOKUP(A279,'Relevé Kizeo'!$C$4:$R$1001,10,TRUE),"")</f>
        <v>0</v>
      </c>
      <c r="AE278" s="11" t="str">
        <f t="shared" ca="1" si="91"/>
        <v/>
      </c>
      <c r="AF278" s="54" t="str">
        <f t="shared" ca="1" si="92"/>
        <v/>
      </c>
      <c r="AG278" s="64"/>
      <c r="AK278" s="14"/>
      <c r="AL278" s="14"/>
      <c r="AM278" s="14"/>
      <c r="AN278" s="14"/>
      <c r="AO278" s="14"/>
      <c r="AP278" s="84"/>
      <c r="AQ278" s="84"/>
      <c r="AR278" s="84"/>
      <c r="AS278" s="84"/>
      <c r="AT278" s="84"/>
      <c r="AU278" s="84"/>
      <c r="AV278" s="84"/>
      <c r="AW278" s="84"/>
      <c r="AX278" s="84"/>
    </row>
    <row r="279" spans="1:54" s="33" customFormat="1" ht="15.75" customHeight="1" x14ac:dyDescent="0.2">
      <c r="A279" s="57">
        <v>45163</v>
      </c>
      <c r="B279" s="208"/>
      <c r="C279" s="10">
        <f>IF(A279='Relevé Kizeo'!C240,VLOOKUP(A279,'Relevé Kizeo'!$C$4:$R$1001,2,TRUE),"")</f>
        <v>0</v>
      </c>
      <c r="D279" s="9">
        <f t="shared" si="80"/>
        <v>0</v>
      </c>
      <c r="E279" s="10">
        <f t="shared" si="82"/>
        <v>0</v>
      </c>
      <c r="F279" s="170">
        <v>0</v>
      </c>
      <c r="G279" s="10" cm="1">
        <f t="array" ref="G279">_xlfn.IFS(C279="",0,C279=0,0,C279="CP",0,C279="CEF",0,C279="CSS",0,C279="CEM",0,C279="CEM",0,C279="MAL",0,C279="AT",0,C279="ABST J",0,C279="ABST I",0,C279="FERIE",0,C279="REPOS",0,C279&lt;"1:00",$F$420)</f>
        <v>0</v>
      </c>
      <c r="H279" s="10">
        <f>IF(A279='Relevé Kizeo'!C240,VLOOKUP(A279,'Relevé Kizeo'!$C$4:$R$1001,3,TRUE),"")</f>
        <v>0</v>
      </c>
      <c r="I279" s="10">
        <f>IF(A279='Relevé Kizeo'!C240,VLOOKUP(A279,'Relevé Kizeo'!$C$4:$R$1001,4,TRUE),"")</f>
        <v>0</v>
      </c>
      <c r="J279" s="10">
        <f>IF(A279='Relevé Kizeo'!C240,VLOOKUP(A279,'Relevé Kizeo'!$C$4:$R$1001,5,TRUE),"")</f>
        <v>0</v>
      </c>
      <c r="K279" s="10">
        <f t="shared" si="81"/>
        <v>0</v>
      </c>
      <c r="L279" s="9">
        <v>0</v>
      </c>
      <c r="M279" s="10" cm="1">
        <f t="array" ref="M279">_xlfn.IFS(I279="",0,I279=0,0,I279="CP",0,I279="CEF",0,I279="CSS",0,I279="CEM",0,I279="MAL",0,I279="AT",0,I279="ABST J",0,I279="ABST I",0,I279="FERIE",0,I279="REPOS",0,I279&lt;"1:00",$F$421)</f>
        <v>0</v>
      </c>
      <c r="N279" s="58" cm="1">
        <f t="array" aca="1" ref="N279" ca="1">_xlfn.IFS(D279=0,0,AND(D279&gt;=1,D279&lt;=9),OFFSET($AL$5,MOD(WEEKNUM(A279,21)-1,26),IF(WEEKNUM(A279,21)&gt;26,8,0))/5,D279=10,0,D279=11,(H279-E279+G279)*24+(K279-I279+M279)*24)</f>
        <v>0</v>
      </c>
      <c r="O279" s="25"/>
      <c r="P279" s="25">
        <f t="shared" ca="1" si="75"/>
        <v>0</v>
      </c>
      <c r="Q279" s="28" cm="1">
        <f t="array" aca="1" ref="Q279" ca="1">IF(LEFT(R$2,1)="-",-1,1)*INDIRECT(CONCATENATE(RIGHT(R$2,LEN(R$2)-1),ROW()))+IF(LEFT(R$3,1)="-",-1,1)*INDIRECT(CONCATENATE(RIGHT(R$3,LEN(R$3)-1),ROW()))</f>
        <v>0</v>
      </c>
      <c r="R279" s="25">
        <f t="shared" ca="1" si="76"/>
        <v>-1030.5500000000002</v>
      </c>
      <c r="S279" s="9">
        <f t="shared" si="77"/>
        <v>0</v>
      </c>
      <c r="T279" s="9" t="str">
        <f t="shared" si="83"/>
        <v/>
      </c>
      <c r="U279" s="59"/>
      <c r="V279" s="60">
        <f>IF(A279='Relevé Kizeo'!C240,VLOOKUP(A279,'Relevé Kizeo'!$C$4:$R$1001,6,TRUE),"")</f>
        <v>0</v>
      </c>
      <c r="W279" s="50">
        <f t="shared" si="90"/>
        <v>0</v>
      </c>
      <c r="X279" s="50"/>
      <c r="Y279" s="51" t="str">
        <f t="shared" si="78"/>
        <v>0</v>
      </c>
      <c r="Z279" s="52">
        <f>IF(A280='Relevé Kizeo'!C241,VLOOKUP(A280,'Relevé Kizeo'!$C$4:$R$1001,8,TRUE),"")</f>
        <v>0</v>
      </c>
      <c r="AA279" s="52" t="str">
        <f t="shared" si="79"/>
        <v>0</v>
      </c>
      <c r="AB279" s="52">
        <f>IF(A280='Relevé Kizeo'!C241,VLOOKUP(A280,'Relevé Kizeo'!$C$4:$R$1001,9,TRUE),"")</f>
        <v>0</v>
      </c>
      <c r="AC279" s="52" t="str">
        <f t="shared" si="84"/>
        <v>0</v>
      </c>
      <c r="AD279" s="53">
        <f>IF(A280='Relevé Kizeo'!C241,VLOOKUP(A280,'Relevé Kizeo'!$C$4:$R$1001,10,TRUE),"")</f>
        <v>0</v>
      </c>
      <c r="AE279" s="11" t="str">
        <f t="shared" ca="1" si="91"/>
        <v/>
      </c>
      <c r="AF279" s="54" t="str">
        <f t="shared" ca="1" si="92"/>
        <v/>
      </c>
      <c r="AG279" s="61"/>
      <c r="AK279" s="14"/>
      <c r="AL279" s="14"/>
      <c r="AM279" s="14"/>
      <c r="AN279" s="14"/>
      <c r="AO279" s="14"/>
      <c r="AP279" s="84"/>
      <c r="AQ279" s="84"/>
      <c r="AR279" s="84"/>
      <c r="AS279" s="84"/>
      <c r="AT279" s="84"/>
      <c r="AU279" s="84"/>
      <c r="AV279" s="84"/>
      <c r="AW279" s="84"/>
      <c r="AX279" s="84"/>
    </row>
    <row r="280" spans="1:54" s="33" customFormat="1" ht="15.75" customHeight="1" x14ac:dyDescent="0.2">
      <c r="A280" s="57">
        <v>45164</v>
      </c>
      <c r="B280" s="208"/>
      <c r="C280" s="10" t="str">
        <f>IF(A280='Relevé Kizeo'!C241,VLOOKUP(A280,'Relevé Kizeo'!$C$4:$R$1001,2,TRUE),"")</f>
        <v>REPOS</v>
      </c>
      <c r="D280" s="9">
        <f t="shared" si="80"/>
        <v>10</v>
      </c>
      <c r="E280" s="10">
        <f t="shared" si="82"/>
        <v>0</v>
      </c>
      <c r="F280" s="170">
        <v>0</v>
      </c>
      <c r="G280" s="10" cm="1">
        <f t="array" ref="G280">_xlfn.IFS(C280="",0,C280=0,0,C280="CP",0,C280="CEF",0,C280="CSS",0,C280="CEM",0,C280="CEM",0,C280="MAL",0,C280="AT",0,C280="ABST J",0,C280="ABST I",0,C280="FERIE",0,C280="REPOS",0,C280&lt;"1:00",$F$420)</f>
        <v>0</v>
      </c>
      <c r="H280" s="10">
        <f>IF(A280='Relevé Kizeo'!C241,VLOOKUP(A280,'Relevé Kizeo'!$C$4:$R$1001,3,TRUE),"")</f>
        <v>0</v>
      </c>
      <c r="I280" s="10">
        <f>IF(A280='Relevé Kizeo'!C241,VLOOKUP(A280,'Relevé Kizeo'!$C$4:$R$1001,4,TRUE),"")</f>
        <v>0</v>
      </c>
      <c r="J280" s="10">
        <f>IF(A280='Relevé Kizeo'!C241,VLOOKUP(A280,'Relevé Kizeo'!$C$4:$R$1001,5,TRUE),"")</f>
        <v>0</v>
      </c>
      <c r="K280" s="10">
        <f t="shared" si="81"/>
        <v>0</v>
      </c>
      <c r="L280" s="9">
        <v>0</v>
      </c>
      <c r="M280" s="10" cm="1">
        <f t="array" ref="M280">_xlfn.IFS(I280="",0,I280=0,0,I280="CP",0,I280="CEF",0,I280="CSS",0,I280="CEM",0,I280="MAL",0,I280="AT",0,I280="ABST J",0,I280="ABST I",0,I280="FERIE",0,I280="REPOS",0,I280&lt;"1:00",$F$421)</f>
        <v>0</v>
      </c>
      <c r="N280" s="58" cm="1">
        <f t="array" aca="1" ref="N280" ca="1">_xlfn.IFS(D280=0,0,AND(D280&gt;=1,D280&lt;=9),OFFSET($AL$5,MOD(WEEKNUM(A280,21)-1,26),IF(WEEKNUM(A280,21)&gt;26,8,0))/5,D280=10,0,D280=11,(H280-E280+G280)*24+(K280-I280+M280)*24)</f>
        <v>0</v>
      </c>
      <c r="O280" s="25"/>
      <c r="P280" s="25">
        <f t="shared" ca="1" si="75"/>
        <v>0</v>
      </c>
      <c r="Q280" s="28" cm="1">
        <f t="array" aca="1" ref="Q280" ca="1">IF(LEFT(R$2,1)="-",-1,1)*INDIRECT(CONCATENATE(RIGHT(R$2,LEN(R$2)-1),ROW()))+IF(LEFT(R$3,1)="-",-1,1)*INDIRECT(CONCATENATE(RIGHT(R$3,LEN(R$3)-1),ROW()))</f>
        <v>0</v>
      </c>
      <c r="R280" s="25">
        <f t="shared" ca="1" si="76"/>
        <v>-1030.5500000000002</v>
      </c>
      <c r="S280" s="9">
        <f t="shared" si="77"/>
        <v>0</v>
      </c>
      <c r="T280" s="9" t="str">
        <f t="shared" si="83"/>
        <v/>
      </c>
      <c r="U280" s="59"/>
      <c r="V280" s="60">
        <f>IF(A280='Relevé Kizeo'!C241,VLOOKUP(A280,'Relevé Kizeo'!$C$4:$R$1001,6,TRUE),"")</f>
        <v>0</v>
      </c>
      <c r="W280" s="50">
        <f t="shared" si="90"/>
        <v>0</v>
      </c>
      <c r="X280" s="50"/>
      <c r="Y280" s="51" t="str">
        <f t="shared" si="78"/>
        <v>0</v>
      </c>
      <c r="Z280" s="52">
        <f>IF(A281='Relevé Kizeo'!C242,VLOOKUP(A281,'Relevé Kizeo'!$C$4:$R$1001,8,TRUE),"")</f>
        <v>0</v>
      </c>
      <c r="AA280" s="52" t="str">
        <f t="shared" si="79"/>
        <v>0</v>
      </c>
      <c r="AB280" s="52">
        <f>IF(A281='Relevé Kizeo'!C242,VLOOKUP(A281,'Relevé Kizeo'!$C$4:$R$1001,9,TRUE),"")</f>
        <v>0</v>
      </c>
      <c r="AC280" s="52" t="str">
        <f t="shared" si="84"/>
        <v>0</v>
      </c>
      <c r="AD280" s="53">
        <f>IF(A281='Relevé Kizeo'!C242,VLOOKUP(A281,'Relevé Kizeo'!$C$4:$R$1001,10,TRUE),"")</f>
        <v>0</v>
      </c>
      <c r="AE280" s="11" t="str">
        <f t="shared" ca="1" si="91"/>
        <v/>
      </c>
      <c r="AF280" s="54" t="str">
        <f t="shared" ca="1" si="92"/>
        <v/>
      </c>
      <c r="AG280" s="43"/>
      <c r="AK280" s="14"/>
      <c r="AL280" s="14"/>
      <c r="AM280" s="14"/>
      <c r="AN280" s="14"/>
      <c r="AO280" s="14"/>
      <c r="AP280" s="84"/>
      <c r="AQ280" s="84"/>
      <c r="AR280" s="84"/>
      <c r="AS280" s="84"/>
      <c r="AT280" s="84"/>
      <c r="AU280" s="84"/>
      <c r="AV280" s="84"/>
      <c r="AW280" s="84"/>
      <c r="AX280" s="84"/>
    </row>
    <row r="281" spans="1:54" s="33" customFormat="1" ht="15.75" customHeight="1" x14ac:dyDescent="0.2">
      <c r="A281" s="57">
        <v>45165</v>
      </c>
      <c r="B281" s="208"/>
      <c r="C281" s="10" t="str">
        <f>IF(A281='Relevé Kizeo'!C242,VLOOKUP(A281,'Relevé Kizeo'!$C$4:$R$1001,2,TRUE),"")</f>
        <v>REPOS</v>
      </c>
      <c r="D281" s="9">
        <f t="shared" si="80"/>
        <v>10</v>
      </c>
      <c r="E281" s="10">
        <f t="shared" si="82"/>
        <v>0</v>
      </c>
      <c r="F281" s="170">
        <v>0</v>
      </c>
      <c r="G281" s="10" cm="1">
        <f t="array" ref="G281">_xlfn.IFS(C281="",0,C281=0,0,C281="CP",0,C281="CEF",0,C281="CSS",0,C281="CEM",0,C281="CEM",0,C281="MAL",0,C281="AT",0,C281="ABST J",0,C281="ABST I",0,C281="FERIE",0,C281="REPOS",0,C281&lt;"1:00",$F$420)</f>
        <v>0</v>
      </c>
      <c r="H281" s="10">
        <f>IF(A281='Relevé Kizeo'!C242,VLOOKUP(A281,'Relevé Kizeo'!$C$4:$R$1001,3,TRUE),"")</f>
        <v>0</v>
      </c>
      <c r="I281" s="10">
        <f>IF(A281='Relevé Kizeo'!C242,VLOOKUP(A281,'Relevé Kizeo'!$C$4:$R$1001,4,TRUE),"")</f>
        <v>0</v>
      </c>
      <c r="J281" s="10">
        <f>IF(A281='Relevé Kizeo'!C242,VLOOKUP(A281,'Relevé Kizeo'!$C$4:$R$1001,5,TRUE),"")</f>
        <v>0</v>
      </c>
      <c r="K281" s="10">
        <f t="shared" si="81"/>
        <v>0</v>
      </c>
      <c r="L281" s="9">
        <v>0</v>
      </c>
      <c r="M281" s="10" cm="1">
        <f t="array" ref="M281">_xlfn.IFS(I281="",0,I281=0,0,I281="CP",0,I281="CEF",0,I281="CSS",0,I281="CEM",0,I281="MAL",0,I281="AT",0,I281="ABST J",0,I281="ABST I",0,I281="FERIE",0,I281="REPOS",0,I281&lt;"1:00",$F$421)</f>
        <v>0</v>
      </c>
      <c r="N281" s="58" cm="1">
        <f t="array" aca="1" ref="N281" ca="1">_xlfn.IFS(D281=0,0,AND(D281&gt;=1,D281&lt;=9),OFFSET($AL$5,MOD(WEEKNUM(A281,21)-1,26),IF(WEEKNUM(A281,21)&gt;26,8,0))/5,D281=10,0,D281=11,(H281-E281+G281)*24+(K281-I281+M281)*24)</f>
        <v>0</v>
      </c>
      <c r="O281" s="37">
        <f t="shared" ref="O281" ca="1" si="94">SUM(N275:N279)</f>
        <v>0</v>
      </c>
      <c r="P281" s="25">
        <v>32</v>
      </c>
      <c r="Q281" s="28" cm="1">
        <f t="array" aca="1" ref="Q281" ca="1">IF(LEFT(R$2,1)="-",-1,1)*INDIRECT(CONCATENATE(RIGHT(R$2,LEN(R$2)-1),ROW()))+IF(LEFT(R$3,1)="-",-1,1)*INDIRECT(CONCATENATE(RIGHT(R$3,LEN(R$3)-1),ROW()))</f>
        <v>-32</v>
      </c>
      <c r="R281" s="25">
        <f t="shared" ca="1" si="76"/>
        <v>-1062.5500000000002</v>
      </c>
      <c r="S281" s="9">
        <f t="shared" si="77"/>
        <v>0</v>
      </c>
      <c r="T281" s="9" t="str">
        <f t="shared" si="83"/>
        <v/>
      </c>
      <c r="U281" s="59"/>
      <c r="V281" s="60">
        <f>IF(A281='Relevé Kizeo'!C242,VLOOKUP(A281,'Relevé Kizeo'!$C$4:$R$1001,6,TRUE),"")</f>
        <v>0</v>
      </c>
      <c r="W281" s="50" t="b">
        <f t="shared" si="90"/>
        <v>0</v>
      </c>
      <c r="X281" s="50"/>
      <c r="Y281" s="51" t="str">
        <f t="shared" si="78"/>
        <v>0</v>
      </c>
      <c r="Z281" s="52">
        <f>IF(A282='Relevé Kizeo'!C243,VLOOKUP(A282,'Relevé Kizeo'!$C$4:$R$1001,8,TRUE),"")</f>
        <v>0</v>
      </c>
      <c r="AA281" s="52" t="str">
        <f t="shared" si="79"/>
        <v>0</v>
      </c>
      <c r="AB281" s="52">
        <f>IF(A282='Relevé Kizeo'!C243,VLOOKUP(A282,'Relevé Kizeo'!$C$4:$R$1001,9,TRUE),"")</f>
        <v>0</v>
      </c>
      <c r="AC281" s="52" t="str">
        <f t="shared" si="84"/>
        <v>0</v>
      </c>
      <c r="AD281" s="53">
        <f>IF(A282='Relevé Kizeo'!C243,VLOOKUP(A282,'Relevé Kizeo'!$C$4:$R$1001,10,TRUE),"")</f>
        <v>0</v>
      </c>
      <c r="AE281" s="11" t="str">
        <f t="shared" ca="1" si="91"/>
        <v/>
      </c>
      <c r="AF281" s="54" t="str">
        <f t="shared" ca="1" si="92"/>
        <v/>
      </c>
      <c r="AG281" s="43"/>
      <c r="AK281" s="14"/>
      <c r="AL281" s="14"/>
      <c r="AM281" s="14"/>
      <c r="AN281" s="14"/>
      <c r="AO281" s="14"/>
      <c r="AP281" s="84"/>
      <c r="AQ281" s="84"/>
      <c r="AR281" s="84"/>
      <c r="AS281" s="84"/>
      <c r="AT281" s="84"/>
      <c r="AU281" s="84"/>
      <c r="AV281" s="84"/>
      <c r="AW281" s="84"/>
      <c r="AX281" s="84"/>
    </row>
    <row r="282" spans="1:54" s="33" customFormat="1" ht="15.75" customHeight="1" x14ac:dyDescent="0.2">
      <c r="A282" s="57">
        <v>45166</v>
      </c>
      <c r="B282" s="207" t="s">
        <v>78</v>
      </c>
      <c r="C282" s="10">
        <f>IF(A282='Relevé Kizeo'!C243,VLOOKUP(A282,'Relevé Kizeo'!$C$4:$R$1001,2,TRUE),"")</f>
        <v>0</v>
      </c>
      <c r="D282" s="9">
        <f t="shared" si="80"/>
        <v>0</v>
      </c>
      <c r="E282" s="10">
        <f t="shared" si="82"/>
        <v>0</v>
      </c>
      <c r="F282" s="170">
        <v>0</v>
      </c>
      <c r="G282" s="10" cm="1">
        <f t="array" ref="G282">_xlfn.IFS(C282="",0,C282=0,0,C282="CP",0,C282="CEF",0,C282="CSS",0,C282="CEM",0,C282="CEM",0,C282="MAL",0,C282="AT",0,C282="ABST J",0,C282="ABST I",0,C282="FERIE",0,C282="REPOS",0,C282&lt;"1:00",$F$420)</f>
        <v>0</v>
      </c>
      <c r="H282" s="10">
        <f>IF(A282='Relevé Kizeo'!C243,VLOOKUP(A282,'Relevé Kizeo'!$C$4:$R$1001,3,TRUE),"")</f>
        <v>0</v>
      </c>
      <c r="I282" s="10">
        <f>IF(A282='Relevé Kizeo'!C243,VLOOKUP(A282,'Relevé Kizeo'!$C$4:$R$1001,4,TRUE),"")</f>
        <v>0</v>
      </c>
      <c r="J282" s="10">
        <f>IF(A282='Relevé Kizeo'!C243,VLOOKUP(A282,'Relevé Kizeo'!$C$4:$R$1001,5,TRUE),"")</f>
        <v>0</v>
      </c>
      <c r="K282" s="10">
        <f t="shared" si="81"/>
        <v>0</v>
      </c>
      <c r="L282" s="9">
        <v>0</v>
      </c>
      <c r="M282" s="10" cm="1">
        <f t="array" ref="M282">_xlfn.IFS(I282="",0,I282=0,0,I282="CP",0,I282="CEF",0,I282="CSS",0,I282="CEM",0,I282="MAL",0,I282="AT",0,I282="ABST J",0,I282="ABST I",0,I282="FERIE",0,I282="REPOS",0,I282&lt;"1:00",$F$421)</f>
        <v>0</v>
      </c>
      <c r="N282" s="58" cm="1">
        <f t="array" aca="1" ref="N282" ca="1">_xlfn.IFS(D282=0,0,AND(D282&gt;=1,D282&lt;=9),OFFSET($AL$5,MOD(WEEKNUM(A282,21)-1,26),IF(WEEKNUM(A282,21)&gt;26,8,0))/5,D282=10,0,D282=11,(H282-E282+G282)*24+(K282-I282+M282)*24)</f>
        <v>0</v>
      </c>
      <c r="P282" s="25">
        <f t="shared" ca="1" si="75"/>
        <v>0</v>
      </c>
      <c r="Q282" s="28" cm="1">
        <f t="array" aca="1" ref="Q282" ca="1">IF(LEFT(R$2,1)="-",-1,1)*INDIRECT(CONCATENATE(RIGHT(R$2,LEN(R$2)-1),ROW()))+IF(LEFT(R$3,1)="-",-1,1)*INDIRECT(CONCATENATE(RIGHT(R$3,LEN(R$3)-1),ROW()))</f>
        <v>0</v>
      </c>
      <c r="R282" s="25">
        <f t="shared" ca="1" si="76"/>
        <v>-1062.5500000000002</v>
      </c>
      <c r="S282" s="9">
        <f t="shared" si="77"/>
        <v>0</v>
      </c>
      <c r="T282" s="9" t="str">
        <f t="shared" si="83"/>
        <v/>
      </c>
      <c r="U282" s="59"/>
      <c r="V282" s="60">
        <f>IF(A282='Relevé Kizeo'!C243,VLOOKUP(A282,'Relevé Kizeo'!$C$4:$R$1001,6,TRUE),"")</f>
        <v>0</v>
      </c>
      <c r="W282" s="50" t="b">
        <f t="shared" si="90"/>
        <v>0</v>
      </c>
      <c r="X282" s="50"/>
      <c r="Y282" s="51" t="str">
        <f t="shared" si="78"/>
        <v>0</v>
      </c>
      <c r="Z282" s="52">
        <f>IF(A283='Relevé Kizeo'!C244,VLOOKUP(A283,'Relevé Kizeo'!$C$4:$R$1001,8,TRUE),"")</f>
        <v>0</v>
      </c>
      <c r="AA282" s="52" t="str">
        <f t="shared" si="79"/>
        <v>0</v>
      </c>
      <c r="AB282" s="52">
        <f>IF(A283='Relevé Kizeo'!C244,VLOOKUP(A283,'Relevé Kizeo'!$C$4:$R$1001,9,TRUE),"")</f>
        <v>0</v>
      </c>
      <c r="AC282" s="52" t="str">
        <f t="shared" si="84"/>
        <v>0</v>
      </c>
      <c r="AD282" s="53">
        <f>IF(A283='Relevé Kizeo'!C244,VLOOKUP(A283,'Relevé Kizeo'!$C$4:$R$1001,10,TRUE),"")</f>
        <v>0</v>
      </c>
      <c r="AE282" s="11" t="str">
        <f t="shared" ca="1" si="91"/>
        <v/>
      </c>
      <c r="AF282" s="54" t="str">
        <f t="shared" ca="1" si="92"/>
        <v/>
      </c>
      <c r="AG282" s="43"/>
      <c r="AK282" s="14"/>
      <c r="AL282" s="14"/>
      <c r="AM282" s="14"/>
      <c r="AN282" s="14"/>
      <c r="AO282" s="14"/>
      <c r="AP282" s="84"/>
      <c r="AQ282" s="84"/>
      <c r="AR282" s="84"/>
      <c r="AS282" s="84"/>
      <c r="AT282" s="84"/>
      <c r="AU282" s="84"/>
      <c r="AV282" s="84"/>
      <c r="AW282" s="84"/>
      <c r="AX282" s="84"/>
    </row>
    <row r="283" spans="1:54" s="33" customFormat="1" ht="15.75" customHeight="1" x14ac:dyDescent="0.2">
      <c r="A283" s="57">
        <v>45167</v>
      </c>
      <c r="B283" s="208"/>
      <c r="C283" s="10">
        <f>IF(A283='Relevé Kizeo'!C244,VLOOKUP(A283,'Relevé Kizeo'!$C$4:$R$1001,2,TRUE),"")</f>
        <v>0</v>
      </c>
      <c r="D283" s="9">
        <f t="shared" si="80"/>
        <v>0</v>
      </c>
      <c r="E283" s="10">
        <f t="shared" si="82"/>
        <v>0</v>
      </c>
      <c r="F283" s="170">
        <v>0</v>
      </c>
      <c r="G283" s="10" cm="1">
        <f t="array" ref="G283">_xlfn.IFS(C283="",0,C283=0,0,C283="CP",0,C283="CEF",0,C283="CSS",0,C283="CEM",0,C283="CEM",0,C283="MAL",0,C283="AT",0,C283="ABST J",0,C283="ABST I",0,C283="FERIE",0,C283="REPOS",0,C283&lt;"1:00",$F$420)</f>
        <v>0</v>
      </c>
      <c r="H283" s="10">
        <f>IF(A283='Relevé Kizeo'!C244,VLOOKUP(A283,'Relevé Kizeo'!$C$4:$R$1001,3,TRUE),"")</f>
        <v>0</v>
      </c>
      <c r="I283" s="10">
        <f>IF(A283='Relevé Kizeo'!C244,VLOOKUP(A283,'Relevé Kizeo'!$C$4:$R$1001,4,TRUE),"")</f>
        <v>0</v>
      </c>
      <c r="J283" s="10">
        <f>IF(A283='Relevé Kizeo'!C244,VLOOKUP(A283,'Relevé Kizeo'!$C$4:$R$1001,5,TRUE),"")</f>
        <v>0</v>
      </c>
      <c r="K283" s="10">
        <f t="shared" si="81"/>
        <v>0</v>
      </c>
      <c r="L283" s="9">
        <v>0</v>
      </c>
      <c r="M283" s="10" cm="1">
        <f t="array" ref="M283">_xlfn.IFS(I283="",0,I283=0,0,I283="CP",0,I283="CEF",0,I283="CSS",0,I283="CEM",0,I283="MAL",0,I283="AT",0,I283="ABST J",0,I283="ABST I",0,I283="FERIE",0,I283="REPOS",0,I283&lt;"1:00",$F$421)</f>
        <v>0</v>
      </c>
      <c r="N283" s="58" cm="1">
        <f t="array" aca="1" ref="N283" ca="1">_xlfn.IFS(D283=0,0,AND(D283&gt;=1,D283&lt;=9),OFFSET($AL$5,MOD(WEEKNUM(A283,21)-1,26),IF(WEEKNUM(A283,21)&gt;26,8,0))/5,D283=10,0,D283=11,(H283-E283+G283)*24+(K283-I283+M283)*24)</f>
        <v>0</v>
      </c>
      <c r="O283" s="25"/>
      <c r="P283" s="25">
        <f t="shared" ca="1" si="75"/>
        <v>0</v>
      </c>
      <c r="Q283" s="28" cm="1">
        <f t="array" aca="1" ref="Q283" ca="1">IF(LEFT(R$2,1)="-",-1,1)*INDIRECT(CONCATENATE(RIGHT(R$2,LEN(R$2)-1),ROW()))+IF(LEFT(R$3,1)="-",-1,1)*INDIRECT(CONCATENATE(RIGHT(R$3,LEN(R$3)-1),ROW()))</f>
        <v>0</v>
      </c>
      <c r="R283" s="25">
        <f t="shared" ca="1" si="76"/>
        <v>-1062.5500000000002</v>
      </c>
      <c r="S283" s="9">
        <f t="shared" si="77"/>
        <v>0</v>
      </c>
      <c r="T283" s="9" t="str">
        <f t="shared" si="83"/>
        <v/>
      </c>
      <c r="U283" s="59"/>
      <c r="V283" s="60">
        <f>IF(A283='Relevé Kizeo'!C244,VLOOKUP(A283,'Relevé Kizeo'!$C$4:$R$1001,6,TRUE),"")</f>
        <v>0</v>
      </c>
      <c r="W283" s="50" t="b">
        <f t="shared" si="90"/>
        <v>0</v>
      </c>
      <c r="X283" s="50"/>
      <c r="Y283" s="51" t="str">
        <f t="shared" si="78"/>
        <v>0</v>
      </c>
      <c r="Z283" s="52">
        <f>IF(A284='Relevé Kizeo'!C245,VLOOKUP(A284,'Relevé Kizeo'!$C$4:$R$1001,8,TRUE),"")</f>
        <v>0</v>
      </c>
      <c r="AA283" s="52" t="str">
        <f t="shared" si="79"/>
        <v>0</v>
      </c>
      <c r="AB283" s="52">
        <f>IF(A284='Relevé Kizeo'!C245,VLOOKUP(A284,'Relevé Kizeo'!$C$4:$R$1001,9,TRUE),"")</f>
        <v>0</v>
      </c>
      <c r="AC283" s="52" t="str">
        <f t="shared" si="84"/>
        <v>0</v>
      </c>
      <c r="AD283" s="53">
        <f>IF(A284='Relevé Kizeo'!C245,VLOOKUP(A284,'Relevé Kizeo'!$C$4:$R$1001,10,TRUE),"")</f>
        <v>0</v>
      </c>
      <c r="AE283" s="11" t="str">
        <f t="shared" ca="1" si="91"/>
        <v/>
      </c>
      <c r="AF283" s="54" t="str">
        <f t="shared" ca="1" si="92"/>
        <v/>
      </c>
      <c r="AG283" s="43"/>
      <c r="AK283" s="14"/>
      <c r="AL283" s="14"/>
      <c r="AM283" s="14"/>
      <c r="AN283" s="14"/>
      <c r="AO283" s="14"/>
      <c r="AP283" s="84"/>
      <c r="AQ283" s="84"/>
      <c r="AR283" s="84"/>
      <c r="AS283" s="84"/>
      <c r="AT283" s="84"/>
      <c r="AU283" s="84"/>
      <c r="AV283" s="84"/>
      <c r="AW283" s="84"/>
      <c r="AX283" s="84"/>
    </row>
    <row r="284" spans="1:54" s="33" customFormat="1" ht="15.75" customHeight="1" thickBot="1" x14ac:dyDescent="0.25">
      <c r="A284" s="57">
        <v>45168</v>
      </c>
      <c r="B284" s="208"/>
      <c r="C284" s="10">
        <f>IF(A284='Relevé Kizeo'!C245,VLOOKUP(A284,'Relevé Kizeo'!$C$4:$R$1001,2,TRUE),"")</f>
        <v>0</v>
      </c>
      <c r="D284" s="9">
        <f t="shared" si="80"/>
        <v>0</v>
      </c>
      <c r="E284" s="10">
        <f t="shared" si="82"/>
        <v>0</v>
      </c>
      <c r="F284" s="170">
        <v>0</v>
      </c>
      <c r="G284" s="10" cm="1">
        <f t="array" ref="G284">_xlfn.IFS(C284="",0,C284=0,0,C284="CP",0,C284="CEF",0,C284="CSS",0,C284="CEM",0,C284="CEM",0,C284="MAL",0,C284="AT",0,C284="ABST J",0,C284="ABST I",0,C284="FERIE",0,C284="REPOS",0,C284&lt;"1:00",$F$420)</f>
        <v>0</v>
      </c>
      <c r="H284" s="10">
        <f>IF(A284='Relevé Kizeo'!C245,VLOOKUP(A284,'Relevé Kizeo'!$C$4:$R$1001,3,TRUE),"")</f>
        <v>0</v>
      </c>
      <c r="I284" s="10">
        <f>IF(A284='Relevé Kizeo'!C245,VLOOKUP(A284,'Relevé Kizeo'!$C$4:$R$1001,4,TRUE),"")</f>
        <v>0</v>
      </c>
      <c r="J284" s="10">
        <f>IF(A284='Relevé Kizeo'!C245,VLOOKUP(A284,'Relevé Kizeo'!$C$4:$R$1001,5,TRUE),"")</f>
        <v>0</v>
      </c>
      <c r="K284" s="10">
        <f t="shared" si="81"/>
        <v>0</v>
      </c>
      <c r="L284" s="9">
        <v>0</v>
      </c>
      <c r="M284" s="10" cm="1">
        <f t="array" ref="M284">_xlfn.IFS(I284="",0,I284=0,0,I284="CP",0,I284="CEF",0,I284="CSS",0,I284="CEM",0,I284="MAL",0,I284="AT",0,I284="ABST J",0,I284="ABST I",0,I284="FERIE",0,I284="REPOS",0,I284&lt;"1:00",$F$421)</f>
        <v>0</v>
      </c>
      <c r="N284" s="58" cm="1">
        <f t="array" aca="1" ref="N284" ca="1">_xlfn.IFS(D284=0,0,AND(D284&gt;=1,D284&lt;=9),OFFSET($AL$5,MOD(WEEKNUM(A284,21)-1,26),IF(WEEKNUM(A284,21)&gt;26,8,0))/5,D284=10,0,D284=11,(H284-E284+G284)*24+(K284-I284+M284)*24)</f>
        <v>0</v>
      </c>
      <c r="O284" s="25"/>
      <c r="P284" s="25">
        <f t="shared" ca="1" si="75"/>
        <v>0</v>
      </c>
      <c r="Q284" s="28" cm="1">
        <f t="array" aca="1" ref="Q284" ca="1">IF(LEFT(R$2,1)="-",-1,1)*INDIRECT(CONCATENATE(RIGHT(R$2,LEN(R$2)-1),ROW()))+IF(LEFT(R$3,1)="-",-1,1)*INDIRECT(CONCATENATE(RIGHT(R$3,LEN(R$3)-1),ROW()))</f>
        <v>0</v>
      </c>
      <c r="R284" s="25">
        <f t="shared" ca="1" si="76"/>
        <v>-1062.5500000000002</v>
      </c>
      <c r="S284" s="9">
        <f t="shared" si="77"/>
        <v>0</v>
      </c>
      <c r="T284" s="9" t="str">
        <f t="shared" si="83"/>
        <v/>
      </c>
      <c r="U284" s="59"/>
      <c r="V284" s="60">
        <f>IF(A284='Relevé Kizeo'!C245,VLOOKUP(A284,'Relevé Kizeo'!$C$4:$R$1001,6,TRUE),"")</f>
        <v>0</v>
      </c>
      <c r="W284" s="50" t="b">
        <f t="shared" si="90"/>
        <v>0</v>
      </c>
      <c r="X284" s="78"/>
      <c r="Y284" s="79" t="str">
        <f t="shared" si="78"/>
        <v>0</v>
      </c>
      <c r="Z284" s="78">
        <f>IF(A285='Relevé Kizeo'!C246,VLOOKUP(A285,'Relevé Kizeo'!$C$4:$R$1001,8,TRUE),"")</f>
        <v>0</v>
      </c>
      <c r="AA284" s="78" t="str">
        <f t="shared" si="79"/>
        <v>0</v>
      </c>
      <c r="AB284" s="78">
        <f>IF(A285='Relevé Kizeo'!C246,VLOOKUP(A285,'Relevé Kizeo'!$C$4:$R$1001,9,TRUE),"")</f>
        <v>0</v>
      </c>
      <c r="AC284" s="52" t="str">
        <f t="shared" si="84"/>
        <v>0</v>
      </c>
      <c r="AD284" s="67">
        <f>IF(A285='Relevé Kizeo'!C246,VLOOKUP(A285,'Relevé Kizeo'!$C$4:$R$1001,10,TRUE),"")</f>
        <v>0</v>
      </c>
      <c r="AE284" s="11" t="str">
        <f t="shared" ca="1" si="91"/>
        <v/>
      </c>
      <c r="AF284" s="54" t="str">
        <f t="shared" ca="1" si="92"/>
        <v/>
      </c>
      <c r="AG284" s="43"/>
      <c r="AK284" s="14"/>
      <c r="AL284" s="14"/>
      <c r="AM284" s="14"/>
      <c r="AN284" s="14"/>
      <c r="AO284" s="14"/>
      <c r="AP284" s="84"/>
      <c r="AQ284" s="84"/>
      <c r="AR284" s="84"/>
      <c r="AS284" s="84"/>
      <c r="AT284" s="84"/>
      <c r="AU284" s="84"/>
      <c r="AV284" s="84"/>
      <c r="AW284" s="84"/>
      <c r="AX284" s="84"/>
    </row>
    <row r="285" spans="1:54" s="33" customFormat="1" ht="15.75" customHeight="1" thickTop="1" x14ac:dyDescent="0.2">
      <c r="A285" s="57">
        <v>45169</v>
      </c>
      <c r="B285" s="208"/>
      <c r="C285" s="10">
        <f>IF(A285='Relevé Kizeo'!C246,VLOOKUP(A285,'Relevé Kizeo'!$C$4:$R$1001,2,TRUE),"")</f>
        <v>0</v>
      </c>
      <c r="D285" s="9">
        <f t="shared" si="80"/>
        <v>0</v>
      </c>
      <c r="E285" s="10">
        <f t="shared" si="82"/>
        <v>0</v>
      </c>
      <c r="F285" s="170">
        <v>0</v>
      </c>
      <c r="G285" s="10" cm="1">
        <f t="array" ref="G285">_xlfn.IFS(C285="",0,C285=0,0,C285="CP",0,C285="CEF",0,C285="CSS",0,C285="CEM",0,C285="CEM",0,C285="MAL",0,C285="AT",0,C285="ABST J",0,C285="ABST I",0,C285="FERIE",0,C285="REPOS",0,C285&lt;"1:00",$F$420)</f>
        <v>0</v>
      </c>
      <c r="H285" s="10">
        <f>IF(A285='Relevé Kizeo'!C246,VLOOKUP(A285,'Relevé Kizeo'!$C$4:$R$1001,3,TRUE),"")</f>
        <v>0</v>
      </c>
      <c r="I285" s="10">
        <f>IF(A285='Relevé Kizeo'!C246,VLOOKUP(A285,'Relevé Kizeo'!$C$4:$R$1001,4,TRUE),"")</f>
        <v>0</v>
      </c>
      <c r="J285" s="10">
        <f>IF(A285='Relevé Kizeo'!C246,VLOOKUP(A285,'Relevé Kizeo'!$C$4:$R$1001,5,TRUE),"")</f>
        <v>0</v>
      </c>
      <c r="K285" s="10">
        <f t="shared" si="81"/>
        <v>0</v>
      </c>
      <c r="L285" s="9">
        <v>0</v>
      </c>
      <c r="M285" s="10" cm="1">
        <f t="array" ref="M285">_xlfn.IFS(I285="",0,I285=0,0,I285="CP",0,I285="CEF",0,I285="CSS",0,I285="CEM",0,I285="MAL",0,I285="AT",0,I285="ABST J",0,I285="ABST I",0,I285="FERIE",0,I285="REPOS",0,I285&lt;"1:00",$F$421)</f>
        <v>0</v>
      </c>
      <c r="N285" s="58" cm="1">
        <f t="array" aca="1" ref="N285" ca="1">_xlfn.IFS(D285=0,0,AND(D285&gt;=1,D285&lt;=9),OFFSET($AL$5,MOD(WEEKNUM(A285,21)-1,26),IF(WEEKNUM(A285,21)&gt;26,8,0))/5,D285=10,0,D285=11,(H285-E285+G285)*24+(K285-I285+M285)*24)</f>
        <v>0</v>
      </c>
      <c r="O285" s="25"/>
      <c r="P285" s="25">
        <f t="shared" ca="1" si="75"/>
        <v>0</v>
      </c>
      <c r="Q285" s="28" cm="1">
        <f t="array" aca="1" ref="Q285" ca="1">IF(LEFT(R$2,1)="-",-1,1)*INDIRECT(CONCATENATE(RIGHT(R$2,LEN(R$2)-1),ROW()))+IF(LEFT(R$3,1)="-",-1,1)*INDIRECT(CONCATENATE(RIGHT(R$3,LEN(R$3)-1),ROW()))</f>
        <v>0</v>
      </c>
      <c r="R285" s="25">
        <f t="shared" ca="1" si="76"/>
        <v>-1062.5500000000002</v>
      </c>
      <c r="S285" s="9">
        <f t="shared" si="77"/>
        <v>0</v>
      </c>
      <c r="T285" s="9" t="str">
        <f t="shared" si="83"/>
        <v/>
      </c>
      <c r="U285" s="59"/>
      <c r="V285" s="60">
        <f>IF(A285='Relevé Kizeo'!C246,VLOOKUP(A285,'Relevé Kizeo'!$C$4:$R$1001,6,TRUE),"")</f>
        <v>0</v>
      </c>
      <c r="W285" s="50" t="b">
        <f t="shared" si="90"/>
        <v>0</v>
      </c>
      <c r="X285" s="50"/>
      <c r="Y285" s="51" t="str">
        <f t="shared" si="78"/>
        <v>0</v>
      </c>
      <c r="Z285" s="52">
        <f>IF(A286='Relevé Kizeo'!C247,VLOOKUP(A286,'Relevé Kizeo'!$C$4:$R$1001,8,TRUE),"")</f>
        <v>0</v>
      </c>
      <c r="AA285" s="52" t="str">
        <f t="shared" si="79"/>
        <v>0</v>
      </c>
      <c r="AB285" s="52">
        <f>IF(A286='Relevé Kizeo'!C247,VLOOKUP(A286,'Relevé Kizeo'!$C$4:$R$1001,9,TRUE),"")</f>
        <v>0</v>
      </c>
      <c r="AC285" s="52" t="str">
        <f t="shared" si="84"/>
        <v>0</v>
      </c>
      <c r="AD285" s="53">
        <f>IF(A286='Relevé Kizeo'!C247,VLOOKUP(A286,'Relevé Kizeo'!$C$4:$R$1001,10,TRUE),"")</f>
        <v>0</v>
      </c>
      <c r="AE285" s="11" t="str">
        <f t="shared" ca="1" si="91"/>
        <v/>
      </c>
      <c r="AF285" s="54" t="str">
        <f t="shared" ca="1" si="92"/>
        <v/>
      </c>
      <c r="AG285" s="64"/>
      <c r="AK285" s="14"/>
      <c r="AL285" s="14"/>
      <c r="AM285" s="14"/>
      <c r="AN285" s="14"/>
      <c r="AO285" s="14"/>
      <c r="AP285" s="84"/>
      <c r="AQ285" s="84"/>
      <c r="AR285" s="84"/>
      <c r="AS285" s="84"/>
      <c r="AT285" s="84"/>
      <c r="AU285" s="84"/>
      <c r="AV285" s="84"/>
      <c r="AW285" s="84"/>
      <c r="AX285" s="84"/>
    </row>
    <row r="286" spans="1:54" s="33" customFormat="1" ht="15.75" customHeight="1" x14ac:dyDescent="0.25">
      <c r="A286" s="57">
        <v>45170</v>
      </c>
      <c r="B286" s="208"/>
      <c r="C286" s="10">
        <f>IF(A286='Relevé Kizeo'!C247,VLOOKUP(A286,'Relevé Kizeo'!$C$4:$R$1001,2,TRUE),"")</f>
        <v>0</v>
      </c>
      <c r="D286" s="9">
        <f t="shared" si="80"/>
        <v>0</v>
      </c>
      <c r="E286" s="10">
        <f t="shared" si="82"/>
        <v>0</v>
      </c>
      <c r="F286" s="170">
        <v>0</v>
      </c>
      <c r="G286" s="10" cm="1">
        <f t="array" ref="G286">_xlfn.IFS(C286="",0,C286=0,0,C286="CP",0,C286="CEF",0,C286="CSS",0,C286="CEM",0,C286="CEM",0,C286="MAL",0,C286="AT",0,C286="ABST J",0,C286="ABST I",0,C286="FERIE",0,C286="REPOS",0,C286&lt;"1:00",$F$420)</f>
        <v>0</v>
      </c>
      <c r="H286" s="10">
        <f>IF(A286='Relevé Kizeo'!C247,VLOOKUP(A286,'Relevé Kizeo'!$C$4:$R$1001,3,TRUE),"")</f>
        <v>0</v>
      </c>
      <c r="I286" s="10">
        <f>IF(A286='Relevé Kizeo'!C247,VLOOKUP(A286,'Relevé Kizeo'!$C$4:$R$1001,4,TRUE),"")</f>
        <v>0</v>
      </c>
      <c r="J286" s="10">
        <f>IF(A286='Relevé Kizeo'!C247,VLOOKUP(A286,'Relevé Kizeo'!$C$4:$R$1001,5,TRUE),"")</f>
        <v>0</v>
      </c>
      <c r="K286" s="10">
        <f t="shared" si="81"/>
        <v>0</v>
      </c>
      <c r="L286" s="9">
        <v>0</v>
      </c>
      <c r="M286" s="10" cm="1">
        <f t="array" ref="M286">_xlfn.IFS(I286="",0,I286=0,0,I286="CP",0,I286="CEF",0,I286="CSS",0,I286="CEM",0,I286="MAL",0,I286="AT",0,I286="ABST J",0,I286="ABST I",0,I286="FERIE",0,I286="REPOS",0,I286&lt;"1:00",$F$421)</f>
        <v>0</v>
      </c>
      <c r="N286" s="58" cm="1">
        <f t="array" aca="1" ref="N286" ca="1">_xlfn.IFS(D286=0,0,AND(D286&gt;=1,D286&lt;=9),OFFSET($AL$5,MOD(WEEKNUM(A286,21)-1,26),IF(WEEKNUM(A286,21)&gt;26,8,0))/5,D286=10,0,D286=11,(H286-E286+G286)*24+(K286-I286+M286)*24)</f>
        <v>0</v>
      </c>
      <c r="O286" s="25"/>
      <c r="P286" s="25">
        <f t="shared" ca="1" si="75"/>
        <v>0</v>
      </c>
      <c r="Q286" s="28" cm="1">
        <f t="array" aca="1" ref="Q286" ca="1">IF(LEFT(R$2,1)="-",-1,1)*INDIRECT(CONCATENATE(RIGHT(R$2,LEN(R$2)-1),ROW()))+IF(LEFT(R$3,1)="-",-1,1)*INDIRECT(CONCATENATE(RIGHT(R$3,LEN(R$3)-1),ROW()))</f>
        <v>0</v>
      </c>
      <c r="R286" s="25">
        <f t="shared" ca="1" si="76"/>
        <v>-1062.5500000000002</v>
      </c>
      <c r="S286" s="9">
        <f t="shared" si="77"/>
        <v>0</v>
      </c>
      <c r="T286" s="9" t="str">
        <f t="shared" si="83"/>
        <v/>
      </c>
      <c r="U286" s="59"/>
      <c r="V286" s="60">
        <f>IF(A286='Relevé Kizeo'!C247,VLOOKUP(A286,'Relevé Kizeo'!$C$4:$R$1001,6,TRUE),"")</f>
        <v>0</v>
      </c>
      <c r="W286" s="50">
        <f t="shared" si="90"/>
        <v>0</v>
      </c>
      <c r="X286" s="50"/>
      <c r="Y286" s="51" t="str">
        <f t="shared" si="78"/>
        <v>0</v>
      </c>
      <c r="Z286" s="52">
        <f>IF(A287='Relevé Kizeo'!C248,VLOOKUP(A287,'Relevé Kizeo'!$C$4:$R$1001,8,TRUE),"")</f>
        <v>0</v>
      </c>
      <c r="AA286" s="52" t="str">
        <f t="shared" si="79"/>
        <v>0</v>
      </c>
      <c r="AB286" s="52">
        <f>IF(A287='Relevé Kizeo'!C248,VLOOKUP(A287,'Relevé Kizeo'!$C$4:$R$1001,9,TRUE),"")</f>
        <v>0</v>
      </c>
      <c r="AC286" s="52" t="str">
        <f t="shared" si="84"/>
        <v>0</v>
      </c>
      <c r="AD286" s="53">
        <f>IF(A287='Relevé Kizeo'!C248,VLOOKUP(A287,'Relevé Kizeo'!$C$4:$R$1001,10,TRUE),"")</f>
        <v>0</v>
      </c>
      <c r="AE286" s="11" t="str">
        <f t="shared" ca="1" si="91"/>
        <v/>
      </c>
      <c r="AF286" s="54" t="str">
        <f t="shared" ca="1" si="92"/>
        <v/>
      </c>
      <c r="AG286" s="61"/>
    </row>
    <row r="287" spans="1:54" s="33" customFormat="1" ht="15.75" customHeight="1" x14ac:dyDescent="0.25">
      <c r="A287" s="57">
        <v>45171</v>
      </c>
      <c r="B287" s="208"/>
      <c r="C287" s="10" t="str">
        <f>IF(A287='Relevé Kizeo'!C248,VLOOKUP(A287,'Relevé Kizeo'!$C$4:$R$1001,2,TRUE),"")</f>
        <v>REPOS</v>
      </c>
      <c r="D287" s="9">
        <f t="shared" si="80"/>
        <v>10</v>
      </c>
      <c r="E287" s="10">
        <f t="shared" si="82"/>
        <v>0</v>
      </c>
      <c r="F287" s="170">
        <v>0</v>
      </c>
      <c r="G287" s="10" cm="1">
        <f t="array" ref="G287">_xlfn.IFS(C287="",0,C287=0,0,C287="CP",0,C287="CEF",0,C287="CSS",0,C287="CEM",0,C287="CEM",0,C287="MAL",0,C287="AT",0,C287="ABST J",0,C287="ABST I",0,C287="FERIE",0,C287="REPOS",0,C287&lt;"1:00",$F$420)</f>
        <v>0</v>
      </c>
      <c r="H287" s="10">
        <f>IF(A287='Relevé Kizeo'!C248,VLOOKUP(A287,'Relevé Kizeo'!$C$4:$R$1001,3,TRUE),"")</f>
        <v>0</v>
      </c>
      <c r="I287" s="10">
        <f>IF(A287='Relevé Kizeo'!C248,VLOOKUP(A287,'Relevé Kizeo'!$C$4:$R$1001,4,TRUE),"")</f>
        <v>0</v>
      </c>
      <c r="J287" s="10">
        <f>IF(A287='Relevé Kizeo'!C248,VLOOKUP(A287,'Relevé Kizeo'!$C$4:$R$1001,5,TRUE),"")</f>
        <v>0</v>
      </c>
      <c r="K287" s="10">
        <f t="shared" si="81"/>
        <v>0</v>
      </c>
      <c r="L287" s="9">
        <v>0</v>
      </c>
      <c r="M287" s="10" cm="1">
        <f t="array" ref="M287">_xlfn.IFS(I287="",0,I287=0,0,I287="CP",0,I287="CEF",0,I287="CSS",0,I287="CEM",0,I287="MAL",0,I287="AT",0,I287="ABST J",0,I287="ABST I",0,I287="FERIE",0,I287="REPOS",0,I287&lt;"1:00",$F$421)</f>
        <v>0</v>
      </c>
      <c r="N287" s="58" cm="1">
        <f t="array" aca="1" ref="N287" ca="1">_xlfn.IFS(D287=0,0,AND(D287&gt;=1,D287&lt;=9),OFFSET($AL$5,MOD(WEEKNUM(A287,21)-1,26),IF(WEEKNUM(A287,21)&gt;26,8,0))/5,D287=10,0,D287=11,(H287-E287+G287)*24+(K287-I287+M287)*24)</f>
        <v>0</v>
      </c>
      <c r="O287" s="25"/>
      <c r="P287" s="25">
        <f t="shared" ca="1" si="75"/>
        <v>0</v>
      </c>
      <c r="Q287" s="28" cm="1">
        <f t="array" aca="1" ref="Q287" ca="1">IF(LEFT(R$2,1)="-",-1,1)*INDIRECT(CONCATENATE(RIGHT(R$2,LEN(R$2)-1),ROW()))+IF(LEFT(R$3,1)="-",-1,1)*INDIRECT(CONCATENATE(RIGHT(R$3,LEN(R$3)-1),ROW()))</f>
        <v>0</v>
      </c>
      <c r="R287" s="25">
        <f t="shared" ca="1" si="76"/>
        <v>-1062.5500000000002</v>
      </c>
      <c r="S287" s="9">
        <f t="shared" si="77"/>
        <v>0</v>
      </c>
      <c r="T287" s="9" t="str">
        <f t="shared" si="83"/>
        <v/>
      </c>
      <c r="U287" s="59"/>
      <c r="V287" s="60">
        <f>IF(A287='Relevé Kizeo'!C248,VLOOKUP(A287,'Relevé Kizeo'!$C$4:$R$1001,6,TRUE),"")</f>
        <v>0</v>
      </c>
      <c r="W287" s="50">
        <f t="shared" si="90"/>
        <v>0</v>
      </c>
      <c r="X287" s="50"/>
      <c r="Y287" s="51" t="str">
        <f t="shared" si="78"/>
        <v>0</v>
      </c>
      <c r="Z287" s="52">
        <f>IF(A288='Relevé Kizeo'!C249,VLOOKUP(A288,'Relevé Kizeo'!$C$4:$R$1001,8,TRUE),"")</f>
        <v>0</v>
      </c>
      <c r="AA287" s="52" t="str">
        <f t="shared" si="79"/>
        <v>0</v>
      </c>
      <c r="AB287" s="52">
        <f>IF(A288='Relevé Kizeo'!C249,VLOOKUP(A288,'Relevé Kizeo'!$C$4:$R$1001,9,TRUE),"")</f>
        <v>0</v>
      </c>
      <c r="AC287" s="52" t="str">
        <f t="shared" si="84"/>
        <v>0</v>
      </c>
      <c r="AD287" s="53">
        <f>IF(A288='Relevé Kizeo'!C249,VLOOKUP(A288,'Relevé Kizeo'!$C$4:$R$1001,10,TRUE),"")</f>
        <v>0</v>
      </c>
      <c r="AE287" s="11" t="str">
        <f t="shared" ca="1" si="91"/>
        <v/>
      </c>
      <c r="AF287" s="54" t="str">
        <f t="shared" ca="1" si="92"/>
        <v/>
      </c>
      <c r="AG287" s="43"/>
      <c r="AK287" s="81"/>
      <c r="AL287" s="81"/>
      <c r="AM287" s="81"/>
      <c r="AN287" s="81"/>
    </row>
    <row r="288" spans="1:54" s="33" customFormat="1" ht="15.75" customHeight="1" x14ac:dyDescent="0.25">
      <c r="A288" s="57">
        <v>45172</v>
      </c>
      <c r="B288" s="208"/>
      <c r="C288" s="10" t="str">
        <f>IF(A288='Relevé Kizeo'!C249,VLOOKUP(A288,'Relevé Kizeo'!$C$4:$R$1001,2,TRUE),"")</f>
        <v>REPOS</v>
      </c>
      <c r="D288" s="9">
        <f t="shared" si="80"/>
        <v>10</v>
      </c>
      <c r="E288" s="10">
        <f t="shared" si="82"/>
        <v>0</v>
      </c>
      <c r="F288" s="170">
        <v>0</v>
      </c>
      <c r="G288" s="10" cm="1">
        <f t="array" ref="G288">_xlfn.IFS(C288="",0,C288=0,0,C288="CP",0,C288="CEF",0,C288="CSS",0,C288="CEM",0,C288="CEM",0,C288="MAL",0,C288="AT",0,C288="ABST J",0,C288="ABST I",0,C288="FERIE",0,C288="REPOS",0,C288&lt;"1:00",$F$420)</f>
        <v>0</v>
      </c>
      <c r="H288" s="10">
        <f>IF(A288='Relevé Kizeo'!C249,VLOOKUP(A288,'Relevé Kizeo'!$C$4:$R$1001,3,TRUE),"")</f>
        <v>0</v>
      </c>
      <c r="I288" s="10">
        <f>IF(A288='Relevé Kizeo'!C249,VLOOKUP(A288,'Relevé Kizeo'!$C$4:$R$1001,4,TRUE),"")</f>
        <v>0</v>
      </c>
      <c r="J288" s="10">
        <f>IF(A288='Relevé Kizeo'!C249,VLOOKUP(A288,'Relevé Kizeo'!$C$4:$R$1001,5,TRUE),"")</f>
        <v>0</v>
      </c>
      <c r="K288" s="10">
        <f t="shared" si="81"/>
        <v>0</v>
      </c>
      <c r="L288" s="9">
        <v>0</v>
      </c>
      <c r="M288" s="10" cm="1">
        <f t="array" ref="M288">_xlfn.IFS(I288="",0,I288=0,0,I288="CP",0,I288="CEF",0,I288="CSS",0,I288="CEM",0,I288="MAL",0,I288="AT",0,I288="ABST J",0,I288="ABST I",0,I288="FERIE",0,I288="REPOS",0,I288&lt;"1:00",$F$421)</f>
        <v>0</v>
      </c>
      <c r="N288" s="58" cm="1">
        <f t="array" aca="1" ref="N288" ca="1">_xlfn.IFS(D288=0,0,AND(D288&gt;=1,D288&lt;=9),OFFSET($AL$5,MOD(WEEKNUM(A288,21)-1,26),IF(WEEKNUM(A288,21)&gt;26,8,0))/5,D288=10,0,D288=11,(H288-E288+G288)*24+(K288-I288+M288)*24)</f>
        <v>0</v>
      </c>
      <c r="O288" s="37">
        <f t="shared" ref="O288" ca="1" si="95">SUM(N282:N286)</f>
        <v>0</v>
      </c>
      <c r="P288" s="25">
        <v>32</v>
      </c>
      <c r="Q288" s="28" cm="1">
        <f t="array" aca="1" ref="Q288" ca="1">IF(LEFT(R$2,1)="-",-1,1)*INDIRECT(CONCATENATE(RIGHT(R$2,LEN(R$2)-1),ROW()))+IF(LEFT(R$3,1)="-",-1,1)*INDIRECT(CONCATENATE(RIGHT(R$3,LEN(R$3)-1),ROW()))</f>
        <v>-32</v>
      </c>
      <c r="R288" s="25">
        <f t="shared" ca="1" si="76"/>
        <v>-1094.5500000000002</v>
      </c>
      <c r="S288" s="9">
        <f t="shared" si="77"/>
        <v>0</v>
      </c>
      <c r="T288" s="9" t="str">
        <f t="shared" si="83"/>
        <v/>
      </c>
      <c r="U288" s="59"/>
      <c r="V288" s="60">
        <f>IF(A288='Relevé Kizeo'!C249,VLOOKUP(A288,'Relevé Kizeo'!$C$4:$R$1001,6,TRUE),"")</f>
        <v>0</v>
      </c>
      <c r="W288" s="50" t="b">
        <f t="shared" si="90"/>
        <v>0</v>
      </c>
      <c r="X288" s="50"/>
      <c r="Y288" s="51" t="str">
        <f t="shared" si="78"/>
        <v>0</v>
      </c>
      <c r="Z288" s="52">
        <f>IF(A289='Relevé Kizeo'!C250,VLOOKUP(A289,'Relevé Kizeo'!$C$4:$R$1001,8,TRUE),"")</f>
        <v>0</v>
      </c>
      <c r="AA288" s="52" t="str">
        <f t="shared" si="79"/>
        <v>0</v>
      </c>
      <c r="AB288" s="52">
        <f>IF(A289='Relevé Kizeo'!C250,VLOOKUP(A289,'Relevé Kizeo'!$C$4:$R$1001,9,TRUE),"")</f>
        <v>0</v>
      </c>
      <c r="AC288" s="52" t="str">
        <f t="shared" si="84"/>
        <v>0</v>
      </c>
      <c r="AD288" s="53">
        <f>IF(A289='Relevé Kizeo'!C250,VLOOKUP(A289,'Relevé Kizeo'!$C$4:$R$1001,10,TRUE),"")</f>
        <v>0</v>
      </c>
      <c r="AE288" s="11" t="str">
        <f t="shared" ca="1" si="91"/>
        <v/>
      </c>
      <c r="AF288" s="54" t="str">
        <f t="shared" ca="1" si="92"/>
        <v/>
      </c>
      <c r="AG288" s="43"/>
      <c r="AK288" s="82"/>
      <c r="AL288" s="82"/>
      <c r="AM288" s="82"/>
      <c r="AN288" s="82"/>
      <c r="AO288" s="82"/>
      <c r="AP288" s="82"/>
      <c r="AQ288" s="82"/>
      <c r="AR288" s="82"/>
      <c r="AS288" s="82"/>
      <c r="AT288" s="82"/>
      <c r="AU288" s="82"/>
      <c r="AV288" s="82"/>
      <c r="AW288" s="82"/>
      <c r="AX288" s="82"/>
      <c r="AY288" s="82"/>
      <c r="AZ288" s="82"/>
      <c r="BA288" s="82"/>
      <c r="BB288" s="82"/>
    </row>
    <row r="289" spans="1:54" s="33" customFormat="1" ht="15.75" customHeight="1" x14ac:dyDescent="0.25">
      <c r="A289" s="57">
        <v>45173</v>
      </c>
      <c r="B289" s="207" t="s">
        <v>79</v>
      </c>
      <c r="C289" s="10">
        <f>IF(A289='Relevé Kizeo'!C250,VLOOKUP(A289,'Relevé Kizeo'!$C$4:$R$1001,2,TRUE),"")</f>
        <v>0</v>
      </c>
      <c r="D289" s="9">
        <f t="shared" si="80"/>
        <v>0</v>
      </c>
      <c r="E289" s="10">
        <f t="shared" si="82"/>
        <v>0</v>
      </c>
      <c r="F289" s="170">
        <v>0</v>
      </c>
      <c r="G289" s="10" cm="1">
        <f t="array" ref="G289">_xlfn.IFS(C289="",0,C289=0,0,C289="CP",0,C289="CEF",0,C289="CSS",0,C289="CEM",0,C289="CEM",0,C289="MAL",0,C289="AT",0,C289="ABST J",0,C289="ABST I",0,C289="FERIE",0,C289="REPOS",0,C289&lt;"1:00",$F$420)</f>
        <v>0</v>
      </c>
      <c r="H289" s="10">
        <f>IF(A289='Relevé Kizeo'!C250,VLOOKUP(A289,'Relevé Kizeo'!$C$4:$R$1001,3,TRUE),"")</f>
        <v>0</v>
      </c>
      <c r="I289" s="10">
        <f>IF(A289='Relevé Kizeo'!C250,VLOOKUP(A289,'Relevé Kizeo'!$C$4:$R$1001,4,TRUE),"")</f>
        <v>0</v>
      </c>
      <c r="J289" s="10">
        <f>IF(A289='Relevé Kizeo'!C250,VLOOKUP(A289,'Relevé Kizeo'!$C$4:$R$1001,5,TRUE),"")</f>
        <v>0</v>
      </c>
      <c r="K289" s="10">
        <f t="shared" si="81"/>
        <v>0</v>
      </c>
      <c r="L289" s="9">
        <v>0</v>
      </c>
      <c r="M289" s="10" cm="1">
        <f t="array" ref="M289">_xlfn.IFS(I289="",0,I289=0,0,I289="CP",0,I289="CEF",0,I289="CSS",0,I289="CEM",0,I289="MAL",0,I289="AT",0,I289="ABST J",0,I289="ABST I",0,I289="FERIE",0,I289="REPOS",0,I289&lt;"1:00",$F$421)</f>
        <v>0</v>
      </c>
      <c r="N289" s="58" cm="1">
        <f t="array" aca="1" ref="N289" ca="1">_xlfn.IFS(D289=0,0,AND(D289&gt;=1,D289&lt;=9),OFFSET($AL$5,MOD(WEEKNUM(A289,21)-1,26),IF(WEEKNUM(A289,21)&gt;26,8,0))/5,D289=10,0,D289=11,(H289-E289+G289)*24+(K289-I289+M289)*24)</f>
        <v>0</v>
      </c>
      <c r="P289" s="25">
        <f t="shared" ca="1" si="75"/>
        <v>0</v>
      </c>
      <c r="Q289" s="28" cm="1">
        <f t="array" aca="1" ref="Q289" ca="1">IF(LEFT(R$2,1)="-",-1,1)*INDIRECT(CONCATENATE(RIGHT(R$2,LEN(R$2)-1),ROW()))+IF(LEFT(R$3,1)="-",-1,1)*INDIRECT(CONCATENATE(RIGHT(R$3,LEN(R$3)-1),ROW()))</f>
        <v>0</v>
      </c>
      <c r="R289" s="25">
        <f t="shared" ca="1" si="76"/>
        <v>-1094.5500000000002</v>
      </c>
      <c r="S289" s="9">
        <f t="shared" si="77"/>
        <v>0</v>
      </c>
      <c r="T289" s="9" t="str">
        <f t="shared" si="83"/>
        <v/>
      </c>
      <c r="U289" s="59"/>
      <c r="V289" s="60">
        <f>IF(A289='Relevé Kizeo'!C250,VLOOKUP(A289,'Relevé Kizeo'!$C$4:$R$1001,6,TRUE),"")</f>
        <v>0</v>
      </c>
      <c r="W289" s="50" t="b">
        <f t="shared" si="90"/>
        <v>0</v>
      </c>
      <c r="X289" s="50"/>
      <c r="Y289" s="51" t="str">
        <f t="shared" si="78"/>
        <v>0</v>
      </c>
      <c r="Z289" s="52">
        <f>IF(A290='Relevé Kizeo'!C251,VLOOKUP(A290,'Relevé Kizeo'!$C$4:$R$1001,8,TRUE),"")</f>
        <v>0</v>
      </c>
      <c r="AA289" s="52" t="str">
        <f t="shared" si="79"/>
        <v>0</v>
      </c>
      <c r="AB289" s="52">
        <f>IF(A290='Relevé Kizeo'!C251,VLOOKUP(A290,'Relevé Kizeo'!$C$4:$R$1001,9,TRUE),"")</f>
        <v>0</v>
      </c>
      <c r="AC289" s="52" t="str">
        <f t="shared" si="84"/>
        <v>0</v>
      </c>
      <c r="AD289" s="53">
        <f>IF(A290='Relevé Kizeo'!C251,VLOOKUP(A290,'Relevé Kizeo'!$C$4:$R$1001,10,TRUE),"")</f>
        <v>0</v>
      </c>
      <c r="AE289" s="11" t="str">
        <f t="shared" ca="1" si="91"/>
        <v/>
      </c>
      <c r="AF289" s="54" t="str">
        <f t="shared" ca="1" si="92"/>
        <v/>
      </c>
      <c r="AG289" s="43"/>
      <c r="AK289" s="82"/>
      <c r="AL289" s="82"/>
      <c r="AM289" s="82"/>
      <c r="AN289" s="82"/>
      <c r="AO289" s="82"/>
      <c r="AP289" s="82"/>
      <c r="AQ289" s="82"/>
      <c r="AR289" s="82"/>
      <c r="AS289" s="82"/>
      <c r="AT289" s="82"/>
      <c r="AU289" s="82"/>
      <c r="AV289" s="82"/>
      <c r="AW289" s="82"/>
      <c r="AX289" s="82"/>
      <c r="AY289" s="82"/>
      <c r="AZ289" s="82"/>
      <c r="BA289" s="82"/>
      <c r="BB289" s="82"/>
    </row>
    <row r="290" spans="1:54" s="33" customFormat="1" ht="15.75" customHeight="1" x14ac:dyDescent="0.25">
      <c r="A290" s="57">
        <v>45174</v>
      </c>
      <c r="B290" s="208"/>
      <c r="C290" s="10">
        <f>IF(A290='Relevé Kizeo'!C251,VLOOKUP(A290,'Relevé Kizeo'!$C$4:$R$1001,2,TRUE),"")</f>
        <v>0</v>
      </c>
      <c r="D290" s="9">
        <f t="shared" si="80"/>
        <v>0</v>
      </c>
      <c r="E290" s="10">
        <f t="shared" si="82"/>
        <v>0</v>
      </c>
      <c r="F290" s="170">
        <v>0</v>
      </c>
      <c r="G290" s="10" cm="1">
        <f t="array" ref="G290">_xlfn.IFS(C290="",0,C290=0,0,C290="CP",0,C290="CEF",0,C290="CSS",0,C290="CEM",0,C290="CEM",0,C290="MAL",0,C290="AT",0,C290="ABST J",0,C290="ABST I",0,C290="FERIE",0,C290="REPOS",0,C290&lt;"1:00",$F$420)</f>
        <v>0</v>
      </c>
      <c r="H290" s="10">
        <f>IF(A290='Relevé Kizeo'!C251,VLOOKUP(A290,'Relevé Kizeo'!$C$4:$R$1001,3,TRUE),"")</f>
        <v>0</v>
      </c>
      <c r="I290" s="10">
        <f>IF(A290='Relevé Kizeo'!C251,VLOOKUP(A290,'Relevé Kizeo'!$C$4:$R$1001,4,TRUE),"")</f>
        <v>0</v>
      </c>
      <c r="J290" s="10">
        <f>IF(A290='Relevé Kizeo'!C251,VLOOKUP(A290,'Relevé Kizeo'!$C$4:$R$1001,5,TRUE),"")</f>
        <v>0</v>
      </c>
      <c r="K290" s="10">
        <f t="shared" si="81"/>
        <v>0</v>
      </c>
      <c r="L290" s="9">
        <v>0</v>
      </c>
      <c r="M290" s="10" cm="1">
        <f t="array" ref="M290">_xlfn.IFS(I290="",0,I290=0,0,I290="CP",0,I290="CEF",0,I290="CSS",0,I290="CEM",0,I290="MAL",0,I290="AT",0,I290="ABST J",0,I290="ABST I",0,I290="FERIE",0,I290="REPOS",0,I290&lt;"1:00",$F$421)</f>
        <v>0</v>
      </c>
      <c r="N290" s="58" cm="1">
        <f t="array" aca="1" ref="N290" ca="1">_xlfn.IFS(D290=0,0,AND(D290&gt;=1,D290&lt;=9),OFFSET($AL$5,MOD(WEEKNUM(A290,21)-1,26),IF(WEEKNUM(A290,21)&gt;26,8,0))/5,D290=10,0,D290=11,(H290-E290+G290)*24+(K290-I290+M290)*24)</f>
        <v>0</v>
      </c>
      <c r="O290" s="25"/>
      <c r="P290" s="25">
        <f t="shared" ca="1" si="75"/>
        <v>0</v>
      </c>
      <c r="Q290" s="28" cm="1">
        <f t="array" aca="1" ref="Q290" ca="1">IF(LEFT(R$2,1)="-",-1,1)*INDIRECT(CONCATENATE(RIGHT(R$2,LEN(R$2)-1),ROW()))+IF(LEFT(R$3,1)="-",-1,1)*INDIRECT(CONCATENATE(RIGHT(R$3,LEN(R$3)-1),ROW()))</f>
        <v>0</v>
      </c>
      <c r="R290" s="25">
        <f t="shared" ca="1" si="76"/>
        <v>-1094.5500000000002</v>
      </c>
      <c r="S290" s="9">
        <f t="shared" si="77"/>
        <v>0</v>
      </c>
      <c r="T290" s="9" t="str">
        <f t="shared" si="83"/>
        <v/>
      </c>
      <c r="U290" s="59"/>
      <c r="V290" s="60">
        <f>IF(A290='Relevé Kizeo'!C251,VLOOKUP(A290,'Relevé Kizeo'!$C$4:$R$1001,6,TRUE),"")</f>
        <v>0</v>
      </c>
      <c r="W290" s="50" t="b">
        <f t="shared" si="90"/>
        <v>0</v>
      </c>
      <c r="X290" s="50"/>
      <c r="Y290" s="51" t="str">
        <f t="shared" si="78"/>
        <v>0</v>
      </c>
      <c r="Z290" s="52">
        <f>IF(A291='Relevé Kizeo'!C252,VLOOKUP(A291,'Relevé Kizeo'!$C$4:$R$1001,8,TRUE),"")</f>
        <v>0</v>
      </c>
      <c r="AA290" s="52" t="str">
        <f t="shared" si="79"/>
        <v>0</v>
      </c>
      <c r="AB290" s="52">
        <f>IF(A291='Relevé Kizeo'!C252,VLOOKUP(A291,'Relevé Kizeo'!$C$4:$R$1001,9,TRUE),"")</f>
        <v>0</v>
      </c>
      <c r="AC290" s="52" t="str">
        <f t="shared" si="84"/>
        <v>0</v>
      </c>
      <c r="AD290" s="53">
        <f>IF(A291='Relevé Kizeo'!C252,VLOOKUP(A291,'Relevé Kizeo'!$C$4:$R$1001,10,TRUE),"")</f>
        <v>0</v>
      </c>
      <c r="AE290" s="11" t="str">
        <f t="shared" ca="1" si="91"/>
        <v/>
      </c>
      <c r="AF290" s="54" t="str">
        <f t="shared" ca="1" si="92"/>
        <v/>
      </c>
      <c r="AG290" s="43"/>
      <c r="AK290" s="82"/>
      <c r="AL290" s="82"/>
      <c r="AM290" s="82"/>
      <c r="AN290" s="82"/>
      <c r="AO290" s="82"/>
      <c r="AP290" s="82"/>
      <c r="AQ290" s="82"/>
      <c r="AR290" s="82"/>
      <c r="AS290" s="82"/>
      <c r="AT290" s="82"/>
      <c r="AU290" s="82"/>
      <c r="AV290" s="82"/>
      <c r="AW290" s="82"/>
      <c r="AX290" s="82"/>
      <c r="AY290" s="82"/>
      <c r="AZ290" s="82"/>
      <c r="BA290" s="82"/>
      <c r="BB290" s="82"/>
    </row>
    <row r="291" spans="1:54" s="33" customFormat="1" ht="15.75" customHeight="1" x14ac:dyDescent="0.25">
      <c r="A291" s="57">
        <v>45175</v>
      </c>
      <c r="B291" s="208"/>
      <c r="C291" s="10">
        <f>IF(A291='Relevé Kizeo'!C252,VLOOKUP(A291,'Relevé Kizeo'!$C$4:$R$1001,2,TRUE),"")</f>
        <v>0</v>
      </c>
      <c r="D291" s="9">
        <f t="shared" si="80"/>
        <v>0</v>
      </c>
      <c r="E291" s="10">
        <f t="shared" si="82"/>
        <v>0</v>
      </c>
      <c r="F291" s="170">
        <v>0</v>
      </c>
      <c r="G291" s="10" cm="1">
        <f t="array" ref="G291">_xlfn.IFS(C291="",0,C291=0,0,C291="CP",0,C291="CEF",0,C291="CSS",0,C291="CEM",0,C291="CEM",0,C291="MAL",0,C291="AT",0,C291="ABST J",0,C291="ABST I",0,C291="FERIE",0,C291="REPOS",0,C291&lt;"1:00",$F$420)</f>
        <v>0</v>
      </c>
      <c r="H291" s="10">
        <f>IF(A291='Relevé Kizeo'!C252,VLOOKUP(A291,'Relevé Kizeo'!$C$4:$R$1001,3,TRUE),"")</f>
        <v>0</v>
      </c>
      <c r="I291" s="10">
        <f>IF(A291='Relevé Kizeo'!C252,VLOOKUP(A291,'Relevé Kizeo'!$C$4:$R$1001,4,TRUE),"")</f>
        <v>0</v>
      </c>
      <c r="J291" s="10">
        <f>IF(A291='Relevé Kizeo'!C252,VLOOKUP(A291,'Relevé Kizeo'!$C$4:$R$1001,5,TRUE),"")</f>
        <v>0</v>
      </c>
      <c r="K291" s="10">
        <f t="shared" si="81"/>
        <v>0</v>
      </c>
      <c r="L291" s="9">
        <v>0</v>
      </c>
      <c r="M291" s="10" cm="1">
        <f t="array" ref="M291">_xlfn.IFS(I291="",0,I291=0,0,I291="CP",0,I291="CEF",0,I291="CSS",0,I291="CEM",0,I291="MAL",0,I291="AT",0,I291="ABST J",0,I291="ABST I",0,I291="FERIE",0,I291="REPOS",0,I291&lt;"1:00",$F$421)</f>
        <v>0</v>
      </c>
      <c r="N291" s="58" cm="1">
        <f t="array" aca="1" ref="N291" ca="1">_xlfn.IFS(D291=0,0,AND(D291&gt;=1,D291&lt;=9),OFFSET($AL$5,MOD(WEEKNUM(A291,21)-1,26),IF(WEEKNUM(A291,21)&gt;26,8,0))/5,D291=10,0,D291=11,(H291-E291+G291)*24+(K291-I291+M291)*24)</f>
        <v>0</v>
      </c>
      <c r="O291" s="25"/>
      <c r="P291" s="25">
        <f t="shared" ca="1" si="75"/>
        <v>0</v>
      </c>
      <c r="Q291" s="28" cm="1">
        <f t="array" aca="1" ref="Q291" ca="1">IF(LEFT(R$2,1)="-",-1,1)*INDIRECT(CONCATENATE(RIGHT(R$2,LEN(R$2)-1),ROW()))+IF(LEFT(R$3,1)="-",-1,1)*INDIRECT(CONCATENATE(RIGHT(R$3,LEN(R$3)-1),ROW()))</f>
        <v>0</v>
      </c>
      <c r="R291" s="25">
        <f t="shared" ca="1" si="76"/>
        <v>-1094.5500000000002</v>
      </c>
      <c r="S291" s="9">
        <f t="shared" si="77"/>
        <v>0</v>
      </c>
      <c r="T291" s="9" t="str">
        <f t="shared" si="83"/>
        <v/>
      </c>
      <c r="U291" s="59"/>
      <c r="V291" s="60">
        <f>IF(A291='Relevé Kizeo'!C252,VLOOKUP(A291,'Relevé Kizeo'!$C$4:$R$1001,6,TRUE),"")</f>
        <v>0</v>
      </c>
      <c r="W291" s="50" t="b">
        <f t="shared" si="90"/>
        <v>0</v>
      </c>
      <c r="X291" s="50"/>
      <c r="Y291" s="51" t="str">
        <f t="shared" si="78"/>
        <v>0</v>
      </c>
      <c r="Z291" s="52">
        <f>IF(A292='Relevé Kizeo'!C253,VLOOKUP(A292,'Relevé Kizeo'!$C$4:$R$1001,8,TRUE),"")</f>
        <v>0</v>
      </c>
      <c r="AA291" s="52" t="str">
        <f t="shared" si="79"/>
        <v>0</v>
      </c>
      <c r="AB291" s="52">
        <f>IF(A292='Relevé Kizeo'!C253,VLOOKUP(A292,'Relevé Kizeo'!$C$4:$R$1001,9,TRUE),"")</f>
        <v>0</v>
      </c>
      <c r="AC291" s="52" t="str">
        <f t="shared" si="84"/>
        <v>0</v>
      </c>
      <c r="AD291" s="53">
        <f>IF(A292='Relevé Kizeo'!C253,VLOOKUP(A292,'Relevé Kizeo'!$C$4:$R$1001,10,TRUE),"")</f>
        <v>0</v>
      </c>
      <c r="AE291" s="11" t="str">
        <f t="shared" ca="1" si="91"/>
        <v/>
      </c>
      <c r="AF291" s="54" t="str">
        <f t="shared" ca="1" si="92"/>
        <v/>
      </c>
      <c r="AG291" s="43"/>
      <c r="AK291" s="82"/>
      <c r="AL291" s="82"/>
      <c r="AM291" s="82"/>
      <c r="AN291" s="82"/>
      <c r="AO291" s="82"/>
      <c r="AP291" s="82"/>
      <c r="AQ291" s="82"/>
      <c r="AR291" s="82"/>
      <c r="AS291" s="82"/>
      <c r="AT291" s="82"/>
      <c r="AU291" s="82"/>
      <c r="AV291" s="82"/>
      <c r="AW291" s="82"/>
      <c r="AX291" s="82"/>
      <c r="AY291" s="82"/>
      <c r="AZ291" s="82"/>
      <c r="BA291" s="82"/>
      <c r="BB291" s="82"/>
    </row>
    <row r="292" spans="1:54" s="33" customFormat="1" ht="15.75" customHeight="1" x14ac:dyDescent="0.25">
      <c r="A292" s="57">
        <v>45176</v>
      </c>
      <c r="B292" s="208"/>
      <c r="C292" s="10">
        <f>IF(A292='Relevé Kizeo'!C253,VLOOKUP(A292,'Relevé Kizeo'!$C$4:$R$1001,2,TRUE),"")</f>
        <v>0</v>
      </c>
      <c r="D292" s="9">
        <f t="shared" si="80"/>
        <v>0</v>
      </c>
      <c r="E292" s="10">
        <f t="shared" si="82"/>
        <v>0</v>
      </c>
      <c r="F292" s="170">
        <v>0</v>
      </c>
      <c r="G292" s="10" cm="1">
        <f t="array" ref="G292">_xlfn.IFS(C292="",0,C292=0,0,C292="CP",0,C292="CEF",0,C292="CSS",0,C292="CEM",0,C292="CEM",0,C292="MAL",0,C292="AT",0,C292="ABST J",0,C292="ABST I",0,C292="FERIE",0,C292="REPOS",0,C292&lt;"1:00",$F$420)</f>
        <v>0</v>
      </c>
      <c r="H292" s="10">
        <f>IF(A292='Relevé Kizeo'!C253,VLOOKUP(A292,'Relevé Kizeo'!$C$4:$R$1001,3,TRUE),"")</f>
        <v>0</v>
      </c>
      <c r="I292" s="10">
        <f>IF(A292='Relevé Kizeo'!C253,VLOOKUP(A292,'Relevé Kizeo'!$C$4:$R$1001,4,TRUE),"")</f>
        <v>0</v>
      </c>
      <c r="J292" s="10">
        <f>IF(A292='Relevé Kizeo'!C253,VLOOKUP(A292,'Relevé Kizeo'!$C$4:$R$1001,5,TRUE),"")</f>
        <v>0</v>
      </c>
      <c r="K292" s="10">
        <f t="shared" si="81"/>
        <v>0</v>
      </c>
      <c r="L292" s="9">
        <v>0</v>
      </c>
      <c r="M292" s="10" cm="1">
        <f t="array" ref="M292">_xlfn.IFS(I292="",0,I292=0,0,I292="CP",0,I292="CEF",0,I292="CSS",0,I292="CEM",0,I292="MAL",0,I292="AT",0,I292="ABST J",0,I292="ABST I",0,I292="FERIE",0,I292="REPOS",0,I292&lt;"1:00",$F$421)</f>
        <v>0</v>
      </c>
      <c r="N292" s="58" cm="1">
        <f t="array" aca="1" ref="N292" ca="1">_xlfn.IFS(D292=0,0,AND(D292&gt;=1,D292&lt;=9),OFFSET($AL$5,MOD(WEEKNUM(A292,21)-1,26),IF(WEEKNUM(A292,21)&gt;26,8,0))/5,D292=10,0,D292=11,(H292-E292+G292)*24+(K292-I292+M292)*24)</f>
        <v>0</v>
      </c>
      <c r="O292" s="25"/>
      <c r="P292" s="25">
        <f t="shared" ca="1" si="75"/>
        <v>0</v>
      </c>
      <c r="Q292" s="28" cm="1">
        <f t="array" aca="1" ref="Q292" ca="1">IF(LEFT(R$2,1)="-",-1,1)*INDIRECT(CONCATENATE(RIGHT(R$2,LEN(R$2)-1),ROW()))+IF(LEFT(R$3,1)="-",-1,1)*INDIRECT(CONCATENATE(RIGHT(R$3,LEN(R$3)-1),ROW()))</f>
        <v>0</v>
      </c>
      <c r="R292" s="25">
        <f t="shared" ca="1" si="76"/>
        <v>-1094.5500000000002</v>
      </c>
      <c r="S292" s="9">
        <f t="shared" si="77"/>
        <v>0</v>
      </c>
      <c r="T292" s="9" t="str">
        <f t="shared" si="83"/>
        <v/>
      </c>
      <c r="U292" s="59"/>
      <c r="V292" s="60">
        <f>IF(A292='Relevé Kizeo'!C253,VLOOKUP(A292,'Relevé Kizeo'!$C$4:$R$1001,6,TRUE),"")</f>
        <v>0</v>
      </c>
      <c r="W292" s="50" t="b">
        <f t="shared" si="90"/>
        <v>0</v>
      </c>
      <c r="X292" s="50"/>
      <c r="Y292" s="51" t="str">
        <f t="shared" si="78"/>
        <v>0</v>
      </c>
      <c r="Z292" s="52">
        <f>IF(A293='Relevé Kizeo'!C254,VLOOKUP(A293,'Relevé Kizeo'!$C$4:$R$1001,8,TRUE),"")</f>
        <v>0</v>
      </c>
      <c r="AA292" s="52" t="str">
        <f t="shared" si="79"/>
        <v>0</v>
      </c>
      <c r="AB292" s="52">
        <f>IF(A293='Relevé Kizeo'!C254,VLOOKUP(A293,'Relevé Kizeo'!$C$4:$R$1001,9,TRUE),"")</f>
        <v>0</v>
      </c>
      <c r="AC292" s="52" t="str">
        <f t="shared" si="84"/>
        <v>0</v>
      </c>
      <c r="AD292" s="53">
        <f>IF(A293='Relevé Kizeo'!C254,VLOOKUP(A293,'Relevé Kizeo'!$C$4:$R$1001,10,TRUE),"")</f>
        <v>0</v>
      </c>
      <c r="AE292" s="11" t="str">
        <f t="shared" ca="1" si="91"/>
        <v/>
      </c>
      <c r="AF292" s="54" t="str">
        <f t="shared" ca="1" si="92"/>
        <v/>
      </c>
      <c r="AG292" s="64"/>
      <c r="AK292" s="82"/>
      <c r="AL292" s="82"/>
      <c r="AM292" s="82"/>
      <c r="AN292" s="82"/>
      <c r="AO292" s="82"/>
      <c r="AP292" s="82"/>
      <c r="AQ292" s="82"/>
      <c r="AR292" s="82"/>
      <c r="AS292" s="82"/>
      <c r="AT292" s="82"/>
      <c r="AU292" s="82"/>
      <c r="AV292" s="82"/>
      <c r="AW292" s="82"/>
      <c r="AX292" s="82"/>
      <c r="AY292" s="82"/>
      <c r="AZ292" s="82"/>
      <c r="BA292" s="82"/>
      <c r="BB292" s="82"/>
    </row>
    <row r="293" spans="1:54" s="33" customFormat="1" ht="15.75" customHeight="1" x14ac:dyDescent="0.25">
      <c r="A293" s="57">
        <v>45177</v>
      </c>
      <c r="B293" s="208"/>
      <c r="C293" s="10">
        <f>IF(A293='Relevé Kizeo'!C254,VLOOKUP(A293,'Relevé Kizeo'!$C$4:$R$1001,2,TRUE),"")</f>
        <v>0</v>
      </c>
      <c r="D293" s="9">
        <f t="shared" si="80"/>
        <v>0</v>
      </c>
      <c r="E293" s="10">
        <f t="shared" si="82"/>
        <v>0</v>
      </c>
      <c r="F293" s="170">
        <v>0</v>
      </c>
      <c r="G293" s="10" cm="1">
        <f t="array" ref="G293">_xlfn.IFS(C293="",0,C293=0,0,C293="CP",0,C293="CEF",0,C293="CSS",0,C293="CEM",0,C293="CEM",0,C293="MAL",0,C293="AT",0,C293="ABST J",0,C293="ABST I",0,C293="FERIE",0,C293="REPOS",0,C293&lt;"1:00",$F$420)</f>
        <v>0</v>
      </c>
      <c r="H293" s="10">
        <f>IF(A293='Relevé Kizeo'!C254,VLOOKUP(A293,'Relevé Kizeo'!$C$4:$R$1001,3,TRUE),"")</f>
        <v>0</v>
      </c>
      <c r="I293" s="10">
        <f>IF(A293='Relevé Kizeo'!C254,VLOOKUP(A293,'Relevé Kizeo'!$C$4:$R$1001,4,TRUE),"")</f>
        <v>0</v>
      </c>
      <c r="J293" s="10">
        <f>IF(A293='Relevé Kizeo'!C254,VLOOKUP(A293,'Relevé Kizeo'!$C$4:$R$1001,5,TRUE),"")</f>
        <v>0</v>
      </c>
      <c r="K293" s="10">
        <f t="shared" si="81"/>
        <v>0</v>
      </c>
      <c r="L293" s="9">
        <v>0</v>
      </c>
      <c r="M293" s="10" cm="1">
        <f t="array" ref="M293">_xlfn.IFS(I293="",0,I293=0,0,I293="CP",0,I293="CEF",0,I293="CSS",0,I293="CEM",0,I293="MAL",0,I293="AT",0,I293="ABST J",0,I293="ABST I",0,I293="FERIE",0,I293="REPOS",0,I293&lt;"1:00",$F$421)</f>
        <v>0</v>
      </c>
      <c r="N293" s="58" cm="1">
        <f t="array" aca="1" ref="N293" ca="1">_xlfn.IFS(D293=0,0,AND(D293&gt;=1,D293&lt;=9),OFFSET($AL$5,MOD(WEEKNUM(A293,21)-1,26),IF(WEEKNUM(A293,21)&gt;26,8,0))/5,D293=10,0,D293=11,(H293-E293+G293)*24+(K293-I293+M293)*24)</f>
        <v>0</v>
      </c>
      <c r="O293" s="25"/>
      <c r="P293" s="25">
        <f t="shared" ca="1" si="75"/>
        <v>0</v>
      </c>
      <c r="Q293" s="28" cm="1">
        <f t="array" aca="1" ref="Q293" ca="1">IF(LEFT(R$2,1)="-",-1,1)*INDIRECT(CONCATENATE(RIGHT(R$2,LEN(R$2)-1),ROW()))+IF(LEFT(R$3,1)="-",-1,1)*INDIRECT(CONCATENATE(RIGHT(R$3,LEN(R$3)-1),ROW()))</f>
        <v>0</v>
      </c>
      <c r="R293" s="25">
        <f t="shared" ca="1" si="76"/>
        <v>-1094.5500000000002</v>
      </c>
      <c r="S293" s="9">
        <f t="shared" si="77"/>
        <v>0</v>
      </c>
      <c r="T293" s="9" t="str">
        <f t="shared" si="83"/>
        <v/>
      </c>
      <c r="U293" s="59"/>
      <c r="V293" s="60">
        <f>IF(A293='Relevé Kizeo'!C254,VLOOKUP(A293,'Relevé Kizeo'!$C$4:$R$1001,6,TRUE),"")</f>
        <v>0</v>
      </c>
      <c r="W293" s="50">
        <f t="shared" si="90"/>
        <v>0</v>
      </c>
      <c r="X293" s="50"/>
      <c r="Y293" s="51" t="str">
        <f t="shared" si="78"/>
        <v>0</v>
      </c>
      <c r="Z293" s="52">
        <f>IF(A294='Relevé Kizeo'!C255,VLOOKUP(A294,'Relevé Kizeo'!$C$4:$R$1001,8,TRUE),"")</f>
        <v>0</v>
      </c>
      <c r="AA293" s="52" t="str">
        <f t="shared" si="79"/>
        <v>0</v>
      </c>
      <c r="AB293" s="52">
        <f>IF(A294='Relevé Kizeo'!C255,VLOOKUP(A294,'Relevé Kizeo'!$C$4:$R$1001,9,TRUE),"")</f>
        <v>0</v>
      </c>
      <c r="AC293" s="52" t="str">
        <f t="shared" si="84"/>
        <v>0</v>
      </c>
      <c r="AD293" s="53">
        <f>IF(A294='Relevé Kizeo'!C255,VLOOKUP(A294,'Relevé Kizeo'!$C$4:$R$1001,10,TRUE),"")</f>
        <v>0</v>
      </c>
      <c r="AE293" s="11" t="str">
        <f t="shared" ca="1" si="91"/>
        <v/>
      </c>
      <c r="AF293" s="54" t="str">
        <f t="shared" ca="1" si="92"/>
        <v/>
      </c>
      <c r="AG293" s="61"/>
    </row>
    <row r="294" spans="1:54" s="33" customFormat="1" ht="15.75" customHeight="1" x14ac:dyDescent="0.25">
      <c r="A294" s="57">
        <v>45178</v>
      </c>
      <c r="B294" s="208"/>
      <c r="C294" s="10" t="str">
        <f>IF(A294='Relevé Kizeo'!C255,VLOOKUP(A294,'Relevé Kizeo'!$C$4:$R$1001,2,TRUE),"")</f>
        <v>REPOS</v>
      </c>
      <c r="D294" s="9">
        <f t="shared" si="80"/>
        <v>10</v>
      </c>
      <c r="E294" s="10">
        <f t="shared" si="82"/>
        <v>0</v>
      </c>
      <c r="F294" s="170">
        <v>0</v>
      </c>
      <c r="G294" s="10" cm="1">
        <f t="array" ref="G294">_xlfn.IFS(C294="",0,C294=0,0,C294="CP",0,C294="CEF",0,C294="CSS",0,C294="CEM",0,C294="CEM",0,C294="MAL",0,C294="AT",0,C294="ABST J",0,C294="ABST I",0,C294="FERIE",0,C294="REPOS",0,C294&lt;"1:00",$F$420)</f>
        <v>0</v>
      </c>
      <c r="H294" s="10">
        <f>IF(A294='Relevé Kizeo'!C255,VLOOKUP(A294,'Relevé Kizeo'!$C$4:$R$1001,3,TRUE),"")</f>
        <v>0</v>
      </c>
      <c r="I294" s="10">
        <f>IF(A294='Relevé Kizeo'!C255,VLOOKUP(A294,'Relevé Kizeo'!$C$4:$R$1001,4,TRUE),"")</f>
        <v>0</v>
      </c>
      <c r="J294" s="10">
        <f>IF(A294='Relevé Kizeo'!C255,VLOOKUP(A294,'Relevé Kizeo'!$C$4:$R$1001,5,TRUE),"")</f>
        <v>0</v>
      </c>
      <c r="K294" s="10">
        <f t="shared" si="81"/>
        <v>0</v>
      </c>
      <c r="L294" s="9">
        <v>0</v>
      </c>
      <c r="M294" s="10" cm="1">
        <f t="array" ref="M294">_xlfn.IFS(I294="",0,I294=0,0,I294="CP",0,I294="CEF",0,I294="CSS",0,I294="CEM",0,I294="MAL",0,I294="AT",0,I294="ABST J",0,I294="ABST I",0,I294="FERIE",0,I294="REPOS",0,I294&lt;"1:00",$F$421)</f>
        <v>0</v>
      </c>
      <c r="N294" s="58" cm="1">
        <f t="array" aca="1" ref="N294" ca="1">_xlfn.IFS(D294=0,0,AND(D294&gt;=1,D294&lt;=9),OFFSET($AL$5,MOD(WEEKNUM(A294,21)-1,26),IF(WEEKNUM(A294,21)&gt;26,8,0))/5,D294=10,0,D294=11,(H294-E294+G294)*24+(K294-I294+M294)*24)</f>
        <v>0</v>
      </c>
      <c r="O294" s="25"/>
      <c r="P294" s="25">
        <f t="shared" ca="1" si="75"/>
        <v>0</v>
      </c>
      <c r="Q294" s="28" cm="1">
        <f t="array" aca="1" ref="Q294" ca="1">IF(LEFT(R$2,1)="-",-1,1)*INDIRECT(CONCATENATE(RIGHT(R$2,LEN(R$2)-1),ROW()))+IF(LEFT(R$3,1)="-",-1,1)*INDIRECT(CONCATENATE(RIGHT(R$3,LEN(R$3)-1),ROW()))</f>
        <v>0</v>
      </c>
      <c r="R294" s="25">
        <f t="shared" ca="1" si="76"/>
        <v>-1094.5500000000002</v>
      </c>
      <c r="S294" s="9">
        <f t="shared" si="77"/>
        <v>0</v>
      </c>
      <c r="T294" s="9" t="str">
        <f t="shared" si="83"/>
        <v/>
      </c>
      <c r="U294" s="59"/>
      <c r="V294" s="60">
        <f>IF(A294='Relevé Kizeo'!C255,VLOOKUP(A294,'Relevé Kizeo'!$C$4:$R$1001,6,TRUE),"")</f>
        <v>0</v>
      </c>
      <c r="W294" s="50">
        <f t="shared" si="90"/>
        <v>0</v>
      </c>
      <c r="X294" s="50"/>
      <c r="Y294" s="51" t="str">
        <f t="shared" si="78"/>
        <v>0</v>
      </c>
      <c r="Z294" s="52">
        <f>IF(A295='Relevé Kizeo'!C256,VLOOKUP(A295,'Relevé Kizeo'!$C$4:$R$1001,8,TRUE),"")</f>
        <v>0</v>
      </c>
      <c r="AA294" s="52" t="str">
        <f t="shared" si="79"/>
        <v>0</v>
      </c>
      <c r="AB294" s="52">
        <f>IF(A295='Relevé Kizeo'!C256,VLOOKUP(A295,'Relevé Kizeo'!$C$4:$R$1001,9,TRUE),"")</f>
        <v>0</v>
      </c>
      <c r="AC294" s="52" t="str">
        <f t="shared" si="84"/>
        <v>0</v>
      </c>
      <c r="AD294" s="53">
        <f>IF(A295='Relevé Kizeo'!C256,VLOOKUP(A295,'Relevé Kizeo'!$C$4:$R$1001,10,TRUE),"")</f>
        <v>0</v>
      </c>
      <c r="AE294" s="11" t="str">
        <f t="shared" ca="1" si="91"/>
        <v/>
      </c>
      <c r="AF294" s="54" t="str">
        <f t="shared" ca="1" si="92"/>
        <v/>
      </c>
      <c r="AG294" s="43"/>
    </row>
    <row r="295" spans="1:54" s="33" customFormat="1" ht="15.75" customHeight="1" x14ac:dyDescent="0.25">
      <c r="A295" s="57">
        <v>45179</v>
      </c>
      <c r="B295" s="208"/>
      <c r="C295" s="10" t="str">
        <f>IF(A295='Relevé Kizeo'!C256,VLOOKUP(A295,'Relevé Kizeo'!$C$4:$R$1001,2,TRUE),"")</f>
        <v>REPOS</v>
      </c>
      <c r="D295" s="9">
        <f t="shared" si="80"/>
        <v>10</v>
      </c>
      <c r="E295" s="10">
        <f t="shared" si="82"/>
        <v>0</v>
      </c>
      <c r="F295" s="170">
        <v>0</v>
      </c>
      <c r="G295" s="10" cm="1">
        <f t="array" ref="G295">_xlfn.IFS(C295="",0,C295=0,0,C295="CP",0,C295="CEF",0,C295="CSS",0,C295="CEM",0,C295="CEM",0,C295="MAL",0,C295="AT",0,C295="ABST J",0,C295="ABST I",0,C295="FERIE",0,C295="REPOS",0,C295&lt;"1:00",$F$420)</f>
        <v>0</v>
      </c>
      <c r="H295" s="10">
        <f>IF(A295='Relevé Kizeo'!C256,VLOOKUP(A295,'Relevé Kizeo'!$C$4:$R$1001,3,TRUE),"")</f>
        <v>0</v>
      </c>
      <c r="I295" s="10">
        <f>IF(A295='Relevé Kizeo'!C256,VLOOKUP(A295,'Relevé Kizeo'!$C$4:$R$1001,4,TRUE),"")</f>
        <v>0</v>
      </c>
      <c r="J295" s="10">
        <f>IF(A295='Relevé Kizeo'!C256,VLOOKUP(A295,'Relevé Kizeo'!$C$4:$R$1001,5,TRUE),"")</f>
        <v>0</v>
      </c>
      <c r="K295" s="10">
        <f t="shared" si="81"/>
        <v>0</v>
      </c>
      <c r="L295" s="9">
        <v>0</v>
      </c>
      <c r="M295" s="10" cm="1">
        <f t="array" ref="M295">_xlfn.IFS(I295="",0,I295=0,0,I295="CP",0,I295="CEF",0,I295="CSS",0,I295="CEM",0,I295="MAL",0,I295="AT",0,I295="ABST J",0,I295="ABST I",0,I295="FERIE",0,I295="REPOS",0,I295&lt;"1:00",$F$421)</f>
        <v>0</v>
      </c>
      <c r="N295" s="58" cm="1">
        <f t="array" aca="1" ref="N295" ca="1">_xlfn.IFS(D295=0,0,AND(D295&gt;=1,D295&lt;=9),OFFSET($AL$5,MOD(WEEKNUM(A295,21)-1,26),IF(WEEKNUM(A295,21)&gt;26,8,0))/5,D295=10,0,D295=11,(H295-E295+G295)*24+(K295-I295+M295)*24)</f>
        <v>0</v>
      </c>
      <c r="O295" s="37">
        <f t="shared" ref="O295" ca="1" si="96">SUM(N289:N293)</f>
        <v>0</v>
      </c>
      <c r="P295" s="25">
        <v>35</v>
      </c>
      <c r="Q295" s="28" cm="1">
        <f t="array" aca="1" ref="Q295" ca="1">IF(LEFT(R$2,1)="-",-1,1)*INDIRECT(CONCATENATE(RIGHT(R$2,LEN(R$2)-1),ROW()))+IF(LEFT(R$3,1)="-",-1,1)*INDIRECT(CONCATENATE(RIGHT(R$3,LEN(R$3)-1),ROW()))</f>
        <v>-35</v>
      </c>
      <c r="R295" s="25">
        <f t="shared" ca="1" si="76"/>
        <v>-1129.5500000000002</v>
      </c>
      <c r="S295" s="9">
        <f t="shared" si="77"/>
        <v>0</v>
      </c>
      <c r="T295" s="9" t="str">
        <f t="shared" si="83"/>
        <v/>
      </c>
      <c r="U295" s="59"/>
      <c r="V295" s="60">
        <f>IF(A295='Relevé Kizeo'!C256,VLOOKUP(A295,'Relevé Kizeo'!$C$4:$R$1001,6,TRUE),"")</f>
        <v>0</v>
      </c>
      <c r="W295" s="50" t="b">
        <f t="shared" si="90"/>
        <v>0</v>
      </c>
      <c r="X295" s="50"/>
      <c r="Y295" s="51" t="str">
        <f t="shared" si="78"/>
        <v>0</v>
      </c>
      <c r="Z295" s="52">
        <f>IF(A296='Relevé Kizeo'!C257,VLOOKUP(A296,'Relevé Kizeo'!$C$4:$R$1001,8,TRUE),"")</f>
        <v>0</v>
      </c>
      <c r="AA295" s="52" t="str">
        <f t="shared" si="79"/>
        <v>0</v>
      </c>
      <c r="AB295" s="52">
        <f>IF(A296='Relevé Kizeo'!C257,VLOOKUP(A296,'Relevé Kizeo'!$C$4:$R$1001,9,TRUE),"")</f>
        <v>0</v>
      </c>
      <c r="AC295" s="52" t="str">
        <f t="shared" si="84"/>
        <v>0</v>
      </c>
      <c r="AD295" s="53">
        <f>IF(A296='Relevé Kizeo'!C257,VLOOKUP(A296,'Relevé Kizeo'!$C$4:$R$1001,10,TRUE),"")</f>
        <v>0</v>
      </c>
      <c r="AE295" s="11" t="str">
        <f t="shared" ca="1" si="91"/>
        <v/>
      </c>
      <c r="AF295" s="54" t="str">
        <f t="shared" ca="1" si="92"/>
        <v/>
      </c>
      <c r="AG295" s="43"/>
    </row>
    <row r="296" spans="1:54" s="33" customFormat="1" ht="15.75" customHeight="1" x14ac:dyDescent="0.25">
      <c r="A296" s="57">
        <v>45180</v>
      </c>
      <c r="B296" s="207" t="s">
        <v>80</v>
      </c>
      <c r="C296" s="10">
        <f>IF(A296='Relevé Kizeo'!C257,VLOOKUP(A296,'Relevé Kizeo'!$C$4:$R$1001,2,TRUE),"")</f>
        <v>0</v>
      </c>
      <c r="D296" s="9">
        <f t="shared" si="80"/>
        <v>0</v>
      </c>
      <c r="E296" s="10">
        <f t="shared" si="82"/>
        <v>0</v>
      </c>
      <c r="F296" s="170">
        <v>0</v>
      </c>
      <c r="G296" s="10" cm="1">
        <f t="array" ref="G296">_xlfn.IFS(C296="",0,C296=0,0,C296="CP",0,C296="CEF",0,C296="CSS",0,C296="CEM",0,C296="CEM",0,C296="MAL",0,C296="AT",0,C296="ABST J",0,C296="ABST I",0,C296="FERIE",0,C296="REPOS",0,C296&lt;"1:00",$F$420)</f>
        <v>0</v>
      </c>
      <c r="H296" s="10">
        <f>IF(A296='Relevé Kizeo'!C257,VLOOKUP(A296,'Relevé Kizeo'!$C$4:$R$1001,3,TRUE),"")</f>
        <v>0</v>
      </c>
      <c r="I296" s="10">
        <f>IF(A296='Relevé Kizeo'!C257,VLOOKUP(A296,'Relevé Kizeo'!$C$4:$R$1001,4,TRUE),"")</f>
        <v>0</v>
      </c>
      <c r="J296" s="10">
        <f>IF(A296='Relevé Kizeo'!C257,VLOOKUP(A296,'Relevé Kizeo'!$C$4:$R$1001,5,TRUE),"")</f>
        <v>0</v>
      </c>
      <c r="K296" s="10">
        <f t="shared" si="81"/>
        <v>0</v>
      </c>
      <c r="L296" s="9">
        <v>0</v>
      </c>
      <c r="M296" s="10" cm="1">
        <f t="array" ref="M296">_xlfn.IFS(I296="",0,I296=0,0,I296="CP",0,I296="CEF",0,I296="CSS",0,I296="CEM",0,I296="MAL",0,I296="AT",0,I296="ABST J",0,I296="ABST I",0,I296="FERIE",0,I296="REPOS",0,I296&lt;"1:00",$F$421)</f>
        <v>0</v>
      </c>
      <c r="N296" s="58" cm="1">
        <f t="array" aca="1" ref="N296" ca="1">_xlfn.IFS(D296=0,0,AND(D296&gt;=1,D296&lt;=9),OFFSET($AL$5,MOD(WEEKNUM(A296,21)-1,26),IF(WEEKNUM(A296,21)&gt;26,8,0))/5,D296=10,0,D296=11,(H296-E296+G296)*24+(K296-I296+M296)*24)</f>
        <v>0</v>
      </c>
      <c r="P296" s="25">
        <f t="shared" ca="1" si="75"/>
        <v>0</v>
      </c>
      <c r="Q296" s="28" cm="1">
        <f t="array" aca="1" ref="Q296" ca="1">IF(LEFT(R$2,1)="-",-1,1)*INDIRECT(CONCATENATE(RIGHT(R$2,LEN(R$2)-1),ROW()))+IF(LEFT(R$3,1)="-",-1,1)*INDIRECT(CONCATENATE(RIGHT(R$3,LEN(R$3)-1),ROW()))</f>
        <v>0</v>
      </c>
      <c r="R296" s="25">
        <f t="shared" ca="1" si="76"/>
        <v>-1129.5500000000002</v>
      </c>
      <c r="S296" s="9">
        <f t="shared" si="77"/>
        <v>0</v>
      </c>
      <c r="T296" s="9" t="str">
        <f t="shared" si="83"/>
        <v/>
      </c>
      <c r="U296" s="59"/>
      <c r="V296" s="60">
        <f>IF(A296='Relevé Kizeo'!C257,VLOOKUP(A296,'Relevé Kizeo'!$C$4:$R$1001,6,TRUE),"")</f>
        <v>0</v>
      </c>
      <c r="W296" s="50" t="b">
        <f t="shared" si="90"/>
        <v>0</v>
      </c>
      <c r="X296" s="50"/>
      <c r="Y296" s="51" t="str">
        <f t="shared" si="78"/>
        <v>0</v>
      </c>
      <c r="Z296" s="52">
        <f>IF(A297='Relevé Kizeo'!C258,VLOOKUP(A297,'Relevé Kizeo'!$C$4:$R$1001,8,TRUE),"")</f>
        <v>0</v>
      </c>
      <c r="AA296" s="52" t="str">
        <f t="shared" si="79"/>
        <v>0</v>
      </c>
      <c r="AB296" s="52">
        <f>IF(A297='Relevé Kizeo'!C258,VLOOKUP(A297,'Relevé Kizeo'!$C$4:$R$1001,9,TRUE),"")</f>
        <v>0</v>
      </c>
      <c r="AC296" s="52" t="str">
        <f t="shared" si="84"/>
        <v>0</v>
      </c>
      <c r="AD296" s="53">
        <f>IF(A297='Relevé Kizeo'!C258,VLOOKUP(A297,'Relevé Kizeo'!$C$4:$R$1001,10,TRUE),"")</f>
        <v>0</v>
      </c>
      <c r="AE296" s="11" t="str">
        <f t="shared" ca="1" si="91"/>
        <v/>
      </c>
      <c r="AF296" s="54" t="str">
        <f t="shared" ca="1" si="92"/>
        <v/>
      </c>
      <c r="AG296" s="43"/>
    </row>
    <row r="297" spans="1:54" s="33" customFormat="1" ht="15.75" customHeight="1" x14ac:dyDescent="0.25">
      <c r="A297" s="57">
        <v>45181</v>
      </c>
      <c r="B297" s="208"/>
      <c r="C297" s="10">
        <f>IF(A297='Relevé Kizeo'!C258,VLOOKUP(A297,'Relevé Kizeo'!$C$4:$R$1001,2,TRUE),"")</f>
        <v>0</v>
      </c>
      <c r="D297" s="9">
        <f t="shared" si="80"/>
        <v>0</v>
      </c>
      <c r="E297" s="10">
        <f t="shared" si="82"/>
        <v>0</v>
      </c>
      <c r="F297" s="170">
        <v>0</v>
      </c>
      <c r="G297" s="10" cm="1">
        <f t="array" ref="G297">_xlfn.IFS(C297="",0,C297=0,0,C297="CP",0,C297="CEF",0,C297="CSS",0,C297="CEM",0,C297="CEM",0,C297="MAL",0,C297="AT",0,C297="ABST J",0,C297="ABST I",0,C297="FERIE",0,C297="REPOS",0,C297&lt;"1:00",$F$420)</f>
        <v>0</v>
      </c>
      <c r="H297" s="10">
        <f>IF(A297='Relevé Kizeo'!C258,VLOOKUP(A297,'Relevé Kizeo'!$C$4:$R$1001,3,TRUE),"")</f>
        <v>0</v>
      </c>
      <c r="I297" s="10">
        <f>IF(A297='Relevé Kizeo'!C258,VLOOKUP(A297,'Relevé Kizeo'!$C$4:$R$1001,4,TRUE),"")</f>
        <v>0</v>
      </c>
      <c r="J297" s="10">
        <f>IF(A297='Relevé Kizeo'!C258,VLOOKUP(A297,'Relevé Kizeo'!$C$4:$R$1001,5,TRUE),"")</f>
        <v>0</v>
      </c>
      <c r="K297" s="10">
        <f t="shared" si="81"/>
        <v>0</v>
      </c>
      <c r="L297" s="9">
        <v>0</v>
      </c>
      <c r="M297" s="10" cm="1">
        <f t="array" ref="M297">_xlfn.IFS(I297="",0,I297=0,0,I297="CP",0,I297="CEF",0,I297="CSS",0,I297="CEM",0,I297="MAL",0,I297="AT",0,I297="ABST J",0,I297="ABST I",0,I297="FERIE",0,I297="REPOS",0,I297&lt;"1:00",$F$421)</f>
        <v>0</v>
      </c>
      <c r="N297" s="58" cm="1">
        <f t="array" aca="1" ref="N297" ca="1">_xlfn.IFS(D297=0,0,AND(D297&gt;=1,D297&lt;=9),OFFSET($AL$5,MOD(WEEKNUM(A297,21)-1,26),IF(WEEKNUM(A297,21)&gt;26,8,0))/5,D297=10,0,D297=11,(H297-E297+G297)*24+(K297-I297+M297)*24)</f>
        <v>0</v>
      </c>
      <c r="O297" s="25"/>
      <c r="P297" s="25">
        <f t="shared" ca="1" si="75"/>
        <v>0</v>
      </c>
      <c r="Q297" s="28" cm="1">
        <f t="array" aca="1" ref="Q297" ca="1">IF(LEFT(R$2,1)="-",-1,1)*INDIRECT(CONCATENATE(RIGHT(R$2,LEN(R$2)-1),ROW()))+IF(LEFT(R$3,1)="-",-1,1)*INDIRECT(CONCATENATE(RIGHT(R$3,LEN(R$3)-1),ROW()))</f>
        <v>0</v>
      </c>
      <c r="R297" s="25">
        <f t="shared" ca="1" si="76"/>
        <v>-1129.5500000000002</v>
      </c>
      <c r="S297" s="9">
        <f t="shared" si="77"/>
        <v>0</v>
      </c>
      <c r="T297" s="9" t="str">
        <f t="shared" si="83"/>
        <v/>
      </c>
      <c r="U297" s="59"/>
      <c r="V297" s="60">
        <f>IF(A297='Relevé Kizeo'!C258,VLOOKUP(A297,'Relevé Kizeo'!$C$4:$R$1001,6,TRUE),"")</f>
        <v>0</v>
      </c>
      <c r="W297" s="50" t="b">
        <f t="shared" si="90"/>
        <v>0</v>
      </c>
      <c r="X297" s="75"/>
      <c r="Y297" s="51" t="str">
        <f t="shared" si="78"/>
        <v>0</v>
      </c>
      <c r="Z297" s="52">
        <f>IF(A298='Relevé Kizeo'!C259,VLOOKUP(A298,'Relevé Kizeo'!$C$4:$R$1001,8,TRUE),"")</f>
        <v>0</v>
      </c>
      <c r="AA297" s="52" t="str">
        <f t="shared" si="79"/>
        <v>0</v>
      </c>
      <c r="AB297" s="52">
        <f>IF(A298='Relevé Kizeo'!C259,VLOOKUP(A298,'Relevé Kizeo'!$C$4:$R$1001,9,TRUE),"")</f>
        <v>0</v>
      </c>
      <c r="AC297" s="52" t="str">
        <f t="shared" si="84"/>
        <v>0</v>
      </c>
      <c r="AD297" s="53">
        <f>IF(A298='Relevé Kizeo'!C259,VLOOKUP(A298,'Relevé Kizeo'!$C$4:$R$1001,10,TRUE),"")</f>
        <v>0</v>
      </c>
      <c r="AE297" s="11" t="str">
        <f t="shared" ca="1" si="91"/>
        <v/>
      </c>
      <c r="AF297" s="54" t="str">
        <f t="shared" ca="1" si="92"/>
        <v/>
      </c>
      <c r="AG297" s="43"/>
    </row>
    <row r="298" spans="1:54" s="33" customFormat="1" ht="15.75" customHeight="1" x14ac:dyDescent="0.25">
      <c r="A298" s="57">
        <v>45182</v>
      </c>
      <c r="B298" s="208"/>
      <c r="C298" s="10">
        <f>IF(A298='Relevé Kizeo'!C259,VLOOKUP(A298,'Relevé Kizeo'!$C$4:$R$1001,2,TRUE),"")</f>
        <v>0</v>
      </c>
      <c r="D298" s="9">
        <f t="shared" si="80"/>
        <v>0</v>
      </c>
      <c r="E298" s="10">
        <f t="shared" si="82"/>
        <v>0</v>
      </c>
      <c r="F298" s="170">
        <v>0</v>
      </c>
      <c r="G298" s="10" cm="1">
        <f t="array" ref="G298">_xlfn.IFS(C298="",0,C298=0,0,C298="CP",0,C298="CEF",0,C298="CSS",0,C298="CEM",0,C298="CEM",0,C298="MAL",0,C298="AT",0,C298="ABST J",0,C298="ABST I",0,C298="FERIE",0,C298="REPOS",0,C298&lt;"1:00",$F$420)</f>
        <v>0</v>
      </c>
      <c r="H298" s="10">
        <f>IF(A298='Relevé Kizeo'!C259,VLOOKUP(A298,'Relevé Kizeo'!$C$4:$R$1001,3,TRUE),"")</f>
        <v>0</v>
      </c>
      <c r="I298" s="10">
        <f>IF(A298='Relevé Kizeo'!C259,VLOOKUP(A298,'Relevé Kizeo'!$C$4:$R$1001,4,TRUE),"")</f>
        <v>0</v>
      </c>
      <c r="J298" s="10">
        <f>IF(A298='Relevé Kizeo'!C259,VLOOKUP(A298,'Relevé Kizeo'!$C$4:$R$1001,5,TRUE),"")</f>
        <v>0</v>
      </c>
      <c r="K298" s="10">
        <f t="shared" si="81"/>
        <v>0</v>
      </c>
      <c r="L298" s="9">
        <v>0</v>
      </c>
      <c r="M298" s="10" cm="1">
        <f t="array" ref="M298">_xlfn.IFS(I298="",0,I298=0,0,I298="CP",0,I298="CEF",0,I298="CSS",0,I298="CEM",0,I298="MAL",0,I298="AT",0,I298="ABST J",0,I298="ABST I",0,I298="FERIE",0,I298="REPOS",0,I298&lt;"1:00",$F$421)</f>
        <v>0</v>
      </c>
      <c r="N298" s="58" cm="1">
        <f t="array" aca="1" ref="N298" ca="1">_xlfn.IFS(D298=0,0,AND(D298&gt;=1,D298&lt;=9),OFFSET($AL$5,MOD(WEEKNUM(A298,21)-1,26),IF(WEEKNUM(A298,21)&gt;26,8,0))/5,D298=10,0,D298=11,(H298-E298+G298)*24+(K298-I298+M298)*24)</f>
        <v>0</v>
      </c>
      <c r="O298" s="25"/>
      <c r="P298" s="25">
        <f t="shared" ca="1" si="75"/>
        <v>0</v>
      </c>
      <c r="Q298" s="28" cm="1">
        <f t="array" aca="1" ref="Q298" ca="1">IF(LEFT(R$2,1)="-",-1,1)*INDIRECT(CONCATENATE(RIGHT(R$2,LEN(R$2)-1),ROW()))+IF(LEFT(R$3,1)="-",-1,1)*INDIRECT(CONCATENATE(RIGHT(R$3,LEN(R$3)-1),ROW()))</f>
        <v>0</v>
      </c>
      <c r="R298" s="25">
        <f t="shared" ca="1" si="76"/>
        <v>-1129.5500000000002</v>
      </c>
      <c r="S298" s="9">
        <f t="shared" si="77"/>
        <v>0</v>
      </c>
      <c r="T298" s="9" t="str">
        <f t="shared" si="83"/>
        <v/>
      </c>
      <c r="U298" s="75"/>
      <c r="V298" s="60">
        <f>IF(A298='Relevé Kizeo'!C259,VLOOKUP(A298,'Relevé Kizeo'!$C$4:$R$1001,6,TRUE),"")</f>
        <v>0</v>
      </c>
      <c r="W298" s="50" t="b">
        <f t="shared" si="90"/>
        <v>0</v>
      </c>
      <c r="X298" s="75"/>
      <c r="Y298" s="51" t="str">
        <f t="shared" si="78"/>
        <v>0</v>
      </c>
      <c r="Z298" s="52">
        <f>IF(A299='Relevé Kizeo'!C260,VLOOKUP(A299,'Relevé Kizeo'!$C$4:$R$1001,8,TRUE),"")</f>
        <v>0</v>
      </c>
      <c r="AA298" s="52" t="str">
        <f t="shared" si="79"/>
        <v>0</v>
      </c>
      <c r="AB298" s="52">
        <f>IF(A299='Relevé Kizeo'!C260,VLOOKUP(A299,'Relevé Kizeo'!$C$4:$R$1001,9,TRUE),"")</f>
        <v>0</v>
      </c>
      <c r="AC298" s="52" t="str">
        <f t="shared" si="84"/>
        <v>0</v>
      </c>
      <c r="AD298" s="53">
        <f>IF(A299='Relevé Kizeo'!C260,VLOOKUP(A299,'Relevé Kizeo'!$C$4:$R$1001,10,TRUE),"")</f>
        <v>0</v>
      </c>
      <c r="AE298" s="11" t="str">
        <f t="shared" ca="1" si="91"/>
        <v/>
      </c>
      <c r="AF298" s="54" t="str">
        <f t="shared" ca="1" si="92"/>
        <v/>
      </c>
      <c r="AG298" s="43"/>
    </row>
    <row r="299" spans="1:54" s="33" customFormat="1" ht="15.75" customHeight="1" x14ac:dyDescent="0.25">
      <c r="A299" s="57">
        <v>45183</v>
      </c>
      <c r="B299" s="208"/>
      <c r="C299" s="10">
        <f>IF(A299='Relevé Kizeo'!C260,VLOOKUP(A299,'Relevé Kizeo'!$C$4:$R$1001,2,TRUE),"")</f>
        <v>0</v>
      </c>
      <c r="D299" s="9">
        <f t="shared" si="80"/>
        <v>0</v>
      </c>
      <c r="E299" s="10">
        <f t="shared" si="82"/>
        <v>0</v>
      </c>
      <c r="F299" s="170">
        <v>0</v>
      </c>
      <c r="G299" s="10" cm="1">
        <f t="array" ref="G299">_xlfn.IFS(C299="",0,C299=0,0,C299="CP",0,C299="CEF",0,C299="CSS",0,C299="CEM",0,C299="CEM",0,C299="MAL",0,C299="AT",0,C299="ABST J",0,C299="ABST I",0,C299="FERIE",0,C299="REPOS",0,C299&lt;"1:00",$F$420)</f>
        <v>0</v>
      </c>
      <c r="H299" s="10">
        <f>IF(A299='Relevé Kizeo'!C260,VLOOKUP(A299,'Relevé Kizeo'!$C$4:$R$1001,3,TRUE),"")</f>
        <v>0</v>
      </c>
      <c r="I299" s="10">
        <f>IF(A299='Relevé Kizeo'!C260,VLOOKUP(A299,'Relevé Kizeo'!$C$4:$R$1001,4,TRUE),"")</f>
        <v>0</v>
      </c>
      <c r="J299" s="10">
        <f>IF(A299='Relevé Kizeo'!C260,VLOOKUP(A299,'Relevé Kizeo'!$C$4:$R$1001,5,TRUE),"")</f>
        <v>0</v>
      </c>
      <c r="K299" s="10">
        <f t="shared" si="81"/>
        <v>0</v>
      </c>
      <c r="L299" s="9">
        <v>0</v>
      </c>
      <c r="M299" s="10" cm="1">
        <f t="array" ref="M299">_xlfn.IFS(I299="",0,I299=0,0,I299="CP",0,I299="CEF",0,I299="CSS",0,I299="CEM",0,I299="MAL",0,I299="AT",0,I299="ABST J",0,I299="ABST I",0,I299="FERIE",0,I299="REPOS",0,I299&lt;"1:00",$F$421)</f>
        <v>0</v>
      </c>
      <c r="N299" s="58" cm="1">
        <f t="array" aca="1" ref="N299" ca="1">_xlfn.IFS(D299=0,0,AND(D299&gt;=1,D299&lt;=9),OFFSET($AL$5,MOD(WEEKNUM(A299,21)-1,26),IF(WEEKNUM(A299,21)&gt;26,8,0))/5,D299=10,0,D299=11,(H299-E299+G299)*24+(K299-I299+M299)*24)</f>
        <v>0</v>
      </c>
      <c r="O299" s="25"/>
      <c r="P299" s="25">
        <f t="shared" ref="P299:P362" ca="1" si="97">IF(ROW()&gt;12,IF(WEEKDAY($A299)=$Q$2,INDIRECT(ADDRESS(ROW()-7,COLUMN())),0),IF(WEEKDAY($A299)=Q$2,G$3,0))</f>
        <v>0</v>
      </c>
      <c r="Q299" s="28" cm="1">
        <f t="array" aca="1" ref="Q299" ca="1">IF(LEFT(R$2,1)="-",-1,1)*INDIRECT(CONCATENATE(RIGHT(R$2,LEN(R$2)-1),ROW()))+IF(LEFT(R$3,1)="-",-1,1)*INDIRECT(CONCATENATE(RIGHT(R$3,LEN(R$3)-1),ROW()))</f>
        <v>0</v>
      </c>
      <c r="R299" s="25">
        <f t="shared" ref="R299:R362" ca="1" si="98">IF(ISNUMBER(R298),R298,0)+INDIRECT(CONCATENATE(R$4,ROW()))</f>
        <v>-1129.5500000000002</v>
      </c>
      <c r="S299" s="9">
        <f t="shared" ref="S299:S362" si="99">MAX(F299,L299)</f>
        <v>0</v>
      </c>
      <c r="T299" s="9" t="str">
        <f t="shared" si="83"/>
        <v/>
      </c>
      <c r="U299" s="75"/>
      <c r="V299" s="60">
        <f>IF(A299='Relevé Kizeo'!C260,VLOOKUP(A299,'Relevé Kizeo'!$C$4:$R$1001,6,TRUE),"")</f>
        <v>0</v>
      </c>
      <c r="W299" s="50" t="b">
        <f t="shared" si="90"/>
        <v>0</v>
      </c>
      <c r="X299" s="50"/>
      <c r="Y299" s="51" t="str">
        <f t="shared" ref="Y299:Y362" si="100">MID(Z299,1,8)</f>
        <v>0</v>
      </c>
      <c r="Z299" s="52">
        <f>IF(A300='Relevé Kizeo'!C261,VLOOKUP(A300,'Relevé Kizeo'!$C$4:$R$1001,8,TRUE),"")</f>
        <v>0</v>
      </c>
      <c r="AA299" s="52" t="str">
        <f t="shared" ref="AA299:AA362" si="101">MID(AB299,1,6)</f>
        <v>0</v>
      </c>
      <c r="AB299" s="52">
        <f>IF(A300='Relevé Kizeo'!C261,VLOOKUP(A300,'Relevé Kizeo'!$C$4:$R$1001,9,TRUE),"")</f>
        <v>0</v>
      </c>
      <c r="AC299" s="52" t="str">
        <f t="shared" si="84"/>
        <v>0</v>
      </c>
      <c r="AD299" s="53">
        <f>IF(A300='Relevé Kizeo'!C261,VLOOKUP(A300,'Relevé Kizeo'!$C$4:$R$1001,10,TRUE),"")</f>
        <v>0</v>
      </c>
      <c r="AE299" s="11" t="str">
        <f t="shared" ca="1" si="91"/>
        <v/>
      </c>
      <c r="AF299" s="54" t="str">
        <f t="shared" ca="1" si="92"/>
        <v/>
      </c>
      <c r="AG299" s="64"/>
      <c r="AK299" s="44"/>
      <c r="AL299" s="44"/>
      <c r="AM299" s="44"/>
      <c r="AN299" s="44"/>
      <c r="AP299" s="44"/>
      <c r="AQ299" s="44"/>
      <c r="AR299" s="44"/>
    </row>
    <row r="300" spans="1:54" s="33" customFormat="1" ht="15.75" customHeight="1" x14ac:dyDescent="0.25">
      <c r="A300" s="57">
        <v>45184</v>
      </c>
      <c r="B300" s="208"/>
      <c r="C300" s="10">
        <f>IF(A300='Relevé Kizeo'!C261,VLOOKUP(A300,'Relevé Kizeo'!$C$4:$R$1001,2,TRUE),"")</f>
        <v>0</v>
      </c>
      <c r="D300" s="9">
        <f t="shared" ref="D300:D363" si="102">_xlfn.IFS(C300=0,0,C300="CP",1,C300="CEF",2,C300="CSS",3,C300="CEM",4,C300="MAL",5,C300="AT",6,C300="ABST J",7,C300="ABST I",8,C300="FERIE",9,C300="REPOS",10,C300&lt;"1:00",11)</f>
        <v>0</v>
      </c>
      <c r="E300" s="10">
        <f t="shared" si="82"/>
        <v>0</v>
      </c>
      <c r="F300" s="170">
        <v>0</v>
      </c>
      <c r="G300" s="10" cm="1">
        <f t="array" ref="G300">_xlfn.IFS(C300="",0,C300=0,0,C300="CP",0,C300="CEF",0,C300="CSS",0,C300="CEM",0,C300="CEM",0,C300="MAL",0,C300="AT",0,C300="ABST J",0,C300="ABST I",0,C300="FERIE",0,C300="REPOS",0,C300&lt;"1:00",$F$420)</f>
        <v>0</v>
      </c>
      <c r="H300" s="10">
        <f>IF(A300='Relevé Kizeo'!C261,VLOOKUP(A300,'Relevé Kizeo'!$C$4:$R$1001,3,TRUE),"")</f>
        <v>0</v>
      </c>
      <c r="I300" s="10">
        <f>IF(A300='Relevé Kizeo'!C261,VLOOKUP(A300,'Relevé Kizeo'!$C$4:$R$1001,4,TRUE),"")</f>
        <v>0</v>
      </c>
      <c r="J300" s="10">
        <f>IF(A300='Relevé Kizeo'!C261,VLOOKUP(A300,'Relevé Kizeo'!$C$4:$R$1001,5,TRUE),"")</f>
        <v>0</v>
      </c>
      <c r="K300" s="10">
        <f t="shared" ref="K300:K363" si="103">J300</f>
        <v>0</v>
      </c>
      <c r="L300" s="9">
        <v>0</v>
      </c>
      <c r="M300" s="10" cm="1">
        <f t="array" ref="M300">_xlfn.IFS(I300="",0,I300=0,0,I300="CP",0,I300="CEF",0,I300="CSS",0,I300="CEM",0,I300="MAL",0,I300="AT",0,I300="ABST J",0,I300="ABST I",0,I300="FERIE",0,I300="REPOS",0,I300&lt;"1:00",$F$421)</f>
        <v>0</v>
      </c>
      <c r="N300" s="58" cm="1">
        <f t="array" aca="1" ref="N300" ca="1">_xlfn.IFS(D300=0,0,AND(D300&gt;=1,D300&lt;=9),OFFSET($AL$5,MOD(WEEKNUM(A300,21)-1,26),IF(WEEKNUM(A300,21)&gt;26,8,0))/5,D300=10,0,D300=11,(H300-E300+G300)*24+(K300-I300+M300)*24)</f>
        <v>0</v>
      </c>
      <c r="O300" s="25"/>
      <c r="P300" s="25">
        <f t="shared" ca="1" si="97"/>
        <v>0</v>
      </c>
      <c r="Q300" s="28" cm="1">
        <f t="array" aca="1" ref="Q300" ca="1">IF(LEFT(R$2,1)="-",-1,1)*INDIRECT(CONCATENATE(RIGHT(R$2,LEN(R$2)-1),ROW()))+IF(LEFT(R$3,1)="-",-1,1)*INDIRECT(CONCATENATE(RIGHT(R$3,LEN(R$3)-1),ROW()))</f>
        <v>0</v>
      </c>
      <c r="R300" s="25">
        <f t="shared" ca="1" si="98"/>
        <v>-1129.5500000000002</v>
      </c>
      <c r="S300" s="9">
        <f t="shared" si="99"/>
        <v>0</v>
      </c>
      <c r="T300" s="9" t="str">
        <f t="shared" si="83"/>
        <v/>
      </c>
      <c r="U300" s="59"/>
      <c r="V300" s="60">
        <f>IF(A300='Relevé Kizeo'!C261,VLOOKUP(A300,'Relevé Kizeo'!$C$4:$R$1001,6,TRUE),"")</f>
        <v>0</v>
      </c>
      <c r="W300" s="50">
        <f t="shared" si="90"/>
        <v>0</v>
      </c>
      <c r="X300" s="50"/>
      <c r="Y300" s="51" t="str">
        <f t="shared" si="100"/>
        <v>0</v>
      </c>
      <c r="Z300" s="52">
        <f>IF(A301='Relevé Kizeo'!C262,VLOOKUP(A301,'Relevé Kizeo'!$C$4:$R$1001,8,TRUE),"")</f>
        <v>0</v>
      </c>
      <c r="AA300" s="52" t="str">
        <f t="shared" si="101"/>
        <v>0</v>
      </c>
      <c r="AB300" s="52">
        <f>IF(A301='Relevé Kizeo'!C262,VLOOKUP(A301,'Relevé Kizeo'!$C$4:$R$1001,9,TRUE),"")</f>
        <v>0</v>
      </c>
      <c r="AC300" s="52" t="str">
        <f t="shared" si="84"/>
        <v>0</v>
      </c>
      <c r="AD300" s="53">
        <f>IF(A301='Relevé Kizeo'!C262,VLOOKUP(A301,'Relevé Kizeo'!$C$4:$R$1001,10,TRUE),"")</f>
        <v>0</v>
      </c>
      <c r="AE300" s="11" t="str">
        <f t="shared" ca="1" si="91"/>
        <v/>
      </c>
      <c r="AF300" s="54" t="str">
        <f t="shared" ca="1" si="92"/>
        <v/>
      </c>
      <c r="AG300" s="61"/>
      <c r="AK300" s="44"/>
      <c r="AL300" s="44"/>
      <c r="AM300" s="44"/>
      <c r="AN300" s="44"/>
      <c r="AP300" s="44"/>
      <c r="AQ300" s="44"/>
      <c r="AR300" s="44"/>
    </row>
    <row r="301" spans="1:54" s="33" customFormat="1" ht="15.75" customHeight="1" x14ac:dyDescent="0.25">
      <c r="A301" s="57">
        <v>45185</v>
      </c>
      <c r="B301" s="208"/>
      <c r="C301" s="10" t="str">
        <f>IF(A301='Relevé Kizeo'!C262,VLOOKUP(A301,'Relevé Kizeo'!$C$4:$R$1001,2,TRUE),"")</f>
        <v>REPOS</v>
      </c>
      <c r="D301" s="9">
        <f t="shared" si="102"/>
        <v>10</v>
      </c>
      <c r="E301" s="10">
        <f t="shared" ref="E301:E364" si="104">IF(C301="CP",0,IF(C301="CEF",0,IF(C301="CSS",0,IF(C301="CEM",0,IF(C301="MAL",0,IF(C301="AT",0,IF(C301="ABST J",0,IF(C301="ABST I",0,IF(C301="FERIE",0,IF(C301="REPOS",0,C301))))))))))</f>
        <v>0</v>
      </c>
      <c r="F301" s="170">
        <v>0</v>
      </c>
      <c r="G301" s="10" cm="1">
        <f t="array" ref="G301">_xlfn.IFS(C301="",0,C301=0,0,C301="CP",0,C301="CEF",0,C301="CSS",0,C301="CEM",0,C301="CEM",0,C301="MAL",0,C301="AT",0,C301="ABST J",0,C301="ABST I",0,C301="FERIE",0,C301="REPOS",0,C301&lt;"1:00",$F$420)</f>
        <v>0</v>
      </c>
      <c r="H301" s="10">
        <f>IF(A301='Relevé Kizeo'!C262,VLOOKUP(A301,'Relevé Kizeo'!$C$4:$R$1001,3,TRUE),"")</f>
        <v>0</v>
      </c>
      <c r="I301" s="10">
        <f>IF(A301='Relevé Kizeo'!C262,VLOOKUP(A301,'Relevé Kizeo'!$C$4:$R$1001,4,TRUE),"")</f>
        <v>0</v>
      </c>
      <c r="J301" s="10">
        <f>IF(A301='Relevé Kizeo'!C262,VLOOKUP(A301,'Relevé Kizeo'!$C$4:$R$1001,5,TRUE),"")</f>
        <v>0</v>
      </c>
      <c r="K301" s="10">
        <f t="shared" si="103"/>
        <v>0</v>
      </c>
      <c r="L301" s="9">
        <v>0</v>
      </c>
      <c r="M301" s="10" cm="1">
        <f t="array" ref="M301">_xlfn.IFS(I301="",0,I301=0,0,I301="CP",0,I301="CEF",0,I301="CSS",0,I301="CEM",0,I301="MAL",0,I301="AT",0,I301="ABST J",0,I301="ABST I",0,I301="FERIE",0,I301="REPOS",0,I301&lt;"1:00",$F$421)</f>
        <v>0</v>
      </c>
      <c r="N301" s="58" cm="1">
        <f t="array" aca="1" ref="N301" ca="1">_xlfn.IFS(D301=0,0,AND(D301&gt;=1,D301&lt;=9),OFFSET($AL$5,MOD(WEEKNUM(A301,21)-1,26),IF(WEEKNUM(A301,21)&gt;26,8,0))/5,D301=10,0,D301=11,(H301-E301+G301)*24+(K301-I301+M301)*24)</f>
        <v>0</v>
      </c>
      <c r="O301" s="25"/>
      <c r="P301" s="25">
        <f t="shared" ca="1" si="97"/>
        <v>0</v>
      </c>
      <c r="Q301" s="28" cm="1">
        <f t="array" aca="1" ref="Q301" ca="1">IF(LEFT(R$2,1)="-",-1,1)*INDIRECT(CONCATENATE(RIGHT(R$2,LEN(R$2)-1),ROW()))+IF(LEFT(R$3,1)="-",-1,1)*INDIRECT(CONCATENATE(RIGHT(R$3,LEN(R$3)-1),ROW()))</f>
        <v>0</v>
      </c>
      <c r="R301" s="25">
        <f t="shared" ca="1" si="98"/>
        <v>-1129.5500000000002</v>
      </c>
      <c r="S301" s="9">
        <f t="shared" si="99"/>
        <v>0</v>
      </c>
      <c r="T301" s="9" t="str">
        <f t="shared" ref="T301:T364" si="105">IF(D301=0,"",IF(S301=0,"",IF(S301&lt;=5,"3MG",IF(S301&lt;=20,"4,5MG",IF(S301&lt;=30,"5,5MG",IF(S301&lt;=50,"6,5MG",IF(S301&lt;=70,"7MG",IF(S301&lt;=100,"GD&lt;100",IF(S301&gt;100,"GD&gt;100")))))))))</f>
        <v/>
      </c>
      <c r="U301" s="59"/>
      <c r="V301" s="60">
        <f>IF(A301='Relevé Kizeo'!C262,VLOOKUP(A301,'Relevé Kizeo'!$C$4:$R$1001,6,TRUE),"")</f>
        <v>0</v>
      </c>
      <c r="W301" s="50">
        <f t="shared" si="90"/>
        <v>0</v>
      </c>
      <c r="X301" s="50"/>
      <c r="Y301" s="51" t="str">
        <f t="shared" si="100"/>
        <v>0</v>
      </c>
      <c r="Z301" s="52">
        <f>IF(A302='Relevé Kizeo'!C263,VLOOKUP(A302,'Relevé Kizeo'!$C$4:$R$1001,8,TRUE),"")</f>
        <v>0</v>
      </c>
      <c r="AA301" s="52" t="str">
        <f t="shared" si="101"/>
        <v>0</v>
      </c>
      <c r="AB301" s="52">
        <f>IF(A302='Relevé Kizeo'!C263,VLOOKUP(A302,'Relevé Kizeo'!$C$4:$R$1001,9,TRUE),"")</f>
        <v>0</v>
      </c>
      <c r="AC301" s="52" t="str">
        <f t="shared" ref="AC301:AC364" si="106">MID(AD301,1,6)</f>
        <v>0</v>
      </c>
      <c r="AD301" s="53">
        <f>IF(A302='Relevé Kizeo'!C263,VLOOKUP(A302,'Relevé Kizeo'!$C$4:$R$1001,10,TRUE),"")</f>
        <v>0</v>
      </c>
      <c r="AE301" s="11" t="str">
        <f t="shared" ca="1" si="91"/>
        <v/>
      </c>
      <c r="AF301" s="54" t="str">
        <f t="shared" ca="1" si="92"/>
        <v/>
      </c>
      <c r="AG301" s="43"/>
      <c r="AH301" s="55"/>
      <c r="AK301" s="56"/>
      <c r="AL301" s="56"/>
      <c r="AM301" s="56"/>
      <c r="AN301" s="56"/>
      <c r="AO301" s="56"/>
      <c r="AP301" s="56"/>
      <c r="AQ301" s="56"/>
      <c r="AR301" s="56"/>
      <c r="AS301" s="56"/>
      <c r="AT301" s="56"/>
      <c r="AU301" s="56"/>
      <c r="AV301" s="80"/>
      <c r="AX301" s="56"/>
      <c r="AY301" s="56"/>
      <c r="AZ301" s="56"/>
      <c r="BA301" s="55"/>
      <c r="BB301" s="55"/>
    </row>
    <row r="302" spans="1:54" s="33" customFormat="1" ht="15.75" customHeight="1" x14ac:dyDescent="0.25">
      <c r="A302" s="57">
        <v>45186</v>
      </c>
      <c r="B302" s="208"/>
      <c r="C302" s="10" t="str">
        <f>IF(A302='Relevé Kizeo'!C263,VLOOKUP(A302,'Relevé Kizeo'!$C$4:$R$1001,2,TRUE),"")</f>
        <v>REPOS</v>
      </c>
      <c r="D302" s="9">
        <f t="shared" si="102"/>
        <v>10</v>
      </c>
      <c r="E302" s="10">
        <f t="shared" si="104"/>
        <v>0</v>
      </c>
      <c r="F302" s="170">
        <v>0</v>
      </c>
      <c r="G302" s="10" cm="1">
        <f t="array" ref="G302">_xlfn.IFS(C302="",0,C302=0,0,C302="CP",0,C302="CEF",0,C302="CSS",0,C302="CEM",0,C302="CEM",0,C302="MAL",0,C302="AT",0,C302="ABST J",0,C302="ABST I",0,C302="FERIE",0,C302="REPOS",0,C302&lt;"1:00",$F$420)</f>
        <v>0</v>
      </c>
      <c r="H302" s="10">
        <f>IF(A302='Relevé Kizeo'!C263,VLOOKUP(A302,'Relevé Kizeo'!$C$4:$R$1001,3,TRUE),"")</f>
        <v>0</v>
      </c>
      <c r="I302" s="10">
        <f>IF(A302='Relevé Kizeo'!C263,VLOOKUP(A302,'Relevé Kizeo'!$C$4:$R$1001,4,TRUE),"")</f>
        <v>0</v>
      </c>
      <c r="J302" s="10">
        <f>IF(A302='Relevé Kizeo'!C263,VLOOKUP(A302,'Relevé Kizeo'!$C$4:$R$1001,5,TRUE),"")</f>
        <v>0</v>
      </c>
      <c r="K302" s="10">
        <f t="shared" si="103"/>
        <v>0</v>
      </c>
      <c r="L302" s="9">
        <v>0</v>
      </c>
      <c r="M302" s="10" cm="1">
        <f t="array" ref="M302">_xlfn.IFS(I302="",0,I302=0,0,I302="CP",0,I302="CEF",0,I302="CSS",0,I302="CEM",0,I302="MAL",0,I302="AT",0,I302="ABST J",0,I302="ABST I",0,I302="FERIE",0,I302="REPOS",0,I302&lt;"1:00",$F$421)</f>
        <v>0</v>
      </c>
      <c r="N302" s="58" cm="1">
        <f t="array" aca="1" ref="N302" ca="1">_xlfn.IFS(D302=0,0,AND(D302&gt;=1,D302&lt;=9),OFFSET($AL$5,MOD(WEEKNUM(A302,21)-1,26),IF(WEEKNUM(A302,21)&gt;26,8,0))/5,D302=10,0,D302=11,(H302-E302+G302)*24+(K302-I302+M302)*24)</f>
        <v>0</v>
      </c>
      <c r="O302" s="37">
        <f t="shared" ref="O302" ca="1" si="107">SUM(N296:N300)</f>
        <v>0</v>
      </c>
      <c r="P302" s="25">
        <v>35</v>
      </c>
      <c r="Q302" s="28" cm="1">
        <f t="array" aca="1" ref="Q302" ca="1">IF(LEFT(R$2,1)="-",-1,1)*INDIRECT(CONCATENATE(RIGHT(R$2,LEN(R$2)-1),ROW()))+IF(LEFT(R$3,1)="-",-1,1)*INDIRECT(CONCATENATE(RIGHT(R$3,LEN(R$3)-1),ROW()))</f>
        <v>-35</v>
      </c>
      <c r="R302" s="25">
        <f t="shared" ca="1" si="98"/>
        <v>-1164.5500000000002</v>
      </c>
      <c r="S302" s="9">
        <f t="shared" si="99"/>
        <v>0</v>
      </c>
      <c r="T302" s="9" t="str">
        <f t="shared" si="105"/>
        <v/>
      </c>
      <c r="U302" s="59"/>
      <c r="V302" s="60">
        <f>IF(A302='Relevé Kizeo'!C263,VLOOKUP(A302,'Relevé Kizeo'!$C$4:$R$1001,6,TRUE),"")</f>
        <v>0</v>
      </c>
      <c r="W302" s="50" t="b">
        <f t="shared" si="90"/>
        <v>0</v>
      </c>
      <c r="X302" s="50"/>
      <c r="Y302" s="51" t="str">
        <f t="shared" si="100"/>
        <v>0</v>
      </c>
      <c r="Z302" s="52">
        <f>IF(A303='Relevé Kizeo'!C264,VLOOKUP(A303,'Relevé Kizeo'!$C$4:$R$1001,8,TRUE),"")</f>
        <v>0</v>
      </c>
      <c r="AA302" s="52" t="str">
        <f t="shared" si="101"/>
        <v>0</v>
      </c>
      <c r="AB302" s="52">
        <f>IF(A303='Relevé Kizeo'!C264,VLOOKUP(A303,'Relevé Kizeo'!$C$4:$R$1001,9,TRUE),"")</f>
        <v>0</v>
      </c>
      <c r="AC302" s="52" t="str">
        <f t="shared" si="106"/>
        <v>0</v>
      </c>
      <c r="AD302" s="53">
        <f>IF(A303='Relevé Kizeo'!C264,VLOOKUP(A303,'Relevé Kizeo'!$C$4:$R$1001,10,TRUE),"")</f>
        <v>0</v>
      </c>
      <c r="AE302" s="11" t="str">
        <f t="shared" ca="1" si="91"/>
        <v/>
      </c>
      <c r="AF302" s="54" t="str">
        <f t="shared" ca="1" si="92"/>
        <v/>
      </c>
      <c r="AG302" s="43"/>
      <c r="AH302" s="11"/>
      <c r="AK302" s="26"/>
      <c r="AL302" s="26"/>
      <c r="AM302" s="26"/>
      <c r="AN302" s="26"/>
      <c r="AO302" s="26"/>
      <c r="AP302" s="26"/>
      <c r="AQ302" s="26"/>
      <c r="AR302" s="26"/>
      <c r="AS302" s="26"/>
      <c r="AT302" s="26"/>
      <c r="AU302" s="26"/>
      <c r="AV302" s="26"/>
      <c r="AX302" s="56"/>
      <c r="AY302" s="56"/>
      <c r="AZ302" s="56"/>
      <c r="BA302" s="55"/>
      <c r="BB302" s="55"/>
    </row>
    <row r="303" spans="1:54" s="33" customFormat="1" ht="15.75" customHeight="1" x14ac:dyDescent="0.25">
      <c r="A303" s="57">
        <v>45187</v>
      </c>
      <c r="B303" s="207" t="s">
        <v>81</v>
      </c>
      <c r="C303" s="10">
        <f>IF(A303='Relevé Kizeo'!C264,VLOOKUP(A303,'Relevé Kizeo'!$C$4:$R$1001,2,TRUE),"")</f>
        <v>0</v>
      </c>
      <c r="D303" s="9">
        <f t="shared" si="102"/>
        <v>0</v>
      </c>
      <c r="E303" s="10">
        <f t="shared" si="104"/>
        <v>0</v>
      </c>
      <c r="F303" s="170">
        <v>0</v>
      </c>
      <c r="G303" s="10" cm="1">
        <f t="array" ref="G303">_xlfn.IFS(C303="",0,C303=0,0,C303="CP",0,C303="CEF",0,C303="CSS",0,C303="CEM",0,C303="CEM",0,C303="MAL",0,C303="AT",0,C303="ABST J",0,C303="ABST I",0,C303="FERIE",0,C303="REPOS",0,C303&lt;"1:00",$F$420)</f>
        <v>0</v>
      </c>
      <c r="H303" s="10">
        <f>IF(A303='Relevé Kizeo'!C264,VLOOKUP(A303,'Relevé Kizeo'!$C$4:$R$1001,3,TRUE),"")</f>
        <v>0</v>
      </c>
      <c r="I303" s="10">
        <f>IF(A303='Relevé Kizeo'!C264,VLOOKUP(A303,'Relevé Kizeo'!$C$4:$R$1001,4,TRUE),"")</f>
        <v>0</v>
      </c>
      <c r="J303" s="10">
        <f>IF(A303='Relevé Kizeo'!C264,VLOOKUP(A303,'Relevé Kizeo'!$C$4:$R$1001,5,TRUE),"")</f>
        <v>0</v>
      </c>
      <c r="K303" s="10">
        <f t="shared" si="103"/>
        <v>0</v>
      </c>
      <c r="L303" s="9">
        <v>0</v>
      </c>
      <c r="M303" s="10" cm="1">
        <f t="array" ref="M303">_xlfn.IFS(I303="",0,I303=0,0,I303="CP",0,I303="CEF",0,I303="CSS",0,I303="CEM",0,I303="MAL",0,I303="AT",0,I303="ABST J",0,I303="ABST I",0,I303="FERIE",0,I303="REPOS",0,I303&lt;"1:00",$F$421)</f>
        <v>0</v>
      </c>
      <c r="N303" s="58" cm="1">
        <f t="array" aca="1" ref="N303" ca="1">_xlfn.IFS(D303=0,0,AND(D303&gt;=1,D303&lt;=9),OFFSET($AL$5,MOD(WEEKNUM(A303,21)-1,26),IF(WEEKNUM(A303,21)&gt;26,8,0))/5,D303=10,0,D303=11,(H303-E303+G303)*24+(K303-I303+M303)*24)</f>
        <v>0</v>
      </c>
      <c r="P303" s="25">
        <f t="shared" ca="1" si="97"/>
        <v>0</v>
      </c>
      <c r="Q303" s="28" cm="1">
        <f t="array" aca="1" ref="Q303" ca="1">IF(LEFT(R$2,1)="-",-1,1)*INDIRECT(CONCATENATE(RIGHT(R$2,LEN(R$2)-1),ROW()))+IF(LEFT(R$3,1)="-",-1,1)*INDIRECT(CONCATENATE(RIGHT(R$3,LEN(R$3)-1),ROW()))</f>
        <v>0</v>
      </c>
      <c r="R303" s="25">
        <f t="shared" ca="1" si="98"/>
        <v>-1164.5500000000002</v>
      </c>
      <c r="S303" s="9">
        <f t="shared" si="99"/>
        <v>0</v>
      </c>
      <c r="T303" s="9" t="str">
        <f t="shared" si="105"/>
        <v/>
      </c>
      <c r="U303" s="59"/>
      <c r="V303" s="60">
        <f>IF(A303='Relevé Kizeo'!C264,VLOOKUP(A303,'Relevé Kizeo'!$C$4:$R$1001,6,TRUE),"")</f>
        <v>0</v>
      </c>
      <c r="W303" s="50" t="b">
        <f t="shared" si="90"/>
        <v>0</v>
      </c>
      <c r="X303" s="50"/>
      <c r="Y303" s="51" t="str">
        <f t="shared" si="100"/>
        <v>0</v>
      </c>
      <c r="Z303" s="52">
        <f>IF(A304='Relevé Kizeo'!C265,VLOOKUP(A304,'Relevé Kizeo'!$C$4:$R$1001,8,TRUE),"")</f>
        <v>0</v>
      </c>
      <c r="AA303" s="52" t="str">
        <f t="shared" si="101"/>
        <v>0</v>
      </c>
      <c r="AB303" s="52">
        <f>IF(A304='Relevé Kizeo'!C265,VLOOKUP(A304,'Relevé Kizeo'!$C$4:$R$1001,9,TRUE),"")</f>
        <v>0</v>
      </c>
      <c r="AC303" s="52" t="str">
        <f t="shared" si="106"/>
        <v>0</v>
      </c>
      <c r="AD303" s="53">
        <f>IF(A304='Relevé Kizeo'!C265,VLOOKUP(A304,'Relevé Kizeo'!$C$4:$R$1001,10,TRUE),"")</f>
        <v>0</v>
      </c>
      <c r="AE303" s="11" t="str">
        <f t="shared" ca="1" si="91"/>
        <v/>
      </c>
      <c r="AF303" s="54" t="str">
        <f t="shared" ca="1" si="92"/>
        <v/>
      </c>
      <c r="AG303" s="43"/>
      <c r="AK303" s="26"/>
      <c r="AL303" s="26"/>
      <c r="AM303" s="26"/>
      <c r="AN303" s="26"/>
      <c r="AO303" s="26"/>
      <c r="AP303" s="26"/>
      <c r="AQ303" s="26"/>
      <c r="AR303" s="26"/>
      <c r="AS303" s="26"/>
      <c r="AT303" s="26"/>
      <c r="AU303" s="26"/>
      <c r="AV303" s="26"/>
      <c r="AX303" s="56"/>
      <c r="AY303" s="56"/>
      <c r="AZ303" s="56"/>
      <c r="BA303" s="55"/>
      <c r="BB303" s="55"/>
    </row>
    <row r="304" spans="1:54" s="33" customFormat="1" ht="15.75" customHeight="1" x14ac:dyDescent="0.25">
      <c r="A304" s="57">
        <v>45188</v>
      </c>
      <c r="B304" s="208"/>
      <c r="C304" s="10">
        <f>IF(A304='Relevé Kizeo'!C265,VLOOKUP(A304,'Relevé Kizeo'!$C$4:$R$1001,2,TRUE),"")</f>
        <v>0</v>
      </c>
      <c r="D304" s="9">
        <f t="shared" si="102"/>
        <v>0</v>
      </c>
      <c r="E304" s="10">
        <f t="shared" si="104"/>
        <v>0</v>
      </c>
      <c r="F304" s="170">
        <v>0</v>
      </c>
      <c r="G304" s="10" cm="1">
        <f t="array" ref="G304">_xlfn.IFS(C304="",0,C304=0,0,C304="CP",0,C304="CEF",0,C304="CSS",0,C304="CEM",0,C304="CEM",0,C304="MAL",0,C304="AT",0,C304="ABST J",0,C304="ABST I",0,C304="FERIE",0,C304="REPOS",0,C304&lt;"1:00",$F$420)</f>
        <v>0</v>
      </c>
      <c r="H304" s="10">
        <f>IF(A304='Relevé Kizeo'!C265,VLOOKUP(A304,'Relevé Kizeo'!$C$4:$R$1001,3,TRUE),"")</f>
        <v>0</v>
      </c>
      <c r="I304" s="10">
        <f>IF(A304='Relevé Kizeo'!C265,VLOOKUP(A304,'Relevé Kizeo'!$C$4:$R$1001,4,TRUE),"")</f>
        <v>0</v>
      </c>
      <c r="J304" s="10">
        <f>IF(A304='Relevé Kizeo'!C265,VLOOKUP(A304,'Relevé Kizeo'!$C$4:$R$1001,5,TRUE),"")</f>
        <v>0</v>
      </c>
      <c r="K304" s="10">
        <f t="shared" si="103"/>
        <v>0</v>
      </c>
      <c r="L304" s="9">
        <v>0</v>
      </c>
      <c r="M304" s="10" cm="1">
        <f t="array" ref="M304">_xlfn.IFS(I304="",0,I304=0,0,I304="CP",0,I304="CEF",0,I304="CSS",0,I304="CEM",0,I304="MAL",0,I304="AT",0,I304="ABST J",0,I304="ABST I",0,I304="FERIE",0,I304="REPOS",0,I304&lt;"1:00",$F$421)</f>
        <v>0</v>
      </c>
      <c r="N304" s="58" cm="1">
        <f t="array" aca="1" ref="N304" ca="1">_xlfn.IFS(D304=0,0,AND(D304&gt;=1,D304&lt;=9),OFFSET($AL$5,MOD(WEEKNUM(A304,21)-1,26),IF(WEEKNUM(A304,21)&gt;26,8,0))/5,D304=10,0,D304=11,(H304-E304+G304)*24+(K304-I304+M304)*24)</f>
        <v>0</v>
      </c>
      <c r="O304" s="25"/>
      <c r="P304" s="25">
        <f t="shared" ca="1" si="97"/>
        <v>0</v>
      </c>
      <c r="Q304" s="28" cm="1">
        <f t="array" aca="1" ref="Q304" ca="1">IF(LEFT(R$2,1)="-",-1,1)*INDIRECT(CONCATENATE(RIGHT(R$2,LEN(R$2)-1),ROW()))+IF(LEFT(R$3,1)="-",-1,1)*INDIRECT(CONCATENATE(RIGHT(R$3,LEN(R$3)-1),ROW()))</f>
        <v>0</v>
      </c>
      <c r="R304" s="25">
        <f t="shared" ca="1" si="98"/>
        <v>-1164.5500000000002</v>
      </c>
      <c r="S304" s="9">
        <f t="shared" si="99"/>
        <v>0</v>
      </c>
      <c r="T304" s="9" t="str">
        <f t="shared" si="105"/>
        <v/>
      </c>
      <c r="U304" s="59"/>
      <c r="V304" s="60">
        <f>IF(A304='Relevé Kizeo'!C265,VLOOKUP(A304,'Relevé Kizeo'!$C$4:$R$1001,6,TRUE),"")</f>
        <v>0</v>
      </c>
      <c r="W304" s="50" t="b">
        <f t="shared" si="90"/>
        <v>0</v>
      </c>
      <c r="X304" s="50"/>
      <c r="Y304" s="51" t="str">
        <f t="shared" si="100"/>
        <v>0</v>
      </c>
      <c r="Z304" s="52">
        <f>IF(A305='Relevé Kizeo'!C266,VLOOKUP(A305,'Relevé Kizeo'!$C$4:$R$1001,8,TRUE),"")</f>
        <v>0</v>
      </c>
      <c r="AA304" s="52" t="str">
        <f t="shared" si="101"/>
        <v>0</v>
      </c>
      <c r="AB304" s="52">
        <f>IF(A305='Relevé Kizeo'!C266,VLOOKUP(A305,'Relevé Kizeo'!$C$4:$R$1001,9,TRUE),"")</f>
        <v>0</v>
      </c>
      <c r="AC304" s="52" t="str">
        <f t="shared" si="106"/>
        <v>0</v>
      </c>
      <c r="AD304" s="53">
        <f>IF(A305='Relevé Kizeo'!C266,VLOOKUP(A305,'Relevé Kizeo'!$C$4:$R$1001,10,TRUE),"")</f>
        <v>0</v>
      </c>
      <c r="AE304" s="11" t="str">
        <f t="shared" ca="1" si="91"/>
        <v/>
      </c>
      <c r="AF304" s="54" t="str">
        <f t="shared" ca="1" si="92"/>
        <v/>
      </c>
      <c r="AG304" s="43"/>
    </row>
    <row r="305" spans="1:54" s="33" customFormat="1" ht="15.75" customHeight="1" x14ac:dyDescent="0.25">
      <c r="A305" s="57">
        <v>45189</v>
      </c>
      <c r="B305" s="208"/>
      <c r="C305" s="10">
        <f>IF(A305='Relevé Kizeo'!C266,VLOOKUP(A305,'Relevé Kizeo'!$C$4:$R$1001,2,TRUE),"")</f>
        <v>0</v>
      </c>
      <c r="D305" s="9">
        <f t="shared" si="102"/>
        <v>0</v>
      </c>
      <c r="E305" s="10">
        <f t="shared" si="104"/>
        <v>0</v>
      </c>
      <c r="F305" s="170">
        <v>0</v>
      </c>
      <c r="G305" s="10" cm="1">
        <f t="array" ref="G305">_xlfn.IFS(C305="",0,C305=0,0,C305="CP",0,C305="CEF",0,C305="CSS",0,C305="CEM",0,C305="CEM",0,C305="MAL",0,C305="AT",0,C305="ABST J",0,C305="ABST I",0,C305="FERIE",0,C305="REPOS",0,C305&lt;"1:00",$F$420)</f>
        <v>0</v>
      </c>
      <c r="H305" s="10">
        <f>IF(A305='Relevé Kizeo'!C266,VLOOKUP(A305,'Relevé Kizeo'!$C$4:$R$1001,3,TRUE),"")</f>
        <v>0</v>
      </c>
      <c r="I305" s="10">
        <f>IF(A305='Relevé Kizeo'!C266,VLOOKUP(A305,'Relevé Kizeo'!$C$4:$R$1001,4,TRUE),"")</f>
        <v>0</v>
      </c>
      <c r="J305" s="10">
        <f>IF(A305='Relevé Kizeo'!C266,VLOOKUP(A305,'Relevé Kizeo'!$C$4:$R$1001,5,TRUE),"")</f>
        <v>0</v>
      </c>
      <c r="K305" s="10">
        <f t="shared" si="103"/>
        <v>0</v>
      </c>
      <c r="L305" s="9">
        <v>0</v>
      </c>
      <c r="M305" s="10" cm="1">
        <f t="array" ref="M305">_xlfn.IFS(I305="",0,I305=0,0,I305="CP",0,I305="CEF",0,I305="CSS",0,I305="CEM",0,I305="MAL",0,I305="AT",0,I305="ABST J",0,I305="ABST I",0,I305="FERIE",0,I305="REPOS",0,I305&lt;"1:00",$F$421)</f>
        <v>0</v>
      </c>
      <c r="N305" s="58" cm="1">
        <f t="array" aca="1" ref="N305" ca="1">_xlfn.IFS(D305=0,0,AND(D305&gt;=1,D305&lt;=9),OFFSET($AL$5,MOD(WEEKNUM(A305,21)-1,26),IF(WEEKNUM(A305,21)&gt;26,8,0))/5,D305=10,0,D305=11,(H305-E305+G305)*24+(K305-I305+M305)*24)</f>
        <v>0</v>
      </c>
      <c r="O305" s="25"/>
      <c r="P305" s="25">
        <f t="shared" ca="1" si="97"/>
        <v>0</v>
      </c>
      <c r="Q305" s="28" cm="1">
        <f t="array" aca="1" ref="Q305" ca="1">IF(LEFT(R$2,1)="-",-1,1)*INDIRECT(CONCATENATE(RIGHT(R$2,LEN(R$2)-1),ROW()))+IF(LEFT(R$3,1)="-",-1,1)*INDIRECT(CONCATENATE(RIGHT(R$3,LEN(R$3)-1),ROW()))</f>
        <v>0</v>
      </c>
      <c r="R305" s="25">
        <f t="shared" ca="1" si="98"/>
        <v>-1164.5500000000002</v>
      </c>
      <c r="S305" s="9">
        <f t="shared" si="99"/>
        <v>0</v>
      </c>
      <c r="T305" s="9" t="str">
        <f t="shared" si="105"/>
        <v/>
      </c>
      <c r="U305" s="59"/>
      <c r="V305" s="60">
        <f>IF(A305='Relevé Kizeo'!C266,VLOOKUP(A305,'Relevé Kizeo'!$C$4:$R$1001,6,TRUE),"")</f>
        <v>0</v>
      </c>
      <c r="W305" s="50" t="b">
        <f t="shared" si="90"/>
        <v>0</v>
      </c>
      <c r="X305" s="50"/>
      <c r="Y305" s="51" t="str">
        <f t="shared" si="100"/>
        <v>0</v>
      </c>
      <c r="Z305" s="52">
        <f>IF(A306='Relevé Kizeo'!C267,VLOOKUP(A306,'Relevé Kizeo'!$C$4:$R$1001,8,TRUE),"")</f>
        <v>0</v>
      </c>
      <c r="AA305" s="52" t="str">
        <f t="shared" si="101"/>
        <v>0</v>
      </c>
      <c r="AB305" s="52">
        <f>IF(A306='Relevé Kizeo'!C267,VLOOKUP(A306,'Relevé Kizeo'!$C$4:$R$1001,9,TRUE),"")</f>
        <v>0</v>
      </c>
      <c r="AC305" s="52" t="str">
        <f t="shared" si="106"/>
        <v>0</v>
      </c>
      <c r="AD305" s="53">
        <f>IF(A306='Relevé Kizeo'!C267,VLOOKUP(A306,'Relevé Kizeo'!$C$4:$R$1001,10,TRUE),"")</f>
        <v>0</v>
      </c>
      <c r="AE305" s="11" t="str">
        <f t="shared" ca="1" si="91"/>
        <v/>
      </c>
      <c r="AF305" s="54" t="str">
        <f t="shared" ca="1" si="92"/>
        <v/>
      </c>
      <c r="AG305" s="43"/>
    </row>
    <row r="306" spans="1:54" s="33" customFormat="1" ht="15.75" customHeight="1" x14ac:dyDescent="0.25">
      <c r="A306" s="57">
        <v>45190</v>
      </c>
      <c r="B306" s="208"/>
      <c r="C306" s="10">
        <f>IF(A306='Relevé Kizeo'!C267,VLOOKUP(A306,'Relevé Kizeo'!$C$4:$R$1001,2,TRUE),"")</f>
        <v>0</v>
      </c>
      <c r="D306" s="9">
        <f t="shared" si="102"/>
        <v>0</v>
      </c>
      <c r="E306" s="10">
        <f t="shared" si="104"/>
        <v>0</v>
      </c>
      <c r="F306" s="170">
        <v>0</v>
      </c>
      <c r="G306" s="10" cm="1">
        <f t="array" ref="G306">_xlfn.IFS(C306="",0,C306=0,0,C306="CP",0,C306="CEF",0,C306="CSS",0,C306="CEM",0,C306="CEM",0,C306="MAL",0,C306="AT",0,C306="ABST J",0,C306="ABST I",0,C306="FERIE",0,C306="REPOS",0,C306&lt;"1:00",$F$420)</f>
        <v>0</v>
      </c>
      <c r="H306" s="10">
        <f>IF(A306='Relevé Kizeo'!C267,VLOOKUP(A306,'Relevé Kizeo'!$C$4:$R$1001,3,TRUE),"")</f>
        <v>0</v>
      </c>
      <c r="I306" s="10">
        <f>IF(A306='Relevé Kizeo'!C267,VLOOKUP(A306,'Relevé Kizeo'!$C$4:$R$1001,4,TRUE),"")</f>
        <v>0</v>
      </c>
      <c r="J306" s="10">
        <f>IF(A306='Relevé Kizeo'!C267,VLOOKUP(A306,'Relevé Kizeo'!$C$4:$R$1001,5,TRUE),"")</f>
        <v>0</v>
      </c>
      <c r="K306" s="10">
        <f t="shared" si="103"/>
        <v>0</v>
      </c>
      <c r="L306" s="9">
        <v>0</v>
      </c>
      <c r="M306" s="10" cm="1">
        <f t="array" ref="M306">_xlfn.IFS(I306="",0,I306=0,0,I306="CP",0,I306="CEF",0,I306="CSS",0,I306="CEM",0,I306="MAL",0,I306="AT",0,I306="ABST J",0,I306="ABST I",0,I306="FERIE",0,I306="REPOS",0,I306&lt;"1:00",$F$421)</f>
        <v>0</v>
      </c>
      <c r="N306" s="58" cm="1">
        <f t="array" aca="1" ref="N306" ca="1">_xlfn.IFS(D306=0,0,AND(D306&gt;=1,D306&lt;=9),OFFSET($AL$5,MOD(WEEKNUM(A306,21)-1,26),IF(WEEKNUM(A306,21)&gt;26,8,0))/5,D306=10,0,D306=11,(H306-E306+G306)*24+(K306-I306+M306)*24)</f>
        <v>0</v>
      </c>
      <c r="O306" s="25"/>
      <c r="P306" s="25">
        <f t="shared" ca="1" si="97"/>
        <v>0</v>
      </c>
      <c r="Q306" s="28" cm="1">
        <f t="array" aca="1" ref="Q306" ca="1">IF(LEFT(R$2,1)="-",-1,1)*INDIRECT(CONCATENATE(RIGHT(R$2,LEN(R$2)-1),ROW()))+IF(LEFT(R$3,1)="-",-1,1)*INDIRECT(CONCATENATE(RIGHT(R$3,LEN(R$3)-1),ROW()))</f>
        <v>0</v>
      </c>
      <c r="R306" s="25">
        <f t="shared" ca="1" si="98"/>
        <v>-1164.5500000000002</v>
      </c>
      <c r="S306" s="9">
        <f t="shared" si="99"/>
        <v>0</v>
      </c>
      <c r="T306" s="9" t="str">
        <f t="shared" si="105"/>
        <v/>
      </c>
      <c r="U306" s="59"/>
      <c r="V306" s="60">
        <f>IF(A306='Relevé Kizeo'!C267,VLOOKUP(A306,'Relevé Kizeo'!$C$4:$R$1001,6,TRUE),"")</f>
        <v>0</v>
      </c>
      <c r="W306" s="50" t="b">
        <f t="shared" si="90"/>
        <v>0</v>
      </c>
      <c r="X306" s="50"/>
      <c r="Y306" s="51" t="str">
        <f t="shared" si="100"/>
        <v>0</v>
      </c>
      <c r="Z306" s="52">
        <f>IF(A307='Relevé Kizeo'!C268,VLOOKUP(A307,'Relevé Kizeo'!$C$4:$R$1001,8,TRUE),"")</f>
        <v>0</v>
      </c>
      <c r="AA306" s="52" t="str">
        <f t="shared" si="101"/>
        <v>0</v>
      </c>
      <c r="AB306" s="52">
        <f>IF(A307='Relevé Kizeo'!C268,VLOOKUP(A307,'Relevé Kizeo'!$C$4:$R$1001,9,TRUE),"")</f>
        <v>0</v>
      </c>
      <c r="AC306" s="52" t="str">
        <f t="shared" si="106"/>
        <v>0</v>
      </c>
      <c r="AD306" s="53">
        <f>IF(A307='Relevé Kizeo'!C268,VLOOKUP(A307,'Relevé Kizeo'!$C$4:$R$1001,10,TRUE),"")</f>
        <v>0</v>
      </c>
      <c r="AE306" s="11" t="str">
        <f t="shared" ca="1" si="91"/>
        <v/>
      </c>
      <c r="AF306" s="54" t="str">
        <f t="shared" ca="1" si="92"/>
        <v/>
      </c>
      <c r="AG306" s="64"/>
      <c r="AK306" s="56"/>
      <c r="AL306" s="56"/>
      <c r="AM306" s="56"/>
      <c r="AN306" s="56"/>
      <c r="AO306" s="56"/>
      <c r="AP306" s="56"/>
      <c r="AQ306" s="56"/>
      <c r="AR306" s="56"/>
      <c r="AS306" s="56"/>
      <c r="AT306" s="56"/>
      <c r="AU306" s="56"/>
      <c r="AV306" s="56"/>
      <c r="AW306" s="56"/>
      <c r="AX306" s="56"/>
      <c r="AY306" s="56"/>
      <c r="AZ306" s="56"/>
      <c r="BA306" s="56"/>
      <c r="BB306" s="56"/>
    </row>
    <row r="307" spans="1:54" s="33" customFormat="1" ht="15.75" customHeight="1" x14ac:dyDescent="0.25">
      <c r="A307" s="57">
        <v>45191</v>
      </c>
      <c r="B307" s="208"/>
      <c r="C307" s="10">
        <f>IF(A307='Relevé Kizeo'!C268,VLOOKUP(A307,'Relevé Kizeo'!$C$4:$R$1001,2,TRUE),"")</f>
        <v>0</v>
      </c>
      <c r="D307" s="9">
        <f t="shared" si="102"/>
        <v>0</v>
      </c>
      <c r="E307" s="10">
        <f t="shared" si="104"/>
        <v>0</v>
      </c>
      <c r="F307" s="170">
        <v>0</v>
      </c>
      <c r="G307" s="10" cm="1">
        <f t="array" ref="G307">_xlfn.IFS(C307="",0,C307=0,0,C307="CP",0,C307="CEF",0,C307="CSS",0,C307="CEM",0,C307="CEM",0,C307="MAL",0,C307="AT",0,C307="ABST J",0,C307="ABST I",0,C307="FERIE",0,C307="REPOS",0,C307&lt;"1:00",$F$420)</f>
        <v>0</v>
      </c>
      <c r="H307" s="10">
        <f>IF(A307='Relevé Kizeo'!C268,VLOOKUP(A307,'Relevé Kizeo'!$C$4:$R$1001,3,TRUE),"")</f>
        <v>0</v>
      </c>
      <c r="I307" s="10">
        <f>IF(A307='Relevé Kizeo'!C268,VLOOKUP(A307,'Relevé Kizeo'!$C$4:$R$1001,4,TRUE),"")</f>
        <v>0</v>
      </c>
      <c r="J307" s="10">
        <f>IF(A307='Relevé Kizeo'!C268,VLOOKUP(A307,'Relevé Kizeo'!$C$4:$R$1001,5,TRUE),"")</f>
        <v>0</v>
      </c>
      <c r="K307" s="10">
        <f t="shared" si="103"/>
        <v>0</v>
      </c>
      <c r="L307" s="9">
        <v>0</v>
      </c>
      <c r="M307" s="10" cm="1">
        <f t="array" ref="M307">_xlfn.IFS(I307="",0,I307=0,0,I307="CP",0,I307="CEF",0,I307="CSS",0,I307="CEM",0,I307="MAL",0,I307="AT",0,I307="ABST J",0,I307="ABST I",0,I307="FERIE",0,I307="REPOS",0,I307&lt;"1:00",$F$421)</f>
        <v>0</v>
      </c>
      <c r="N307" s="58" cm="1">
        <f t="array" aca="1" ref="N307" ca="1">_xlfn.IFS(D307=0,0,AND(D307&gt;=1,D307&lt;=9),OFFSET($AL$5,MOD(WEEKNUM(A307,21)-1,26),IF(WEEKNUM(A307,21)&gt;26,8,0))/5,D307=10,0,D307=11,(H307-E307+G307)*24+(K307-I307+M307)*24)</f>
        <v>0</v>
      </c>
      <c r="O307" s="25"/>
      <c r="P307" s="25">
        <f t="shared" ca="1" si="97"/>
        <v>0</v>
      </c>
      <c r="Q307" s="28" cm="1">
        <f t="array" aca="1" ref="Q307" ca="1">IF(LEFT(R$2,1)="-",-1,1)*INDIRECT(CONCATENATE(RIGHT(R$2,LEN(R$2)-1),ROW()))+IF(LEFT(R$3,1)="-",-1,1)*INDIRECT(CONCATENATE(RIGHT(R$3,LEN(R$3)-1),ROW()))</f>
        <v>0</v>
      </c>
      <c r="R307" s="25">
        <f t="shared" ca="1" si="98"/>
        <v>-1164.5500000000002</v>
      </c>
      <c r="S307" s="9">
        <f t="shared" si="99"/>
        <v>0</v>
      </c>
      <c r="T307" s="9" t="str">
        <f t="shared" si="105"/>
        <v/>
      </c>
      <c r="U307" s="59"/>
      <c r="V307" s="60">
        <f>IF(A307='Relevé Kizeo'!C268,VLOOKUP(A307,'Relevé Kizeo'!$C$4:$R$1001,6,TRUE),"")</f>
        <v>0</v>
      </c>
      <c r="W307" s="50">
        <f t="shared" si="90"/>
        <v>0</v>
      </c>
      <c r="X307" s="50"/>
      <c r="Y307" s="51" t="str">
        <f t="shared" si="100"/>
        <v>0</v>
      </c>
      <c r="Z307" s="52">
        <f>IF(A308='Relevé Kizeo'!C269,VLOOKUP(A308,'Relevé Kizeo'!$C$4:$R$1001,8,TRUE),"")</f>
        <v>0</v>
      </c>
      <c r="AA307" s="52" t="str">
        <f t="shared" si="101"/>
        <v>0</v>
      </c>
      <c r="AB307" s="52">
        <f>IF(A308='Relevé Kizeo'!C269,VLOOKUP(A308,'Relevé Kizeo'!$C$4:$R$1001,9,TRUE),"")</f>
        <v>0</v>
      </c>
      <c r="AC307" s="52" t="str">
        <f t="shared" si="106"/>
        <v>0</v>
      </c>
      <c r="AD307" s="53">
        <f>IF(A308='Relevé Kizeo'!C269,VLOOKUP(A308,'Relevé Kizeo'!$C$4:$R$1001,10,TRUE),"")</f>
        <v>0</v>
      </c>
      <c r="AE307" s="11" t="str">
        <f t="shared" ca="1" si="91"/>
        <v/>
      </c>
      <c r="AF307" s="54" t="str">
        <f t="shared" ca="1" si="92"/>
        <v/>
      </c>
      <c r="AG307" s="61"/>
      <c r="AK307" s="12"/>
      <c r="AL307" s="12"/>
      <c r="AM307" s="12"/>
      <c r="AN307" s="12"/>
      <c r="AO307" s="12"/>
      <c r="AP307" s="12"/>
      <c r="AQ307" s="12"/>
      <c r="AR307" s="12"/>
      <c r="AS307" s="12"/>
      <c r="AT307" s="12"/>
      <c r="AU307" s="12"/>
      <c r="AV307" s="12"/>
      <c r="AW307" s="12"/>
      <c r="AX307" s="12"/>
      <c r="AY307" s="12"/>
      <c r="AZ307" s="12"/>
      <c r="BA307" s="12"/>
      <c r="BB307" s="12"/>
    </row>
    <row r="308" spans="1:54" s="33" customFormat="1" ht="15.75" customHeight="1" x14ac:dyDescent="0.2">
      <c r="A308" s="57">
        <v>45192</v>
      </c>
      <c r="B308" s="208"/>
      <c r="C308" s="10" t="str">
        <f>IF(A308='Relevé Kizeo'!C269,VLOOKUP(A308,'Relevé Kizeo'!$C$4:$R$1001,2,TRUE),"")</f>
        <v>REPOS</v>
      </c>
      <c r="D308" s="9">
        <f t="shared" si="102"/>
        <v>10</v>
      </c>
      <c r="E308" s="10">
        <f t="shared" si="104"/>
        <v>0</v>
      </c>
      <c r="F308" s="170">
        <v>0</v>
      </c>
      <c r="G308" s="10" cm="1">
        <f t="array" ref="G308">_xlfn.IFS(C308="",0,C308=0,0,C308="CP",0,C308="CEF",0,C308="CSS",0,C308="CEM",0,C308="CEM",0,C308="MAL",0,C308="AT",0,C308="ABST J",0,C308="ABST I",0,C308="FERIE",0,C308="REPOS",0,C308&lt;"1:00",$F$420)</f>
        <v>0</v>
      </c>
      <c r="H308" s="10">
        <f>IF(A308='Relevé Kizeo'!C269,VLOOKUP(A308,'Relevé Kizeo'!$C$4:$R$1001,3,TRUE),"")</f>
        <v>0</v>
      </c>
      <c r="I308" s="10">
        <f>IF(A308='Relevé Kizeo'!C269,VLOOKUP(A308,'Relevé Kizeo'!$C$4:$R$1001,4,TRUE),"")</f>
        <v>0</v>
      </c>
      <c r="J308" s="10">
        <f>IF(A308='Relevé Kizeo'!C269,VLOOKUP(A308,'Relevé Kizeo'!$C$4:$R$1001,5,TRUE),"")</f>
        <v>0</v>
      </c>
      <c r="K308" s="10">
        <f t="shared" si="103"/>
        <v>0</v>
      </c>
      <c r="L308" s="9">
        <v>0</v>
      </c>
      <c r="M308" s="10" cm="1">
        <f t="array" ref="M308">_xlfn.IFS(I308="",0,I308=0,0,I308="CP",0,I308="CEF",0,I308="CSS",0,I308="CEM",0,I308="MAL",0,I308="AT",0,I308="ABST J",0,I308="ABST I",0,I308="FERIE",0,I308="REPOS",0,I308&lt;"1:00",$F$421)</f>
        <v>0</v>
      </c>
      <c r="N308" s="58" cm="1">
        <f t="array" aca="1" ref="N308" ca="1">_xlfn.IFS(D308=0,0,AND(D308&gt;=1,D308&lt;=9),OFFSET($AL$5,MOD(WEEKNUM(A308,21)-1,26),IF(WEEKNUM(A308,21)&gt;26,8,0))/5,D308=10,0,D308=11,(H308-E308+G308)*24+(K308-I308+M308)*24)</f>
        <v>0</v>
      </c>
      <c r="O308" s="25"/>
      <c r="P308" s="25">
        <f t="shared" ca="1" si="97"/>
        <v>0</v>
      </c>
      <c r="Q308" s="28" cm="1">
        <f t="array" aca="1" ref="Q308" ca="1">IF(LEFT(R$2,1)="-",-1,1)*INDIRECT(CONCATENATE(RIGHT(R$2,LEN(R$2)-1),ROW()))+IF(LEFT(R$3,1)="-",-1,1)*INDIRECT(CONCATENATE(RIGHT(R$3,LEN(R$3)-1),ROW()))</f>
        <v>0</v>
      </c>
      <c r="R308" s="25">
        <f t="shared" ca="1" si="98"/>
        <v>-1164.5500000000002</v>
      </c>
      <c r="S308" s="9">
        <f t="shared" si="99"/>
        <v>0</v>
      </c>
      <c r="T308" s="9" t="str">
        <f t="shared" si="105"/>
        <v/>
      </c>
      <c r="U308" s="59"/>
      <c r="V308" s="60">
        <f>IF(A308='Relevé Kizeo'!C269,VLOOKUP(A308,'Relevé Kizeo'!$C$4:$R$1001,6,TRUE),"")</f>
        <v>0</v>
      </c>
      <c r="W308" s="50">
        <f t="shared" si="90"/>
        <v>0</v>
      </c>
      <c r="X308" s="50"/>
      <c r="Y308" s="51" t="str">
        <f t="shared" si="100"/>
        <v>0</v>
      </c>
      <c r="Z308" s="52">
        <f>IF(A309='Relevé Kizeo'!C270,VLOOKUP(A309,'Relevé Kizeo'!$C$4:$R$1001,8,TRUE),"")</f>
        <v>0</v>
      </c>
      <c r="AA308" s="52" t="str">
        <f t="shared" si="101"/>
        <v>0</v>
      </c>
      <c r="AB308" s="52">
        <f>IF(A309='Relevé Kizeo'!C270,VLOOKUP(A309,'Relevé Kizeo'!$C$4:$R$1001,9,TRUE),"")</f>
        <v>0</v>
      </c>
      <c r="AC308" s="52" t="str">
        <f t="shared" si="106"/>
        <v>0</v>
      </c>
      <c r="AD308" s="53">
        <f>IF(A309='Relevé Kizeo'!C270,VLOOKUP(A309,'Relevé Kizeo'!$C$4:$R$1001,10,TRUE),"")</f>
        <v>0</v>
      </c>
      <c r="AE308" s="11" t="str">
        <f t="shared" ca="1" si="91"/>
        <v/>
      </c>
      <c r="AF308" s="54" t="str">
        <f t="shared" ca="1" si="92"/>
        <v/>
      </c>
      <c r="AG308" s="43"/>
      <c r="AK308" s="14"/>
      <c r="AL308" s="14"/>
      <c r="AM308" s="14"/>
      <c r="AN308" s="14"/>
      <c r="AO308" s="14"/>
      <c r="AP308" s="84"/>
      <c r="AQ308" s="84"/>
      <c r="AR308" s="84"/>
      <c r="AS308" s="84"/>
      <c r="AT308" s="84"/>
      <c r="AU308" s="84"/>
      <c r="AV308" s="84"/>
      <c r="AW308" s="84"/>
      <c r="AX308" s="84"/>
    </row>
    <row r="309" spans="1:54" s="33" customFormat="1" ht="15.75" customHeight="1" x14ac:dyDescent="0.2">
      <c r="A309" s="57">
        <v>45193</v>
      </c>
      <c r="B309" s="208"/>
      <c r="C309" s="10" t="str">
        <f>IF(A309='Relevé Kizeo'!C270,VLOOKUP(A309,'Relevé Kizeo'!$C$4:$R$1001,2,TRUE),"")</f>
        <v>REPOS</v>
      </c>
      <c r="D309" s="9">
        <f t="shared" si="102"/>
        <v>10</v>
      </c>
      <c r="E309" s="10">
        <f t="shared" si="104"/>
        <v>0</v>
      </c>
      <c r="F309" s="170">
        <v>0</v>
      </c>
      <c r="G309" s="10" cm="1">
        <f t="array" ref="G309">_xlfn.IFS(C309="",0,C309=0,0,C309="CP",0,C309="CEF",0,C309="CSS",0,C309="CEM",0,C309="CEM",0,C309="MAL",0,C309="AT",0,C309="ABST J",0,C309="ABST I",0,C309="FERIE",0,C309="REPOS",0,C309&lt;"1:00",$F$420)</f>
        <v>0</v>
      </c>
      <c r="H309" s="10">
        <f>IF(A309='Relevé Kizeo'!C270,VLOOKUP(A309,'Relevé Kizeo'!$C$4:$R$1001,3,TRUE),"")</f>
        <v>0</v>
      </c>
      <c r="I309" s="10">
        <f>IF(A309='Relevé Kizeo'!C270,VLOOKUP(A309,'Relevé Kizeo'!$C$4:$R$1001,4,TRUE),"")</f>
        <v>0</v>
      </c>
      <c r="J309" s="10">
        <f>IF(A309='Relevé Kizeo'!C270,VLOOKUP(A309,'Relevé Kizeo'!$C$4:$R$1001,5,TRUE),"")</f>
        <v>0</v>
      </c>
      <c r="K309" s="10">
        <f t="shared" si="103"/>
        <v>0</v>
      </c>
      <c r="L309" s="9">
        <v>0</v>
      </c>
      <c r="M309" s="10" cm="1">
        <f t="array" ref="M309">_xlfn.IFS(I309="",0,I309=0,0,I309="CP",0,I309="CEF",0,I309="CSS",0,I309="CEM",0,I309="MAL",0,I309="AT",0,I309="ABST J",0,I309="ABST I",0,I309="FERIE",0,I309="REPOS",0,I309&lt;"1:00",$F$421)</f>
        <v>0</v>
      </c>
      <c r="N309" s="58" cm="1">
        <f t="array" aca="1" ref="N309" ca="1">_xlfn.IFS(D309=0,0,AND(D309&gt;=1,D309&lt;=9),OFFSET($AL$5,MOD(WEEKNUM(A309,21)-1,26),IF(WEEKNUM(A309,21)&gt;26,8,0))/5,D309=10,0,D309=11,(H309-E309+G309)*24+(K309-I309+M309)*24)</f>
        <v>0</v>
      </c>
      <c r="O309" s="37">
        <f t="shared" ref="O309" ca="1" si="108">SUM(N303:N307)</f>
        <v>0</v>
      </c>
      <c r="P309" s="25">
        <v>35</v>
      </c>
      <c r="Q309" s="28" cm="1">
        <f t="array" aca="1" ref="Q309" ca="1">IF(LEFT(R$2,1)="-",-1,1)*INDIRECT(CONCATENATE(RIGHT(R$2,LEN(R$2)-1),ROW()))+IF(LEFT(R$3,1)="-",-1,1)*INDIRECT(CONCATENATE(RIGHT(R$3,LEN(R$3)-1),ROW()))</f>
        <v>-35</v>
      </c>
      <c r="R309" s="25">
        <f t="shared" ca="1" si="98"/>
        <v>-1199.5500000000002</v>
      </c>
      <c r="S309" s="9">
        <f t="shared" si="99"/>
        <v>0</v>
      </c>
      <c r="T309" s="9" t="str">
        <f t="shared" si="105"/>
        <v/>
      </c>
      <c r="U309" s="59"/>
      <c r="V309" s="60">
        <f>IF(A309='Relevé Kizeo'!C270,VLOOKUP(A309,'Relevé Kizeo'!$C$4:$R$1001,6,TRUE),"")</f>
        <v>0</v>
      </c>
      <c r="W309" s="50" t="b">
        <f t="shared" si="90"/>
        <v>0</v>
      </c>
      <c r="X309" s="50"/>
      <c r="Y309" s="51" t="str">
        <f t="shared" si="100"/>
        <v>0</v>
      </c>
      <c r="Z309" s="52">
        <f>IF(A310='Relevé Kizeo'!C271,VLOOKUP(A310,'Relevé Kizeo'!$C$4:$R$1001,8,TRUE),"")</f>
        <v>0</v>
      </c>
      <c r="AA309" s="52" t="str">
        <f t="shared" si="101"/>
        <v>0</v>
      </c>
      <c r="AB309" s="52">
        <f>IF(A310='Relevé Kizeo'!C271,VLOOKUP(A310,'Relevé Kizeo'!$C$4:$R$1001,9,TRUE),"")</f>
        <v>0</v>
      </c>
      <c r="AC309" s="52" t="str">
        <f t="shared" si="106"/>
        <v>0</v>
      </c>
      <c r="AD309" s="53">
        <f>IF(A310='Relevé Kizeo'!C271,VLOOKUP(A310,'Relevé Kizeo'!$C$4:$R$1001,10,TRUE),"")</f>
        <v>0</v>
      </c>
      <c r="AE309" s="11" t="str">
        <f t="shared" ca="1" si="91"/>
        <v/>
      </c>
      <c r="AF309" s="54" t="str">
        <f t="shared" ca="1" si="92"/>
        <v/>
      </c>
      <c r="AG309" s="43"/>
      <c r="AK309" s="14"/>
      <c r="AL309" s="14"/>
      <c r="AM309" s="14"/>
      <c r="AN309" s="14"/>
      <c r="AO309" s="14"/>
      <c r="AP309" s="84"/>
      <c r="AQ309" s="84"/>
      <c r="AR309" s="84"/>
      <c r="AS309" s="84"/>
      <c r="AT309" s="84"/>
      <c r="AU309" s="84"/>
      <c r="AV309" s="84"/>
      <c r="AW309" s="84"/>
      <c r="AX309" s="84"/>
    </row>
    <row r="310" spans="1:54" s="33" customFormat="1" ht="15.75" customHeight="1" x14ac:dyDescent="0.2">
      <c r="A310" s="57">
        <v>45194</v>
      </c>
      <c r="B310" s="207" t="s">
        <v>82</v>
      </c>
      <c r="C310" s="10">
        <f>IF(A310='Relevé Kizeo'!C271,VLOOKUP(A310,'Relevé Kizeo'!$C$4:$R$1001,2,TRUE),"")</f>
        <v>0</v>
      </c>
      <c r="D310" s="9">
        <f t="shared" si="102"/>
        <v>0</v>
      </c>
      <c r="E310" s="10">
        <f t="shared" si="104"/>
        <v>0</v>
      </c>
      <c r="F310" s="170">
        <v>0</v>
      </c>
      <c r="G310" s="10" cm="1">
        <f t="array" ref="G310">_xlfn.IFS(C310="",0,C310=0,0,C310="CP",0,C310="CEF",0,C310="CSS",0,C310="CEM",0,C310="CEM",0,C310="MAL",0,C310="AT",0,C310="ABST J",0,C310="ABST I",0,C310="FERIE",0,C310="REPOS",0,C310&lt;"1:00",$F$420)</f>
        <v>0</v>
      </c>
      <c r="H310" s="10">
        <f>IF(A310='Relevé Kizeo'!C271,VLOOKUP(A310,'Relevé Kizeo'!$C$4:$R$1001,3,TRUE),"")</f>
        <v>0</v>
      </c>
      <c r="I310" s="10">
        <f>IF(A310='Relevé Kizeo'!C271,VLOOKUP(A310,'Relevé Kizeo'!$C$4:$R$1001,4,TRUE),"")</f>
        <v>0</v>
      </c>
      <c r="J310" s="10">
        <f>IF(A310='Relevé Kizeo'!C271,VLOOKUP(A310,'Relevé Kizeo'!$C$4:$R$1001,5,TRUE),"")</f>
        <v>0</v>
      </c>
      <c r="K310" s="10">
        <f t="shared" si="103"/>
        <v>0</v>
      </c>
      <c r="L310" s="9">
        <v>0</v>
      </c>
      <c r="M310" s="10" cm="1">
        <f t="array" ref="M310">_xlfn.IFS(I310="",0,I310=0,0,I310="CP",0,I310="CEF",0,I310="CSS",0,I310="CEM",0,I310="MAL",0,I310="AT",0,I310="ABST J",0,I310="ABST I",0,I310="FERIE",0,I310="REPOS",0,I310&lt;"1:00",$F$421)</f>
        <v>0</v>
      </c>
      <c r="N310" s="58" cm="1">
        <f t="array" aca="1" ref="N310" ca="1">_xlfn.IFS(D310=0,0,AND(D310&gt;=1,D310&lt;=9),OFFSET($AL$5,MOD(WEEKNUM(A310,21)-1,26),IF(WEEKNUM(A310,21)&gt;26,8,0))/5,D310=10,0,D310=11,(H310-E310+G310)*24+(K310-I310+M310)*24)</f>
        <v>0</v>
      </c>
      <c r="P310" s="25">
        <f t="shared" ca="1" si="97"/>
        <v>0</v>
      </c>
      <c r="Q310" s="28" cm="1">
        <f t="array" aca="1" ref="Q310" ca="1">IF(LEFT(R$2,1)="-",-1,1)*INDIRECT(CONCATENATE(RIGHT(R$2,LEN(R$2)-1),ROW()))+IF(LEFT(R$3,1)="-",-1,1)*INDIRECT(CONCATENATE(RIGHT(R$3,LEN(R$3)-1),ROW()))</f>
        <v>0</v>
      </c>
      <c r="R310" s="25">
        <f t="shared" ca="1" si="98"/>
        <v>-1199.5500000000002</v>
      </c>
      <c r="S310" s="9">
        <f t="shared" si="99"/>
        <v>0</v>
      </c>
      <c r="T310" s="9" t="str">
        <f t="shared" si="105"/>
        <v/>
      </c>
      <c r="U310" s="59"/>
      <c r="V310" s="60">
        <f>IF(A310='Relevé Kizeo'!C271,VLOOKUP(A310,'Relevé Kizeo'!$C$4:$R$1001,6,TRUE),"")</f>
        <v>0</v>
      </c>
      <c r="W310" s="50" t="b">
        <f t="shared" si="90"/>
        <v>0</v>
      </c>
      <c r="X310" s="50"/>
      <c r="Y310" s="51" t="str">
        <f t="shared" si="100"/>
        <v>0</v>
      </c>
      <c r="Z310" s="52">
        <f>IF(A311='Relevé Kizeo'!C272,VLOOKUP(A311,'Relevé Kizeo'!$C$4:$R$1001,8,TRUE),"")</f>
        <v>0</v>
      </c>
      <c r="AA310" s="52" t="str">
        <f t="shared" si="101"/>
        <v>0</v>
      </c>
      <c r="AB310" s="52">
        <f>IF(A311='Relevé Kizeo'!C272,VLOOKUP(A311,'Relevé Kizeo'!$C$4:$R$1001,9,TRUE),"")</f>
        <v>0</v>
      </c>
      <c r="AC310" s="52" t="str">
        <f t="shared" si="106"/>
        <v>0</v>
      </c>
      <c r="AD310" s="53">
        <f>IF(A311='Relevé Kizeo'!C272,VLOOKUP(A311,'Relevé Kizeo'!$C$4:$R$1001,10,TRUE),"")</f>
        <v>0</v>
      </c>
      <c r="AE310" s="11" t="str">
        <f t="shared" ca="1" si="91"/>
        <v/>
      </c>
      <c r="AF310" s="54" t="str">
        <f t="shared" ca="1" si="92"/>
        <v/>
      </c>
      <c r="AG310" s="43"/>
      <c r="AK310" s="14"/>
      <c r="AL310" s="14"/>
      <c r="AM310" s="14"/>
      <c r="AN310" s="14"/>
      <c r="AO310" s="14"/>
      <c r="AP310" s="84"/>
      <c r="AQ310" s="84"/>
      <c r="AR310" s="84"/>
      <c r="AS310" s="84"/>
      <c r="AT310" s="84"/>
      <c r="AU310" s="84"/>
      <c r="AV310" s="84"/>
      <c r="AW310" s="84"/>
      <c r="AX310" s="84"/>
    </row>
    <row r="311" spans="1:54" s="33" customFormat="1" ht="15.75" customHeight="1" x14ac:dyDescent="0.2">
      <c r="A311" s="57">
        <v>45195</v>
      </c>
      <c r="B311" s="208"/>
      <c r="C311" s="10">
        <f>IF(A311='Relevé Kizeo'!C272,VLOOKUP(A311,'Relevé Kizeo'!$C$4:$R$1001,2,TRUE),"")</f>
        <v>0</v>
      </c>
      <c r="D311" s="9">
        <f t="shared" si="102"/>
        <v>0</v>
      </c>
      <c r="E311" s="10">
        <f t="shared" si="104"/>
        <v>0</v>
      </c>
      <c r="F311" s="170">
        <v>0</v>
      </c>
      <c r="G311" s="10" cm="1">
        <f t="array" ref="G311">_xlfn.IFS(C311="",0,C311=0,0,C311="CP",0,C311="CEF",0,C311="CSS",0,C311="CEM",0,C311="CEM",0,C311="MAL",0,C311="AT",0,C311="ABST J",0,C311="ABST I",0,C311="FERIE",0,C311="REPOS",0,C311&lt;"1:00",$F$420)</f>
        <v>0</v>
      </c>
      <c r="H311" s="10">
        <f>IF(A311='Relevé Kizeo'!C272,VLOOKUP(A311,'Relevé Kizeo'!$C$4:$R$1001,3,TRUE),"")</f>
        <v>0</v>
      </c>
      <c r="I311" s="10">
        <f>IF(A311='Relevé Kizeo'!C272,VLOOKUP(A311,'Relevé Kizeo'!$C$4:$R$1001,4,TRUE),"")</f>
        <v>0</v>
      </c>
      <c r="J311" s="10">
        <f>IF(A311='Relevé Kizeo'!C272,VLOOKUP(A311,'Relevé Kizeo'!$C$4:$R$1001,5,TRUE),"")</f>
        <v>0</v>
      </c>
      <c r="K311" s="10">
        <f t="shared" si="103"/>
        <v>0</v>
      </c>
      <c r="L311" s="9">
        <v>0</v>
      </c>
      <c r="M311" s="10" cm="1">
        <f t="array" ref="M311">_xlfn.IFS(I311="",0,I311=0,0,I311="CP",0,I311="CEF",0,I311="CSS",0,I311="CEM",0,I311="MAL",0,I311="AT",0,I311="ABST J",0,I311="ABST I",0,I311="FERIE",0,I311="REPOS",0,I311&lt;"1:00",$F$421)</f>
        <v>0</v>
      </c>
      <c r="N311" s="58" cm="1">
        <f t="array" aca="1" ref="N311" ca="1">_xlfn.IFS(D311=0,0,AND(D311&gt;=1,D311&lt;=9),OFFSET($AL$5,MOD(WEEKNUM(A311,21)-1,26),IF(WEEKNUM(A311,21)&gt;26,8,0))/5,D311=10,0,D311=11,(H311-E311+G311)*24+(K311-I311+M311)*24)</f>
        <v>0</v>
      </c>
      <c r="O311" s="25"/>
      <c r="P311" s="25">
        <f t="shared" ca="1" si="97"/>
        <v>0</v>
      </c>
      <c r="Q311" s="28" cm="1">
        <f t="array" aca="1" ref="Q311" ca="1">IF(LEFT(R$2,1)="-",-1,1)*INDIRECT(CONCATENATE(RIGHT(R$2,LEN(R$2)-1),ROW()))+IF(LEFT(R$3,1)="-",-1,1)*INDIRECT(CONCATENATE(RIGHT(R$3,LEN(R$3)-1),ROW()))</f>
        <v>0</v>
      </c>
      <c r="R311" s="25">
        <f t="shared" ca="1" si="98"/>
        <v>-1199.5500000000002</v>
      </c>
      <c r="S311" s="9">
        <f t="shared" si="99"/>
        <v>0</v>
      </c>
      <c r="T311" s="9" t="str">
        <f t="shared" si="105"/>
        <v/>
      </c>
      <c r="U311" s="59"/>
      <c r="V311" s="60">
        <f>IF(A311='Relevé Kizeo'!C272,VLOOKUP(A311,'Relevé Kizeo'!$C$4:$R$1001,6,TRUE),"")</f>
        <v>0</v>
      </c>
      <c r="W311" s="50" t="b">
        <f t="shared" si="90"/>
        <v>0</v>
      </c>
      <c r="X311" s="50"/>
      <c r="Y311" s="51" t="str">
        <f t="shared" si="100"/>
        <v>0</v>
      </c>
      <c r="Z311" s="52">
        <f>IF(A312='Relevé Kizeo'!C273,VLOOKUP(A312,'Relevé Kizeo'!$C$4:$R$1001,8,TRUE),"")</f>
        <v>0</v>
      </c>
      <c r="AA311" s="52" t="str">
        <f t="shared" si="101"/>
        <v>0</v>
      </c>
      <c r="AB311" s="52">
        <f>IF(A312='Relevé Kizeo'!C273,VLOOKUP(A312,'Relevé Kizeo'!$C$4:$R$1001,9,TRUE),"")</f>
        <v>0</v>
      </c>
      <c r="AC311" s="52" t="str">
        <f t="shared" si="106"/>
        <v>0</v>
      </c>
      <c r="AD311" s="53">
        <f>IF(A312='Relevé Kizeo'!C273,VLOOKUP(A312,'Relevé Kizeo'!$C$4:$R$1001,10,TRUE),"")</f>
        <v>0</v>
      </c>
      <c r="AE311" s="11" t="str">
        <f t="shared" ca="1" si="91"/>
        <v/>
      </c>
      <c r="AF311" s="54" t="str">
        <f t="shared" ca="1" si="92"/>
        <v/>
      </c>
      <c r="AG311" s="43"/>
      <c r="AK311" s="14"/>
      <c r="AL311" s="14"/>
      <c r="AM311" s="14"/>
      <c r="AN311" s="14"/>
      <c r="AO311" s="14"/>
      <c r="AP311" s="84"/>
      <c r="AQ311" s="84"/>
      <c r="AR311" s="84"/>
      <c r="AS311" s="84"/>
      <c r="AT311" s="84"/>
      <c r="AU311" s="84"/>
      <c r="AV311" s="84"/>
      <c r="AW311" s="84"/>
      <c r="AX311" s="84"/>
    </row>
    <row r="312" spans="1:54" s="33" customFormat="1" ht="15.75" customHeight="1" x14ac:dyDescent="0.2">
      <c r="A312" s="57">
        <v>45196</v>
      </c>
      <c r="B312" s="208"/>
      <c r="C312" s="10">
        <f>IF(A312='Relevé Kizeo'!C273,VLOOKUP(A312,'Relevé Kizeo'!$C$4:$R$1001,2,TRUE),"")</f>
        <v>0</v>
      </c>
      <c r="D312" s="9">
        <f t="shared" si="102"/>
        <v>0</v>
      </c>
      <c r="E312" s="10">
        <f t="shared" si="104"/>
        <v>0</v>
      </c>
      <c r="F312" s="170">
        <v>0</v>
      </c>
      <c r="G312" s="10" cm="1">
        <f t="array" ref="G312">_xlfn.IFS(C312="",0,C312=0,0,C312="CP",0,C312="CEF",0,C312="CSS",0,C312="CEM",0,C312="CEM",0,C312="MAL",0,C312="AT",0,C312="ABST J",0,C312="ABST I",0,C312="FERIE",0,C312="REPOS",0,C312&lt;"1:00",$F$420)</f>
        <v>0</v>
      </c>
      <c r="H312" s="10">
        <f>IF(A312='Relevé Kizeo'!C273,VLOOKUP(A312,'Relevé Kizeo'!$C$4:$R$1001,3,TRUE),"")</f>
        <v>0</v>
      </c>
      <c r="I312" s="10">
        <f>IF(A312='Relevé Kizeo'!C273,VLOOKUP(A312,'Relevé Kizeo'!$C$4:$R$1001,4,TRUE),"")</f>
        <v>0</v>
      </c>
      <c r="J312" s="10">
        <f>IF(A312='Relevé Kizeo'!C273,VLOOKUP(A312,'Relevé Kizeo'!$C$4:$R$1001,5,TRUE),"")</f>
        <v>0</v>
      </c>
      <c r="K312" s="10">
        <f t="shared" si="103"/>
        <v>0</v>
      </c>
      <c r="L312" s="9">
        <v>0</v>
      </c>
      <c r="M312" s="10" cm="1">
        <f t="array" ref="M312">_xlfn.IFS(I312="",0,I312=0,0,I312="CP",0,I312="CEF",0,I312="CSS",0,I312="CEM",0,I312="MAL",0,I312="AT",0,I312="ABST J",0,I312="ABST I",0,I312="FERIE",0,I312="REPOS",0,I312&lt;"1:00",$F$421)</f>
        <v>0</v>
      </c>
      <c r="N312" s="58" cm="1">
        <f t="array" aca="1" ref="N312" ca="1">_xlfn.IFS(D312=0,0,AND(D312&gt;=1,D312&lt;=9),OFFSET($AL$5,MOD(WEEKNUM(A312,21)-1,26),IF(WEEKNUM(A312,21)&gt;26,8,0))/5,D312=10,0,D312=11,(H312-E312+G312)*24+(K312-I312+M312)*24)</f>
        <v>0</v>
      </c>
      <c r="O312" s="25"/>
      <c r="P312" s="25">
        <f t="shared" ca="1" si="97"/>
        <v>0</v>
      </c>
      <c r="Q312" s="28" cm="1">
        <f t="array" aca="1" ref="Q312" ca="1">IF(LEFT(R$2,1)="-",-1,1)*INDIRECT(CONCATENATE(RIGHT(R$2,LEN(R$2)-1),ROW()))+IF(LEFT(R$3,1)="-",-1,1)*INDIRECT(CONCATENATE(RIGHT(R$3,LEN(R$3)-1),ROW()))</f>
        <v>0</v>
      </c>
      <c r="R312" s="25">
        <f t="shared" ca="1" si="98"/>
        <v>-1199.5500000000002</v>
      </c>
      <c r="S312" s="9">
        <f t="shared" si="99"/>
        <v>0</v>
      </c>
      <c r="T312" s="9" t="str">
        <f t="shared" si="105"/>
        <v/>
      </c>
      <c r="U312" s="59"/>
      <c r="V312" s="60">
        <f>IF(A312='Relevé Kizeo'!C273,VLOOKUP(A312,'Relevé Kizeo'!$C$4:$R$1001,6,TRUE),"")</f>
        <v>0</v>
      </c>
      <c r="W312" s="50" t="b">
        <f t="shared" si="90"/>
        <v>0</v>
      </c>
      <c r="X312" s="50"/>
      <c r="Y312" s="51" t="str">
        <f t="shared" si="100"/>
        <v>0</v>
      </c>
      <c r="Z312" s="52">
        <f>IF(A313='Relevé Kizeo'!C274,VLOOKUP(A313,'Relevé Kizeo'!$C$4:$R$1001,8,TRUE),"")</f>
        <v>0</v>
      </c>
      <c r="AA312" s="52" t="str">
        <f t="shared" si="101"/>
        <v>0</v>
      </c>
      <c r="AB312" s="52">
        <f>IF(A313='Relevé Kizeo'!C274,VLOOKUP(A313,'Relevé Kizeo'!$C$4:$R$1001,9,TRUE),"")</f>
        <v>0</v>
      </c>
      <c r="AC312" s="52" t="str">
        <f t="shared" si="106"/>
        <v>0</v>
      </c>
      <c r="AD312" s="53">
        <f>IF(A313='Relevé Kizeo'!C274,VLOOKUP(A313,'Relevé Kizeo'!$C$4:$R$1001,10,TRUE),"")</f>
        <v>0</v>
      </c>
      <c r="AE312" s="11" t="str">
        <f t="shared" ca="1" si="91"/>
        <v/>
      </c>
      <c r="AF312" s="54" t="str">
        <f t="shared" ca="1" si="92"/>
        <v/>
      </c>
      <c r="AG312" s="43"/>
      <c r="AK312" s="14"/>
      <c r="AL312" s="14"/>
      <c r="AM312" s="14"/>
      <c r="AN312" s="14"/>
      <c r="AO312" s="14"/>
      <c r="AP312" s="84"/>
      <c r="AQ312" s="84"/>
      <c r="AR312" s="84"/>
      <c r="AS312" s="84"/>
      <c r="AT312" s="84"/>
      <c r="AU312" s="84"/>
      <c r="AV312" s="84"/>
      <c r="AW312" s="84"/>
      <c r="AX312" s="84"/>
    </row>
    <row r="313" spans="1:54" s="33" customFormat="1" ht="15.75" customHeight="1" x14ac:dyDescent="0.2">
      <c r="A313" s="57">
        <v>45197</v>
      </c>
      <c r="B313" s="208"/>
      <c r="C313" s="10">
        <f>IF(A313='Relevé Kizeo'!C274,VLOOKUP(A313,'Relevé Kizeo'!$C$4:$R$1001,2,TRUE),"")</f>
        <v>0</v>
      </c>
      <c r="D313" s="9">
        <f t="shared" si="102"/>
        <v>0</v>
      </c>
      <c r="E313" s="10">
        <f t="shared" si="104"/>
        <v>0</v>
      </c>
      <c r="F313" s="170">
        <v>0</v>
      </c>
      <c r="G313" s="10" cm="1">
        <f t="array" ref="G313">_xlfn.IFS(C313="",0,C313=0,0,C313="CP",0,C313="CEF",0,C313="CSS",0,C313="CEM",0,C313="CEM",0,C313="MAL",0,C313="AT",0,C313="ABST J",0,C313="ABST I",0,C313="FERIE",0,C313="REPOS",0,C313&lt;"1:00",$F$420)</f>
        <v>0</v>
      </c>
      <c r="H313" s="10">
        <f>IF(A313='Relevé Kizeo'!C274,VLOOKUP(A313,'Relevé Kizeo'!$C$4:$R$1001,3,TRUE),"")</f>
        <v>0</v>
      </c>
      <c r="I313" s="10">
        <f>IF(A313='Relevé Kizeo'!C274,VLOOKUP(A313,'Relevé Kizeo'!$C$4:$R$1001,4,TRUE),"")</f>
        <v>0</v>
      </c>
      <c r="J313" s="10">
        <f>IF(A313='Relevé Kizeo'!C274,VLOOKUP(A313,'Relevé Kizeo'!$C$4:$R$1001,5,TRUE),"")</f>
        <v>0</v>
      </c>
      <c r="K313" s="10">
        <f t="shared" si="103"/>
        <v>0</v>
      </c>
      <c r="L313" s="9">
        <v>0</v>
      </c>
      <c r="M313" s="10" cm="1">
        <f t="array" ref="M313">_xlfn.IFS(I313="",0,I313=0,0,I313="CP",0,I313="CEF",0,I313="CSS",0,I313="CEM",0,I313="MAL",0,I313="AT",0,I313="ABST J",0,I313="ABST I",0,I313="FERIE",0,I313="REPOS",0,I313&lt;"1:00",$F$421)</f>
        <v>0</v>
      </c>
      <c r="N313" s="58" cm="1">
        <f t="array" aca="1" ref="N313" ca="1">_xlfn.IFS(D313=0,0,AND(D313&gt;=1,D313&lt;=9),OFFSET($AL$5,MOD(WEEKNUM(A313,21)-1,26),IF(WEEKNUM(A313,21)&gt;26,8,0))/5,D313=10,0,D313=11,(H313-E313+G313)*24+(K313-I313+M313)*24)</f>
        <v>0</v>
      </c>
      <c r="O313" s="25"/>
      <c r="P313" s="25">
        <f t="shared" ca="1" si="97"/>
        <v>0</v>
      </c>
      <c r="Q313" s="28" cm="1">
        <f t="array" aca="1" ref="Q313" ca="1">IF(LEFT(R$2,1)="-",-1,1)*INDIRECT(CONCATENATE(RIGHT(R$2,LEN(R$2)-1),ROW()))+IF(LEFT(R$3,1)="-",-1,1)*INDIRECT(CONCATENATE(RIGHT(R$3,LEN(R$3)-1),ROW()))</f>
        <v>0</v>
      </c>
      <c r="R313" s="25">
        <f t="shared" ca="1" si="98"/>
        <v>-1199.5500000000002</v>
      </c>
      <c r="S313" s="9">
        <f t="shared" si="99"/>
        <v>0</v>
      </c>
      <c r="T313" s="9" t="str">
        <f t="shared" si="105"/>
        <v/>
      </c>
      <c r="U313" s="59"/>
      <c r="V313" s="60">
        <f>IF(A313='Relevé Kizeo'!C274,VLOOKUP(A313,'Relevé Kizeo'!$C$4:$R$1001,6,TRUE),"")</f>
        <v>0</v>
      </c>
      <c r="W313" s="50" t="b">
        <f t="shared" si="90"/>
        <v>0</v>
      </c>
      <c r="X313" s="50"/>
      <c r="Y313" s="51" t="str">
        <f t="shared" si="100"/>
        <v>0</v>
      </c>
      <c r="Z313" s="52">
        <f>IF(A314='Relevé Kizeo'!C275,VLOOKUP(A314,'Relevé Kizeo'!$C$4:$R$1001,8,TRUE),"")</f>
        <v>0</v>
      </c>
      <c r="AA313" s="52" t="str">
        <f t="shared" si="101"/>
        <v>0</v>
      </c>
      <c r="AB313" s="52">
        <f>IF(A314='Relevé Kizeo'!C275,VLOOKUP(A314,'Relevé Kizeo'!$C$4:$R$1001,9,TRUE),"")</f>
        <v>0</v>
      </c>
      <c r="AC313" s="52" t="str">
        <f t="shared" si="106"/>
        <v>0</v>
      </c>
      <c r="AD313" s="53">
        <f>IF(A314='Relevé Kizeo'!C275,VLOOKUP(A314,'Relevé Kizeo'!$C$4:$R$1001,10,TRUE),"")</f>
        <v>0</v>
      </c>
      <c r="AE313" s="11" t="str">
        <f t="shared" ca="1" si="91"/>
        <v/>
      </c>
      <c r="AF313" s="54" t="str">
        <f t="shared" ca="1" si="92"/>
        <v/>
      </c>
      <c r="AG313" s="64"/>
      <c r="AK313" s="14"/>
      <c r="AL313" s="14"/>
      <c r="AM313" s="14"/>
      <c r="AN313" s="14"/>
      <c r="AO313" s="14"/>
      <c r="AP313" s="84"/>
      <c r="AQ313" s="84"/>
      <c r="AR313" s="84"/>
      <c r="AS313" s="84"/>
      <c r="AT313" s="84"/>
      <c r="AU313" s="84"/>
      <c r="AV313" s="84"/>
      <c r="AW313" s="84"/>
      <c r="AX313" s="84"/>
    </row>
    <row r="314" spans="1:54" s="33" customFormat="1" ht="15.75" customHeight="1" thickBot="1" x14ac:dyDescent="0.25">
      <c r="A314" s="57">
        <v>45198</v>
      </c>
      <c r="B314" s="208"/>
      <c r="C314" s="10">
        <f>IF(A314='Relevé Kizeo'!C275,VLOOKUP(A314,'Relevé Kizeo'!$C$4:$R$1001,2,TRUE),"")</f>
        <v>0</v>
      </c>
      <c r="D314" s="9">
        <f t="shared" si="102"/>
        <v>0</v>
      </c>
      <c r="E314" s="10">
        <f t="shared" si="104"/>
        <v>0</v>
      </c>
      <c r="F314" s="170">
        <v>0</v>
      </c>
      <c r="G314" s="10" cm="1">
        <f t="array" ref="G314">_xlfn.IFS(C314="",0,C314=0,0,C314="CP",0,C314="CEF",0,C314="CSS",0,C314="CEM",0,C314="CEM",0,C314="MAL",0,C314="AT",0,C314="ABST J",0,C314="ABST I",0,C314="FERIE",0,C314="REPOS",0,C314&lt;"1:00",$F$420)</f>
        <v>0</v>
      </c>
      <c r="H314" s="10">
        <f>IF(A314='Relevé Kizeo'!C275,VLOOKUP(A314,'Relevé Kizeo'!$C$4:$R$1001,3,TRUE),"")</f>
        <v>0</v>
      </c>
      <c r="I314" s="10">
        <f>IF(A314='Relevé Kizeo'!C275,VLOOKUP(A314,'Relevé Kizeo'!$C$4:$R$1001,4,TRUE),"")</f>
        <v>0</v>
      </c>
      <c r="J314" s="10">
        <f>IF(A314='Relevé Kizeo'!C275,VLOOKUP(A314,'Relevé Kizeo'!$C$4:$R$1001,5,TRUE),"")</f>
        <v>0</v>
      </c>
      <c r="K314" s="10">
        <f t="shared" si="103"/>
        <v>0</v>
      </c>
      <c r="L314" s="9">
        <v>0</v>
      </c>
      <c r="M314" s="10" cm="1">
        <f t="array" ref="M314">_xlfn.IFS(I314="",0,I314=0,0,I314="CP",0,I314="CEF",0,I314="CSS",0,I314="CEM",0,I314="MAL",0,I314="AT",0,I314="ABST J",0,I314="ABST I",0,I314="FERIE",0,I314="REPOS",0,I314&lt;"1:00",$F$421)</f>
        <v>0</v>
      </c>
      <c r="N314" s="58" cm="1">
        <f t="array" aca="1" ref="N314" ca="1">_xlfn.IFS(D314=0,0,AND(D314&gt;=1,D314&lt;=9),OFFSET($AL$5,MOD(WEEKNUM(A314,21)-1,26),IF(WEEKNUM(A314,21)&gt;26,8,0))/5,D314=10,0,D314=11,(H314-E314+G314)*24+(K314-I314+M314)*24)</f>
        <v>0</v>
      </c>
      <c r="O314" s="25"/>
      <c r="P314" s="25">
        <f t="shared" ca="1" si="97"/>
        <v>0</v>
      </c>
      <c r="Q314" s="28" cm="1">
        <f t="array" aca="1" ref="Q314" ca="1">IF(LEFT(R$2,1)="-",-1,1)*INDIRECT(CONCATENATE(RIGHT(R$2,LEN(R$2)-1),ROW()))+IF(LEFT(R$3,1)="-",-1,1)*INDIRECT(CONCATENATE(RIGHT(R$3,LEN(R$3)-1),ROW()))</f>
        <v>0</v>
      </c>
      <c r="R314" s="25">
        <f t="shared" ca="1" si="98"/>
        <v>-1199.5500000000002</v>
      </c>
      <c r="S314" s="9">
        <f t="shared" si="99"/>
        <v>0</v>
      </c>
      <c r="T314" s="9" t="str">
        <f t="shared" si="105"/>
        <v/>
      </c>
      <c r="U314" s="59"/>
      <c r="V314" s="60">
        <f>IF(A314='Relevé Kizeo'!C275,VLOOKUP(A314,'Relevé Kizeo'!$C$4:$R$1001,6,TRUE),"")</f>
        <v>0</v>
      </c>
      <c r="W314" s="50">
        <f t="shared" si="90"/>
        <v>0</v>
      </c>
      <c r="X314" s="78"/>
      <c r="Y314" s="79" t="str">
        <f t="shared" si="100"/>
        <v>0</v>
      </c>
      <c r="Z314" s="78">
        <f>IF(A315='Relevé Kizeo'!C276,VLOOKUP(A315,'Relevé Kizeo'!$C$4:$R$1001,8,TRUE),"")</f>
        <v>0</v>
      </c>
      <c r="AA314" s="78" t="str">
        <f t="shared" si="101"/>
        <v>0</v>
      </c>
      <c r="AB314" s="78">
        <f>IF(A315='Relevé Kizeo'!C276,VLOOKUP(A315,'Relevé Kizeo'!$C$4:$R$1001,9,TRUE),"")</f>
        <v>0</v>
      </c>
      <c r="AC314" s="52" t="str">
        <f t="shared" si="106"/>
        <v>0</v>
      </c>
      <c r="AD314" s="67">
        <f>IF(A315='Relevé Kizeo'!C276,VLOOKUP(A315,'Relevé Kizeo'!$C$4:$R$1001,10,TRUE),"")</f>
        <v>0</v>
      </c>
      <c r="AE314" s="11" t="str">
        <f t="shared" ca="1" si="91"/>
        <v/>
      </c>
      <c r="AF314" s="54" t="str">
        <f t="shared" ca="1" si="92"/>
        <v/>
      </c>
      <c r="AG314" s="61"/>
      <c r="AK314" s="14"/>
      <c r="AL314" s="14"/>
      <c r="AM314" s="14"/>
      <c r="AN314" s="14"/>
      <c r="AO314" s="14"/>
      <c r="AP314" s="84"/>
      <c r="AQ314" s="84"/>
      <c r="AR314" s="84"/>
      <c r="AS314" s="84"/>
      <c r="AT314" s="84"/>
      <c r="AU314" s="84"/>
      <c r="AV314" s="84"/>
      <c r="AW314" s="84"/>
      <c r="AX314" s="84"/>
    </row>
    <row r="315" spans="1:54" s="33" customFormat="1" ht="15.75" customHeight="1" thickTop="1" x14ac:dyDescent="0.2">
      <c r="A315" s="57">
        <v>45199</v>
      </c>
      <c r="B315" s="208"/>
      <c r="C315" s="10" t="str">
        <f>IF(A315='Relevé Kizeo'!C276,VLOOKUP(A315,'Relevé Kizeo'!$C$4:$R$1001,2,TRUE),"")</f>
        <v>REPOS</v>
      </c>
      <c r="D315" s="9">
        <f t="shared" si="102"/>
        <v>10</v>
      </c>
      <c r="E315" s="10">
        <f t="shared" si="104"/>
        <v>0</v>
      </c>
      <c r="F315" s="170">
        <v>0</v>
      </c>
      <c r="G315" s="10" cm="1">
        <f t="array" ref="G315">_xlfn.IFS(C315="",0,C315=0,0,C315="CP",0,C315="CEF",0,C315="CSS",0,C315="CEM",0,C315="CEM",0,C315="MAL",0,C315="AT",0,C315="ABST J",0,C315="ABST I",0,C315="FERIE",0,C315="REPOS",0,C315&lt;"1:00",$F$420)</f>
        <v>0</v>
      </c>
      <c r="H315" s="10">
        <f>IF(A315='Relevé Kizeo'!C276,VLOOKUP(A315,'Relevé Kizeo'!$C$4:$R$1001,3,TRUE),"")</f>
        <v>0</v>
      </c>
      <c r="I315" s="10">
        <f>IF(A315='Relevé Kizeo'!C276,VLOOKUP(A315,'Relevé Kizeo'!$C$4:$R$1001,4,TRUE),"")</f>
        <v>0</v>
      </c>
      <c r="J315" s="10">
        <f>IF(A315='Relevé Kizeo'!C276,VLOOKUP(A315,'Relevé Kizeo'!$C$4:$R$1001,5,TRUE),"")</f>
        <v>0</v>
      </c>
      <c r="K315" s="10">
        <f t="shared" si="103"/>
        <v>0</v>
      </c>
      <c r="L315" s="9">
        <v>0</v>
      </c>
      <c r="M315" s="10" cm="1">
        <f t="array" ref="M315">_xlfn.IFS(I315="",0,I315=0,0,I315="CP",0,I315="CEF",0,I315="CSS",0,I315="CEM",0,I315="MAL",0,I315="AT",0,I315="ABST J",0,I315="ABST I",0,I315="FERIE",0,I315="REPOS",0,I315&lt;"1:00",$F$421)</f>
        <v>0</v>
      </c>
      <c r="N315" s="58" cm="1">
        <f t="array" aca="1" ref="N315" ca="1">_xlfn.IFS(D315=0,0,AND(D315&gt;=1,D315&lt;=9),OFFSET($AL$5,MOD(WEEKNUM(A315,21)-1,26),IF(WEEKNUM(A315,21)&gt;26,8,0))/5,D315=10,0,D315=11,(H315-E315+G315)*24+(K315-I315+M315)*24)</f>
        <v>0</v>
      </c>
      <c r="O315" s="25"/>
      <c r="P315" s="25">
        <f t="shared" ca="1" si="97"/>
        <v>0</v>
      </c>
      <c r="Q315" s="28" cm="1">
        <f t="array" aca="1" ref="Q315" ca="1">IF(LEFT(R$2,1)="-",-1,1)*INDIRECT(CONCATENATE(RIGHT(R$2,LEN(R$2)-1),ROW()))+IF(LEFT(R$3,1)="-",-1,1)*INDIRECT(CONCATENATE(RIGHT(R$3,LEN(R$3)-1),ROW()))</f>
        <v>0</v>
      </c>
      <c r="R315" s="25">
        <f t="shared" ca="1" si="98"/>
        <v>-1199.5500000000002</v>
      </c>
      <c r="S315" s="9">
        <f t="shared" si="99"/>
        <v>0</v>
      </c>
      <c r="T315" s="9" t="str">
        <f t="shared" si="105"/>
        <v/>
      </c>
      <c r="U315" s="59"/>
      <c r="V315" s="60">
        <f>IF(A315='Relevé Kizeo'!C276,VLOOKUP(A315,'Relevé Kizeo'!$C$4:$R$1001,6,TRUE),"")</f>
        <v>0</v>
      </c>
      <c r="W315" s="50">
        <f t="shared" si="90"/>
        <v>0</v>
      </c>
      <c r="X315" s="50"/>
      <c r="Y315" s="51" t="str">
        <f t="shared" si="100"/>
        <v>0</v>
      </c>
      <c r="Z315" s="52">
        <f>IF(A316='Relevé Kizeo'!C277,VLOOKUP(A316,'Relevé Kizeo'!$C$4:$R$1001,8,TRUE),"")</f>
        <v>0</v>
      </c>
      <c r="AA315" s="52" t="str">
        <f t="shared" si="101"/>
        <v>0</v>
      </c>
      <c r="AB315" s="52">
        <f>IF(A316='Relevé Kizeo'!C277,VLOOKUP(A316,'Relevé Kizeo'!$C$4:$R$1001,9,TRUE),"")</f>
        <v>0</v>
      </c>
      <c r="AC315" s="52" t="str">
        <f t="shared" si="106"/>
        <v>0</v>
      </c>
      <c r="AD315" s="53">
        <f>IF(A316='Relevé Kizeo'!C277,VLOOKUP(A316,'Relevé Kizeo'!$C$4:$R$1001,10,TRUE),"")</f>
        <v>0</v>
      </c>
      <c r="AE315" s="11" t="str">
        <f t="shared" ca="1" si="91"/>
        <v/>
      </c>
      <c r="AF315" s="54" t="str">
        <f t="shared" ca="1" si="92"/>
        <v/>
      </c>
      <c r="AG315" s="43"/>
      <c r="AK315" s="14"/>
      <c r="AL315" s="14"/>
      <c r="AM315" s="14"/>
      <c r="AN315" s="14"/>
      <c r="AO315" s="14"/>
      <c r="AP315" s="84"/>
      <c r="AQ315" s="84"/>
      <c r="AR315" s="84"/>
      <c r="AS315" s="84"/>
      <c r="AT315" s="84"/>
      <c r="AU315" s="84"/>
      <c r="AV315" s="84"/>
      <c r="AW315" s="84"/>
      <c r="AX315" s="84"/>
    </row>
    <row r="316" spans="1:54" s="33" customFormat="1" ht="15.75" customHeight="1" x14ac:dyDescent="0.2">
      <c r="A316" s="57">
        <v>45200</v>
      </c>
      <c r="B316" s="208"/>
      <c r="C316" s="10" t="str">
        <f>IF(A316='Relevé Kizeo'!C277,VLOOKUP(A316,'Relevé Kizeo'!$C$4:$R$1001,2,TRUE),"")</f>
        <v>REPOS</v>
      </c>
      <c r="D316" s="9">
        <f t="shared" si="102"/>
        <v>10</v>
      </c>
      <c r="E316" s="10">
        <f t="shared" si="104"/>
        <v>0</v>
      </c>
      <c r="F316" s="170">
        <v>0</v>
      </c>
      <c r="G316" s="10" cm="1">
        <f t="array" ref="G316">_xlfn.IFS(C316="",0,C316=0,0,C316="CP",0,C316="CEF",0,C316="CSS",0,C316="CEM",0,C316="CEM",0,C316="MAL",0,C316="AT",0,C316="ABST J",0,C316="ABST I",0,C316="FERIE",0,C316="REPOS",0,C316&lt;"1:00",$F$420)</f>
        <v>0</v>
      </c>
      <c r="H316" s="10">
        <f>IF(A316='Relevé Kizeo'!C277,VLOOKUP(A316,'Relevé Kizeo'!$C$4:$R$1001,3,TRUE),"")</f>
        <v>0</v>
      </c>
      <c r="I316" s="10">
        <f>IF(A316='Relevé Kizeo'!C277,VLOOKUP(A316,'Relevé Kizeo'!$C$4:$R$1001,4,TRUE),"")</f>
        <v>0</v>
      </c>
      <c r="J316" s="10">
        <f>IF(A316='Relevé Kizeo'!C277,VLOOKUP(A316,'Relevé Kizeo'!$C$4:$R$1001,5,TRUE),"")</f>
        <v>0</v>
      </c>
      <c r="K316" s="10">
        <f t="shared" si="103"/>
        <v>0</v>
      </c>
      <c r="L316" s="9">
        <v>0</v>
      </c>
      <c r="M316" s="10" cm="1">
        <f t="array" ref="M316">_xlfn.IFS(I316="",0,I316=0,0,I316="CP",0,I316="CEF",0,I316="CSS",0,I316="CEM",0,I316="MAL",0,I316="AT",0,I316="ABST J",0,I316="ABST I",0,I316="FERIE",0,I316="REPOS",0,I316&lt;"1:00",$F$421)</f>
        <v>0</v>
      </c>
      <c r="N316" s="58" cm="1">
        <f t="array" aca="1" ref="N316" ca="1">_xlfn.IFS(D316=0,0,AND(D316&gt;=1,D316&lt;=9),OFFSET($AL$5,MOD(WEEKNUM(A316,21)-1,26),IF(WEEKNUM(A316,21)&gt;26,8,0))/5,D316=10,0,D316=11,(H316-E316+G316)*24+(K316-I316+M316)*24)</f>
        <v>0</v>
      </c>
      <c r="O316" s="37">
        <f t="shared" ref="O316" ca="1" si="109">SUM(N310:N314)</f>
        <v>0</v>
      </c>
      <c r="P316" s="25">
        <v>35</v>
      </c>
      <c r="Q316" s="28" cm="1">
        <f t="array" aca="1" ref="Q316" ca="1">IF(LEFT(R$2,1)="-",-1,1)*INDIRECT(CONCATENATE(RIGHT(R$2,LEN(R$2)-1),ROW()))+IF(LEFT(R$3,1)="-",-1,1)*INDIRECT(CONCATENATE(RIGHT(R$3,LEN(R$3)-1),ROW()))</f>
        <v>-35</v>
      </c>
      <c r="R316" s="25">
        <f t="shared" ca="1" si="98"/>
        <v>-1234.5500000000002</v>
      </c>
      <c r="S316" s="9">
        <f t="shared" si="99"/>
        <v>0</v>
      </c>
      <c r="T316" s="9" t="str">
        <f t="shared" si="105"/>
        <v/>
      </c>
      <c r="U316" s="59"/>
      <c r="V316" s="60">
        <f>IF(A316='Relevé Kizeo'!C277,VLOOKUP(A316,'Relevé Kizeo'!$C$4:$R$1001,6,TRUE),"")</f>
        <v>0</v>
      </c>
      <c r="W316" s="50" t="b">
        <f t="shared" si="90"/>
        <v>0</v>
      </c>
      <c r="X316" s="50"/>
      <c r="Y316" s="51" t="str">
        <f t="shared" si="100"/>
        <v>0</v>
      </c>
      <c r="Z316" s="52">
        <f>IF(A317='Relevé Kizeo'!C278,VLOOKUP(A317,'Relevé Kizeo'!$C$4:$R$1001,8,TRUE),"")</f>
        <v>0</v>
      </c>
      <c r="AA316" s="52" t="str">
        <f t="shared" si="101"/>
        <v>0</v>
      </c>
      <c r="AB316" s="52">
        <f>IF(A317='Relevé Kizeo'!C278,VLOOKUP(A317,'Relevé Kizeo'!$C$4:$R$1001,9,TRUE),"")</f>
        <v>0</v>
      </c>
      <c r="AC316" s="52" t="str">
        <f t="shared" si="106"/>
        <v>0</v>
      </c>
      <c r="AD316" s="53">
        <f>IF(A317='Relevé Kizeo'!C278,VLOOKUP(A317,'Relevé Kizeo'!$C$4:$R$1001,10,TRUE),"")</f>
        <v>0</v>
      </c>
      <c r="AE316" s="11" t="str">
        <f t="shared" ca="1" si="91"/>
        <v/>
      </c>
      <c r="AF316" s="54" t="str">
        <f t="shared" ca="1" si="92"/>
        <v/>
      </c>
      <c r="AG316" s="43"/>
      <c r="AK316" s="14"/>
      <c r="AL316" s="14"/>
      <c r="AM316" s="14"/>
      <c r="AN316" s="14"/>
      <c r="AO316" s="14"/>
      <c r="AP316" s="84"/>
      <c r="AQ316" s="84"/>
      <c r="AR316" s="84"/>
      <c r="AS316" s="84"/>
      <c r="AT316" s="84"/>
      <c r="AU316" s="84"/>
      <c r="AV316" s="84"/>
      <c r="AW316" s="84"/>
      <c r="AX316" s="84"/>
    </row>
    <row r="317" spans="1:54" s="33" customFormat="1" ht="15.75" customHeight="1" x14ac:dyDescent="0.2">
      <c r="A317" s="57">
        <v>45201</v>
      </c>
      <c r="B317" s="207" t="s">
        <v>83</v>
      </c>
      <c r="C317" s="10">
        <f>IF(A317='Relevé Kizeo'!C278,VLOOKUP(A317,'Relevé Kizeo'!$C$4:$R$1001,2,TRUE),"")</f>
        <v>0</v>
      </c>
      <c r="D317" s="9">
        <f t="shared" si="102"/>
        <v>0</v>
      </c>
      <c r="E317" s="10">
        <f t="shared" si="104"/>
        <v>0</v>
      </c>
      <c r="F317" s="170">
        <v>0</v>
      </c>
      <c r="G317" s="10" cm="1">
        <f t="array" ref="G317">_xlfn.IFS(C317="",0,C317=0,0,C317="CP",0,C317="CEF",0,C317="CSS",0,C317="CEM",0,C317="CEM",0,C317="MAL",0,C317="AT",0,C317="ABST J",0,C317="ABST I",0,C317="FERIE",0,C317="REPOS",0,C317&lt;"1:00",$F$420)</f>
        <v>0</v>
      </c>
      <c r="H317" s="10">
        <f>IF(A317='Relevé Kizeo'!C278,VLOOKUP(A317,'Relevé Kizeo'!$C$4:$R$1001,3,TRUE),"")</f>
        <v>0</v>
      </c>
      <c r="I317" s="10">
        <f>IF(A317='Relevé Kizeo'!C278,VLOOKUP(A317,'Relevé Kizeo'!$C$4:$R$1001,4,TRUE),"")</f>
        <v>0</v>
      </c>
      <c r="J317" s="10">
        <f>IF(A317='Relevé Kizeo'!C278,VLOOKUP(A317,'Relevé Kizeo'!$C$4:$R$1001,5,TRUE),"")</f>
        <v>0</v>
      </c>
      <c r="K317" s="10">
        <f t="shared" si="103"/>
        <v>0</v>
      </c>
      <c r="L317" s="9">
        <v>0</v>
      </c>
      <c r="M317" s="10" cm="1">
        <f t="array" ref="M317">_xlfn.IFS(I317="",0,I317=0,0,I317="CP",0,I317="CEF",0,I317="CSS",0,I317="CEM",0,I317="MAL",0,I317="AT",0,I317="ABST J",0,I317="ABST I",0,I317="FERIE",0,I317="REPOS",0,I317&lt;"1:00",$F$421)</f>
        <v>0</v>
      </c>
      <c r="N317" s="58" cm="1">
        <f t="array" aca="1" ref="N317" ca="1">_xlfn.IFS(D317=0,0,AND(D317&gt;=1,D317&lt;=9),OFFSET($AL$5,MOD(WEEKNUM(A317,21)-1,26),IF(WEEKNUM(A317,21)&gt;26,8,0))/5,D317=10,0,D317=11,(H317-E317+G317)*24+(K317-I317+M317)*24)</f>
        <v>0</v>
      </c>
      <c r="P317" s="25">
        <f t="shared" ca="1" si="97"/>
        <v>0</v>
      </c>
      <c r="Q317" s="28" cm="1">
        <f t="array" aca="1" ref="Q317" ca="1">IF(LEFT(R$2,1)="-",-1,1)*INDIRECT(CONCATENATE(RIGHT(R$2,LEN(R$2)-1),ROW()))+IF(LEFT(R$3,1)="-",-1,1)*INDIRECT(CONCATENATE(RIGHT(R$3,LEN(R$3)-1),ROW()))</f>
        <v>0</v>
      </c>
      <c r="R317" s="25">
        <f t="shared" ca="1" si="98"/>
        <v>-1234.5500000000002</v>
      </c>
      <c r="S317" s="9">
        <f t="shared" si="99"/>
        <v>0</v>
      </c>
      <c r="T317" s="9" t="str">
        <f t="shared" si="105"/>
        <v/>
      </c>
      <c r="U317" s="59"/>
      <c r="V317" s="60">
        <f>IF(A317='Relevé Kizeo'!C278,VLOOKUP(A317,'Relevé Kizeo'!$C$4:$R$1001,6,TRUE),"")</f>
        <v>0</v>
      </c>
      <c r="W317" s="50" t="b">
        <f t="shared" si="90"/>
        <v>0</v>
      </c>
      <c r="X317" s="50"/>
      <c r="Y317" s="51" t="str">
        <f t="shared" si="100"/>
        <v>0</v>
      </c>
      <c r="Z317" s="52">
        <f>IF(A318='Relevé Kizeo'!C279,VLOOKUP(A318,'Relevé Kizeo'!$C$4:$R$1001,8,TRUE),"")</f>
        <v>0</v>
      </c>
      <c r="AA317" s="52" t="str">
        <f t="shared" si="101"/>
        <v>0</v>
      </c>
      <c r="AB317" s="52">
        <f>IF(A318='Relevé Kizeo'!C279,VLOOKUP(A318,'Relevé Kizeo'!$C$4:$R$1001,9,TRUE),"")</f>
        <v>0</v>
      </c>
      <c r="AC317" s="52" t="str">
        <f t="shared" si="106"/>
        <v>0</v>
      </c>
      <c r="AD317" s="53">
        <f>IF(A318='Relevé Kizeo'!C279,VLOOKUP(A318,'Relevé Kizeo'!$C$4:$R$1001,10,TRUE),"")</f>
        <v>0</v>
      </c>
      <c r="AE317" s="11" t="str">
        <f t="shared" ca="1" si="91"/>
        <v/>
      </c>
      <c r="AF317" s="54" t="str">
        <f t="shared" ca="1" si="92"/>
        <v/>
      </c>
      <c r="AG317" s="43"/>
      <c r="AK317" s="14"/>
      <c r="AL317" s="14"/>
      <c r="AM317" s="14"/>
      <c r="AN317" s="14"/>
      <c r="AO317" s="14"/>
      <c r="AP317" s="84"/>
      <c r="AQ317" s="84"/>
      <c r="AR317" s="84"/>
      <c r="AS317" s="84"/>
      <c r="AT317" s="84"/>
      <c r="AU317" s="84"/>
      <c r="AV317" s="84"/>
      <c r="AW317" s="84"/>
      <c r="AX317" s="84"/>
    </row>
    <row r="318" spans="1:54" s="33" customFormat="1" ht="15.75" customHeight="1" x14ac:dyDescent="0.2">
      <c r="A318" s="57">
        <v>45202</v>
      </c>
      <c r="B318" s="208"/>
      <c r="C318" s="10">
        <f>IF(A318='Relevé Kizeo'!C279,VLOOKUP(A318,'Relevé Kizeo'!$C$4:$R$1001,2,TRUE),"")</f>
        <v>0</v>
      </c>
      <c r="D318" s="9">
        <f t="shared" si="102"/>
        <v>0</v>
      </c>
      <c r="E318" s="10">
        <f t="shared" si="104"/>
        <v>0</v>
      </c>
      <c r="F318" s="170">
        <v>0</v>
      </c>
      <c r="G318" s="10" cm="1">
        <f t="array" ref="G318">_xlfn.IFS(C318="",0,C318=0,0,C318="CP",0,C318="CEF",0,C318="CSS",0,C318="CEM",0,C318="CEM",0,C318="MAL",0,C318="AT",0,C318="ABST J",0,C318="ABST I",0,C318="FERIE",0,C318="REPOS",0,C318&lt;"1:00",$F$420)</f>
        <v>0</v>
      </c>
      <c r="H318" s="10">
        <f>IF(A318='Relevé Kizeo'!C279,VLOOKUP(A318,'Relevé Kizeo'!$C$4:$R$1001,3,TRUE),"")</f>
        <v>0</v>
      </c>
      <c r="I318" s="10">
        <f>IF(A318='Relevé Kizeo'!C279,VLOOKUP(A318,'Relevé Kizeo'!$C$4:$R$1001,4,TRUE),"")</f>
        <v>0</v>
      </c>
      <c r="J318" s="10">
        <f>IF(A318='Relevé Kizeo'!C279,VLOOKUP(A318,'Relevé Kizeo'!$C$4:$R$1001,5,TRUE),"")</f>
        <v>0</v>
      </c>
      <c r="K318" s="10">
        <f t="shared" si="103"/>
        <v>0</v>
      </c>
      <c r="L318" s="9">
        <v>0</v>
      </c>
      <c r="M318" s="10" cm="1">
        <f t="array" ref="M318">_xlfn.IFS(I318="",0,I318=0,0,I318="CP",0,I318="CEF",0,I318="CSS",0,I318="CEM",0,I318="MAL",0,I318="AT",0,I318="ABST J",0,I318="ABST I",0,I318="FERIE",0,I318="REPOS",0,I318&lt;"1:00",$F$421)</f>
        <v>0</v>
      </c>
      <c r="N318" s="58" cm="1">
        <f t="array" aca="1" ref="N318" ca="1">_xlfn.IFS(D318=0,0,AND(D318&gt;=1,D318&lt;=9),OFFSET($AL$5,MOD(WEEKNUM(A318,21)-1,26),IF(WEEKNUM(A318,21)&gt;26,8,0))/5,D318=10,0,D318=11,(H318-E318+G318)*24+(K318-I318+M318)*24)</f>
        <v>0</v>
      </c>
      <c r="O318" s="25"/>
      <c r="P318" s="25">
        <f t="shared" ca="1" si="97"/>
        <v>0</v>
      </c>
      <c r="Q318" s="28" cm="1">
        <f t="array" aca="1" ref="Q318" ca="1">IF(LEFT(R$2,1)="-",-1,1)*INDIRECT(CONCATENATE(RIGHT(R$2,LEN(R$2)-1),ROW()))+IF(LEFT(R$3,1)="-",-1,1)*INDIRECT(CONCATENATE(RIGHT(R$3,LEN(R$3)-1),ROW()))</f>
        <v>0</v>
      </c>
      <c r="R318" s="25">
        <f t="shared" ca="1" si="98"/>
        <v>-1234.5500000000002</v>
      </c>
      <c r="S318" s="9">
        <f t="shared" si="99"/>
        <v>0</v>
      </c>
      <c r="T318" s="9" t="str">
        <f t="shared" si="105"/>
        <v/>
      </c>
      <c r="U318" s="59"/>
      <c r="V318" s="60">
        <f>IF(A318='Relevé Kizeo'!C279,VLOOKUP(A318,'Relevé Kizeo'!$C$4:$R$1001,6,TRUE),"")</f>
        <v>0</v>
      </c>
      <c r="W318" s="50" t="b">
        <f t="shared" si="90"/>
        <v>0</v>
      </c>
      <c r="X318" s="50"/>
      <c r="Y318" s="51" t="str">
        <f t="shared" si="100"/>
        <v>0</v>
      </c>
      <c r="Z318" s="52">
        <f>IF(A319='Relevé Kizeo'!C280,VLOOKUP(A319,'Relevé Kizeo'!$C$4:$R$1001,8,TRUE),"")</f>
        <v>0</v>
      </c>
      <c r="AA318" s="52" t="str">
        <f t="shared" si="101"/>
        <v>0</v>
      </c>
      <c r="AB318" s="52">
        <f>IF(A319='Relevé Kizeo'!C280,VLOOKUP(A319,'Relevé Kizeo'!$C$4:$R$1001,9,TRUE),"")</f>
        <v>0</v>
      </c>
      <c r="AC318" s="52" t="str">
        <f t="shared" si="106"/>
        <v>0</v>
      </c>
      <c r="AD318" s="53">
        <f>IF(A319='Relevé Kizeo'!C280,VLOOKUP(A319,'Relevé Kizeo'!$C$4:$R$1001,10,TRUE),"")</f>
        <v>0</v>
      </c>
      <c r="AE318" s="11" t="str">
        <f t="shared" ca="1" si="91"/>
        <v/>
      </c>
      <c r="AF318" s="54" t="str">
        <f t="shared" ca="1" si="92"/>
        <v/>
      </c>
      <c r="AG318" s="43"/>
      <c r="AK318" s="14"/>
      <c r="AL318" s="14"/>
      <c r="AM318" s="14"/>
      <c r="AN318" s="14"/>
      <c r="AO318" s="14"/>
      <c r="AP318" s="84"/>
      <c r="AQ318" s="84"/>
      <c r="AR318" s="84"/>
      <c r="AS318" s="84"/>
      <c r="AT318" s="84"/>
      <c r="AU318" s="84"/>
      <c r="AV318" s="84"/>
      <c r="AW318" s="84"/>
      <c r="AX318" s="84"/>
    </row>
    <row r="319" spans="1:54" s="33" customFormat="1" ht="15.75" customHeight="1" x14ac:dyDescent="0.2">
      <c r="A319" s="57">
        <v>45203</v>
      </c>
      <c r="B319" s="208"/>
      <c r="C319" s="10">
        <f>IF(A319='Relevé Kizeo'!C280,VLOOKUP(A319,'Relevé Kizeo'!$C$4:$R$1001,2,TRUE),"")</f>
        <v>0</v>
      </c>
      <c r="D319" s="9">
        <f t="shared" si="102"/>
        <v>0</v>
      </c>
      <c r="E319" s="10">
        <f t="shared" si="104"/>
        <v>0</v>
      </c>
      <c r="F319" s="170">
        <v>0</v>
      </c>
      <c r="G319" s="10" cm="1">
        <f t="array" ref="G319">_xlfn.IFS(C319="",0,C319=0,0,C319="CP",0,C319="CEF",0,C319="CSS",0,C319="CEM",0,C319="CEM",0,C319="MAL",0,C319="AT",0,C319="ABST J",0,C319="ABST I",0,C319="FERIE",0,C319="REPOS",0,C319&lt;"1:00",$F$420)</f>
        <v>0</v>
      </c>
      <c r="H319" s="10">
        <f>IF(A319='Relevé Kizeo'!C280,VLOOKUP(A319,'Relevé Kizeo'!$C$4:$R$1001,3,TRUE),"")</f>
        <v>0</v>
      </c>
      <c r="I319" s="10">
        <f>IF(A319='Relevé Kizeo'!C280,VLOOKUP(A319,'Relevé Kizeo'!$C$4:$R$1001,4,TRUE),"")</f>
        <v>0</v>
      </c>
      <c r="J319" s="10">
        <f>IF(A319='Relevé Kizeo'!C280,VLOOKUP(A319,'Relevé Kizeo'!$C$4:$R$1001,5,TRUE),"")</f>
        <v>0</v>
      </c>
      <c r="K319" s="10">
        <f t="shared" si="103"/>
        <v>0</v>
      </c>
      <c r="L319" s="9">
        <v>0</v>
      </c>
      <c r="M319" s="10" cm="1">
        <f t="array" ref="M319">_xlfn.IFS(I319="",0,I319=0,0,I319="CP",0,I319="CEF",0,I319="CSS",0,I319="CEM",0,I319="MAL",0,I319="AT",0,I319="ABST J",0,I319="ABST I",0,I319="FERIE",0,I319="REPOS",0,I319&lt;"1:00",$F$421)</f>
        <v>0</v>
      </c>
      <c r="N319" s="58" cm="1">
        <f t="array" aca="1" ref="N319" ca="1">_xlfn.IFS(D319=0,0,AND(D319&gt;=1,D319&lt;=9),OFFSET($AL$5,MOD(WEEKNUM(A319,21)-1,26),IF(WEEKNUM(A319,21)&gt;26,8,0))/5,D319=10,0,D319=11,(H319-E319+G319)*24+(K319-I319+M319)*24)</f>
        <v>0</v>
      </c>
      <c r="O319" s="25"/>
      <c r="P319" s="25">
        <f t="shared" ca="1" si="97"/>
        <v>0</v>
      </c>
      <c r="Q319" s="28" cm="1">
        <f t="array" aca="1" ref="Q319" ca="1">IF(LEFT(R$2,1)="-",-1,1)*INDIRECT(CONCATENATE(RIGHT(R$2,LEN(R$2)-1),ROW()))+IF(LEFT(R$3,1)="-",-1,1)*INDIRECT(CONCATENATE(RIGHT(R$3,LEN(R$3)-1),ROW()))</f>
        <v>0</v>
      </c>
      <c r="R319" s="25">
        <f t="shared" ca="1" si="98"/>
        <v>-1234.5500000000002</v>
      </c>
      <c r="S319" s="9">
        <f t="shared" si="99"/>
        <v>0</v>
      </c>
      <c r="T319" s="9" t="str">
        <f t="shared" si="105"/>
        <v/>
      </c>
      <c r="U319" s="59"/>
      <c r="V319" s="60">
        <f>IF(A319='Relevé Kizeo'!C280,VLOOKUP(A319,'Relevé Kizeo'!$C$4:$R$1001,6,TRUE),"")</f>
        <v>0</v>
      </c>
      <c r="W319" s="50" t="b">
        <f t="shared" si="90"/>
        <v>0</v>
      </c>
      <c r="X319" s="50"/>
      <c r="Y319" s="51" t="str">
        <f t="shared" si="100"/>
        <v>0</v>
      </c>
      <c r="Z319" s="52">
        <f>IF(A320='Relevé Kizeo'!C281,VLOOKUP(A320,'Relevé Kizeo'!$C$4:$R$1001,8,TRUE),"")</f>
        <v>0</v>
      </c>
      <c r="AA319" s="52" t="str">
        <f t="shared" si="101"/>
        <v>0</v>
      </c>
      <c r="AB319" s="52">
        <f>IF(A320='Relevé Kizeo'!C281,VLOOKUP(A320,'Relevé Kizeo'!$C$4:$R$1001,9,TRUE),"")</f>
        <v>0</v>
      </c>
      <c r="AC319" s="52" t="str">
        <f t="shared" si="106"/>
        <v>0</v>
      </c>
      <c r="AD319" s="53">
        <f>IF(A320='Relevé Kizeo'!C281,VLOOKUP(A320,'Relevé Kizeo'!$C$4:$R$1001,10,TRUE),"")</f>
        <v>0</v>
      </c>
      <c r="AE319" s="11" t="str">
        <f t="shared" ca="1" si="91"/>
        <v/>
      </c>
      <c r="AF319" s="54" t="str">
        <f t="shared" ca="1" si="92"/>
        <v/>
      </c>
      <c r="AG319" s="43"/>
      <c r="AK319" s="14"/>
      <c r="AL319" s="14"/>
      <c r="AM319" s="14"/>
      <c r="AN319" s="14"/>
      <c r="AO319" s="14"/>
      <c r="AP319" s="84"/>
      <c r="AQ319" s="84"/>
      <c r="AR319" s="84"/>
      <c r="AS319" s="84"/>
      <c r="AT319" s="84"/>
      <c r="AU319" s="84"/>
      <c r="AV319" s="84"/>
      <c r="AW319" s="84"/>
      <c r="AX319" s="84"/>
    </row>
    <row r="320" spans="1:54" s="33" customFormat="1" ht="15.75" customHeight="1" x14ac:dyDescent="0.2">
      <c r="A320" s="57">
        <v>45204</v>
      </c>
      <c r="B320" s="208"/>
      <c r="C320" s="10">
        <f>IF(A320='Relevé Kizeo'!C281,VLOOKUP(A320,'Relevé Kizeo'!$C$4:$R$1001,2,TRUE),"")</f>
        <v>0</v>
      </c>
      <c r="D320" s="9">
        <f t="shared" si="102"/>
        <v>0</v>
      </c>
      <c r="E320" s="10">
        <f t="shared" si="104"/>
        <v>0</v>
      </c>
      <c r="F320" s="170">
        <v>0</v>
      </c>
      <c r="G320" s="10" cm="1">
        <f t="array" ref="G320">_xlfn.IFS(C320="",0,C320=0,0,C320="CP",0,C320="CEF",0,C320="CSS",0,C320="CEM",0,C320="CEM",0,C320="MAL",0,C320="AT",0,C320="ABST J",0,C320="ABST I",0,C320="FERIE",0,C320="REPOS",0,C320&lt;"1:00",$F$420)</f>
        <v>0</v>
      </c>
      <c r="H320" s="10">
        <f>IF(A320='Relevé Kizeo'!C281,VLOOKUP(A320,'Relevé Kizeo'!$C$4:$R$1001,3,TRUE),"")</f>
        <v>0</v>
      </c>
      <c r="I320" s="10">
        <f>IF(A320='Relevé Kizeo'!C281,VLOOKUP(A320,'Relevé Kizeo'!$C$4:$R$1001,4,TRUE),"")</f>
        <v>0</v>
      </c>
      <c r="J320" s="10">
        <f>IF(A320='Relevé Kizeo'!C281,VLOOKUP(A320,'Relevé Kizeo'!$C$4:$R$1001,5,TRUE),"")</f>
        <v>0</v>
      </c>
      <c r="K320" s="10">
        <f t="shared" si="103"/>
        <v>0</v>
      </c>
      <c r="L320" s="9">
        <v>0</v>
      </c>
      <c r="M320" s="10" cm="1">
        <f t="array" ref="M320">_xlfn.IFS(I320="",0,I320=0,0,I320="CP",0,I320="CEF",0,I320="CSS",0,I320="CEM",0,I320="MAL",0,I320="AT",0,I320="ABST J",0,I320="ABST I",0,I320="FERIE",0,I320="REPOS",0,I320&lt;"1:00",$F$421)</f>
        <v>0</v>
      </c>
      <c r="N320" s="58" cm="1">
        <f t="array" aca="1" ref="N320" ca="1">_xlfn.IFS(D320=0,0,AND(D320&gt;=1,D320&lt;=9),OFFSET($AL$5,MOD(WEEKNUM(A320,21)-1,26),IF(WEEKNUM(A320,21)&gt;26,8,0))/5,D320=10,0,D320=11,(H320-E320+G320)*24+(K320-I320+M320)*24)</f>
        <v>0</v>
      </c>
      <c r="O320" s="25"/>
      <c r="P320" s="25">
        <f t="shared" ca="1" si="97"/>
        <v>0</v>
      </c>
      <c r="Q320" s="28" cm="1">
        <f t="array" aca="1" ref="Q320" ca="1">IF(LEFT(R$2,1)="-",-1,1)*INDIRECT(CONCATENATE(RIGHT(R$2,LEN(R$2)-1),ROW()))+IF(LEFT(R$3,1)="-",-1,1)*INDIRECT(CONCATENATE(RIGHT(R$3,LEN(R$3)-1),ROW()))</f>
        <v>0</v>
      </c>
      <c r="R320" s="25">
        <f t="shared" ca="1" si="98"/>
        <v>-1234.5500000000002</v>
      </c>
      <c r="S320" s="9">
        <f t="shared" si="99"/>
        <v>0</v>
      </c>
      <c r="T320" s="9" t="str">
        <f t="shared" si="105"/>
        <v/>
      </c>
      <c r="U320" s="59"/>
      <c r="V320" s="60">
        <f>IF(A320='Relevé Kizeo'!C281,VLOOKUP(A320,'Relevé Kizeo'!$C$4:$R$1001,6,TRUE),"")</f>
        <v>0</v>
      </c>
      <c r="W320" s="50" t="b">
        <f t="shared" si="90"/>
        <v>0</v>
      </c>
      <c r="X320" s="50"/>
      <c r="Y320" s="51" t="str">
        <f t="shared" si="100"/>
        <v>0</v>
      </c>
      <c r="Z320" s="52">
        <f>IF(A321='Relevé Kizeo'!C282,VLOOKUP(A321,'Relevé Kizeo'!$C$4:$R$1001,8,TRUE),"")</f>
        <v>0</v>
      </c>
      <c r="AA320" s="52" t="str">
        <f t="shared" si="101"/>
        <v>0</v>
      </c>
      <c r="AB320" s="52">
        <f>IF(A321='Relevé Kizeo'!C282,VLOOKUP(A321,'Relevé Kizeo'!$C$4:$R$1001,9,TRUE),"")</f>
        <v>0</v>
      </c>
      <c r="AC320" s="52" t="str">
        <f t="shared" si="106"/>
        <v>0</v>
      </c>
      <c r="AD320" s="53">
        <f>IF(A321='Relevé Kizeo'!C282,VLOOKUP(A321,'Relevé Kizeo'!$C$4:$R$1001,10,TRUE),"")</f>
        <v>0</v>
      </c>
      <c r="AE320" s="11" t="str">
        <f t="shared" ca="1" si="91"/>
        <v/>
      </c>
      <c r="AF320" s="54" t="str">
        <f t="shared" ca="1" si="92"/>
        <v/>
      </c>
      <c r="AG320" s="64"/>
      <c r="AK320" s="14"/>
      <c r="AL320" s="14"/>
      <c r="AM320" s="14"/>
      <c r="AN320" s="14"/>
      <c r="AO320" s="14"/>
      <c r="AP320" s="84"/>
      <c r="AQ320" s="84"/>
      <c r="AR320" s="84"/>
      <c r="AS320" s="84"/>
      <c r="AT320" s="84"/>
      <c r="AU320" s="84"/>
      <c r="AV320" s="84"/>
      <c r="AW320" s="84"/>
      <c r="AX320" s="84"/>
    </row>
    <row r="321" spans="1:50" s="33" customFormat="1" ht="15.75" customHeight="1" x14ac:dyDescent="0.2">
      <c r="A321" s="57">
        <v>45205</v>
      </c>
      <c r="B321" s="208"/>
      <c r="C321" s="10">
        <f>IF(A321='Relevé Kizeo'!C282,VLOOKUP(A321,'Relevé Kizeo'!$C$4:$R$1001,2,TRUE),"")</f>
        <v>0</v>
      </c>
      <c r="D321" s="9">
        <f t="shared" si="102"/>
        <v>0</v>
      </c>
      <c r="E321" s="10">
        <f t="shared" si="104"/>
        <v>0</v>
      </c>
      <c r="F321" s="170">
        <v>0</v>
      </c>
      <c r="G321" s="10" cm="1">
        <f t="array" ref="G321">_xlfn.IFS(C321="",0,C321=0,0,C321="CP",0,C321="CEF",0,C321="CSS",0,C321="CEM",0,C321="CEM",0,C321="MAL",0,C321="AT",0,C321="ABST J",0,C321="ABST I",0,C321="FERIE",0,C321="REPOS",0,C321&lt;"1:00",$F$420)</f>
        <v>0</v>
      </c>
      <c r="H321" s="10">
        <f>IF(A321='Relevé Kizeo'!C282,VLOOKUP(A321,'Relevé Kizeo'!$C$4:$R$1001,3,TRUE),"")</f>
        <v>0</v>
      </c>
      <c r="I321" s="10">
        <f>IF(A321='Relevé Kizeo'!C282,VLOOKUP(A321,'Relevé Kizeo'!$C$4:$R$1001,4,TRUE),"")</f>
        <v>0</v>
      </c>
      <c r="J321" s="10">
        <f>IF(A321='Relevé Kizeo'!C282,VLOOKUP(A321,'Relevé Kizeo'!$C$4:$R$1001,5,TRUE),"")</f>
        <v>0</v>
      </c>
      <c r="K321" s="10">
        <f t="shared" si="103"/>
        <v>0</v>
      </c>
      <c r="L321" s="9">
        <v>0</v>
      </c>
      <c r="M321" s="10" cm="1">
        <f t="array" ref="M321">_xlfn.IFS(I321="",0,I321=0,0,I321="CP",0,I321="CEF",0,I321="CSS",0,I321="CEM",0,I321="MAL",0,I321="AT",0,I321="ABST J",0,I321="ABST I",0,I321="FERIE",0,I321="REPOS",0,I321&lt;"1:00",$F$421)</f>
        <v>0</v>
      </c>
      <c r="N321" s="58" cm="1">
        <f t="array" aca="1" ref="N321" ca="1">_xlfn.IFS(D321=0,0,AND(D321&gt;=1,D321&lt;=9),OFFSET($AL$5,MOD(WEEKNUM(A321,21)-1,26),IF(WEEKNUM(A321,21)&gt;26,8,0))/5,D321=10,0,D321=11,(H321-E321+G321)*24+(K321-I321+M321)*24)</f>
        <v>0</v>
      </c>
      <c r="O321" s="25"/>
      <c r="P321" s="25">
        <f t="shared" ca="1" si="97"/>
        <v>0</v>
      </c>
      <c r="Q321" s="28" cm="1">
        <f t="array" aca="1" ref="Q321" ca="1">IF(LEFT(R$2,1)="-",-1,1)*INDIRECT(CONCATENATE(RIGHT(R$2,LEN(R$2)-1),ROW()))+IF(LEFT(R$3,1)="-",-1,1)*INDIRECT(CONCATENATE(RIGHT(R$3,LEN(R$3)-1),ROW()))</f>
        <v>0</v>
      </c>
      <c r="R321" s="25">
        <f t="shared" ca="1" si="98"/>
        <v>-1234.5500000000002</v>
      </c>
      <c r="S321" s="9">
        <f t="shared" si="99"/>
        <v>0</v>
      </c>
      <c r="T321" s="9" t="str">
        <f t="shared" si="105"/>
        <v/>
      </c>
      <c r="U321" s="59"/>
      <c r="V321" s="60">
        <f>IF(A321='Relevé Kizeo'!C282,VLOOKUP(A321,'Relevé Kizeo'!$C$4:$R$1001,6,TRUE),"")</f>
        <v>0</v>
      </c>
      <c r="W321" s="50">
        <f t="shared" si="90"/>
        <v>0</v>
      </c>
      <c r="X321" s="50"/>
      <c r="Y321" s="51" t="str">
        <f t="shared" si="100"/>
        <v>0</v>
      </c>
      <c r="Z321" s="52">
        <f>IF(A322='Relevé Kizeo'!C283,VLOOKUP(A322,'Relevé Kizeo'!$C$4:$R$1001,8,TRUE),"")</f>
        <v>0</v>
      </c>
      <c r="AA321" s="52" t="str">
        <f t="shared" si="101"/>
        <v>0</v>
      </c>
      <c r="AB321" s="52">
        <f>IF(A322='Relevé Kizeo'!C283,VLOOKUP(A322,'Relevé Kizeo'!$C$4:$R$1001,9,TRUE),"")</f>
        <v>0</v>
      </c>
      <c r="AC321" s="52" t="str">
        <f t="shared" si="106"/>
        <v>0</v>
      </c>
      <c r="AD321" s="53">
        <f>IF(A322='Relevé Kizeo'!C283,VLOOKUP(A322,'Relevé Kizeo'!$C$4:$R$1001,10,TRUE),"")</f>
        <v>0</v>
      </c>
      <c r="AE321" s="11" t="str">
        <f t="shared" ca="1" si="91"/>
        <v/>
      </c>
      <c r="AF321" s="54" t="str">
        <f t="shared" ca="1" si="92"/>
        <v/>
      </c>
      <c r="AG321" s="61"/>
      <c r="AK321" s="14"/>
      <c r="AL321" s="14"/>
      <c r="AM321" s="14"/>
      <c r="AN321" s="14"/>
      <c r="AO321" s="14"/>
      <c r="AP321" s="84"/>
      <c r="AQ321" s="84"/>
      <c r="AR321" s="84"/>
      <c r="AS321" s="84"/>
      <c r="AT321" s="84"/>
      <c r="AU321" s="84"/>
      <c r="AV321" s="84"/>
      <c r="AW321" s="84"/>
      <c r="AX321" s="84"/>
    </row>
    <row r="322" spans="1:50" s="33" customFormat="1" ht="15.75" customHeight="1" x14ac:dyDescent="0.2">
      <c r="A322" s="57">
        <v>45206</v>
      </c>
      <c r="B322" s="208"/>
      <c r="C322" s="10" t="str">
        <f>IF(A322='Relevé Kizeo'!C283,VLOOKUP(A322,'Relevé Kizeo'!$C$4:$R$1001,2,TRUE),"")</f>
        <v>REPOS</v>
      </c>
      <c r="D322" s="9">
        <f t="shared" si="102"/>
        <v>10</v>
      </c>
      <c r="E322" s="10">
        <f t="shared" si="104"/>
        <v>0</v>
      </c>
      <c r="F322" s="170">
        <v>0</v>
      </c>
      <c r="G322" s="10" cm="1">
        <f t="array" ref="G322">_xlfn.IFS(C322="",0,C322=0,0,C322="CP",0,C322="CEF",0,C322="CSS",0,C322="CEM",0,C322="CEM",0,C322="MAL",0,C322="AT",0,C322="ABST J",0,C322="ABST I",0,C322="FERIE",0,C322="REPOS",0,C322&lt;"1:00",$F$420)</f>
        <v>0</v>
      </c>
      <c r="H322" s="10">
        <f>IF(A322='Relevé Kizeo'!C283,VLOOKUP(A322,'Relevé Kizeo'!$C$4:$R$1001,3,TRUE),"")</f>
        <v>0</v>
      </c>
      <c r="I322" s="10">
        <f>IF(A322='Relevé Kizeo'!C283,VLOOKUP(A322,'Relevé Kizeo'!$C$4:$R$1001,4,TRUE),"")</f>
        <v>0</v>
      </c>
      <c r="J322" s="10">
        <f>IF(A322='Relevé Kizeo'!C283,VLOOKUP(A322,'Relevé Kizeo'!$C$4:$R$1001,5,TRUE),"")</f>
        <v>0</v>
      </c>
      <c r="K322" s="10">
        <f t="shared" si="103"/>
        <v>0</v>
      </c>
      <c r="L322" s="9">
        <v>0</v>
      </c>
      <c r="M322" s="10" cm="1">
        <f t="array" ref="M322">_xlfn.IFS(I322="",0,I322=0,0,I322="CP",0,I322="CEF",0,I322="CSS",0,I322="CEM",0,I322="MAL",0,I322="AT",0,I322="ABST J",0,I322="ABST I",0,I322="FERIE",0,I322="REPOS",0,I322&lt;"1:00",$F$421)</f>
        <v>0</v>
      </c>
      <c r="N322" s="58" cm="1">
        <f t="array" aca="1" ref="N322" ca="1">_xlfn.IFS(D322=0,0,AND(D322&gt;=1,D322&lt;=9),OFFSET($AL$5,MOD(WEEKNUM(A322,21)-1,26),IF(WEEKNUM(A322,21)&gt;26,8,0))/5,D322=10,0,D322=11,(H322-E322+G322)*24+(K322-I322+M322)*24)</f>
        <v>0</v>
      </c>
      <c r="O322" s="25"/>
      <c r="P322" s="25">
        <f t="shared" ca="1" si="97"/>
        <v>0</v>
      </c>
      <c r="Q322" s="28" cm="1">
        <f t="array" aca="1" ref="Q322" ca="1">IF(LEFT(R$2,1)="-",-1,1)*INDIRECT(CONCATENATE(RIGHT(R$2,LEN(R$2)-1),ROW()))+IF(LEFT(R$3,1)="-",-1,1)*INDIRECT(CONCATENATE(RIGHT(R$3,LEN(R$3)-1),ROW()))</f>
        <v>0</v>
      </c>
      <c r="R322" s="25">
        <f t="shared" ca="1" si="98"/>
        <v>-1234.5500000000002</v>
      </c>
      <c r="S322" s="9">
        <f t="shared" si="99"/>
        <v>0</v>
      </c>
      <c r="T322" s="9" t="str">
        <f t="shared" si="105"/>
        <v/>
      </c>
      <c r="U322" s="59"/>
      <c r="V322" s="60">
        <f>IF(A322='Relevé Kizeo'!C283,VLOOKUP(A322,'Relevé Kizeo'!$C$4:$R$1001,6,TRUE),"")</f>
        <v>0</v>
      </c>
      <c r="W322" s="50">
        <f t="shared" si="90"/>
        <v>0</v>
      </c>
      <c r="X322" s="50"/>
      <c r="Y322" s="51" t="str">
        <f t="shared" si="100"/>
        <v>0</v>
      </c>
      <c r="Z322" s="52">
        <f>IF(A323='Relevé Kizeo'!C284,VLOOKUP(A323,'Relevé Kizeo'!$C$4:$R$1001,8,TRUE),"")</f>
        <v>0</v>
      </c>
      <c r="AA322" s="52" t="str">
        <f t="shared" si="101"/>
        <v>0</v>
      </c>
      <c r="AB322" s="52">
        <f>IF(A323='Relevé Kizeo'!C284,VLOOKUP(A323,'Relevé Kizeo'!$C$4:$R$1001,9,TRUE),"")</f>
        <v>0</v>
      </c>
      <c r="AC322" s="52" t="str">
        <f t="shared" si="106"/>
        <v>0</v>
      </c>
      <c r="AD322" s="53">
        <f>IF(A323='Relevé Kizeo'!C284,VLOOKUP(A323,'Relevé Kizeo'!$C$4:$R$1001,10,TRUE),"")</f>
        <v>0</v>
      </c>
      <c r="AE322" s="11" t="str">
        <f t="shared" ca="1" si="91"/>
        <v/>
      </c>
      <c r="AF322" s="54" t="str">
        <f t="shared" ca="1" si="92"/>
        <v/>
      </c>
      <c r="AG322" s="43"/>
      <c r="AK322" s="14"/>
      <c r="AL322" s="14"/>
      <c r="AM322" s="14"/>
      <c r="AN322" s="14"/>
      <c r="AO322" s="14"/>
      <c r="AP322" s="84"/>
      <c r="AQ322" s="84"/>
      <c r="AR322" s="84"/>
      <c r="AS322" s="84"/>
      <c r="AT322" s="84"/>
      <c r="AU322" s="84"/>
      <c r="AV322" s="84"/>
      <c r="AW322" s="84"/>
      <c r="AX322" s="84"/>
    </row>
    <row r="323" spans="1:50" s="33" customFormat="1" ht="15.75" customHeight="1" x14ac:dyDescent="0.25">
      <c r="A323" s="57">
        <v>45207</v>
      </c>
      <c r="B323" s="208"/>
      <c r="C323" s="10" t="str">
        <f>IF(A323='Relevé Kizeo'!C284,VLOOKUP(A323,'Relevé Kizeo'!$C$4:$R$1001,2,TRUE),"")</f>
        <v>REPOS</v>
      </c>
      <c r="D323" s="9">
        <f t="shared" si="102"/>
        <v>10</v>
      </c>
      <c r="E323" s="10">
        <f t="shared" si="104"/>
        <v>0</v>
      </c>
      <c r="F323" s="170">
        <v>0</v>
      </c>
      <c r="G323" s="10" cm="1">
        <f t="array" ref="G323">_xlfn.IFS(C323="",0,C323=0,0,C323="CP",0,C323="CEF",0,C323="CSS",0,C323="CEM",0,C323="CEM",0,C323="MAL",0,C323="AT",0,C323="ABST J",0,C323="ABST I",0,C323="FERIE",0,C323="REPOS",0,C323&lt;"1:00",$F$420)</f>
        <v>0</v>
      </c>
      <c r="H323" s="10">
        <f>IF(A323='Relevé Kizeo'!C284,VLOOKUP(A323,'Relevé Kizeo'!$C$4:$R$1001,3,TRUE),"")</f>
        <v>0</v>
      </c>
      <c r="I323" s="10">
        <f>IF(A323='Relevé Kizeo'!C284,VLOOKUP(A323,'Relevé Kizeo'!$C$4:$R$1001,4,TRUE),"")</f>
        <v>0</v>
      </c>
      <c r="J323" s="10">
        <f>IF(A323='Relevé Kizeo'!C284,VLOOKUP(A323,'Relevé Kizeo'!$C$4:$R$1001,5,TRUE),"")</f>
        <v>0</v>
      </c>
      <c r="K323" s="10">
        <f t="shared" si="103"/>
        <v>0</v>
      </c>
      <c r="L323" s="9">
        <v>0</v>
      </c>
      <c r="M323" s="10" cm="1">
        <f t="array" ref="M323">_xlfn.IFS(I323="",0,I323=0,0,I323="CP",0,I323="CEF",0,I323="CSS",0,I323="CEM",0,I323="MAL",0,I323="AT",0,I323="ABST J",0,I323="ABST I",0,I323="FERIE",0,I323="REPOS",0,I323&lt;"1:00",$F$421)</f>
        <v>0</v>
      </c>
      <c r="N323" s="58" cm="1">
        <f t="array" aca="1" ref="N323" ca="1">_xlfn.IFS(D323=0,0,AND(D323&gt;=1,D323&lt;=9),OFFSET($AL$5,MOD(WEEKNUM(A323,21)-1,26),IF(WEEKNUM(A323,21)&gt;26,8,0))/5,D323=10,0,D323=11,(H323-E323+G323)*24+(K323-I323+M323)*24)</f>
        <v>0</v>
      </c>
      <c r="O323" s="37">
        <f t="shared" ref="O323" ca="1" si="110">SUM(N317:N321)</f>
        <v>0</v>
      </c>
      <c r="P323" s="25">
        <v>39</v>
      </c>
      <c r="Q323" s="28" cm="1">
        <f t="array" aca="1" ref="Q323" ca="1">IF(LEFT(R$2,1)="-",-1,1)*INDIRECT(CONCATENATE(RIGHT(R$2,LEN(R$2)-1),ROW()))+IF(LEFT(R$3,1)="-",-1,1)*INDIRECT(CONCATENATE(RIGHT(R$3,LEN(R$3)-1),ROW()))</f>
        <v>-39</v>
      </c>
      <c r="R323" s="25">
        <f t="shared" ca="1" si="98"/>
        <v>-1273.5500000000002</v>
      </c>
      <c r="S323" s="9">
        <f t="shared" si="99"/>
        <v>0</v>
      </c>
      <c r="T323" s="9" t="str">
        <f t="shared" si="105"/>
        <v/>
      </c>
      <c r="U323" s="59"/>
      <c r="V323" s="60">
        <f>IF(A323='Relevé Kizeo'!C284,VLOOKUP(A323,'Relevé Kizeo'!$C$4:$R$1001,6,TRUE),"")</f>
        <v>0</v>
      </c>
      <c r="W323" s="50" t="b">
        <f t="shared" si="90"/>
        <v>0</v>
      </c>
      <c r="X323" s="50"/>
      <c r="Y323" s="51" t="str">
        <f t="shared" si="100"/>
        <v>0</v>
      </c>
      <c r="Z323" s="52">
        <f>IF(A324='Relevé Kizeo'!C285,VLOOKUP(A324,'Relevé Kizeo'!$C$4:$R$1001,8,TRUE),"")</f>
        <v>0</v>
      </c>
      <c r="AA323" s="52" t="str">
        <f t="shared" si="101"/>
        <v>0</v>
      </c>
      <c r="AB323" s="52">
        <f>IF(A324='Relevé Kizeo'!C285,VLOOKUP(A324,'Relevé Kizeo'!$C$4:$R$1001,9,TRUE),"")</f>
        <v>0</v>
      </c>
      <c r="AC323" s="52" t="str">
        <f t="shared" si="106"/>
        <v>0</v>
      </c>
      <c r="AD323" s="53">
        <f>IF(A324='Relevé Kizeo'!C285,VLOOKUP(A324,'Relevé Kizeo'!$C$4:$R$1001,10,TRUE),"")</f>
        <v>0</v>
      </c>
      <c r="AE323" s="11" t="str">
        <f t="shared" ca="1" si="91"/>
        <v/>
      </c>
      <c r="AF323" s="54" t="str">
        <f t="shared" ca="1" si="92"/>
        <v/>
      </c>
      <c r="AG323" s="43"/>
    </row>
    <row r="324" spans="1:50" s="33" customFormat="1" ht="15.75" customHeight="1" x14ac:dyDescent="0.25">
      <c r="A324" s="57">
        <v>45208</v>
      </c>
      <c r="B324" s="207" t="s">
        <v>84</v>
      </c>
      <c r="C324" s="10">
        <f>IF(A324='Relevé Kizeo'!C285,VLOOKUP(A324,'Relevé Kizeo'!$C$4:$R$1001,2,TRUE),"")</f>
        <v>0</v>
      </c>
      <c r="D324" s="9">
        <f t="shared" si="102"/>
        <v>0</v>
      </c>
      <c r="E324" s="10">
        <f t="shared" si="104"/>
        <v>0</v>
      </c>
      <c r="F324" s="170">
        <v>0</v>
      </c>
      <c r="G324" s="10" cm="1">
        <f t="array" ref="G324">_xlfn.IFS(C324="",0,C324=0,0,C324="CP",0,C324="CEF",0,C324="CSS",0,C324="CEM",0,C324="CEM",0,C324="MAL",0,C324="AT",0,C324="ABST J",0,C324="ABST I",0,C324="FERIE",0,C324="REPOS",0,C324&lt;"1:00",$F$420)</f>
        <v>0</v>
      </c>
      <c r="H324" s="10">
        <f>IF(A324='Relevé Kizeo'!C285,VLOOKUP(A324,'Relevé Kizeo'!$C$4:$R$1001,3,TRUE),"")</f>
        <v>0</v>
      </c>
      <c r="I324" s="10">
        <f>IF(A324='Relevé Kizeo'!C285,VLOOKUP(A324,'Relevé Kizeo'!$C$4:$R$1001,4,TRUE),"")</f>
        <v>0</v>
      </c>
      <c r="J324" s="10">
        <f>IF(A324='Relevé Kizeo'!C285,VLOOKUP(A324,'Relevé Kizeo'!$C$4:$R$1001,5,TRUE),"")</f>
        <v>0</v>
      </c>
      <c r="K324" s="10">
        <f t="shared" si="103"/>
        <v>0</v>
      </c>
      <c r="L324" s="9">
        <v>0</v>
      </c>
      <c r="M324" s="10" cm="1">
        <f t="array" ref="M324">_xlfn.IFS(I324="",0,I324=0,0,I324="CP",0,I324="CEF",0,I324="CSS",0,I324="CEM",0,I324="MAL",0,I324="AT",0,I324="ABST J",0,I324="ABST I",0,I324="FERIE",0,I324="REPOS",0,I324&lt;"1:00",$F$421)</f>
        <v>0</v>
      </c>
      <c r="N324" s="58" cm="1">
        <f t="array" aca="1" ref="N324" ca="1">_xlfn.IFS(D324=0,0,AND(D324&gt;=1,D324&lt;=9),OFFSET($AL$5,MOD(WEEKNUM(A324,21)-1,26),IF(WEEKNUM(A324,21)&gt;26,8,0))/5,D324=10,0,D324=11,(H324-E324+G324)*24+(K324-I324+M324)*24)</f>
        <v>0</v>
      </c>
      <c r="P324" s="25">
        <f t="shared" ca="1" si="97"/>
        <v>0</v>
      </c>
      <c r="Q324" s="28" cm="1">
        <f t="array" aca="1" ref="Q324" ca="1">IF(LEFT(R$2,1)="-",-1,1)*INDIRECT(CONCATENATE(RIGHT(R$2,LEN(R$2)-1),ROW()))+IF(LEFT(R$3,1)="-",-1,1)*INDIRECT(CONCATENATE(RIGHT(R$3,LEN(R$3)-1),ROW()))</f>
        <v>0</v>
      </c>
      <c r="R324" s="25">
        <f t="shared" ca="1" si="98"/>
        <v>-1273.5500000000002</v>
      </c>
      <c r="S324" s="9">
        <f t="shared" si="99"/>
        <v>0</v>
      </c>
      <c r="T324" s="9" t="str">
        <f t="shared" si="105"/>
        <v/>
      </c>
      <c r="U324" s="59"/>
      <c r="V324" s="60">
        <f>IF(A324='Relevé Kizeo'!C285,VLOOKUP(A324,'Relevé Kizeo'!$C$4:$R$1001,6,TRUE),"")</f>
        <v>0</v>
      </c>
      <c r="W324" s="50" t="b">
        <f t="shared" si="90"/>
        <v>0</v>
      </c>
      <c r="X324" s="50"/>
      <c r="Y324" s="51" t="str">
        <f t="shared" si="100"/>
        <v>0</v>
      </c>
      <c r="Z324" s="52">
        <f>IF(A325='Relevé Kizeo'!C286,VLOOKUP(A325,'Relevé Kizeo'!$C$4:$R$1001,8,TRUE),"")</f>
        <v>0</v>
      </c>
      <c r="AA324" s="52" t="str">
        <f t="shared" si="101"/>
        <v>0</v>
      </c>
      <c r="AB324" s="52">
        <f>IF(A325='Relevé Kizeo'!C286,VLOOKUP(A325,'Relevé Kizeo'!$C$4:$R$1001,9,TRUE),"")</f>
        <v>0</v>
      </c>
      <c r="AC324" s="52" t="str">
        <f t="shared" si="106"/>
        <v>0</v>
      </c>
      <c r="AD324" s="53">
        <f>IF(A325='Relevé Kizeo'!C286,VLOOKUP(A325,'Relevé Kizeo'!$C$4:$R$1001,10,TRUE),"")</f>
        <v>0</v>
      </c>
      <c r="AE324" s="11" t="str">
        <f t="shared" ca="1" si="91"/>
        <v/>
      </c>
      <c r="AF324" s="54" t="str">
        <f t="shared" ca="1" si="92"/>
        <v/>
      </c>
      <c r="AG324" s="43"/>
      <c r="AK324" s="81"/>
      <c r="AL324" s="81"/>
      <c r="AM324" s="81"/>
      <c r="AN324" s="81"/>
    </row>
    <row r="325" spans="1:50" s="33" customFormat="1" ht="15.75" customHeight="1" x14ac:dyDescent="0.25">
      <c r="A325" s="57">
        <v>45209</v>
      </c>
      <c r="B325" s="208"/>
      <c r="C325" s="10">
        <f>IF(A325='Relevé Kizeo'!C286,VLOOKUP(A325,'Relevé Kizeo'!$C$4:$R$1001,2,TRUE),"")</f>
        <v>0</v>
      </c>
      <c r="D325" s="9">
        <f t="shared" si="102"/>
        <v>0</v>
      </c>
      <c r="E325" s="10">
        <f t="shared" si="104"/>
        <v>0</v>
      </c>
      <c r="F325" s="170">
        <v>0</v>
      </c>
      <c r="G325" s="10" cm="1">
        <f t="array" ref="G325">_xlfn.IFS(C325="",0,C325=0,0,C325="CP",0,C325="CEF",0,C325="CSS",0,C325="CEM",0,C325="CEM",0,C325="MAL",0,C325="AT",0,C325="ABST J",0,C325="ABST I",0,C325="FERIE",0,C325="REPOS",0,C325&lt;"1:00",$F$420)</f>
        <v>0</v>
      </c>
      <c r="H325" s="10">
        <f>IF(A325='Relevé Kizeo'!C286,VLOOKUP(A325,'Relevé Kizeo'!$C$4:$R$1001,3,TRUE),"")</f>
        <v>0</v>
      </c>
      <c r="I325" s="10">
        <f>IF(A325='Relevé Kizeo'!C286,VLOOKUP(A325,'Relevé Kizeo'!$C$4:$R$1001,4,TRUE),"")</f>
        <v>0</v>
      </c>
      <c r="J325" s="10">
        <f>IF(A325='Relevé Kizeo'!C286,VLOOKUP(A325,'Relevé Kizeo'!$C$4:$R$1001,5,TRUE),"")</f>
        <v>0</v>
      </c>
      <c r="K325" s="10">
        <f t="shared" si="103"/>
        <v>0</v>
      </c>
      <c r="L325" s="9">
        <v>0</v>
      </c>
      <c r="M325" s="10" cm="1">
        <f t="array" ref="M325">_xlfn.IFS(I325="",0,I325=0,0,I325="CP",0,I325="CEF",0,I325="CSS",0,I325="CEM",0,I325="MAL",0,I325="AT",0,I325="ABST J",0,I325="ABST I",0,I325="FERIE",0,I325="REPOS",0,I325&lt;"1:00",$F$421)</f>
        <v>0</v>
      </c>
      <c r="N325" s="58" cm="1">
        <f t="array" aca="1" ref="N325" ca="1">_xlfn.IFS(D325=0,0,AND(D325&gt;=1,D325&lt;=9),OFFSET($AL$5,MOD(WEEKNUM(A325,21)-1,26),IF(WEEKNUM(A325,21)&gt;26,8,0))/5,D325=10,0,D325=11,(H325-E325+G325)*24+(K325-I325+M325)*24)</f>
        <v>0</v>
      </c>
      <c r="O325" s="25"/>
      <c r="P325" s="25">
        <f t="shared" ca="1" si="97"/>
        <v>0</v>
      </c>
      <c r="Q325" s="28" cm="1">
        <f t="array" aca="1" ref="Q325" ca="1">IF(LEFT(R$2,1)="-",-1,1)*INDIRECT(CONCATENATE(RIGHT(R$2,LEN(R$2)-1),ROW()))+IF(LEFT(R$3,1)="-",-1,1)*INDIRECT(CONCATENATE(RIGHT(R$3,LEN(R$3)-1),ROW()))</f>
        <v>0</v>
      </c>
      <c r="R325" s="25">
        <f t="shared" ca="1" si="98"/>
        <v>-1273.5500000000002</v>
      </c>
      <c r="S325" s="9">
        <f t="shared" si="99"/>
        <v>0</v>
      </c>
      <c r="T325" s="9" t="str">
        <f t="shared" si="105"/>
        <v/>
      </c>
      <c r="U325" s="59"/>
      <c r="V325" s="60">
        <f>IF(A325='Relevé Kizeo'!C286,VLOOKUP(A325,'Relevé Kizeo'!$C$4:$R$1001,6,TRUE),"")</f>
        <v>0</v>
      </c>
      <c r="W325" s="50" t="b">
        <f t="shared" si="90"/>
        <v>0</v>
      </c>
      <c r="X325" s="50"/>
      <c r="Y325" s="51" t="str">
        <f t="shared" si="100"/>
        <v>0</v>
      </c>
      <c r="Z325" s="52">
        <f>IF(A326='Relevé Kizeo'!C287,VLOOKUP(A326,'Relevé Kizeo'!$C$4:$R$1001,8,TRUE),"")</f>
        <v>0</v>
      </c>
      <c r="AA325" s="52" t="str">
        <f t="shared" si="101"/>
        <v>0</v>
      </c>
      <c r="AB325" s="52">
        <f>IF(A326='Relevé Kizeo'!C287,VLOOKUP(A326,'Relevé Kizeo'!$C$4:$R$1001,9,TRUE),"")</f>
        <v>0</v>
      </c>
      <c r="AC325" s="52" t="str">
        <f t="shared" si="106"/>
        <v>0</v>
      </c>
      <c r="AD325" s="53">
        <f>IF(A326='Relevé Kizeo'!C287,VLOOKUP(A326,'Relevé Kizeo'!$C$4:$R$1001,10,TRUE),"")</f>
        <v>0</v>
      </c>
      <c r="AE325" s="11" t="str">
        <f t="shared" ca="1" si="91"/>
        <v/>
      </c>
      <c r="AF325" s="54" t="str">
        <f t="shared" ca="1" si="92"/>
        <v/>
      </c>
      <c r="AG325" s="43"/>
    </row>
    <row r="326" spans="1:50" s="33" customFormat="1" ht="15.75" customHeight="1" x14ac:dyDescent="0.25">
      <c r="A326" s="57">
        <v>45210</v>
      </c>
      <c r="B326" s="208"/>
      <c r="C326" s="10">
        <f>IF(A326='Relevé Kizeo'!C287,VLOOKUP(A326,'Relevé Kizeo'!$C$4:$R$1001,2,TRUE),"")</f>
        <v>0</v>
      </c>
      <c r="D326" s="9">
        <f t="shared" si="102"/>
        <v>0</v>
      </c>
      <c r="E326" s="10">
        <f t="shared" si="104"/>
        <v>0</v>
      </c>
      <c r="F326" s="170">
        <v>0</v>
      </c>
      <c r="G326" s="10" cm="1">
        <f t="array" ref="G326">_xlfn.IFS(C326="",0,C326=0,0,C326="CP",0,C326="CEF",0,C326="CSS",0,C326="CEM",0,C326="CEM",0,C326="MAL",0,C326="AT",0,C326="ABST J",0,C326="ABST I",0,C326="FERIE",0,C326="REPOS",0,C326&lt;"1:00",$F$420)</f>
        <v>0</v>
      </c>
      <c r="H326" s="10">
        <f>IF(A326='Relevé Kizeo'!C287,VLOOKUP(A326,'Relevé Kizeo'!$C$4:$R$1001,3,TRUE),"")</f>
        <v>0</v>
      </c>
      <c r="I326" s="10">
        <f>IF(A326='Relevé Kizeo'!C287,VLOOKUP(A326,'Relevé Kizeo'!$C$4:$R$1001,4,TRUE),"")</f>
        <v>0</v>
      </c>
      <c r="J326" s="10">
        <f>IF(A326='Relevé Kizeo'!C287,VLOOKUP(A326,'Relevé Kizeo'!$C$4:$R$1001,5,TRUE),"")</f>
        <v>0</v>
      </c>
      <c r="K326" s="10">
        <f t="shared" si="103"/>
        <v>0</v>
      </c>
      <c r="L326" s="9">
        <v>0</v>
      </c>
      <c r="M326" s="10" cm="1">
        <f t="array" ref="M326">_xlfn.IFS(I326="",0,I326=0,0,I326="CP",0,I326="CEF",0,I326="CSS",0,I326="CEM",0,I326="MAL",0,I326="AT",0,I326="ABST J",0,I326="ABST I",0,I326="FERIE",0,I326="REPOS",0,I326&lt;"1:00",$F$421)</f>
        <v>0</v>
      </c>
      <c r="N326" s="58" cm="1">
        <f t="array" aca="1" ref="N326" ca="1">_xlfn.IFS(D326=0,0,AND(D326&gt;=1,D326&lt;=9),OFFSET($AL$5,MOD(WEEKNUM(A326,21)-1,26),IF(WEEKNUM(A326,21)&gt;26,8,0))/5,D326=10,0,D326=11,(H326-E326+G326)*24+(K326-I326+M326)*24)</f>
        <v>0</v>
      </c>
      <c r="O326" s="25"/>
      <c r="P326" s="25">
        <f t="shared" ca="1" si="97"/>
        <v>0</v>
      </c>
      <c r="Q326" s="28" cm="1">
        <f t="array" aca="1" ref="Q326" ca="1">IF(LEFT(R$2,1)="-",-1,1)*INDIRECT(CONCATENATE(RIGHT(R$2,LEN(R$2)-1),ROW()))+IF(LEFT(R$3,1)="-",-1,1)*INDIRECT(CONCATENATE(RIGHT(R$3,LEN(R$3)-1),ROW()))</f>
        <v>0</v>
      </c>
      <c r="R326" s="25">
        <f t="shared" ca="1" si="98"/>
        <v>-1273.5500000000002</v>
      </c>
      <c r="S326" s="9">
        <f t="shared" si="99"/>
        <v>0</v>
      </c>
      <c r="T326" s="9" t="str">
        <f t="shared" si="105"/>
        <v/>
      </c>
      <c r="U326" s="59"/>
      <c r="V326" s="60">
        <f>IF(A326='Relevé Kizeo'!C287,VLOOKUP(A326,'Relevé Kizeo'!$C$4:$R$1001,6,TRUE),"")</f>
        <v>0</v>
      </c>
      <c r="W326" s="50" t="b">
        <f t="shared" si="90"/>
        <v>0</v>
      </c>
      <c r="X326" s="50"/>
      <c r="Y326" s="51" t="str">
        <f t="shared" si="100"/>
        <v>0</v>
      </c>
      <c r="Z326" s="52">
        <f>IF(A327='Relevé Kizeo'!C288,VLOOKUP(A327,'Relevé Kizeo'!$C$4:$R$1001,8,TRUE),"")</f>
        <v>0</v>
      </c>
      <c r="AA326" s="52" t="str">
        <f t="shared" si="101"/>
        <v>0</v>
      </c>
      <c r="AB326" s="52">
        <f>IF(A327='Relevé Kizeo'!C288,VLOOKUP(A327,'Relevé Kizeo'!$C$4:$R$1001,9,TRUE),"")</f>
        <v>0</v>
      </c>
      <c r="AC326" s="52" t="str">
        <f t="shared" si="106"/>
        <v>0</v>
      </c>
      <c r="AD326" s="53">
        <f>IF(A327='Relevé Kizeo'!C288,VLOOKUP(A327,'Relevé Kizeo'!$C$4:$R$1001,10,TRUE),"")</f>
        <v>0</v>
      </c>
      <c r="AE326" s="11" t="str">
        <f t="shared" ca="1" si="91"/>
        <v/>
      </c>
      <c r="AF326" s="54" t="str">
        <f t="shared" ca="1" si="92"/>
        <v/>
      </c>
      <c r="AG326" s="43"/>
    </row>
    <row r="327" spans="1:50" s="33" customFormat="1" ht="15.75" customHeight="1" x14ac:dyDescent="0.25">
      <c r="A327" s="57">
        <v>45211</v>
      </c>
      <c r="B327" s="208"/>
      <c r="C327" s="10">
        <f>IF(A327='Relevé Kizeo'!C288,VLOOKUP(A327,'Relevé Kizeo'!$C$4:$R$1001,2,TRUE),"")</f>
        <v>0</v>
      </c>
      <c r="D327" s="9">
        <f t="shared" si="102"/>
        <v>0</v>
      </c>
      <c r="E327" s="10">
        <f t="shared" si="104"/>
        <v>0</v>
      </c>
      <c r="F327" s="170">
        <v>0</v>
      </c>
      <c r="G327" s="10" cm="1">
        <f t="array" ref="G327">_xlfn.IFS(C327="",0,C327=0,0,C327="CP",0,C327="CEF",0,C327="CSS",0,C327="CEM",0,C327="CEM",0,C327="MAL",0,C327="AT",0,C327="ABST J",0,C327="ABST I",0,C327="FERIE",0,C327="REPOS",0,C327&lt;"1:00",$F$420)</f>
        <v>0</v>
      </c>
      <c r="H327" s="10">
        <f>IF(A327='Relevé Kizeo'!C288,VLOOKUP(A327,'Relevé Kizeo'!$C$4:$R$1001,3,TRUE),"")</f>
        <v>0</v>
      </c>
      <c r="I327" s="10">
        <f>IF(A327='Relevé Kizeo'!C288,VLOOKUP(A327,'Relevé Kizeo'!$C$4:$R$1001,4,TRUE),"")</f>
        <v>0</v>
      </c>
      <c r="J327" s="10">
        <f>IF(A327='Relevé Kizeo'!C288,VLOOKUP(A327,'Relevé Kizeo'!$C$4:$R$1001,5,TRUE),"")</f>
        <v>0</v>
      </c>
      <c r="K327" s="10">
        <f t="shared" si="103"/>
        <v>0</v>
      </c>
      <c r="L327" s="9">
        <v>0</v>
      </c>
      <c r="M327" s="10" cm="1">
        <f t="array" ref="M327">_xlfn.IFS(I327="",0,I327=0,0,I327="CP",0,I327="CEF",0,I327="CSS",0,I327="CEM",0,I327="MAL",0,I327="AT",0,I327="ABST J",0,I327="ABST I",0,I327="FERIE",0,I327="REPOS",0,I327&lt;"1:00",$F$421)</f>
        <v>0</v>
      </c>
      <c r="N327" s="58" cm="1">
        <f t="array" aca="1" ref="N327" ca="1">_xlfn.IFS(D327=0,0,AND(D327&gt;=1,D327&lt;=9),OFFSET($AL$5,MOD(WEEKNUM(A327,21)-1,26),IF(WEEKNUM(A327,21)&gt;26,8,0))/5,D327=10,0,D327=11,(H327-E327+G327)*24+(K327-I327+M327)*24)</f>
        <v>0</v>
      </c>
      <c r="O327" s="25"/>
      <c r="P327" s="25">
        <f t="shared" ca="1" si="97"/>
        <v>0</v>
      </c>
      <c r="Q327" s="28" cm="1">
        <f t="array" aca="1" ref="Q327" ca="1">IF(LEFT(R$2,1)="-",-1,1)*INDIRECT(CONCATENATE(RIGHT(R$2,LEN(R$2)-1),ROW()))+IF(LEFT(R$3,1)="-",-1,1)*INDIRECT(CONCATENATE(RIGHT(R$3,LEN(R$3)-1),ROW()))</f>
        <v>0</v>
      </c>
      <c r="R327" s="25">
        <f t="shared" ca="1" si="98"/>
        <v>-1273.5500000000002</v>
      </c>
      <c r="S327" s="9">
        <f t="shared" si="99"/>
        <v>0</v>
      </c>
      <c r="T327" s="9" t="str">
        <f t="shared" si="105"/>
        <v/>
      </c>
      <c r="U327" s="59"/>
      <c r="V327" s="60">
        <f>IF(A327='Relevé Kizeo'!C288,VLOOKUP(A327,'Relevé Kizeo'!$C$4:$R$1001,6,TRUE),"")</f>
        <v>0</v>
      </c>
      <c r="W327" s="50" t="b">
        <f t="shared" si="90"/>
        <v>0</v>
      </c>
      <c r="X327" s="50"/>
      <c r="Y327" s="51" t="str">
        <f t="shared" si="100"/>
        <v>0</v>
      </c>
      <c r="Z327" s="52">
        <f>IF(A328='Relevé Kizeo'!C289,VLOOKUP(A328,'Relevé Kizeo'!$C$4:$R$1001,8,TRUE),"")</f>
        <v>0</v>
      </c>
      <c r="AA327" s="52" t="str">
        <f t="shared" si="101"/>
        <v>0</v>
      </c>
      <c r="AB327" s="52">
        <f>IF(A328='Relevé Kizeo'!C289,VLOOKUP(A328,'Relevé Kizeo'!$C$4:$R$1001,9,TRUE),"")</f>
        <v>0</v>
      </c>
      <c r="AC327" s="52" t="str">
        <f t="shared" si="106"/>
        <v>0</v>
      </c>
      <c r="AD327" s="53">
        <f>IF(A328='Relevé Kizeo'!C289,VLOOKUP(A328,'Relevé Kizeo'!$C$4:$R$1001,10,TRUE),"")</f>
        <v>0</v>
      </c>
      <c r="AE327" s="11" t="str">
        <f t="shared" ca="1" si="91"/>
        <v/>
      </c>
      <c r="AF327" s="54" t="str">
        <f t="shared" ca="1" si="92"/>
        <v/>
      </c>
      <c r="AG327" s="64"/>
    </row>
    <row r="328" spans="1:50" s="33" customFormat="1" ht="15.75" customHeight="1" x14ac:dyDescent="0.25">
      <c r="A328" s="57">
        <v>45212</v>
      </c>
      <c r="B328" s="208"/>
      <c r="C328" s="10">
        <f>IF(A328='Relevé Kizeo'!C289,VLOOKUP(A328,'Relevé Kizeo'!$C$4:$R$1001,2,TRUE),"")</f>
        <v>0</v>
      </c>
      <c r="D328" s="9">
        <f t="shared" si="102"/>
        <v>0</v>
      </c>
      <c r="E328" s="10">
        <f t="shared" si="104"/>
        <v>0</v>
      </c>
      <c r="F328" s="170">
        <v>0</v>
      </c>
      <c r="G328" s="10" cm="1">
        <f t="array" ref="G328">_xlfn.IFS(C328="",0,C328=0,0,C328="CP",0,C328="CEF",0,C328="CSS",0,C328="CEM",0,C328="CEM",0,C328="MAL",0,C328="AT",0,C328="ABST J",0,C328="ABST I",0,C328="FERIE",0,C328="REPOS",0,C328&lt;"1:00",$F$420)</f>
        <v>0</v>
      </c>
      <c r="H328" s="10">
        <f>IF(A328='Relevé Kizeo'!C289,VLOOKUP(A328,'Relevé Kizeo'!$C$4:$R$1001,3,TRUE),"")</f>
        <v>0</v>
      </c>
      <c r="I328" s="10">
        <f>IF(A328='Relevé Kizeo'!C289,VLOOKUP(A328,'Relevé Kizeo'!$C$4:$R$1001,4,TRUE),"")</f>
        <v>0</v>
      </c>
      <c r="J328" s="10">
        <f>IF(A328='Relevé Kizeo'!C289,VLOOKUP(A328,'Relevé Kizeo'!$C$4:$R$1001,5,TRUE),"")</f>
        <v>0</v>
      </c>
      <c r="K328" s="10">
        <f t="shared" si="103"/>
        <v>0</v>
      </c>
      <c r="L328" s="9">
        <v>0</v>
      </c>
      <c r="M328" s="10" cm="1">
        <f t="array" ref="M328">_xlfn.IFS(I328="",0,I328=0,0,I328="CP",0,I328="CEF",0,I328="CSS",0,I328="CEM",0,I328="MAL",0,I328="AT",0,I328="ABST J",0,I328="ABST I",0,I328="FERIE",0,I328="REPOS",0,I328&lt;"1:00",$F$421)</f>
        <v>0</v>
      </c>
      <c r="N328" s="58" cm="1">
        <f t="array" aca="1" ref="N328" ca="1">_xlfn.IFS(D328=0,0,AND(D328&gt;=1,D328&lt;=9),OFFSET($AL$5,MOD(WEEKNUM(A328,21)-1,26),IF(WEEKNUM(A328,21)&gt;26,8,0))/5,D328=10,0,D328=11,(H328-E328+G328)*24+(K328-I328+M328)*24)</f>
        <v>0</v>
      </c>
      <c r="O328" s="25"/>
      <c r="P328" s="25">
        <f t="shared" ca="1" si="97"/>
        <v>0</v>
      </c>
      <c r="Q328" s="28" cm="1">
        <f t="array" aca="1" ref="Q328" ca="1">IF(LEFT(R$2,1)="-",-1,1)*INDIRECT(CONCATENATE(RIGHT(R$2,LEN(R$2)-1),ROW()))+IF(LEFT(R$3,1)="-",-1,1)*INDIRECT(CONCATENATE(RIGHT(R$3,LEN(R$3)-1),ROW()))</f>
        <v>0</v>
      </c>
      <c r="R328" s="25">
        <f t="shared" ca="1" si="98"/>
        <v>-1273.5500000000002</v>
      </c>
      <c r="S328" s="9">
        <f t="shared" si="99"/>
        <v>0</v>
      </c>
      <c r="T328" s="9" t="str">
        <f t="shared" si="105"/>
        <v/>
      </c>
      <c r="U328" s="59"/>
      <c r="V328" s="60">
        <f>IF(A328='Relevé Kizeo'!C289,VLOOKUP(A328,'Relevé Kizeo'!$C$4:$R$1001,6,TRUE),"")</f>
        <v>0</v>
      </c>
      <c r="W328" s="50">
        <f t="shared" si="90"/>
        <v>0</v>
      </c>
      <c r="X328" s="50"/>
      <c r="Y328" s="51" t="str">
        <f t="shared" si="100"/>
        <v>0</v>
      </c>
      <c r="Z328" s="52">
        <f>IF(A329='Relevé Kizeo'!C290,VLOOKUP(A329,'Relevé Kizeo'!$C$4:$R$1001,8,TRUE),"")</f>
        <v>0</v>
      </c>
      <c r="AA328" s="52" t="str">
        <f t="shared" si="101"/>
        <v>0</v>
      </c>
      <c r="AB328" s="52">
        <f>IF(A329='Relevé Kizeo'!C290,VLOOKUP(A329,'Relevé Kizeo'!$C$4:$R$1001,9,TRUE),"")</f>
        <v>0</v>
      </c>
      <c r="AC328" s="52" t="str">
        <f t="shared" si="106"/>
        <v>0</v>
      </c>
      <c r="AD328" s="53">
        <f>IF(A329='Relevé Kizeo'!C290,VLOOKUP(A329,'Relevé Kizeo'!$C$4:$R$1001,10,TRUE),"")</f>
        <v>0</v>
      </c>
      <c r="AE328" s="11" t="str">
        <f t="shared" ca="1" si="91"/>
        <v/>
      </c>
      <c r="AF328" s="54" t="str">
        <f t="shared" ca="1" si="92"/>
        <v/>
      </c>
      <c r="AG328" s="61"/>
    </row>
    <row r="329" spans="1:50" s="33" customFormat="1" ht="15.75" customHeight="1" x14ac:dyDescent="0.25">
      <c r="A329" s="57">
        <v>45213</v>
      </c>
      <c r="B329" s="208"/>
      <c r="C329" s="10" t="str">
        <f>IF(A329='Relevé Kizeo'!C290,VLOOKUP(A329,'Relevé Kizeo'!$C$4:$R$1001,2,TRUE),"")</f>
        <v>REPOS</v>
      </c>
      <c r="D329" s="9">
        <f t="shared" si="102"/>
        <v>10</v>
      </c>
      <c r="E329" s="10">
        <f t="shared" si="104"/>
        <v>0</v>
      </c>
      <c r="F329" s="170">
        <v>0</v>
      </c>
      <c r="G329" s="10" cm="1">
        <f t="array" ref="G329">_xlfn.IFS(C329="",0,C329=0,0,C329="CP",0,C329="CEF",0,C329="CSS",0,C329="CEM",0,C329="CEM",0,C329="MAL",0,C329="AT",0,C329="ABST J",0,C329="ABST I",0,C329="FERIE",0,C329="REPOS",0,C329&lt;"1:00",$F$420)</f>
        <v>0</v>
      </c>
      <c r="H329" s="10">
        <f>IF(A329='Relevé Kizeo'!C290,VLOOKUP(A329,'Relevé Kizeo'!$C$4:$R$1001,3,TRUE),"")</f>
        <v>0</v>
      </c>
      <c r="I329" s="10">
        <f>IF(A329='Relevé Kizeo'!C290,VLOOKUP(A329,'Relevé Kizeo'!$C$4:$R$1001,4,TRUE),"")</f>
        <v>0</v>
      </c>
      <c r="J329" s="10">
        <f>IF(A329='Relevé Kizeo'!C290,VLOOKUP(A329,'Relevé Kizeo'!$C$4:$R$1001,5,TRUE),"")</f>
        <v>0</v>
      </c>
      <c r="K329" s="10">
        <f t="shared" si="103"/>
        <v>0</v>
      </c>
      <c r="L329" s="9">
        <v>0</v>
      </c>
      <c r="M329" s="10" cm="1">
        <f t="array" ref="M329">_xlfn.IFS(I329="",0,I329=0,0,I329="CP",0,I329="CEF",0,I329="CSS",0,I329="CEM",0,I329="MAL",0,I329="AT",0,I329="ABST J",0,I329="ABST I",0,I329="FERIE",0,I329="REPOS",0,I329&lt;"1:00",$F$421)</f>
        <v>0</v>
      </c>
      <c r="N329" s="58" cm="1">
        <f t="array" aca="1" ref="N329" ca="1">_xlfn.IFS(D329=0,0,AND(D329&gt;=1,D329&lt;=9),OFFSET($AL$5,MOD(WEEKNUM(A329,21)-1,26),IF(WEEKNUM(A329,21)&gt;26,8,0))/5,D329=10,0,D329=11,(H329-E329+G329)*24+(K329-I329+M329)*24)</f>
        <v>0</v>
      </c>
      <c r="O329" s="25"/>
      <c r="P329" s="25">
        <f t="shared" ca="1" si="97"/>
        <v>0</v>
      </c>
      <c r="Q329" s="28" cm="1">
        <f t="array" aca="1" ref="Q329" ca="1">IF(LEFT(R$2,1)="-",-1,1)*INDIRECT(CONCATENATE(RIGHT(R$2,LEN(R$2)-1),ROW()))+IF(LEFT(R$3,1)="-",-1,1)*INDIRECT(CONCATENATE(RIGHT(R$3,LEN(R$3)-1),ROW()))</f>
        <v>0</v>
      </c>
      <c r="R329" s="25">
        <f t="shared" ca="1" si="98"/>
        <v>-1273.5500000000002</v>
      </c>
      <c r="S329" s="9">
        <f t="shared" si="99"/>
        <v>0</v>
      </c>
      <c r="T329" s="9" t="str">
        <f t="shared" si="105"/>
        <v/>
      </c>
      <c r="U329" s="59"/>
      <c r="V329" s="60">
        <f>IF(A329='Relevé Kizeo'!C290,VLOOKUP(A329,'Relevé Kizeo'!$C$4:$R$1001,6,TRUE),"")</f>
        <v>0</v>
      </c>
      <c r="W329" s="50">
        <f t="shared" si="90"/>
        <v>0</v>
      </c>
      <c r="X329" s="50"/>
      <c r="Y329" s="51" t="str">
        <f t="shared" si="100"/>
        <v>0</v>
      </c>
      <c r="Z329" s="52">
        <f>IF(A330='Relevé Kizeo'!C291,VLOOKUP(A330,'Relevé Kizeo'!$C$4:$R$1001,8,TRUE),"")</f>
        <v>0</v>
      </c>
      <c r="AA329" s="52" t="str">
        <f t="shared" si="101"/>
        <v>0</v>
      </c>
      <c r="AB329" s="52">
        <f>IF(A330='Relevé Kizeo'!C291,VLOOKUP(A330,'Relevé Kizeo'!$C$4:$R$1001,9,TRUE),"")</f>
        <v>0</v>
      </c>
      <c r="AC329" s="52" t="str">
        <f t="shared" si="106"/>
        <v>0</v>
      </c>
      <c r="AD329" s="53">
        <f>IF(A330='Relevé Kizeo'!C291,VLOOKUP(A330,'Relevé Kizeo'!$C$4:$R$1001,10,TRUE),"")</f>
        <v>0</v>
      </c>
      <c r="AE329" s="11" t="str">
        <f t="shared" ca="1" si="91"/>
        <v/>
      </c>
      <c r="AF329" s="54" t="str">
        <f t="shared" ca="1" si="92"/>
        <v/>
      </c>
      <c r="AG329" s="43"/>
    </row>
    <row r="330" spans="1:50" s="33" customFormat="1" ht="15.75" customHeight="1" x14ac:dyDescent="0.25">
      <c r="A330" s="57">
        <v>45214</v>
      </c>
      <c r="B330" s="208"/>
      <c r="C330" s="10" t="str">
        <f>IF(A330='Relevé Kizeo'!C291,VLOOKUP(A330,'Relevé Kizeo'!$C$4:$R$1001,2,TRUE),"")</f>
        <v>REPOS</v>
      </c>
      <c r="D330" s="9">
        <f t="shared" si="102"/>
        <v>10</v>
      </c>
      <c r="E330" s="10">
        <f t="shared" si="104"/>
        <v>0</v>
      </c>
      <c r="F330" s="170">
        <v>0</v>
      </c>
      <c r="G330" s="10" cm="1">
        <f t="array" ref="G330">_xlfn.IFS(C330="",0,C330=0,0,C330="CP",0,C330="CEF",0,C330="CSS",0,C330="CEM",0,C330="CEM",0,C330="MAL",0,C330="AT",0,C330="ABST J",0,C330="ABST I",0,C330="FERIE",0,C330="REPOS",0,C330&lt;"1:00",$F$420)</f>
        <v>0</v>
      </c>
      <c r="H330" s="10">
        <f>IF(A330='Relevé Kizeo'!C291,VLOOKUP(A330,'Relevé Kizeo'!$C$4:$R$1001,3,TRUE),"")</f>
        <v>0</v>
      </c>
      <c r="I330" s="10">
        <f>IF(A330='Relevé Kizeo'!C291,VLOOKUP(A330,'Relevé Kizeo'!$C$4:$R$1001,4,TRUE),"")</f>
        <v>0</v>
      </c>
      <c r="J330" s="10">
        <f>IF(A330='Relevé Kizeo'!C291,VLOOKUP(A330,'Relevé Kizeo'!$C$4:$R$1001,5,TRUE),"")</f>
        <v>0</v>
      </c>
      <c r="K330" s="10">
        <f t="shared" si="103"/>
        <v>0</v>
      </c>
      <c r="L330" s="9">
        <v>0</v>
      </c>
      <c r="M330" s="10" cm="1">
        <f t="array" ref="M330">_xlfn.IFS(I330="",0,I330=0,0,I330="CP",0,I330="CEF",0,I330="CSS",0,I330="CEM",0,I330="MAL",0,I330="AT",0,I330="ABST J",0,I330="ABST I",0,I330="FERIE",0,I330="REPOS",0,I330&lt;"1:00",$F$421)</f>
        <v>0</v>
      </c>
      <c r="N330" s="58" cm="1">
        <f t="array" aca="1" ref="N330" ca="1">_xlfn.IFS(D330=0,0,AND(D330&gt;=1,D330&lt;=9),OFFSET($AL$5,MOD(WEEKNUM(A330,21)-1,26),IF(WEEKNUM(A330,21)&gt;26,8,0))/5,D330=10,0,D330=11,(H330-E330+G330)*24+(K330-I330+M330)*24)</f>
        <v>0</v>
      </c>
      <c r="O330" s="37">
        <f t="shared" ref="O330" ca="1" si="111">SUM(N324:N328)</f>
        <v>0</v>
      </c>
      <c r="P330" s="25">
        <v>39</v>
      </c>
      <c r="Q330" s="28" cm="1">
        <f t="array" aca="1" ref="Q330" ca="1">IF(LEFT(R$2,1)="-",-1,1)*INDIRECT(CONCATENATE(RIGHT(R$2,LEN(R$2)-1),ROW()))+IF(LEFT(R$3,1)="-",-1,1)*INDIRECT(CONCATENATE(RIGHT(R$3,LEN(R$3)-1),ROW()))</f>
        <v>-39</v>
      </c>
      <c r="R330" s="25">
        <f t="shared" ca="1" si="98"/>
        <v>-1312.5500000000002</v>
      </c>
      <c r="S330" s="9">
        <f t="shared" si="99"/>
        <v>0</v>
      </c>
      <c r="T330" s="9" t="str">
        <f t="shared" si="105"/>
        <v/>
      </c>
      <c r="U330" s="59"/>
      <c r="V330" s="60">
        <f>IF(A330='Relevé Kizeo'!C291,VLOOKUP(A330,'Relevé Kizeo'!$C$4:$R$1001,6,TRUE),"")</f>
        <v>0</v>
      </c>
      <c r="W330" s="50" t="b">
        <f t="shared" si="90"/>
        <v>0</v>
      </c>
      <c r="X330" s="50"/>
      <c r="Y330" s="51" t="str">
        <f t="shared" si="100"/>
        <v>0</v>
      </c>
      <c r="Z330" s="52">
        <f>IF(A331='Relevé Kizeo'!C292,VLOOKUP(A331,'Relevé Kizeo'!$C$4:$R$1001,8,TRUE),"")</f>
        <v>0</v>
      </c>
      <c r="AA330" s="52" t="str">
        <f t="shared" si="101"/>
        <v>0</v>
      </c>
      <c r="AB330" s="52">
        <f>IF(A331='Relevé Kizeo'!C292,VLOOKUP(A331,'Relevé Kizeo'!$C$4:$R$1001,9,TRUE),"")</f>
        <v>0</v>
      </c>
      <c r="AC330" s="52" t="str">
        <f t="shared" si="106"/>
        <v>0</v>
      </c>
      <c r="AD330" s="53">
        <f>IF(A331='Relevé Kizeo'!C292,VLOOKUP(A331,'Relevé Kizeo'!$C$4:$R$1001,10,TRUE),"")</f>
        <v>0</v>
      </c>
      <c r="AE330" s="11" t="str">
        <f t="shared" ca="1" si="91"/>
        <v/>
      </c>
      <c r="AF330" s="54" t="str">
        <f t="shared" ca="1" si="92"/>
        <v/>
      </c>
      <c r="AG330" s="43"/>
    </row>
    <row r="331" spans="1:50" s="33" customFormat="1" ht="15.75" customHeight="1" x14ac:dyDescent="0.25">
      <c r="A331" s="57">
        <v>45215</v>
      </c>
      <c r="B331" s="207" t="s">
        <v>85</v>
      </c>
      <c r="C331" s="10">
        <f>IF(A331='Relevé Kizeo'!C292,VLOOKUP(A331,'Relevé Kizeo'!$C$4:$R$1001,2,TRUE),"")</f>
        <v>0</v>
      </c>
      <c r="D331" s="9">
        <f t="shared" si="102"/>
        <v>0</v>
      </c>
      <c r="E331" s="10">
        <f t="shared" si="104"/>
        <v>0</v>
      </c>
      <c r="F331" s="170">
        <v>0</v>
      </c>
      <c r="G331" s="10" cm="1">
        <f t="array" ref="G331">_xlfn.IFS(C331="",0,C331=0,0,C331="CP",0,C331="CEF",0,C331="CSS",0,C331="CEM",0,C331="CEM",0,C331="MAL",0,C331="AT",0,C331="ABST J",0,C331="ABST I",0,C331="FERIE",0,C331="REPOS",0,C331&lt;"1:00",$F$420)</f>
        <v>0</v>
      </c>
      <c r="H331" s="10">
        <f>IF(A331='Relevé Kizeo'!C292,VLOOKUP(A331,'Relevé Kizeo'!$C$4:$R$1001,3,TRUE),"")</f>
        <v>0</v>
      </c>
      <c r="I331" s="10">
        <f>IF(A331='Relevé Kizeo'!C292,VLOOKUP(A331,'Relevé Kizeo'!$C$4:$R$1001,4,TRUE),"")</f>
        <v>0</v>
      </c>
      <c r="J331" s="10">
        <f>IF(A331='Relevé Kizeo'!C292,VLOOKUP(A331,'Relevé Kizeo'!$C$4:$R$1001,5,TRUE),"")</f>
        <v>0</v>
      </c>
      <c r="K331" s="10">
        <f t="shared" si="103"/>
        <v>0</v>
      </c>
      <c r="L331" s="9">
        <v>0</v>
      </c>
      <c r="M331" s="10" cm="1">
        <f t="array" ref="M331">_xlfn.IFS(I331="",0,I331=0,0,I331="CP",0,I331="CEF",0,I331="CSS",0,I331="CEM",0,I331="MAL",0,I331="AT",0,I331="ABST J",0,I331="ABST I",0,I331="FERIE",0,I331="REPOS",0,I331&lt;"1:00",$F$421)</f>
        <v>0</v>
      </c>
      <c r="N331" s="58" cm="1">
        <f t="array" aca="1" ref="N331" ca="1">_xlfn.IFS(D331=0,0,AND(D331&gt;=1,D331&lt;=9),OFFSET($AL$5,MOD(WEEKNUM(A331,21)-1,26),IF(WEEKNUM(A331,21)&gt;26,8,0))/5,D331=10,0,D331=11,(H331-E331+G331)*24+(K331-I331+M331)*24)</f>
        <v>0</v>
      </c>
      <c r="P331" s="25">
        <f t="shared" ca="1" si="97"/>
        <v>0</v>
      </c>
      <c r="Q331" s="28" cm="1">
        <f t="array" aca="1" ref="Q331" ca="1">IF(LEFT(R$2,1)="-",-1,1)*INDIRECT(CONCATENATE(RIGHT(R$2,LEN(R$2)-1),ROW()))+IF(LEFT(R$3,1)="-",-1,1)*INDIRECT(CONCATENATE(RIGHT(R$3,LEN(R$3)-1),ROW()))</f>
        <v>0</v>
      </c>
      <c r="R331" s="25">
        <f t="shared" ca="1" si="98"/>
        <v>-1312.5500000000002</v>
      </c>
      <c r="S331" s="9">
        <f t="shared" si="99"/>
        <v>0</v>
      </c>
      <c r="T331" s="9" t="str">
        <f t="shared" si="105"/>
        <v/>
      </c>
      <c r="U331" s="59"/>
      <c r="V331" s="60">
        <f>IF(A331='Relevé Kizeo'!C292,VLOOKUP(A331,'Relevé Kizeo'!$C$4:$R$1001,6,TRUE),"")</f>
        <v>0</v>
      </c>
      <c r="W331" s="50" t="b">
        <f t="shared" ref="W331:W394" si="112">IF(D332="","",IF(D332=1,1,IF(D332=2,0,IF(D332=3,0,IF(D332=4,0,IF(D332=5,0,IF(D332=6,1,IF(D332=7,0,IF(D332=8,0,IF(D332=9,0,IF(D332=10,0,IF(D332=11,1))))))))))))</f>
        <v>0</v>
      </c>
      <c r="X331" s="50"/>
      <c r="Y331" s="51" t="str">
        <f t="shared" si="100"/>
        <v>0</v>
      </c>
      <c r="Z331" s="52">
        <f>IF(A332='Relevé Kizeo'!C293,VLOOKUP(A332,'Relevé Kizeo'!$C$4:$R$1001,8,TRUE),"")</f>
        <v>0</v>
      </c>
      <c r="AA331" s="52" t="str">
        <f t="shared" si="101"/>
        <v>0</v>
      </c>
      <c r="AB331" s="52">
        <f>IF(A332='Relevé Kizeo'!C293,VLOOKUP(A332,'Relevé Kizeo'!$C$4:$R$1001,9,TRUE),"")</f>
        <v>0</v>
      </c>
      <c r="AC331" s="52" t="str">
        <f t="shared" si="106"/>
        <v>0</v>
      </c>
      <c r="AD331" s="53">
        <f>IF(A332='Relevé Kizeo'!C293,VLOOKUP(A332,'Relevé Kizeo'!$C$4:$R$1001,10,TRUE),"")</f>
        <v>0</v>
      </c>
      <c r="AE331" s="11" t="str">
        <f t="shared" ref="AE331:AE394" ca="1" si="113">IF(N332=0,"",IF(N332&gt;$F$418,N332-$F$418,$F$418-N332))</f>
        <v/>
      </c>
      <c r="AF331" s="54" t="str">
        <f t="shared" ref="AF331:AF394" ca="1" si="114">IF(ISERROR(IF(N332&gt;$F$418,(HOUR(AE331)*60+MINUTE(AE331))/60,-(HOUR(AE331)*60+MINUTE(AE331))/60)),"",IF(N332&gt;$F$418,(HOUR(AE331)*60+MINUTE(AE331))/60,-(HOUR(AE331)*60+MINUTE(AE331))/60))</f>
        <v/>
      </c>
      <c r="AG331" s="43"/>
    </row>
    <row r="332" spans="1:50" s="33" customFormat="1" ht="15.75" customHeight="1" x14ac:dyDescent="0.25">
      <c r="A332" s="57">
        <v>45216</v>
      </c>
      <c r="B332" s="208"/>
      <c r="C332" s="10">
        <f>IF(A332='Relevé Kizeo'!C293,VLOOKUP(A332,'Relevé Kizeo'!$C$4:$R$1001,2,TRUE),"")</f>
        <v>0</v>
      </c>
      <c r="D332" s="9">
        <f t="shared" si="102"/>
        <v>0</v>
      </c>
      <c r="E332" s="10">
        <f t="shared" si="104"/>
        <v>0</v>
      </c>
      <c r="F332" s="170">
        <v>0</v>
      </c>
      <c r="G332" s="10" cm="1">
        <f t="array" ref="G332">_xlfn.IFS(C332="",0,C332=0,0,C332="CP",0,C332="CEF",0,C332="CSS",0,C332="CEM",0,C332="CEM",0,C332="MAL",0,C332="AT",0,C332="ABST J",0,C332="ABST I",0,C332="FERIE",0,C332="REPOS",0,C332&lt;"1:00",$F$420)</f>
        <v>0</v>
      </c>
      <c r="H332" s="10">
        <f>IF(A332='Relevé Kizeo'!C293,VLOOKUP(A332,'Relevé Kizeo'!$C$4:$R$1001,3,TRUE),"")</f>
        <v>0</v>
      </c>
      <c r="I332" s="10">
        <f>IF(A332='Relevé Kizeo'!C293,VLOOKUP(A332,'Relevé Kizeo'!$C$4:$R$1001,4,TRUE),"")</f>
        <v>0</v>
      </c>
      <c r="J332" s="10">
        <f>IF(A332='Relevé Kizeo'!C293,VLOOKUP(A332,'Relevé Kizeo'!$C$4:$R$1001,5,TRUE),"")</f>
        <v>0</v>
      </c>
      <c r="K332" s="10">
        <f t="shared" si="103"/>
        <v>0</v>
      </c>
      <c r="L332" s="9">
        <v>0</v>
      </c>
      <c r="M332" s="10" cm="1">
        <f t="array" ref="M332">_xlfn.IFS(I332="",0,I332=0,0,I332="CP",0,I332="CEF",0,I332="CSS",0,I332="CEM",0,I332="MAL",0,I332="AT",0,I332="ABST J",0,I332="ABST I",0,I332="FERIE",0,I332="REPOS",0,I332&lt;"1:00",$F$421)</f>
        <v>0</v>
      </c>
      <c r="N332" s="58" cm="1">
        <f t="array" aca="1" ref="N332" ca="1">_xlfn.IFS(D332=0,0,AND(D332&gt;=1,D332&lt;=9),OFFSET($AL$5,MOD(WEEKNUM(A332,21)-1,26),IF(WEEKNUM(A332,21)&gt;26,8,0))/5,D332=10,0,D332=11,(H332-E332+G332)*24+(K332-I332+M332)*24)</f>
        <v>0</v>
      </c>
      <c r="O332" s="25"/>
      <c r="P332" s="25">
        <f t="shared" ca="1" si="97"/>
        <v>0</v>
      </c>
      <c r="Q332" s="28" cm="1">
        <f t="array" aca="1" ref="Q332" ca="1">IF(LEFT(R$2,1)="-",-1,1)*INDIRECT(CONCATENATE(RIGHT(R$2,LEN(R$2)-1),ROW()))+IF(LEFT(R$3,1)="-",-1,1)*INDIRECT(CONCATENATE(RIGHT(R$3,LEN(R$3)-1),ROW()))</f>
        <v>0</v>
      </c>
      <c r="R332" s="25">
        <f t="shared" ca="1" si="98"/>
        <v>-1312.5500000000002</v>
      </c>
      <c r="S332" s="9">
        <f t="shared" si="99"/>
        <v>0</v>
      </c>
      <c r="T332" s="9" t="str">
        <f t="shared" si="105"/>
        <v/>
      </c>
      <c r="U332" s="59"/>
      <c r="V332" s="60">
        <f>IF(A332='Relevé Kizeo'!C293,VLOOKUP(A332,'Relevé Kizeo'!$C$4:$R$1001,6,TRUE),"")</f>
        <v>0</v>
      </c>
      <c r="W332" s="50" t="b">
        <f t="shared" si="112"/>
        <v>0</v>
      </c>
      <c r="X332" s="50"/>
      <c r="Y332" s="51" t="str">
        <f t="shared" si="100"/>
        <v>0</v>
      </c>
      <c r="Z332" s="52">
        <f>IF(A333='Relevé Kizeo'!C294,VLOOKUP(A333,'Relevé Kizeo'!$C$4:$R$1001,8,TRUE),"")</f>
        <v>0</v>
      </c>
      <c r="AA332" s="52" t="str">
        <f t="shared" si="101"/>
        <v>0</v>
      </c>
      <c r="AB332" s="52">
        <f>IF(A333='Relevé Kizeo'!C294,VLOOKUP(A333,'Relevé Kizeo'!$C$4:$R$1001,9,TRUE),"")</f>
        <v>0</v>
      </c>
      <c r="AC332" s="52" t="str">
        <f t="shared" si="106"/>
        <v>0</v>
      </c>
      <c r="AD332" s="53">
        <f>IF(A333='Relevé Kizeo'!C294,VLOOKUP(A333,'Relevé Kizeo'!$C$4:$R$1001,10,TRUE),"")</f>
        <v>0</v>
      </c>
      <c r="AE332" s="11" t="str">
        <f t="shared" ca="1" si="113"/>
        <v/>
      </c>
      <c r="AF332" s="54" t="str">
        <f t="shared" ca="1" si="114"/>
        <v/>
      </c>
      <c r="AG332" s="43"/>
    </row>
    <row r="333" spans="1:50" s="33" customFormat="1" ht="15.75" customHeight="1" x14ac:dyDescent="0.25">
      <c r="A333" s="57">
        <v>45217</v>
      </c>
      <c r="B333" s="208"/>
      <c r="C333" s="10">
        <f>IF(A333='Relevé Kizeo'!C294,VLOOKUP(A333,'Relevé Kizeo'!$C$4:$R$1001,2,TRUE),"")</f>
        <v>0</v>
      </c>
      <c r="D333" s="9">
        <f t="shared" si="102"/>
        <v>0</v>
      </c>
      <c r="E333" s="10">
        <f t="shared" si="104"/>
        <v>0</v>
      </c>
      <c r="F333" s="170">
        <v>0</v>
      </c>
      <c r="G333" s="10" cm="1">
        <f t="array" ref="G333">_xlfn.IFS(C333="",0,C333=0,0,C333="CP",0,C333="CEF",0,C333="CSS",0,C333="CEM",0,C333="CEM",0,C333="MAL",0,C333="AT",0,C333="ABST J",0,C333="ABST I",0,C333="FERIE",0,C333="REPOS",0,C333&lt;"1:00",$F$420)</f>
        <v>0</v>
      </c>
      <c r="H333" s="10">
        <f>IF(A333='Relevé Kizeo'!C294,VLOOKUP(A333,'Relevé Kizeo'!$C$4:$R$1001,3,TRUE),"")</f>
        <v>0</v>
      </c>
      <c r="I333" s="10">
        <f>IF(A333='Relevé Kizeo'!C294,VLOOKUP(A333,'Relevé Kizeo'!$C$4:$R$1001,4,TRUE),"")</f>
        <v>0</v>
      </c>
      <c r="J333" s="10">
        <f>IF(A333='Relevé Kizeo'!C294,VLOOKUP(A333,'Relevé Kizeo'!$C$4:$R$1001,5,TRUE),"")</f>
        <v>0</v>
      </c>
      <c r="K333" s="10">
        <f t="shared" si="103"/>
        <v>0</v>
      </c>
      <c r="L333" s="9">
        <v>0</v>
      </c>
      <c r="M333" s="10" cm="1">
        <f t="array" ref="M333">_xlfn.IFS(I333="",0,I333=0,0,I333="CP",0,I333="CEF",0,I333="CSS",0,I333="CEM",0,I333="MAL",0,I333="AT",0,I333="ABST J",0,I333="ABST I",0,I333="FERIE",0,I333="REPOS",0,I333&lt;"1:00",$F$421)</f>
        <v>0</v>
      </c>
      <c r="N333" s="58" cm="1">
        <f t="array" aca="1" ref="N333" ca="1">_xlfn.IFS(D333=0,0,AND(D333&gt;=1,D333&lt;=9),OFFSET($AL$5,MOD(WEEKNUM(A333,21)-1,26),IF(WEEKNUM(A333,21)&gt;26,8,0))/5,D333=10,0,D333=11,(H333-E333+G333)*24+(K333-I333+M333)*24)</f>
        <v>0</v>
      </c>
      <c r="O333" s="25"/>
      <c r="P333" s="25">
        <f t="shared" ca="1" si="97"/>
        <v>0</v>
      </c>
      <c r="Q333" s="28" cm="1">
        <f t="array" aca="1" ref="Q333" ca="1">IF(LEFT(R$2,1)="-",-1,1)*INDIRECT(CONCATENATE(RIGHT(R$2,LEN(R$2)-1),ROW()))+IF(LEFT(R$3,1)="-",-1,1)*INDIRECT(CONCATENATE(RIGHT(R$3,LEN(R$3)-1),ROW()))</f>
        <v>0</v>
      </c>
      <c r="R333" s="25">
        <f t="shared" ca="1" si="98"/>
        <v>-1312.5500000000002</v>
      </c>
      <c r="S333" s="9">
        <f t="shared" si="99"/>
        <v>0</v>
      </c>
      <c r="T333" s="9" t="str">
        <f t="shared" si="105"/>
        <v/>
      </c>
      <c r="U333" s="59"/>
      <c r="V333" s="60">
        <f>IF(A333='Relevé Kizeo'!C294,VLOOKUP(A333,'Relevé Kizeo'!$C$4:$R$1001,6,TRUE),"")</f>
        <v>0</v>
      </c>
      <c r="W333" s="50" t="b">
        <f t="shared" si="112"/>
        <v>0</v>
      </c>
      <c r="X333" s="50"/>
      <c r="Y333" s="51" t="str">
        <f t="shared" si="100"/>
        <v>0</v>
      </c>
      <c r="Z333" s="52">
        <f>IF(A334='Relevé Kizeo'!C295,VLOOKUP(A334,'Relevé Kizeo'!$C$4:$R$1001,8,TRUE),"")</f>
        <v>0</v>
      </c>
      <c r="AA333" s="52" t="str">
        <f t="shared" si="101"/>
        <v>0</v>
      </c>
      <c r="AB333" s="52">
        <f>IF(A334='Relevé Kizeo'!C295,VLOOKUP(A334,'Relevé Kizeo'!$C$4:$R$1001,9,TRUE),"")</f>
        <v>0</v>
      </c>
      <c r="AC333" s="52" t="str">
        <f t="shared" si="106"/>
        <v>0</v>
      </c>
      <c r="AD333" s="53">
        <f>IF(A334='Relevé Kizeo'!C295,VLOOKUP(A334,'Relevé Kizeo'!$C$4:$R$1001,10,TRUE),"")</f>
        <v>0</v>
      </c>
      <c r="AE333" s="11" t="str">
        <f t="shared" ca="1" si="113"/>
        <v/>
      </c>
      <c r="AF333" s="54" t="str">
        <f t="shared" ca="1" si="114"/>
        <v/>
      </c>
      <c r="AG333" s="43"/>
    </row>
    <row r="334" spans="1:50" s="33" customFormat="1" ht="15.75" customHeight="1" x14ac:dyDescent="0.25">
      <c r="A334" s="57">
        <v>45218</v>
      </c>
      <c r="B334" s="208"/>
      <c r="C334" s="10">
        <f>IF(A334='Relevé Kizeo'!C295,VLOOKUP(A334,'Relevé Kizeo'!$C$4:$R$1001,2,TRUE),"")</f>
        <v>0</v>
      </c>
      <c r="D334" s="9">
        <f t="shared" si="102"/>
        <v>0</v>
      </c>
      <c r="E334" s="10">
        <f t="shared" si="104"/>
        <v>0</v>
      </c>
      <c r="F334" s="170">
        <v>0</v>
      </c>
      <c r="G334" s="10" cm="1">
        <f t="array" ref="G334">_xlfn.IFS(C334="",0,C334=0,0,C334="CP",0,C334="CEF",0,C334="CSS",0,C334="CEM",0,C334="CEM",0,C334="MAL",0,C334="AT",0,C334="ABST J",0,C334="ABST I",0,C334="FERIE",0,C334="REPOS",0,C334&lt;"1:00",$F$420)</f>
        <v>0</v>
      </c>
      <c r="H334" s="10">
        <f>IF(A334='Relevé Kizeo'!C295,VLOOKUP(A334,'Relevé Kizeo'!$C$4:$R$1001,3,TRUE),"")</f>
        <v>0</v>
      </c>
      <c r="I334" s="10">
        <f>IF(A334='Relevé Kizeo'!C295,VLOOKUP(A334,'Relevé Kizeo'!$C$4:$R$1001,4,TRUE),"")</f>
        <v>0</v>
      </c>
      <c r="J334" s="10">
        <f>IF(A334='Relevé Kizeo'!C295,VLOOKUP(A334,'Relevé Kizeo'!$C$4:$R$1001,5,TRUE),"")</f>
        <v>0</v>
      </c>
      <c r="K334" s="10">
        <f t="shared" si="103"/>
        <v>0</v>
      </c>
      <c r="L334" s="9">
        <v>0</v>
      </c>
      <c r="M334" s="10" cm="1">
        <f t="array" ref="M334">_xlfn.IFS(I334="",0,I334=0,0,I334="CP",0,I334="CEF",0,I334="CSS",0,I334="CEM",0,I334="MAL",0,I334="AT",0,I334="ABST J",0,I334="ABST I",0,I334="FERIE",0,I334="REPOS",0,I334&lt;"1:00",$F$421)</f>
        <v>0</v>
      </c>
      <c r="N334" s="58" cm="1">
        <f t="array" aca="1" ref="N334" ca="1">_xlfn.IFS(D334=0,0,AND(D334&gt;=1,D334&lt;=9),OFFSET($AL$5,MOD(WEEKNUM(A334,21)-1,26),IF(WEEKNUM(A334,21)&gt;26,8,0))/5,D334=10,0,D334=11,(H334-E334+G334)*24+(K334-I334+M334)*24)</f>
        <v>0</v>
      </c>
      <c r="O334" s="25"/>
      <c r="P334" s="25">
        <f t="shared" ca="1" si="97"/>
        <v>0</v>
      </c>
      <c r="Q334" s="28" cm="1">
        <f t="array" aca="1" ref="Q334" ca="1">IF(LEFT(R$2,1)="-",-1,1)*INDIRECT(CONCATENATE(RIGHT(R$2,LEN(R$2)-1),ROW()))+IF(LEFT(R$3,1)="-",-1,1)*INDIRECT(CONCATENATE(RIGHT(R$3,LEN(R$3)-1),ROW()))</f>
        <v>0</v>
      </c>
      <c r="R334" s="25">
        <f t="shared" ca="1" si="98"/>
        <v>-1312.5500000000002</v>
      </c>
      <c r="S334" s="9">
        <f t="shared" si="99"/>
        <v>0</v>
      </c>
      <c r="T334" s="9" t="str">
        <f t="shared" si="105"/>
        <v/>
      </c>
      <c r="U334" s="59"/>
      <c r="V334" s="60">
        <f>IF(A334='Relevé Kizeo'!C295,VLOOKUP(A334,'Relevé Kizeo'!$C$4:$R$1001,6,TRUE),"")</f>
        <v>0</v>
      </c>
      <c r="W334" s="50" t="b">
        <f t="shared" si="112"/>
        <v>0</v>
      </c>
      <c r="X334" s="50"/>
      <c r="Y334" s="51" t="str">
        <f t="shared" si="100"/>
        <v>0</v>
      </c>
      <c r="Z334" s="52">
        <f>IF(A335='Relevé Kizeo'!C296,VLOOKUP(A335,'Relevé Kizeo'!$C$4:$R$1001,8,TRUE),"")</f>
        <v>0</v>
      </c>
      <c r="AA334" s="52" t="str">
        <f t="shared" si="101"/>
        <v>0</v>
      </c>
      <c r="AB334" s="52">
        <f>IF(A335='Relevé Kizeo'!C296,VLOOKUP(A335,'Relevé Kizeo'!$C$4:$R$1001,9,TRUE),"")</f>
        <v>0</v>
      </c>
      <c r="AC334" s="52" t="str">
        <f t="shared" si="106"/>
        <v>0</v>
      </c>
      <c r="AD334" s="53">
        <f>IF(A335='Relevé Kizeo'!C296,VLOOKUP(A335,'Relevé Kizeo'!$C$4:$R$1001,10,TRUE),"")</f>
        <v>0</v>
      </c>
      <c r="AE334" s="11" t="str">
        <f t="shared" ca="1" si="113"/>
        <v/>
      </c>
      <c r="AF334" s="54" t="str">
        <f t="shared" ca="1" si="114"/>
        <v/>
      </c>
      <c r="AG334" s="64"/>
    </row>
    <row r="335" spans="1:50" s="33" customFormat="1" ht="15.75" customHeight="1" x14ac:dyDescent="0.25">
      <c r="A335" s="57">
        <v>45219</v>
      </c>
      <c r="B335" s="208"/>
      <c r="C335" s="10">
        <f>IF(A335='Relevé Kizeo'!C296,VLOOKUP(A335,'Relevé Kizeo'!$C$4:$R$1001,2,TRUE),"")</f>
        <v>0</v>
      </c>
      <c r="D335" s="9">
        <f t="shared" si="102"/>
        <v>0</v>
      </c>
      <c r="E335" s="10">
        <f t="shared" si="104"/>
        <v>0</v>
      </c>
      <c r="F335" s="170">
        <v>0</v>
      </c>
      <c r="G335" s="10" cm="1">
        <f t="array" ref="G335">_xlfn.IFS(C335="",0,C335=0,0,C335="CP",0,C335="CEF",0,C335="CSS",0,C335="CEM",0,C335="CEM",0,C335="MAL",0,C335="AT",0,C335="ABST J",0,C335="ABST I",0,C335="FERIE",0,C335="REPOS",0,C335&lt;"1:00",$F$420)</f>
        <v>0</v>
      </c>
      <c r="H335" s="10">
        <f>IF(A335='Relevé Kizeo'!C296,VLOOKUP(A335,'Relevé Kizeo'!$C$4:$R$1001,3,TRUE),"")</f>
        <v>0</v>
      </c>
      <c r="I335" s="10">
        <f>IF(A335='Relevé Kizeo'!C296,VLOOKUP(A335,'Relevé Kizeo'!$C$4:$R$1001,4,TRUE),"")</f>
        <v>0</v>
      </c>
      <c r="J335" s="10">
        <f>IF(A335='Relevé Kizeo'!C296,VLOOKUP(A335,'Relevé Kizeo'!$C$4:$R$1001,5,TRUE),"")</f>
        <v>0</v>
      </c>
      <c r="K335" s="10">
        <f t="shared" si="103"/>
        <v>0</v>
      </c>
      <c r="L335" s="9">
        <v>0</v>
      </c>
      <c r="M335" s="10" cm="1">
        <f t="array" ref="M335">_xlfn.IFS(I335="",0,I335=0,0,I335="CP",0,I335="CEF",0,I335="CSS",0,I335="CEM",0,I335="MAL",0,I335="AT",0,I335="ABST J",0,I335="ABST I",0,I335="FERIE",0,I335="REPOS",0,I335&lt;"1:00",$F$421)</f>
        <v>0</v>
      </c>
      <c r="N335" s="58" cm="1">
        <f t="array" aca="1" ref="N335" ca="1">_xlfn.IFS(D335=0,0,AND(D335&gt;=1,D335&lt;=9),OFFSET($AL$5,MOD(WEEKNUM(A335,21)-1,26),IF(WEEKNUM(A335,21)&gt;26,8,0))/5,D335=10,0,D335=11,(H335-E335+G335)*24+(K335-I335+M335)*24)</f>
        <v>0</v>
      </c>
      <c r="O335" s="25"/>
      <c r="P335" s="25">
        <f t="shared" ca="1" si="97"/>
        <v>0</v>
      </c>
      <c r="Q335" s="28" cm="1">
        <f t="array" aca="1" ref="Q335" ca="1">IF(LEFT(R$2,1)="-",-1,1)*INDIRECT(CONCATENATE(RIGHT(R$2,LEN(R$2)-1),ROW()))+IF(LEFT(R$3,1)="-",-1,1)*INDIRECT(CONCATENATE(RIGHT(R$3,LEN(R$3)-1),ROW()))</f>
        <v>0</v>
      </c>
      <c r="R335" s="25">
        <f t="shared" ca="1" si="98"/>
        <v>-1312.5500000000002</v>
      </c>
      <c r="S335" s="9">
        <f t="shared" si="99"/>
        <v>0</v>
      </c>
      <c r="T335" s="9" t="str">
        <f t="shared" si="105"/>
        <v/>
      </c>
      <c r="U335" s="59"/>
      <c r="V335" s="60">
        <f>IF(A335='Relevé Kizeo'!C296,VLOOKUP(A335,'Relevé Kizeo'!$C$4:$R$1001,6,TRUE),"")</f>
        <v>0</v>
      </c>
      <c r="W335" s="50">
        <f t="shared" si="112"/>
        <v>0</v>
      </c>
      <c r="X335" s="75"/>
      <c r="Y335" s="51" t="str">
        <f t="shared" si="100"/>
        <v>0</v>
      </c>
      <c r="Z335" s="52">
        <f>IF(A336='Relevé Kizeo'!C297,VLOOKUP(A336,'Relevé Kizeo'!$C$4:$R$1001,8,TRUE),"")</f>
        <v>0</v>
      </c>
      <c r="AA335" s="52" t="str">
        <f t="shared" si="101"/>
        <v>0</v>
      </c>
      <c r="AB335" s="52">
        <f>IF(A336='Relevé Kizeo'!C297,VLOOKUP(A336,'Relevé Kizeo'!$C$4:$R$1001,9,TRUE),"")</f>
        <v>0</v>
      </c>
      <c r="AC335" s="52" t="str">
        <f t="shared" si="106"/>
        <v>0</v>
      </c>
      <c r="AD335" s="53">
        <f>IF(A336='Relevé Kizeo'!C297,VLOOKUP(A336,'Relevé Kizeo'!$C$4:$R$1001,10,TRUE),"")</f>
        <v>0</v>
      </c>
      <c r="AE335" s="11" t="str">
        <f t="shared" ca="1" si="113"/>
        <v/>
      </c>
      <c r="AF335" s="54" t="str">
        <f t="shared" ca="1" si="114"/>
        <v/>
      </c>
      <c r="AG335" s="61"/>
    </row>
    <row r="336" spans="1:50" s="33" customFormat="1" ht="15.75" customHeight="1" x14ac:dyDescent="0.25">
      <c r="A336" s="57">
        <v>45220</v>
      </c>
      <c r="B336" s="208"/>
      <c r="C336" s="10" t="str">
        <f>IF(A336='Relevé Kizeo'!C297,VLOOKUP(A336,'Relevé Kizeo'!$C$4:$R$1001,2,TRUE),"")</f>
        <v>REPOS</v>
      </c>
      <c r="D336" s="9">
        <f t="shared" si="102"/>
        <v>10</v>
      </c>
      <c r="E336" s="10">
        <f t="shared" si="104"/>
        <v>0</v>
      </c>
      <c r="F336" s="170">
        <v>0</v>
      </c>
      <c r="G336" s="10" cm="1">
        <f t="array" ref="G336">_xlfn.IFS(C336="",0,C336=0,0,C336="CP",0,C336="CEF",0,C336="CSS",0,C336="CEM",0,C336="CEM",0,C336="MAL",0,C336="AT",0,C336="ABST J",0,C336="ABST I",0,C336="FERIE",0,C336="REPOS",0,C336&lt;"1:00",$F$420)</f>
        <v>0</v>
      </c>
      <c r="H336" s="10">
        <f>IF(A336='Relevé Kizeo'!C297,VLOOKUP(A336,'Relevé Kizeo'!$C$4:$R$1001,3,TRUE),"")</f>
        <v>0</v>
      </c>
      <c r="I336" s="10">
        <f>IF(A336='Relevé Kizeo'!C297,VLOOKUP(A336,'Relevé Kizeo'!$C$4:$R$1001,4,TRUE),"")</f>
        <v>0</v>
      </c>
      <c r="J336" s="10">
        <f>IF(A336='Relevé Kizeo'!C297,VLOOKUP(A336,'Relevé Kizeo'!$C$4:$R$1001,5,TRUE),"")</f>
        <v>0</v>
      </c>
      <c r="K336" s="10">
        <f t="shared" si="103"/>
        <v>0</v>
      </c>
      <c r="L336" s="9">
        <v>0</v>
      </c>
      <c r="M336" s="10" cm="1">
        <f t="array" ref="M336">_xlfn.IFS(I336="",0,I336=0,0,I336="CP",0,I336="CEF",0,I336="CSS",0,I336="CEM",0,I336="MAL",0,I336="AT",0,I336="ABST J",0,I336="ABST I",0,I336="FERIE",0,I336="REPOS",0,I336&lt;"1:00",$F$421)</f>
        <v>0</v>
      </c>
      <c r="N336" s="58" cm="1">
        <f t="array" aca="1" ref="N336" ca="1">_xlfn.IFS(D336=0,0,AND(D336&gt;=1,D336&lt;=9),OFFSET($AL$5,MOD(WEEKNUM(A336,21)-1,26),IF(WEEKNUM(A336,21)&gt;26,8,0))/5,D336=10,0,D336=11,(H336-E336+G336)*24+(K336-I336+M336)*24)</f>
        <v>0</v>
      </c>
      <c r="O336" s="25"/>
      <c r="P336" s="25">
        <f t="shared" ca="1" si="97"/>
        <v>0</v>
      </c>
      <c r="Q336" s="28" cm="1">
        <f t="array" aca="1" ref="Q336" ca="1">IF(LEFT(R$2,1)="-",-1,1)*INDIRECT(CONCATENATE(RIGHT(R$2,LEN(R$2)-1),ROW()))+IF(LEFT(R$3,1)="-",-1,1)*INDIRECT(CONCATENATE(RIGHT(R$3,LEN(R$3)-1),ROW()))</f>
        <v>0</v>
      </c>
      <c r="R336" s="25">
        <f t="shared" ca="1" si="98"/>
        <v>-1312.5500000000002</v>
      </c>
      <c r="S336" s="9">
        <f t="shared" si="99"/>
        <v>0</v>
      </c>
      <c r="T336" s="9" t="str">
        <f t="shared" si="105"/>
        <v/>
      </c>
      <c r="U336" s="75"/>
      <c r="V336" s="60">
        <f>IF(A336='Relevé Kizeo'!C297,VLOOKUP(A336,'Relevé Kizeo'!$C$4:$R$1001,6,TRUE),"")</f>
        <v>0</v>
      </c>
      <c r="W336" s="50">
        <f t="shared" si="112"/>
        <v>0</v>
      </c>
      <c r="X336" s="75"/>
      <c r="Y336" s="51" t="str">
        <f t="shared" si="100"/>
        <v>0</v>
      </c>
      <c r="Z336" s="52">
        <f>IF(A337='Relevé Kizeo'!C298,VLOOKUP(A337,'Relevé Kizeo'!$C$4:$R$1001,8,TRUE),"")</f>
        <v>0</v>
      </c>
      <c r="AA336" s="52" t="str">
        <f t="shared" si="101"/>
        <v>0</v>
      </c>
      <c r="AB336" s="52">
        <f>IF(A337='Relevé Kizeo'!C298,VLOOKUP(A337,'Relevé Kizeo'!$C$4:$R$1001,9,TRUE),"")</f>
        <v>0</v>
      </c>
      <c r="AC336" s="52" t="str">
        <f t="shared" si="106"/>
        <v>0</v>
      </c>
      <c r="AD336" s="53">
        <f>IF(A337='Relevé Kizeo'!C298,VLOOKUP(A337,'Relevé Kizeo'!$C$4:$R$1001,10,TRUE),"")</f>
        <v>0</v>
      </c>
      <c r="AE336" s="11" t="str">
        <f t="shared" ca="1" si="113"/>
        <v/>
      </c>
      <c r="AF336" s="54" t="str">
        <f t="shared" ca="1" si="114"/>
        <v/>
      </c>
      <c r="AG336" s="43"/>
      <c r="AK336" s="44"/>
      <c r="AL336" s="44"/>
      <c r="AM336" s="44"/>
      <c r="AN336" s="44"/>
      <c r="AP336" s="44"/>
      <c r="AQ336" s="44"/>
      <c r="AR336" s="44"/>
    </row>
    <row r="337" spans="1:54" s="33" customFormat="1" ht="15.75" customHeight="1" x14ac:dyDescent="0.25">
      <c r="A337" s="57">
        <v>45221</v>
      </c>
      <c r="B337" s="208"/>
      <c r="C337" s="10" t="str">
        <f>IF(A337='Relevé Kizeo'!C298,VLOOKUP(A337,'Relevé Kizeo'!$C$4:$R$1001,2,TRUE),"")</f>
        <v>REPOS</v>
      </c>
      <c r="D337" s="9">
        <f t="shared" si="102"/>
        <v>10</v>
      </c>
      <c r="E337" s="10">
        <f t="shared" si="104"/>
        <v>0</v>
      </c>
      <c r="F337" s="170">
        <v>0</v>
      </c>
      <c r="G337" s="10" cm="1">
        <f t="array" ref="G337">_xlfn.IFS(C337="",0,C337=0,0,C337="CP",0,C337="CEF",0,C337="CSS",0,C337="CEM",0,C337="CEM",0,C337="MAL",0,C337="AT",0,C337="ABST J",0,C337="ABST I",0,C337="FERIE",0,C337="REPOS",0,C337&lt;"1:00",$F$420)</f>
        <v>0</v>
      </c>
      <c r="H337" s="10">
        <f>IF(A337='Relevé Kizeo'!C298,VLOOKUP(A337,'Relevé Kizeo'!$C$4:$R$1001,3,TRUE),"")</f>
        <v>0</v>
      </c>
      <c r="I337" s="10">
        <f>IF(A337='Relevé Kizeo'!C298,VLOOKUP(A337,'Relevé Kizeo'!$C$4:$R$1001,4,TRUE),"")</f>
        <v>0</v>
      </c>
      <c r="J337" s="10">
        <f>IF(A337='Relevé Kizeo'!C298,VLOOKUP(A337,'Relevé Kizeo'!$C$4:$R$1001,5,TRUE),"")</f>
        <v>0</v>
      </c>
      <c r="K337" s="10">
        <f t="shared" si="103"/>
        <v>0</v>
      </c>
      <c r="L337" s="9">
        <v>0</v>
      </c>
      <c r="M337" s="10" cm="1">
        <f t="array" ref="M337">_xlfn.IFS(I337="",0,I337=0,0,I337="CP",0,I337="CEF",0,I337="CSS",0,I337="CEM",0,I337="MAL",0,I337="AT",0,I337="ABST J",0,I337="ABST I",0,I337="FERIE",0,I337="REPOS",0,I337&lt;"1:00",$F$421)</f>
        <v>0</v>
      </c>
      <c r="N337" s="58" cm="1">
        <f t="array" aca="1" ref="N337" ca="1">_xlfn.IFS(D337=0,0,AND(D337&gt;=1,D337&lt;=9),OFFSET($AL$5,MOD(WEEKNUM(A337,21)-1,26),IF(WEEKNUM(A337,21)&gt;26,8,0))/5,D337=10,0,D337=11,(H337-E337+G337)*24+(K337-I337+M337)*24)</f>
        <v>0</v>
      </c>
      <c r="O337" s="37">
        <f t="shared" ref="O337" ca="1" si="115">SUM(N331:N335)</f>
        <v>0</v>
      </c>
      <c r="P337" s="25">
        <v>39</v>
      </c>
      <c r="Q337" s="28" cm="1">
        <f t="array" aca="1" ref="Q337" ca="1">IF(LEFT(R$2,1)="-",-1,1)*INDIRECT(CONCATENATE(RIGHT(R$2,LEN(R$2)-1),ROW()))+IF(LEFT(R$3,1)="-",-1,1)*INDIRECT(CONCATENATE(RIGHT(R$3,LEN(R$3)-1),ROW()))</f>
        <v>-39</v>
      </c>
      <c r="R337" s="25">
        <f t="shared" ca="1" si="98"/>
        <v>-1351.5500000000002</v>
      </c>
      <c r="S337" s="9">
        <f t="shared" si="99"/>
        <v>0</v>
      </c>
      <c r="T337" s="9" t="str">
        <f t="shared" si="105"/>
        <v/>
      </c>
      <c r="U337" s="75"/>
      <c r="V337" s="60">
        <f>IF(A337='Relevé Kizeo'!C298,VLOOKUP(A337,'Relevé Kizeo'!$C$4:$R$1001,6,TRUE),"")</f>
        <v>0</v>
      </c>
      <c r="W337" s="50" t="b">
        <f t="shared" si="112"/>
        <v>0</v>
      </c>
      <c r="X337" s="50"/>
      <c r="Y337" s="51" t="str">
        <f t="shared" si="100"/>
        <v>0</v>
      </c>
      <c r="Z337" s="52">
        <f>IF(A338='Relevé Kizeo'!C299,VLOOKUP(A338,'Relevé Kizeo'!$C$4:$R$1001,8,TRUE),"")</f>
        <v>0</v>
      </c>
      <c r="AA337" s="52" t="str">
        <f t="shared" si="101"/>
        <v>0</v>
      </c>
      <c r="AB337" s="52">
        <f>IF(A338='Relevé Kizeo'!C299,VLOOKUP(A338,'Relevé Kizeo'!$C$4:$R$1001,9,TRUE),"")</f>
        <v>0</v>
      </c>
      <c r="AC337" s="52" t="str">
        <f t="shared" si="106"/>
        <v>0</v>
      </c>
      <c r="AD337" s="53">
        <f>IF(A338='Relevé Kizeo'!C299,VLOOKUP(A338,'Relevé Kizeo'!$C$4:$R$1001,10,TRUE),"")</f>
        <v>0</v>
      </c>
      <c r="AE337" s="11" t="str">
        <f t="shared" ca="1" si="113"/>
        <v/>
      </c>
      <c r="AF337" s="54" t="str">
        <f t="shared" ca="1" si="114"/>
        <v/>
      </c>
      <c r="AG337" s="43"/>
      <c r="AK337" s="44"/>
      <c r="AL337" s="44"/>
      <c r="AM337" s="44"/>
      <c r="AN337" s="44"/>
      <c r="AP337" s="44"/>
      <c r="AQ337" s="44"/>
      <c r="AR337" s="44"/>
    </row>
    <row r="338" spans="1:54" s="33" customFormat="1" ht="15.75" customHeight="1" x14ac:dyDescent="0.25">
      <c r="A338" s="57">
        <v>45222</v>
      </c>
      <c r="B338" s="207" t="s">
        <v>86</v>
      </c>
      <c r="C338" s="10">
        <f>IF(A338='Relevé Kizeo'!C299,VLOOKUP(A338,'Relevé Kizeo'!$C$4:$R$1001,2,TRUE),"")</f>
        <v>0</v>
      </c>
      <c r="D338" s="9">
        <f t="shared" si="102"/>
        <v>0</v>
      </c>
      <c r="E338" s="10">
        <f t="shared" si="104"/>
        <v>0</v>
      </c>
      <c r="F338" s="170">
        <v>0</v>
      </c>
      <c r="G338" s="10" cm="1">
        <f t="array" ref="G338">_xlfn.IFS(C338="",0,C338=0,0,C338="CP",0,C338="CEF",0,C338="CSS",0,C338="CEM",0,C338="CEM",0,C338="MAL",0,C338="AT",0,C338="ABST J",0,C338="ABST I",0,C338="FERIE",0,C338="REPOS",0,C338&lt;"1:00",$F$420)</f>
        <v>0</v>
      </c>
      <c r="H338" s="10">
        <f>IF(A338='Relevé Kizeo'!C299,VLOOKUP(A338,'Relevé Kizeo'!$C$4:$R$1001,3,TRUE),"")</f>
        <v>0</v>
      </c>
      <c r="I338" s="10">
        <f>IF(A338='Relevé Kizeo'!C299,VLOOKUP(A338,'Relevé Kizeo'!$C$4:$R$1001,4,TRUE),"")</f>
        <v>0</v>
      </c>
      <c r="J338" s="10">
        <f>IF(A338='Relevé Kizeo'!C299,VLOOKUP(A338,'Relevé Kizeo'!$C$4:$R$1001,5,TRUE),"")</f>
        <v>0</v>
      </c>
      <c r="K338" s="10">
        <f t="shared" si="103"/>
        <v>0</v>
      </c>
      <c r="L338" s="9">
        <v>0</v>
      </c>
      <c r="M338" s="10" cm="1">
        <f t="array" ref="M338">_xlfn.IFS(I338="",0,I338=0,0,I338="CP",0,I338="CEF",0,I338="CSS",0,I338="CEM",0,I338="MAL",0,I338="AT",0,I338="ABST J",0,I338="ABST I",0,I338="FERIE",0,I338="REPOS",0,I338&lt;"1:00",$F$421)</f>
        <v>0</v>
      </c>
      <c r="N338" s="58" cm="1">
        <f t="array" aca="1" ref="N338" ca="1">_xlfn.IFS(D338=0,0,AND(D338&gt;=1,D338&lt;=9),OFFSET($AL$5,MOD(WEEKNUM(A338,21)-1,26),IF(WEEKNUM(A338,21)&gt;26,8,0))/5,D338=10,0,D338=11,(H338-E338+G338)*24+(K338-I338+M338)*24)</f>
        <v>0</v>
      </c>
      <c r="P338" s="25">
        <f t="shared" ca="1" si="97"/>
        <v>0</v>
      </c>
      <c r="Q338" s="28" cm="1">
        <f t="array" aca="1" ref="Q338" ca="1">IF(LEFT(R$2,1)="-",-1,1)*INDIRECT(CONCATENATE(RIGHT(R$2,LEN(R$2)-1),ROW()))+IF(LEFT(R$3,1)="-",-1,1)*INDIRECT(CONCATENATE(RIGHT(R$3,LEN(R$3)-1),ROW()))</f>
        <v>0</v>
      </c>
      <c r="R338" s="25">
        <f t="shared" ca="1" si="98"/>
        <v>-1351.5500000000002</v>
      </c>
      <c r="S338" s="9">
        <f t="shared" si="99"/>
        <v>0</v>
      </c>
      <c r="T338" s="9" t="str">
        <f t="shared" si="105"/>
        <v/>
      </c>
      <c r="U338" s="59"/>
      <c r="V338" s="60">
        <f>IF(A338='Relevé Kizeo'!C299,VLOOKUP(A338,'Relevé Kizeo'!$C$4:$R$1001,6,TRUE),"")</f>
        <v>0</v>
      </c>
      <c r="W338" s="50" t="b">
        <f t="shared" si="112"/>
        <v>0</v>
      </c>
      <c r="X338" s="50"/>
      <c r="Y338" s="51" t="str">
        <f t="shared" si="100"/>
        <v>0</v>
      </c>
      <c r="Z338" s="52">
        <f>IF(A339='Relevé Kizeo'!C300,VLOOKUP(A339,'Relevé Kizeo'!$C$4:$R$1001,8,TRUE),"")</f>
        <v>0</v>
      </c>
      <c r="AA338" s="52" t="str">
        <f t="shared" si="101"/>
        <v>0</v>
      </c>
      <c r="AB338" s="52">
        <f>IF(A339='Relevé Kizeo'!C300,VLOOKUP(A339,'Relevé Kizeo'!$C$4:$R$1001,9,TRUE),"")</f>
        <v>0</v>
      </c>
      <c r="AC338" s="52" t="str">
        <f t="shared" si="106"/>
        <v>0</v>
      </c>
      <c r="AD338" s="53">
        <f>IF(A339='Relevé Kizeo'!C300,VLOOKUP(A339,'Relevé Kizeo'!$C$4:$R$1001,10,TRUE),"")</f>
        <v>0</v>
      </c>
      <c r="AE338" s="11" t="str">
        <f t="shared" ca="1" si="113"/>
        <v/>
      </c>
      <c r="AF338" s="54" t="str">
        <f t="shared" ca="1" si="114"/>
        <v/>
      </c>
      <c r="AG338" s="43"/>
      <c r="AH338" s="55"/>
      <c r="AK338" s="56"/>
      <c r="AL338" s="56"/>
      <c r="AM338" s="56"/>
      <c r="AN338" s="56"/>
      <c r="AO338" s="56"/>
      <c r="AP338" s="56"/>
      <c r="AQ338" s="56"/>
      <c r="AR338" s="56"/>
      <c r="AS338" s="56"/>
      <c r="AT338" s="56"/>
      <c r="AU338" s="56"/>
      <c r="AV338" s="80"/>
      <c r="AX338" s="56"/>
      <c r="AY338" s="56"/>
      <c r="AZ338" s="56"/>
      <c r="BA338" s="55"/>
      <c r="BB338" s="55"/>
    </row>
    <row r="339" spans="1:54" s="33" customFormat="1" ht="15.75" customHeight="1" x14ac:dyDescent="0.25">
      <c r="A339" s="57">
        <v>45223</v>
      </c>
      <c r="B339" s="208"/>
      <c r="C339" s="10">
        <f>IF(A339='Relevé Kizeo'!C300,VLOOKUP(A339,'Relevé Kizeo'!$C$4:$R$1001,2,TRUE),"")</f>
        <v>0</v>
      </c>
      <c r="D339" s="9">
        <f t="shared" si="102"/>
        <v>0</v>
      </c>
      <c r="E339" s="10">
        <f t="shared" si="104"/>
        <v>0</v>
      </c>
      <c r="F339" s="170">
        <v>0</v>
      </c>
      <c r="G339" s="10" cm="1">
        <f t="array" ref="G339">_xlfn.IFS(C339="",0,C339=0,0,C339="CP",0,C339="CEF",0,C339="CSS",0,C339="CEM",0,C339="CEM",0,C339="MAL",0,C339="AT",0,C339="ABST J",0,C339="ABST I",0,C339="FERIE",0,C339="REPOS",0,C339&lt;"1:00",$F$420)</f>
        <v>0</v>
      </c>
      <c r="H339" s="10">
        <f>IF(A339='Relevé Kizeo'!C300,VLOOKUP(A339,'Relevé Kizeo'!$C$4:$R$1001,3,TRUE),"")</f>
        <v>0</v>
      </c>
      <c r="I339" s="10">
        <f>IF(A339='Relevé Kizeo'!C300,VLOOKUP(A339,'Relevé Kizeo'!$C$4:$R$1001,4,TRUE),"")</f>
        <v>0</v>
      </c>
      <c r="J339" s="10">
        <f>IF(A339='Relevé Kizeo'!C300,VLOOKUP(A339,'Relevé Kizeo'!$C$4:$R$1001,5,TRUE),"")</f>
        <v>0</v>
      </c>
      <c r="K339" s="10">
        <f t="shared" si="103"/>
        <v>0</v>
      </c>
      <c r="L339" s="9">
        <v>0</v>
      </c>
      <c r="M339" s="10" cm="1">
        <f t="array" ref="M339">_xlfn.IFS(I339="",0,I339=0,0,I339="CP",0,I339="CEF",0,I339="CSS",0,I339="CEM",0,I339="MAL",0,I339="AT",0,I339="ABST J",0,I339="ABST I",0,I339="FERIE",0,I339="REPOS",0,I339&lt;"1:00",$F$421)</f>
        <v>0</v>
      </c>
      <c r="N339" s="58" cm="1">
        <f t="array" aca="1" ref="N339" ca="1">_xlfn.IFS(D339=0,0,AND(D339&gt;=1,D339&lt;=9),OFFSET($AL$5,MOD(WEEKNUM(A339,21)-1,26),IF(WEEKNUM(A339,21)&gt;26,8,0))/5,D339=10,0,D339=11,(H339-E339+G339)*24+(K339-I339+M339)*24)</f>
        <v>0</v>
      </c>
      <c r="O339" s="25"/>
      <c r="P339" s="25">
        <f t="shared" ca="1" si="97"/>
        <v>0</v>
      </c>
      <c r="Q339" s="28" cm="1">
        <f t="array" aca="1" ref="Q339" ca="1">IF(LEFT(R$2,1)="-",-1,1)*INDIRECT(CONCATENATE(RIGHT(R$2,LEN(R$2)-1),ROW()))+IF(LEFT(R$3,1)="-",-1,1)*INDIRECT(CONCATENATE(RIGHT(R$3,LEN(R$3)-1),ROW()))</f>
        <v>0</v>
      </c>
      <c r="R339" s="25">
        <f t="shared" ca="1" si="98"/>
        <v>-1351.5500000000002</v>
      </c>
      <c r="S339" s="9">
        <f t="shared" si="99"/>
        <v>0</v>
      </c>
      <c r="T339" s="9" t="str">
        <f t="shared" si="105"/>
        <v/>
      </c>
      <c r="U339" s="59"/>
      <c r="V339" s="60">
        <f>IF(A339='Relevé Kizeo'!C300,VLOOKUP(A339,'Relevé Kizeo'!$C$4:$R$1001,6,TRUE),"")</f>
        <v>0</v>
      </c>
      <c r="W339" s="50" t="b">
        <f t="shared" si="112"/>
        <v>0</v>
      </c>
      <c r="X339" s="50"/>
      <c r="Y339" s="51" t="str">
        <f t="shared" si="100"/>
        <v>0</v>
      </c>
      <c r="Z339" s="52">
        <f>IF(A340='Relevé Kizeo'!C301,VLOOKUP(A340,'Relevé Kizeo'!$C$4:$R$1001,8,TRUE),"")</f>
        <v>0</v>
      </c>
      <c r="AA339" s="52" t="str">
        <f t="shared" si="101"/>
        <v>0</v>
      </c>
      <c r="AB339" s="52">
        <f>IF(A340='Relevé Kizeo'!C301,VLOOKUP(A340,'Relevé Kizeo'!$C$4:$R$1001,9,TRUE),"")</f>
        <v>0</v>
      </c>
      <c r="AC339" s="52" t="str">
        <f t="shared" si="106"/>
        <v>0</v>
      </c>
      <c r="AD339" s="53">
        <f>IF(A340='Relevé Kizeo'!C301,VLOOKUP(A340,'Relevé Kizeo'!$C$4:$R$1001,10,TRUE),"")</f>
        <v>0</v>
      </c>
      <c r="AE339" s="11" t="str">
        <f t="shared" ca="1" si="113"/>
        <v/>
      </c>
      <c r="AF339" s="54" t="str">
        <f t="shared" ca="1" si="114"/>
        <v/>
      </c>
      <c r="AG339" s="43"/>
      <c r="AH339" s="11"/>
      <c r="AK339" s="26"/>
      <c r="AL339" s="26"/>
      <c r="AM339" s="26"/>
      <c r="AN339" s="26"/>
      <c r="AO339" s="26"/>
      <c r="AP339" s="26"/>
      <c r="AQ339" s="26"/>
      <c r="AR339" s="26"/>
      <c r="AS339" s="26"/>
      <c r="AT339" s="26"/>
      <c r="AU339" s="26"/>
      <c r="AV339" s="26"/>
      <c r="AX339" s="56"/>
      <c r="AY339" s="56"/>
      <c r="AZ339" s="56"/>
      <c r="BA339" s="55"/>
      <c r="BB339" s="55"/>
    </row>
    <row r="340" spans="1:54" s="33" customFormat="1" ht="15.75" customHeight="1" x14ac:dyDescent="0.25">
      <c r="A340" s="57">
        <v>45224</v>
      </c>
      <c r="B340" s="208"/>
      <c r="C340" s="10">
        <f>IF(A340='Relevé Kizeo'!C301,VLOOKUP(A340,'Relevé Kizeo'!$C$4:$R$1001,2,TRUE),"")</f>
        <v>0</v>
      </c>
      <c r="D340" s="9">
        <f t="shared" si="102"/>
        <v>0</v>
      </c>
      <c r="E340" s="10">
        <f t="shared" si="104"/>
        <v>0</v>
      </c>
      <c r="F340" s="170">
        <v>0</v>
      </c>
      <c r="G340" s="10" cm="1">
        <f t="array" ref="G340">_xlfn.IFS(C340="",0,C340=0,0,C340="CP",0,C340="CEF",0,C340="CSS",0,C340="CEM",0,C340="CEM",0,C340="MAL",0,C340="AT",0,C340="ABST J",0,C340="ABST I",0,C340="FERIE",0,C340="REPOS",0,C340&lt;"1:00",$F$420)</f>
        <v>0</v>
      </c>
      <c r="H340" s="10">
        <f>IF(A340='Relevé Kizeo'!C301,VLOOKUP(A340,'Relevé Kizeo'!$C$4:$R$1001,3,TRUE),"")</f>
        <v>0</v>
      </c>
      <c r="I340" s="10">
        <f>IF(A340='Relevé Kizeo'!C301,VLOOKUP(A340,'Relevé Kizeo'!$C$4:$R$1001,4,TRUE),"")</f>
        <v>0</v>
      </c>
      <c r="J340" s="10">
        <f>IF(A340='Relevé Kizeo'!C301,VLOOKUP(A340,'Relevé Kizeo'!$C$4:$R$1001,5,TRUE),"")</f>
        <v>0</v>
      </c>
      <c r="K340" s="10">
        <f t="shared" si="103"/>
        <v>0</v>
      </c>
      <c r="L340" s="9">
        <v>0</v>
      </c>
      <c r="M340" s="10" cm="1">
        <f t="array" ref="M340">_xlfn.IFS(I340="",0,I340=0,0,I340="CP",0,I340="CEF",0,I340="CSS",0,I340="CEM",0,I340="MAL",0,I340="AT",0,I340="ABST J",0,I340="ABST I",0,I340="FERIE",0,I340="REPOS",0,I340&lt;"1:00",$F$421)</f>
        <v>0</v>
      </c>
      <c r="N340" s="58" cm="1">
        <f t="array" aca="1" ref="N340" ca="1">_xlfn.IFS(D340=0,0,AND(D340&gt;=1,D340&lt;=9),OFFSET($AL$5,MOD(WEEKNUM(A340,21)-1,26),IF(WEEKNUM(A340,21)&gt;26,8,0))/5,D340=10,0,D340=11,(H340-E340+G340)*24+(K340-I340+M340)*24)</f>
        <v>0</v>
      </c>
      <c r="O340" s="25"/>
      <c r="P340" s="25">
        <f t="shared" ca="1" si="97"/>
        <v>0</v>
      </c>
      <c r="Q340" s="28" cm="1">
        <f t="array" aca="1" ref="Q340" ca="1">IF(LEFT(R$2,1)="-",-1,1)*INDIRECT(CONCATENATE(RIGHT(R$2,LEN(R$2)-1),ROW()))+IF(LEFT(R$3,1)="-",-1,1)*INDIRECT(CONCATENATE(RIGHT(R$3,LEN(R$3)-1),ROW()))</f>
        <v>0</v>
      </c>
      <c r="R340" s="25">
        <f t="shared" ca="1" si="98"/>
        <v>-1351.5500000000002</v>
      </c>
      <c r="S340" s="9">
        <f t="shared" si="99"/>
        <v>0</v>
      </c>
      <c r="T340" s="9" t="str">
        <f t="shared" si="105"/>
        <v/>
      </c>
      <c r="U340" s="59"/>
      <c r="V340" s="60">
        <f>IF(A340='Relevé Kizeo'!C301,VLOOKUP(A340,'Relevé Kizeo'!$C$4:$R$1001,6,TRUE),"")</f>
        <v>0</v>
      </c>
      <c r="W340" s="50" t="b">
        <f t="shared" si="112"/>
        <v>0</v>
      </c>
      <c r="X340" s="50"/>
      <c r="Y340" s="51" t="str">
        <f t="shared" si="100"/>
        <v>0</v>
      </c>
      <c r="Z340" s="52">
        <f>IF(A341='Relevé Kizeo'!C302,VLOOKUP(A341,'Relevé Kizeo'!$C$4:$R$1001,8,TRUE),"")</f>
        <v>0</v>
      </c>
      <c r="AA340" s="52" t="str">
        <f t="shared" si="101"/>
        <v>0</v>
      </c>
      <c r="AB340" s="52">
        <f>IF(A341='Relevé Kizeo'!C302,VLOOKUP(A341,'Relevé Kizeo'!$C$4:$R$1001,9,TRUE),"")</f>
        <v>0</v>
      </c>
      <c r="AC340" s="52" t="str">
        <f t="shared" si="106"/>
        <v>0</v>
      </c>
      <c r="AD340" s="53">
        <f>IF(A341='Relevé Kizeo'!C302,VLOOKUP(A341,'Relevé Kizeo'!$C$4:$R$1001,10,TRUE),"")</f>
        <v>0</v>
      </c>
      <c r="AE340" s="11" t="str">
        <f t="shared" ca="1" si="113"/>
        <v/>
      </c>
      <c r="AF340" s="54" t="str">
        <f t="shared" ca="1" si="114"/>
        <v/>
      </c>
      <c r="AG340" s="43"/>
      <c r="AK340" s="26"/>
      <c r="AL340" s="26"/>
      <c r="AM340" s="26"/>
      <c r="AN340" s="26"/>
      <c r="AO340" s="26"/>
      <c r="AP340" s="26"/>
      <c r="AQ340" s="26"/>
      <c r="AR340" s="26"/>
      <c r="AS340" s="26"/>
      <c r="AT340" s="26"/>
      <c r="AU340" s="26"/>
      <c r="AV340" s="26"/>
      <c r="AX340" s="56"/>
      <c r="AY340" s="56"/>
      <c r="AZ340" s="56"/>
      <c r="BA340" s="55"/>
      <c r="BB340" s="55"/>
    </row>
    <row r="341" spans="1:54" s="33" customFormat="1" ht="15.75" customHeight="1" x14ac:dyDescent="0.25">
      <c r="A341" s="57">
        <v>45225</v>
      </c>
      <c r="B341" s="208"/>
      <c r="C341" s="10">
        <f>IF(A341='Relevé Kizeo'!C302,VLOOKUP(A341,'Relevé Kizeo'!$C$4:$R$1001,2,TRUE),"")</f>
        <v>0</v>
      </c>
      <c r="D341" s="9">
        <f t="shared" si="102"/>
        <v>0</v>
      </c>
      <c r="E341" s="10">
        <f t="shared" si="104"/>
        <v>0</v>
      </c>
      <c r="F341" s="170">
        <v>0</v>
      </c>
      <c r="G341" s="10" cm="1">
        <f t="array" ref="G341">_xlfn.IFS(C341="",0,C341=0,0,C341="CP",0,C341="CEF",0,C341="CSS",0,C341="CEM",0,C341="CEM",0,C341="MAL",0,C341="AT",0,C341="ABST J",0,C341="ABST I",0,C341="FERIE",0,C341="REPOS",0,C341&lt;"1:00",$F$420)</f>
        <v>0</v>
      </c>
      <c r="H341" s="10">
        <f>IF(A341='Relevé Kizeo'!C302,VLOOKUP(A341,'Relevé Kizeo'!$C$4:$R$1001,3,TRUE),"")</f>
        <v>0</v>
      </c>
      <c r="I341" s="10">
        <f>IF(A341='Relevé Kizeo'!C302,VLOOKUP(A341,'Relevé Kizeo'!$C$4:$R$1001,4,TRUE),"")</f>
        <v>0</v>
      </c>
      <c r="J341" s="10">
        <f>IF(A341='Relevé Kizeo'!C302,VLOOKUP(A341,'Relevé Kizeo'!$C$4:$R$1001,5,TRUE),"")</f>
        <v>0</v>
      </c>
      <c r="K341" s="10">
        <f t="shared" si="103"/>
        <v>0</v>
      </c>
      <c r="L341" s="9">
        <v>0</v>
      </c>
      <c r="M341" s="10" cm="1">
        <f t="array" ref="M341">_xlfn.IFS(I341="",0,I341=0,0,I341="CP",0,I341="CEF",0,I341="CSS",0,I341="CEM",0,I341="MAL",0,I341="AT",0,I341="ABST J",0,I341="ABST I",0,I341="FERIE",0,I341="REPOS",0,I341&lt;"1:00",$F$421)</f>
        <v>0</v>
      </c>
      <c r="N341" s="58" cm="1">
        <f t="array" aca="1" ref="N341" ca="1">_xlfn.IFS(D341=0,0,AND(D341&gt;=1,D341&lt;=9),OFFSET($AL$5,MOD(WEEKNUM(A341,21)-1,26),IF(WEEKNUM(A341,21)&gt;26,8,0))/5,D341=10,0,D341=11,(H341-E341+G341)*24+(K341-I341+M341)*24)</f>
        <v>0</v>
      </c>
      <c r="O341" s="25"/>
      <c r="P341" s="25">
        <f t="shared" ca="1" si="97"/>
        <v>0</v>
      </c>
      <c r="Q341" s="28" cm="1">
        <f t="array" aca="1" ref="Q341" ca="1">IF(LEFT(R$2,1)="-",-1,1)*INDIRECT(CONCATENATE(RIGHT(R$2,LEN(R$2)-1),ROW()))+IF(LEFT(R$3,1)="-",-1,1)*INDIRECT(CONCATENATE(RIGHT(R$3,LEN(R$3)-1),ROW()))</f>
        <v>0</v>
      </c>
      <c r="R341" s="25">
        <f t="shared" ca="1" si="98"/>
        <v>-1351.5500000000002</v>
      </c>
      <c r="S341" s="9">
        <f t="shared" si="99"/>
        <v>0</v>
      </c>
      <c r="T341" s="9" t="str">
        <f t="shared" si="105"/>
        <v/>
      </c>
      <c r="U341" s="59"/>
      <c r="V341" s="60">
        <f>IF(A341='Relevé Kizeo'!C302,VLOOKUP(A341,'Relevé Kizeo'!$C$4:$R$1001,6,TRUE),"")</f>
        <v>0</v>
      </c>
      <c r="W341" s="50" t="b">
        <f t="shared" si="112"/>
        <v>0</v>
      </c>
      <c r="X341" s="50"/>
      <c r="Y341" s="51" t="str">
        <f t="shared" si="100"/>
        <v>0</v>
      </c>
      <c r="Z341" s="52">
        <f>IF(A342='Relevé Kizeo'!C303,VLOOKUP(A342,'Relevé Kizeo'!$C$4:$R$1001,8,TRUE),"")</f>
        <v>0</v>
      </c>
      <c r="AA341" s="52" t="str">
        <f t="shared" si="101"/>
        <v>0</v>
      </c>
      <c r="AB341" s="52">
        <f>IF(A342='Relevé Kizeo'!C303,VLOOKUP(A342,'Relevé Kizeo'!$C$4:$R$1001,9,TRUE),"")</f>
        <v>0</v>
      </c>
      <c r="AC341" s="52" t="str">
        <f t="shared" si="106"/>
        <v>0</v>
      </c>
      <c r="AD341" s="53">
        <f>IF(A342='Relevé Kizeo'!C303,VLOOKUP(A342,'Relevé Kizeo'!$C$4:$R$1001,10,TRUE),"")</f>
        <v>0</v>
      </c>
      <c r="AE341" s="11" t="str">
        <f t="shared" ca="1" si="113"/>
        <v/>
      </c>
      <c r="AF341" s="54" t="str">
        <f t="shared" ca="1" si="114"/>
        <v/>
      </c>
      <c r="AG341" s="64"/>
    </row>
    <row r="342" spans="1:54" s="33" customFormat="1" ht="15.75" customHeight="1" x14ac:dyDescent="0.25">
      <c r="A342" s="57">
        <v>45226</v>
      </c>
      <c r="B342" s="208"/>
      <c r="C342" s="10">
        <f>IF(A342='Relevé Kizeo'!C303,VLOOKUP(A342,'Relevé Kizeo'!$C$4:$R$1001,2,TRUE),"")</f>
        <v>0</v>
      </c>
      <c r="D342" s="9">
        <f t="shared" si="102"/>
        <v>0</v>
      </c>
      <c r="E342" s="10">
        <f t="shared" si="104"/>
        <v>0</v>
      </c>
      <c r="F342" s="170">
        <v>0</v>
      </c>
      <c r="G342" s="10" cm="1">
        <f t="array" ref="G342">_xlfn.IFS(C342="",0,C342=0,0,C342="CP",0,C342="CEF",0,C342="CSS",0,C342="CEM",0,C342="CEM",0,C342="MAL",0,C342="AT",0,C342="ABST J",0,C342="ABST I",0,C342="FERIE",0,C342="REPOS",0,C342&lt;"1:00",$F$420)</f>
        <v>0</v>
      </c>
      <c r="H342" s="10">
        <f>IF(A342='Relevé Kizeo'!C303,VLOOKUP(A342,'Relevé Kizeo'!$C$4:$R$1001,3,TRUE),"")</f>
        <v>0</v>
      </c>
      <c r="I342" s="10">
        <f>IF(A342='Relevé Kizeo'!C303,VLOOKUP(A342,'Relevé Kizeo'!$C$4:$R$1001,4,TRUE),"")</f>
        <v>0</v>
      </c>
      <c r="J342" s="10">
        <f>IF(A342='Relevé Kizeo'!C303,VLOOKUP(A342,'Relevé Kizeo'!$C$4:$R$1001,5,TRUE),"")</f>
        <v>0</v>
      </c>
      <c r="K342" s="10">
        <f t="shared" si="103"/>
        <v>0</v>
      </c>
      <c r="L342" s="9">
        <v>0</v>
      </c>
      <c r="M342" s="10" cm="1">
        <f t="array" ref="M342">_xlfn.IFS(I342="",0,I342=0,0,I342="CP",0,I342="CEF",0,I342="CSS",0,I342="CEM",0,I342="MAL",0,I342="AT",0,I342="ABST J",0,I342="ABST I",0,I342="FERIE",0,I342="REPOS",0,I342&lt;"1:00",$F$421)</f>
        <v>0</v>
      </c>
      <c r="N342" s="58" cm="1">
        <f t="array" aca="1" ref="N342" ca="1">_xlfn.IFS(D342=0,0,AND(D342&gt;=1,D342&lt;=9),OFFSET($AL$5,MOD(WEEKNUM(A342,21)-1,26),IF(WEEKNUM(A342,21)&gt;26,8,0))/5,D342=10,0,D342=11,(H342-E342+G342)*24+(K342-I342+M342)*24)</f>
        <v>0</v>
      </c>
      <c r="O342" s="25"/>
      <c r="P342" s="25">
        <f t="shared" ca="1" si="97"/>
        <v>0</v>
      </c>
      <c r="Q342" s="28" cm="1">
        <f t="array" aca="1" ref="Q342" ca="1">IF(LEFT(R$2,1)="-",-1,1)*INDIRECT(CONCATENATE(RIGHT(R$2,LEN(R$2)-1),ROW()))+IF(LEFT(R$3,1)="-",-1,1)*INDIRECT(CONCATENATE(RIGHT(R$3,LEN(R$3)-1),ROW()))</f>
        <v>0</v>
      </c>
      <c r="R342" s="25">
        <f t="shared" ca="1" si="98"/>
        <v>-1351.5500000000002</v>
      </c>
      <c r="S342" s="9">
        <f t="shared" si="99"/>
        <v>0</v>
      </c>
      <c r="T342" s="9" t="str">
        <f t="shared" si="105"/>
        <v/>
      </c>
      <c r="U342" s="59"/>
      <c r="V342" s="60">
        <f>IF(A342='Relevé Kizeo'!C303,VLOOKUP(A342,'Relevé Kizeo'!$C$4:$R$1001,6,TRUE),"")</f>
        <v>0</v>
      </c>
      <c r="W342" s="50">
        <f t="shared" si="112"/>
        <v>0</v>
      </c>
      <c r="X342" s="50"/>
      <c r="Y342" s="51" t="str">
        <f t="shared" si="100"/>
        <v>0</v>
      </c>
      <c r="Z342" s="52">
        <f>IF(A343='Relevé Kizeo'!C304,VLOOKUP(A343,'Relevé Kizeo'!$C$4:$R$1001,8,TRUE),"")</f>
        <v>0</v>
      </c>
      <c r="AA342" s="52" t="str">
        <f t="shared" si="101"/>
        <v>0</v>
      </c>
      <c r="AB342" s="52">
        <f>IF(A343='Relevé Kizeo'!C304,VLOOKUP(A343,'Relevé Kizeo'!$C$4:$R$1001,9,TRUE),"")</f>
        <v>0</v>
      </c>
      <c r="AC342" s="52" t="str">
        <f t="shared" si="106"/>
        <v>0</v>
      </c>
      <c r="AD342" s="53">
        <f>IF(A343='Relevé Kizeo'!C304,VLOOKUP(A343,'Relevé Kizeo'!$C$4:$R$1001,10,TRUE),"")</f>
        <v>0</v>
      </c>
      <c r="AE342" s="11" t="str">
        <f t="shared" ca="1" si="113"/>
        <v/>
      </c>
      <c r="AF342" s="54" t="str">
        <f t="shared" ca="1" si="114"/>
        <v/>
      </c>
      <c r="AG342" s="61"/>
    </row>
    <row r="343" spans="1:54" s="33" customFormat="1" ht="15.75" customHeight="1" x14ac:dyDescent="0.25">
      <c r="A343" s="57">
        <v>45227</v>
      </c>
      <c r="B343" s="208"/>
      <c r="C343" s="10" t="str">
        <f>IF(A343='Relevé Kizeo'!C304,VLOOKUP(A343,'Relevé Kizeo'!$C$4:$R$1001,2,TRUE),"")</f>
        <v>REPOS</v>
      </c>
      <c r="D343" s="9">
        <f t="shared" si="102"/>
        <v>10</v>
      </c>
      <c r="E343" s="10">
        <f t="shared" si="104"/>
        <v>0</v>
      </c>
      <c r="F343" s="170">
        <v>0</v>
      </c>
      <c r="G343" s="10" cm="1">
        <f t="array" ref="G343">_xlfn.IFS(C343="",0,C343=0,0,C343="CP",0,C343="CEF",0,C343="CSS",0,C343="CEM",0,C343="CEM",0,C343="MAL",0,C343="AT",0,C343="ABST J",0,C343="ABST I",0,C343="FERIE",0,C343="REPOS",0,C343&lt;"1:00",$F$420)</f>
        <v>0</v>
      </c>
      <c r="H343" s="10">
        <f>IF(A343='Relevé Kizeo'!C304,VLOOKUP(A343,'Relevé Kizeo'!$C$4:$R$1001,3,TRUE),"")</f>
        <v>0</v>
      </c>
      <c r="I343" s="10">
        <f>IF(A343='Relevé Kizeo'!C304,VLOOKUP(A343,'Relevé Kizeo'!$C$4:$R$1001,4,TRUE),"")</f>
        <v>0</v>
      </c>
      <c r="J343" s="10">
        <f>IF(A343='Relevé Kizeo'!C304,VLOOKUP(A343,'Relevé Kizeo'!$C$4:$R$1001,5,TRUE),"")</f>
        <v>0</v>
      </c>
      <c r="K343" s="10">
        <f t="shared" si="103"/>
        <v>0</v>
      </c>
      <c r="L343" s="9">
        <v>0</v>
      </c>
      <c r="M343" s="10" cm="1">
        <f t="array" ref="M343">_xlfn.IFS(I343="",0,I343=0,0,I343="CP",0,I343="CEF",0,I343="CSS",0,I343="CEM",0,I343="MAL",0,I343="AT",0,I343="ABST J",0,I343="ABST I",0,I343="FERIE",0,I343="REPOS",0,I343&lt;"1:00",$F$421)</f>
        <v>0</v>
      </c>
      <c r="N343" s="58" cm="1">
        <f t="array" aca="1" ref="N343" ca="1">_xlfn.IFS(D343=0,0,AND(D343&gt;=1,D343&lt;=9),OFFSET($AL$5,MOD(WEEKNUM(A343,21)-1,26),IF(WEEKNUM(A343,21)&gt;26,8,0))/5,D343=10,0,D343=11,(H343-E343+G343)*24+(K343-I343+M343)*24)</f>
        <v>0</v>
      </c>
      <c r="O343" s="25"/>
      <c r="P343" s="25">
        <f t="shared" ca="1" si="97"/>
        <v>0</v>
      </c>
      <c r="Q343" s="28" cm="1">
        <f t="array" aca="1" ref="Q343" ca="1">IF(LEFT(R$2,1)="-",-1,1)*INDIRECT(CONCATENATE(RIGHT(R$2,LEN(R$2)-1),ROW()))+IF(LEFT(R$3,1)="-",-1,1)*INDIRECT(CONCATENATE(RIGHT(R$3,LEN(R$3)-1),ROW()))</f>
        <v>0</v>
      </c>
      <c r="R343" s="25">
        <f t="shared" ca="1" si="98"/>
        <v>-1351.5500000000002</v>
      </c>
      <c r="S343" s="9">
        <f t="shared" si="99"/>
        <v>0</v>
      </c>
      <c r="T343" s="9" t="str">
        <f t="shared" si="105"/>
        <v/>
      </c>
      <c r="U343" s="59"/>
      <c r="V343" s="60">
        <f>IF(A343='Relevé Kizeo'!C304,VLOOKUP(A343,'Relevé Kizeo'!$C$4:$R$1001,6,TRUE),"")</f>
        <v>0</v>
      </c>
      <c r="W343" s="50">
        <f t="shared" si="112"/>
        <v>0</v>
      </c>
      <c r="X343" s="50"/>
      <c r="Y343" s="51" t="str">
        <f t="shared" si="100"/>
        <v>0</v>
      </c>
      <c r="Z343" s="52">
        <f>IF(A344='Relevé Kizeo'!C305,VLOOKUP(A344,'Relevé Kizeo'!$C$4:$R$1001,8,TRUE),"")</f>
        <v>0</v>
      </c>
      <c r="AA343" s="52" t="str">
        <f t="shared" si="101"/>
        <v>0</v>
      </c>
      <c r="AB343" s="52">
        <f>IF(A344='Relevé Kizeo'!C305,VLOOKUP(A344,'Relevé Kizeo'!$C$4:$R$1001,9,TRUE),"")</f>
        <v>0</v>
      </c>
      <c r="AC343" s="52" t="str">
        <f t="shared" si="106"/>
        <v>0</v>
      </c>
      <c r="AD343" s="53">
        <f>IF(A344='Relevé Kizeo'!C305,VLOOKUP(A344,'Relevé Kizeo'!$C$4:$R$1001,10,TRUE),"")</f>
        <v>0</v>
      </c>
      <c r="AE343" s="11" t="str">
        <f t="shared" ca="1" si="113"/>
        <v/>
      </c>
      <c r="AF343" s="54" t="str">
        <f t="shared" ca="1" si="114"/>
        <v/>
      </c>
      <c r="AG343" s="43"/>
      <c r="AK343" s="56"/>
      <c r="AL343" s="56"/>
      <c r="AM343" s="56"/>
      <c r="AN343" s="56"/>
      <c r="AO343" s="56"/>
      <c r="AP343" s="56"/>
      <c r="AQ343" s="56"/>
      <c r="AR343" s="56"/>
      <c r="AS343" s="56"/>
      <c r="AT343" s="56"/>
      <c r="AU343" s="56"/>
      <c r="AV343" s="56"/>
      <c r="AW343" s="56"/>
      <c r="AX343" s="56"/>
      <c r="AY343" s="56"/>
      <c r="AZ343" s="56"/>
      <c r="BA343" s="56"/>
      <c r="BB343" s="56"/>
    </row>
    <row r="344" spans="1:54" s="33" customFormat="1" ht="15.75" customHeight="1" x14ac:dyDescent="0.25">
      <c r="A344" s="57">
        <v>45228</v>
      </c>
      <c r="B344" s="208"/>
      <c r="C344" s="10" t="str">
        <f>IF(A344='Relevé Kizeo'!C305,VLOOKUP(A344,'Relevé Kizeo'!$C$4:$R$1001,2,TRUE),"")</f>
        <v>REPOS</v>
      </c>
      <c r="D344" s="9">
        <f t="shared" si="102"/>
        <v>10</v>
      </c>
      <c r="E344" s="10">
        <f t="shared" si="104"/>
        <v>0</v>
      </c>
      <c r="F344" s="170">
        <v>0</v>
      </c>
      <c r="G344" s="10" cm="1">
        <f t="array" ref="G344">_xlfn.IFS(C344="",0,C344=0,0,C344="CP",0,C344="CEF",0,C344="CSS",0,C344="CEM",0,C344="CEM",0,C344="MAL",0,C344="AT",0,C344="ABST J",0,C344="ABST I",0,C344="FERIE",0,C344="REPOS",0,C344&lt;"1:00",$F$420)</f>
        <v>0</v>
      </c>
      <c r="H344" s="10">
        <f>IF(A344='Relevé Kizeo'!C305,VLOOKUP(A344,'Relevé Kizeo'!$C$4:$R$1001,3,TRUE),"")</f>
        <v>0</v>
      </c>
      <c r="I344" s="10">
        <f>IF(A344='Relevé Kizeo'!C305,VLOOKUP(A344,'Relevé Kizeo'!$C$4:$R$1001,4,TRUE),"")</f>
        <v>0</v>
      </c>
      <c r="J344" s="10">
        <f>IF(A344='Relevé Kizeo'!C305,VLOOKUP(A344,'Relevé Kizeo'!$C$4:$R$1001,5,TRUE),"")</f>
        <v>0</v>
      </c>
      <c r="K344" s="10">
        <f t="shared" si="103"/>
        <v>0</v>
      </c>
      <c r="L344" s="9">
        <v>0</v>
      </c>
      <c r="M344" s="10" cm="1">
        <f t="array" ref="M344">_xlfn.IFS(I344="",0,I344=0,0,I344="CP",0,I344="CEF",0,I344="CSS",0,I344="CEM",0,I344="MAL",0,I344="AT",0,I344="ABST J",0,I344="ABST I",0,I344="FERIE",0,I344="REPOS",0,I344&lt;"1:00",$F$421)</f>
        <v>0</v>
      </c>
      <c r="N344" s="58" cm="1">
        <f t="array" aca="1" ref="N344" ca="1">_xlfn.IFS(D344=0,0,AND(D344&gt;=1,D344&lt;=9),OFFSET($AL$5,MOD(WEEKNUM(A344,21)-1,26),IF(WEEKNUM(A344,21)&gt;26,8,0))/5,D344=10,0,D344=11,(H344-E344+G344)*24+(K344-I344+M344)*24)</f>
        <v>0</v>
      </c>
      <c r="O344" s="37">
        <f t="shared" ref="O344" ca="1" si="116">SUM(N338:N342)</f>
        <v>0</v>
      </c>
      <c r="P344" s="25">
        <v>39</v>
      </c>
      <c r="Q344" s="28" cm="1">
        <f t="array" aca="1" ref="Q344" ca="1">IF(LEFT(R$2,1)="-",-1,1)*INDIRECT(CONCATENATE(RIGHT(R$2,LEN(R$2)-1),ROW()))+IF(LEFT(R$3,1)="-",-1,1)*INDIRECT(CONCATENATE(RIGHT(R$3,LEN(R$3)-1),ROW()))</f>
        <v>-39</v>
      </c>
      <c r="R344" s="25">
        <f t="shared" ca="1" si="98"/>
        <v>-1390.5500000000002</v>
      </c>
      <c r="S344" s="9">
        <f t="shared" si="99"/>
        <v>0</v>
      </c>
      <c r="T344" s="9" t="str">
        <f t="shared" si="105"/>
        <v/>
      </c>
      <c r="U344" s="59"/>
      <c r="V344" s="60">
        <f>IF(A344='Relevé Kizeo'!C305,VLOOKUP(A344,'Relevé Kizeo'!$C$4:$R$1001,6,TRUE),"")</f>
        <v>0</v>
      </c>
      <c r="W344" s="50" t="b">
        <f t="shared" si="112"/>
        <v>0</v>
      </c>
      <c r="X344" s="50"/>
      <c r="Y344" s="51" t="str">
        <f t="shared" si="100"/>
        <v>0</v>
      </c>
      <c r="Z344" s="52">
        <f>IF(A345='Relevé Kizeo'!C306,VLOOKUP(A345,'Relevé Kizeo'!$C$4:$R$1001,8,TRUE),"")</f>
        <v>0</v>
      </c>
      <c r="AA344" s="52" t="str">
        <f t="shared" si="101"/>
        <v>0</v>
      </c>
      <c r="AB344" s="52">
        <f>IF(A345='Relevé Kizeo'!C306,VLOOKUP(A345,'Relevé Kizeo'!$C$4:$R$1001,9,TRUE),"")</f>
        <v>0</v>
      </c>
      <c r="AC344" s="52" t="str">
        <f t="shared" si="106"/>
        <v>0</v>
      </c>
      <c r="AD344" s="53">
        <f>IF(A345='Relevé Kizeo'!C306,VLOOKUP(A345,'Relevé Kizeo'!$C$4:$R$1001,10,TRUE),"")</f>
        <v>0</v>
      </c>
      <c r="AE344" s="11" t="str">
        <f t="shared" ca="1" si="113"/>
        <v/>
      </c>
      <c r="AF344" s="54" t="str">
        <f t="shared" ca="1" si="114"/>
        <v/>
      </c>
      <c r="AG344" s="43"/>
      <c r="AK344" s="12"/>
      <c r="AL344" s="12"/>
      <c r="AM344" s="12"/>
      <c r="AN344" s="12"/>
      <c r="AO344" s="12"/>
      <c r="AP344" s="12"/>
      <c r="AQ344" s="12"/>
      <c r="AR344" s="12"/>
      <c r="AS344" s="12"/>
      <c r="AT344" s="12"/>
      <c r="AU344" s="12"/>
      <c r="AV344" s="12"/>
      <c r="AW344" s="12"/>
      <c r="AX344" s="12"/>
      <c r="AY344" s="12"/>
      <c r="AZ344" s="12"/>
      <c r="BA344" s="12"/>
      <c r="BB344" s="12"/>
    </row>
    <row r="345" spans="1:54" s="33" customFormat="1" ht="15.75" customHeight="1" thickBot="1" x14ac:dyDescent="0.25">
      <c r="A345" s="57">
        <v>45229</v>
      </c>
      <c r="B345" s="207" t="s">
        <v>87</v>
      </c>
      <c r="C345" s="10">
        <f>IF(A345='Relevé Kizeo'!C306,VLOOKUP(A345,'Relevé Kizeo'!$C$4:$R$1001,2,TRUE),"")</f>
        <v>0</v>
      </c>
      <c r="D345" s="9">
        <f t="shared" si="102"/>
        <v>0</v>
      </c>
      <c r="E345" s="10">
        <f t="shared" si="104"/>
        <v>0</v>
      </c>
      <c r="F345" s="170">
        <v>0</v>
      </c>
      <c r="G345" s="10" cm="1">
        <f t="array" ref="G345">_xlfn.IFS(C345="",0,C345=0,0,C345="CP",0,C345="CEF",0,C345="CSS",0,C345="CEM",0,C345="CEM",0,C345="MAL",0,C345="AT",0,C345="ABST J",0,C345="ABST I",0,C345="FERIE",0,C345="REPOS",0,C345&lt;"1:00",$F$420)</f>
        <v>0</v>
      </c>
      <c r="H345" s="10">
        <f>IF(A345='Relevé Kizeo'!C306,VLOOKUP(A345,'Relevé Kizeo'!$C$4:$R$1001,3,TRUE),"")</f>
        <v>0</v>
      </c>
      <c r="I345" s="10">
        <f>IF(A345='Relevé Kizeo'!C306,VLOOKUP(A345,'Relevé Kizeo'!$C$4:$R$1001,4,TRUE),"")</f>
        <v>0</v>
      </c>
      <c r="J345" s="10">
        <f>IF(A345='Relevé Kizeo'!C306,VLOOKUP(A345,'Relevé Kizeo'!$C$4:$R$1001,5,TRUE),"")</f>
        <v>0</v>
      </c>
      <c r="K345" s="10">
        <f t="shared" si="103"/>
        <v>0</v>
      </c>
      <c r="L345" s="9">
        <v>0</v>
      </c>
      <c r="M345" s="10" cm="1">
        <f t="array" ref="M345">_xlfn.IFS(I345="",0,I345=0,0,I345="CP",0,I345="CEF",0,I345="CSS",0,I345="CEM",0,I345="MAL",0,I345="AT",0,I345="ABST J",0,I345="ABST I",0,I345="FERIE",0,I345="REPOS",0,I345&lt;"1:00",$F$421)</f>
        <v>0</v>
      </c>
      <c r="N345" s="58" cm="1">
        <f t="array" aca="1" ref="N345" ca="1">_xlfn.IFS(D345=0,0,AND(D345&gt;=1,D345&lt;=9),OFFSET($AL$5,MOD(WEEKNUM(A345,21)-1,26),IF(WEEKNUM(A345,21)&gt;26,8,0))/5,D345=10,0,D345=11,(H345-E345+G345)*24+(K345-I345+M345)*24)</f>
        <v>0</v>
      </c>
      <c r="P345" s="25">
        <f t="shared" ca="1" si="97"/>
        <v>0</v>
      </c>
      <c r="Q345" s="28" cm="1">
        <f t="array" aca="1" ref="Q345" ca="1">IF(LEFT(R$2,1)="-",-1,1)*INDIRECT(CONCATENATE(RIGHT(R$2,LEN(R$2)-1),ROW()))+IF(LEFT(R$3,1)="-",-1,1)*INDIRECT(CONCATENATE(RIGHT(R$3,LEN(R$3)-1),ROW()))</f>
        <v>0</v>
      </c>
      <c r="R345" s="25">
        <f t="shared" ca="1" si="98"/>
        <v>-1390.5500000000002</v>
      </c>
      <c r="S345" s="9">
        <f t="shared" si="99"/>
        <v>0</v>
      </c>
      <c r="T345" s="9" t="str">
        <f t="shared" si="105"/>
        <v/>
      </c>
      <c r="U345" s="59"/>
      <c r="V345" s="60">
        <f>IF(A345='Relevé Kizeo'!C306,VLOOKUP(A345,'Relevé Kizeo'!$C$4:$R$1001,6,TRUE),"")</f>
        <v>0</v>
      </c>
      <c r="W345" s="50" t="b">
        <f t="shared" si="112"/>
        <v>0</v>
      </c>
      <c r="X345" s="78"/>
      <c r="Y345" s="79" t="str">
        <f t="shared" si="100"/>
        <v>0</v>
      </c>
      <c r="Z345" s="78">
        <f>IF(A346='Relevé Kizeo'!C307,VLOOKUP(A346,'Relevé Kizeo'!$C$4:$R$1001,8,TRUE),"")</f>
        <v>0</v>
      </c>
      <c r="AA345" s="78" t="str">
        <f t="shared" si="101"/>
        <v>0</v>
      </c>
      <c r="AB345" s="78">
        <f>IF(A346='Relevé Kizeo'!C307,VLOOKUP(A346,'Relevé Kizeo'!$C$4:$R$1001,9,TRUE),"")</f>
        <v>0</v>
      </c>
      <c r="AC345" s="52" t="str">
        <f t="shared" si="106"/>
        <v>0</v>
      </c>
      <c r="AD345" s="67">
        <f>IF(A346='Relevé Kizeo'!C307,VLOOKUP(A346,'Relevé Kizeo'!$C$4:$R$1001,10,TRUE),"")</f>
        <v>0</v>
      </c>
      <c r="AE345" s="11" t="str">
        <f t="shared" ca="1" si="113"/>
        <v/>
      </c>
      <c r="AF345" s="54" t="str">
        <f t="shared" ca="1" si="114"/>
        <v/>
      </c>
      <c r="AG345" s="43"/>
      <c r="AK345" s="14"/>
      <c r="AL345" s="14"/>
      <c r="AM345" s="14"/>
      <c r="AN345" s="14"/>
      <c r="AO345" s="14"/>
      <c r="AP345" s="84"/>
      <c r="AQ345" s="84"/>
      <c r="AR345" s="84"/>
      <c r="AS345" s="84"/>
      <c r="AT345" s="84"/>
      <c r="AU345" s="84"/>
      <c r="AV345" s="84"/>
      <c r="AW345" s="84"/>
      <c r="AX345" s="84"/>
    </row>
    <row r="346" spans="1:54" s="33" customFormat="1" ht="15.75" customHeight="1" thickTop="1" x14ac:dyDescent="0.2">
      <c r="A346" s="57">
        <v>45230</v>
      </c>
      <c r="B346" s="208"/>
      <c r="C346" s="10">
        <f>IF(A346='Relevé Kizeo'!C307,VLOOKUP(A346,'Relevé Kizeo'!$C$4:$R$1001,2,TRUE),"")</f>
        <v>0</v>
      </c>
      <c r="D346" s="9">
        <f t="shared" si="102"/>
        <v>0</v>
      </c>
      <c r="E346" s="10">
        <f t="shared" si="104"/>
        <v>0</v>
      </c>
      <c r="F346" s="170">
        <v>0</v>
      </c>
      <c r="G346" s="10" cm="1">
        <f t="array" ref="G346">_xlfn.IFS(C346="",0,C346=0,0,C346="CP",0,C346="CEF",0,C346="CSS",0,C346="CEM",0,C346="CEM",0,C346="MAL",0,C346="AT",0,C346="ABST J",0,C346="ABST I",0,C346="FERIE",0,C346="REPOS",0,C346&lt;"1:00",$F$420)</f>
        <v>0</v>
      </c>
      <c r="H346" s="10">
        <f>IF(A346='Relevé Kizeo'!C307,VLOOKUP(A346,'Relevé Kizeo'!$C$4:$R$1001,3,TRUE),"")</f>
        <v>0</v>
      </c>
      <c r="I346" s="10">
        <f>IF(A346='Relevé Kizeo'!C307,VLOOKUP(A346,'Relevé Kizeo'!$C$4:$R$1001,4,TRUE),"")</f>
        <v>0</v>
      </c>
      <c r="J346" s="10">
        <f>IF(A346='Relevé Kizeo'!C307,VLOOKUP(A346,'Relevé Kizeo'!$C$4:$R$1001,5,TRUE),"")</f>
        <v>0</v>
      </c>
      <c r="K346" s="10">
        <f t="shared" si="103"/>
        <v>0</v>
      </c>
      <c r="L346" s="9">
        <v>0</v>
      </c>
      <c r="M346" s="10" cm="1">
        <f t="array" ref="M346">_xlfn.IFS(I346="",0,I346=0,0,I346="CP",0,I346="CEF",0,I346="CSS",0,I346="CEM",0,I346="MAL",0,I346="AT",0,I346="ABST J",0,I346="ABST I",0,I346="FERIE",0,I346="REPOS",0,I346&lt;"1:00",$F$421)</f>
        <v>0</v>
      </c>
      <c r="N346" s="58" cm="1">
        <f t="array" aca="1" ref="N346" ca="1">_xlfn.IFS(D346=0,0,AND(D346&gt;=1,D346&lt;=9),OFFSET($AL$5,MOD(WEEKNUM(A346,21)-1,26),IF(WEEKNUM(A346,21)&gt;26,8,0))/5,D346=10,0,D346=11,(H346-E346+G346)*24+(K346-I346+M346)*24)</f>
        <v>0</v>
      </c>
      <c r="O346" s="25"/>
      <c r="P346" s="25">
        <f t="shared" ca="1" si="97"/>
        <v>0</v>
      </c>
      <c r="Q346" s="28" cm="1">
        <f t="array" aca="1" ref="Q346" ca="1">IF(LEFT(R$2,1)="-",-1,1)*INDIRECT(CONCATENATE(RIGHT(R$2,LEN(R$2)-1),ROW()))+IF(LEFT(R$3,1)="-",-1,1)*INDIRECT(CONCATENATE(RIGHT(R$3,LEN(R$3)-1),ROW()))</f>
        <v>0</v>
      </c>
      <c r="R346" s="25">
        <f t="shared" ca="1" si="98"/>
        <v>-1390.5500000000002</v>
      </c>
      <c r="S346" s="9">
        <f t="shared" si="99"/>
        <v>0</v>
      </c>
      <c r="T346" s="9" t="str">
        <f t="shared" si="105"/>
        <v/>
      </c>
      <c r="U346" s="59"/>
      <c r="V346" s="60">
        <f>IF(A346='Relevé Kizeo'!C307,VLOOKUP(A346,'Relevé Kizeo'!$C$4:$R$1001,6,TRUE),"")</f>
        <v>0</v>
      </c>
      <c r="W346" s="50">
        <f t="shared" si="112"/>
        <v>0</v>
      </c>
      <c r="X346" s="50"/>
      <c r="Y346" s="51" t="str">
        <f t="shared" si="100"/>
        <v>0</v>
      </c>
      <c r="Z346" s="52">
        <f>IF(A347='Relevé Kizeo'!C308,VLOOKUP(A347,'Relevé Kizeo'!$C$4:$R$1001,8,TRUE),"")</f>
        <v>0</v>
      </c>
      <c r="AA346" s="52" t="str">
        <f t="shared" si="101"/>
        <v>0</v>
      </c>
      <c r="AB346" s="52">
        <f>IF(A347='Relevé Kizeo'!C308,VLOOKUP(A347,'Relevé Kizeo'!$C$4:$R$1001,9,TRUE),"")</f>
        <v>0</v>
      </c>
      <c r="AC346" s="52" t="str">
        <f t="shared" si="106"/>
        <v>0</v>
      </c>
      <c r="AD346" s="53">
        <f>IF(A347='Relevé Kizeo'!C308,VLOOKUP(A347,'Relevé Kizeo'!$C$4:$R$1001,10,TRUE),"")</f>
        <v>0</v>
      </c>
      <c r="AE346" s="11">
        <f t="shared" ca="1" si="113"/>
        <v>7.5083333333333329</v>
      </c>
      <c r="AF346" s="54">
        <f t="shared" ca="1" si="114"/>
        <v>12.2</v>
      </c>
      <c r="AG346" s="43"/>
      <c r="AK346" s="14"/>
      <c r="AL346" s="14"/>
      <c r="AM346" s="14"/>
      <c r="AN346" s="14"/>
      <c r="AO346" s="14"/>
      <c r="AP346" s="84"/>
      <c r="AQ346" s="84"/>
      <c r="AR346" s="84"/>
      <c r="AS346" s="84"/>
      <c r="AT346" s="84"/>
      <c r="AU346" s="84"/>
      <c r="AV346" s="84"/>
      <c r="AW346" s="84"/>
      <c r="AX346" s="84"/>
    </row>
    <row r="347" spans="1:54" s="33" customFormat="1" ht="15.75" customHeight="1" x14ac:dyDescent="0.2">
      <c r="A347" s="57">
        <v>45231</v>
      </c>
      <c r="B347" s="208"/>
      <c r="C347" s="10" t="s">
        <v>20</v>
      </c>
      <c r="D347" s="9">
        <f t="shared" si="102"/>
        <v>9</v>
      </c>
      <c r="E347" s="10">
        <f t="shared" si="104"/>
        <v>0</v>
      </c>
      <c r="F347" s="170">
        <v>0</v>
      </c>
      <c r="G347" s="10" cm="1">
        <f t="array" ref="G347">_xlfn.IFS(C347="",0,C347=0,0,C347="CP",0,C347="CEF",0,C347="CSS",0,C347="CEM",0,C347="CEM",0,C347="MAL",0,C347="AT",0,C347="ABST J",0,C347="ABST I",0,C347="FERIE",0,C347="REPOS",0,C347&lt;"1:00",$F$420)</f>
        <v>0</v>
      </c>
      <c r="H347" s="10">
        <f>IF(A347='Relevé Kizeo'!C308,VLOOKUP(A347,'Relevé Kizeo'!$C$4:$R$1001,3,TRUE),"")</f>
        <v>0</v>
      </c>
      <c r="I347" s="10">
        <f>IF(A347='Relevé Kizeo'!C308,VLOOKUP(A347,'Relevé Kizeo'!$C$4:$R$1001,4,TRUE),"")</f>
        <v>0</v>
      </c>
      <c r="J347" s="10">
        <f>IF(A347='Relevé Kizeo'!C308,VLOOKUP(A347,'Relevé Kizeo'!$C$4:$R$1001,5,TRUE),"")</f>
        <v>0</v>
      </c>
      <c r="K347" s="10">
        <f t="shared" si="103"/>
        <v>0</v>
      </c>
      <c r="L347" s="9">
        <v>0</v>
      </c>
      <c r="M347" s="10" cm="1">
        <f t="array" ref="M347">_xlfn.IFS(I347="",0,I347=0,0,I347="CP",0,I347="CEF",0,I347="CSS",0,I347="CEM",0,I347="MAL",0,I347="AT",0,I347="ABST J",0,I347="ABST I",0,I347="FERIE",0,I347="REPOS",0,I347&lt;"1:00",$F$421)</f>
        <v>0</v>
      </c>
      <c r="N347" s="58" cm="1">
        <f t="array" aca="1" ref="N347" ca="1">_xlfn.IFS(D347=0,0,AND(D347&gt;=1,D347&lt;=9),OFFSET($AL$5,MOD(WEEKNUM(A347,21)-1,26),IF(WEEKNUM(A347,21)&gt;26,8,0))/5,D347=10,0,D347=11,(H347-E347+G347)*24+(K347-I347+M347)*24)</f>
        <v>7.8</v>
      </c>
      <c r="O347" s="25"/>
      <c r="P347" s="25">
        <f t="shared" ca="1" si="97"/>
        <v>0</v>
      </c>
      <c r="Q347" s="28" cm="1">
        <f t="array" aca="1" ref="Q347" ca="1">IF(LEFT(R$2,1)="-",-1,1)*INDIRECT(CONCATENATE(RIGHT(R$2,LEN(R$2)-1),ROW()))+IF(LEFT(R$3,1)="-",-1,1)*INDIRECT(CONCATENATE(RIGHT(R$3,LEN(R$3)-1),ROW()))</f>
        <v>0</v>
      </c>
      <c r="R347" s="25">
        <f t="shared" ca="1" si="98"/>
        <v>-1390.5500000000002</v>
      </c>
      <c r="S347" s="9">
        <f t="shared" si="99"/>
        <v>0</v>
      </c>
      <c r="T347" s="9" t="str">
        <f t="shared" si="105"/>
        <v/>
      </c>
      <c r="U347" s="59"/>
      <c r="V347" s="60">
        <f>IF(A347='Relevé Kizeo'!C308,VLOOKUP(A347,'Relevé Kizeo'!$C$4:$R$1001,6,TRUE),"")</f>
        <v>0</v>
      </c>
      <c r="W347" s="50" t="b">
        <f t="shared" si="112"/>
        <v>0</v>
      </c>
      <c r="X347" s="50"/>
      <c r="Y347" s="51" t="str">
        <f t="shared" si="100"/>
        <v>0</v>
      </c>
      <c r="Z347" s="52">
        <f>IF(A348='Relevé Kizeo'!C309,VLOOKUP(A348,'Relevé Kizeo'!$C$4:$R$1001,8,TRUE),"")</f>
        <v>0</v>
      </c>
      <c r="AA347" s="52" t="str">
        <f t="shared" si="101"/>
        <v>0</v>
      </c>
      <c r="AB347" s="52">
        <f>IF(A348='Relevé Kizeo'!C309,VLOOKUP(A348,'Relevé Kizeo'!$C$4:$R$1001,9,TRUE),"")</f>
        <v>0</v>
      </c>
      <c r="AC347" s="52" t="str">
        <f t="shared" si="106"/>
        <v>0</v>
      </c>
      <c r="AD347" s="53">
        <f>IF(A348='Relevé Kizeo'!C309,VLOOKUP(A348,'Relevé Kizeo'!$C$4:$R$1001,10,TRUE),"")</f>
        <v>0</v>
      </c>
      <c r="AE347" s="11" t="str">
        <f t="shared" ca="1" si="113"/>
        <v/>
      </c>
      <c r="AF347" s="54" t="str">
        <f t="shared" ca="1" si="114"/>
        <v/>
      </c>
      <c r="AG347" s="43"/>
      <c r="AK347" s="14"/>
      <c r="AL347" s="14"/>
      <c r="AM347" s="14"/>
      <c r="AN347" s="14"/>
      <c r="AO347" s="14"/>
      <c r="AP347" s="84"/>
      <c r="AQ347" s="84"/>
      <c r="AR347" s="84"/>
      <c r="AS347" s="84"/>
      <c r="AT347" s="84"/>
      <c r="AU347" s="84"/>
      <c r="AV347" s="84"/>
      <c r="AW347" s="84"/>
      <c r="AX347" s="84"/>
    </row>
    <row r="348" spans="1:54" s="33" customFormat="1" ht="15.75" customHeight="1" x14ac:dyDescent="0.2">
      <c r="A348" s="57">
        <v>45232</v>
      </c>
      <c r="B348" s="208"/>
      <c r="C348" s="10">
        <f>IF(A348='Relevé Kizeo'!C309,VLOOKUP(A348,'Relevé Kizeo'!$C$4:$R$1001,2,TRUE),"")</f>
        <v>0</v>
      </c>
      <c r="D348" s="9">
        <f t="shared" si="102"/>
        <v>0</v>
      </c>
      <c r="E348" s="10">
        <f t="shared" si="104"/>
        <v>0</v>
      </c>
      <c r="F348" s="170">
        <v>0</v>
      </c>
      <c r="G348" s="10" cm="1">
        <f t="array" ref="G348">_xlfn.IFS(C348="",0,C348=0,0,C348="CP",0,C348="CEF",0,C348="CSS",0,C348="CEM",0,C348="CEM",0,C348="MAL",0,C348="AT",0,C348="ABST J",0,C348="ABST I",0,C348="FERIE",0,C348="REPOS",0,C348&lt;"1:00",$F$420)</f>
        <v>0</v>
      </c>
      <c r="H348" s="10">
        <f>IF(A348='Relevé Kizeo'!C309,VLOOKUP(A348,'Relevé Kizeo'!$C$4:$R$1001,3,TRUE),"")</f>
        <v>0</v>
      </c>
      <c r="I348" s="10">
        <f>IF(A348='Relevé Kizeo'!C309,VLOOKUP(A348,'Relevé Kizeo'!$C$4:$R$1001,4,TRUE),"")</f>
        <v>0</v>
      </c>
      <c r="J348" s="10">
        <f>IF(A348='Relevé Kizeo'!C309,VLOOKUP(A348,'Relevé Kizeo'!$C$4:$R$1001,5,TRUE),"")</f>
        <v>0</v>
      </c>
      <c r="K348" s="10">
        <f t="shared" si="103"/>
        <v>0</v>
      </c>
      <c r="L348" s="9">
        <v>0</v>
      </c>
      <c r="M348" s="10" cm="1">
        <f t="array" ref="M348">_xlfn.IFS(I348="",0,I348=0,0,I348="CP",0,I348="CEF",0,I348="CSS",0,I348="CEM",0,I348="MAL",0,I348="AT",0,I348="ABST J",0,I348="ABST I",0,I348="FERIE",0,I348="REPOS",0,I348&lt;"1:00",$F$421)</f>
        <v>0</v>
      </c>
      <c r="N348" s="58" cm="1">
        <f t="array" aca="1" ref="N348" ca="1">_xlfn.IFS(D348=0,0,AND(D348&gt;=1,D348&lt;=9),OFFSET($AL$5,MOD(WEEKNUM(A348,21)-1,26),IF(WEEKNUM(A348,21)&gt;26,8,0))/5,D348=10,0,D348=11,(H348-E348+G348)*24+(K348-I348+M348)*24)</f>
        <v>0</v>
      </c>
      <c r="O348" s="25"/>
      <c r="P348" s="25">
        <f t="shared" ca="1" si="97"/>
        <v>0</v>
      </c>
      <c r="Q348" s="28" cm="1">
        <f t="array" aca="1" ref="Q348" ca="1">IF(LEFT(R$2,1)="-",-1,1)*INDIRECT(CONCATENATE(RIGHT(R$2,LEN(R$2)-1),ROW()))+IF(LEFT(R$3,1)="-",-1,1)*INDIRECT(CONCATENATE(RIGHT(R$3,LEN(R$3)-1),ROW()))</f>
        <v>0</v>
      </c>
      <c r="R348" s="25">
        <f t="shared" ca="1" si="98"/>
        <v>-1390.5500000000002</v>
      </c>
      <c r="S348" s="9">
        <f t="shared" si="99"/>
        <v>0</v>
      </c>
      <c r="T348" s="9" t="str">
        <f t="shared" si="105"/>
        <v/>
      </c>
      <c r="U348" s="59"/>
      <c r="V348" s="60">
        <f>IF(A348='Relevé Kizeo'!C309,VLOOKUP(A348,'Relevé Kizeo'!$C$4:$R$1001,6,TRUE),"")</f>
        <v>0</v>
      </c>
      <c r="W348" s="50" t="b">
        <f t="shared" si="112"/>
        <v>0</v>
      </c>
      <c r="X348" s="50"/>
      <c r="Y348" s="51" t="str">
        <f t="shared" si="100"/>
        <v>0</v>
      </c>
      <c r="Z348" s="52">
        <f>IF(A349='Relevé Kizeo'!C310,VLOOKUP(A349,'Relevé Kizeo'!$C$4:$R$1001,8,TRUE),"")</f>
        <v>0</v>
      </c>
      <c r="AA348" s="52" t="str">
        <f t="shared" si="101"/>
        <v>0</v>
      </c>
      <c r="AB348" s="52">
        <f>IF(A349='Relevé Kizeo'!C310,VLOOKUP(A349,'Relevé Kizeo'!$C$4:$R$1001,9,TRUE),"")</f>
        <v>0</v>
      </c>
      <c r="AC348" s="52" t="str">
        <f t="shared" si="106"/>
        <v>0</v>
      </c>
      <c r="AD348" s="53">
        <f>IF(A349='Relevé Kizeo'!C310,VLOOKUP(A349,'Relevé Kizeo'!$C$4:$R$1001,10,TRUE),"")</f>
        <v>0</v>
      </c>
      <c r="AE348" s="11" t="str">
        <f t="shared" ca="1" si="113"/>
        <v/>
      </c>
      <c r="AF348" s="54" t="str">
        <f t="shared" ca="1" si="114"/>
        <v/>
      </c>
      <c r="AG348" s="64"/>
      <c r="AK348" s="14"/>
      <c r="AL348" s="14"/>
      <c r="AM348" s="14"/>
      <c r="AN348" s="14"/>
      <c r="AO348" s="14"/>
      <c r="AP348" s="84"/>
      <c r="AQ348" s="84"/>
      <c r="AR348" s="84"/>
      <c r="AS348" s="84"/>
      <c r="AT348" s="84"/>
      <c r="AU348" s="84"/>
      <c r="AV348" s="84"/>
      <c r="AW348" s="84"/>
      <c r="AX348" s="84"/>
    </row>
    <row r="349" spans="1:54" s="33" customFormat="1" ht="15.75" customHeight="1" x14ac:dyDescent="0.2">
      <c r="A349" s="57">
        <v>45233</v>
      </c>
      <c r="B349" s="208"/>
      <c r="C349" s="10">
        <f>IF(A349='Relevé Kizeo'!C310,VLOOKUP(A349,'Relevé Kizeo'!$C$4:$R$1001,2,TRUE),"")</f>
        <v>0</v>
      </c>
      <c r="D349" s="9">
        <f t="shared" si="102"/>
        <v>0</v>
      </c>
      <c r="E349" s="10">
        <f t="shared" si="104"/>
        <v>0</v>
      </c>
      <c r="F349" s="170">
        <v>0</v>
      </c>
      <c r="G349" s="10" cm="1">
        <f t="array" ref="G349">_xlfn.IFS(C349="",0,C349=0,0,C349="CP",0,C349="CEF",0,C349="CSS",0,C349="CEM",0,C349="CEM",0,C349="MAL",0,C349="AT",0,C349="ABST J",0,C349="ABST I",0,C349="FERIE",0,C349="REPOS",0,C349&lt;"1:00",$F$420)</f>
        <v>0</v>
      </c>
      <c r="H349" s="10">
        <f>IF(A349='Relevé Kizeo'!C310,VLOOKUP(A349,'Relevé Kizeo'!$C$4:$R$1001,3,TRUE),"")</f>
        <v>0</v>
      </c>
      <c r="I349" s="10">
        <f>IF(A349='Relevé Kizeo'!C310,VLOOKUP(A349,'Relevé Kizeo'!$C$4:$R$1001,4,TRUE),"")</f>
        <v>0</v>
      </c>
      <c r="J349" s="10">
        <f>IF(A349='Relevé Kizeo'!C310,VLOOKUP(A349,'Relevé Kizeo'!$C$4:$R$1001,5,TRUE),"")</f>
        <v>0</v>
      </c>
      <c r="K349" s="10">
        <f t="shared" si="103"/>
        <v>0</v>
      </c>
      <c r="L349" s="9">
        <v>0</v>
      </c>
      <c r="M349" s="10" cm="1">
        <f t="array" ref="M349">_xlfn.IFS(I349="",0,I349=0,0,I349="CP",0,I349="CEF",0,I349="CSS",0,I349="CEM",0,I349="MAL",0,I349="AT",0,I349="ABST J",0,I349="ABST I",0,I349="FERIE",0,I349="REPOS",0,I349&lt;"1:00",$F$421)</f>
        <v>0</v>
      </c>
      <c r="N349" s="58" cm="1">
        <f t="array" aca="1" ref="N349" ca="1">_xlfn.IFS(D349=0,0,AND(D349&gt;=1,D349&lt;=9),OFFSET($AL$5,MOD(WEEKNUM(A349,21)-1,26),IF(WEEKNUM(A349,21)&gt;26,8,0))/5,D349=10,0,D349=11,(H349-E349+G349)*24+(K349-I349+M349)*24)</f>
        <v>0</v>
      </c>
      <c r="O349" s="25"/>
      <c r="P349" s="25">
        <f t="shared" ca="1" si="97"/>
        <v>0</v>
      </c>
      <c r="Q349" s="28" cm="1">
        <f t="array" aca="1" ref="Q349" ca="1">IF(LEFT(R$2,1)="-",-1,1)*INDIRECT(CONCATENATE(RIGHT(R$2,LEN(R$2)-1),ROW()))+IF(LEFT(R$3,1)="-",-1,1)*INDIRECT(CONCATENATE(RIGHT(R$3,LEN(R$3)-1),ROW()))</f>
        <v>0</v>
      </c>
      <c r="R349" s="25">
        <f t="shared" ca="1" si="98"/>
        <v>-1390.5500000000002</v>
      </c>
      <c r="S349" s="9">
        <f t="shared" si="99"/>
        <v>0</v>
      </c>
      <c r="T349" s="9" t="str">
        <f t="shared" si="105"/>
        <v/>
      </c>
      <c r="U349" s="59"/>
      <c r="V349" s="60">
        <f>IF(A349='Relevé Kizeo'!C310,VLOOKUP(A349,'Relevé Kizeo'!$C$4:$R$1001,6,TRUE),"")</f>
        <v>0</v>
      </c>
      <c r="W349" s="50">
        <f t="shared" si="112"/>
        <v>0</v>
      </c>
      <c r="X349" s="50"/>
      <c r="Y349" s="51" t="str">
        <f t="shared" si="100"/>
        <v>0</v>
      </c>
      <c r="Z349" s="52">
        <f>IF(A350='Relevé Kizeo'!C311,VLOOKUP(A350,'Relevé Kizeo'!$C$4:$R$1001,8,TRUE),"")</f>
        <v>0</v>
      </c>
      <c r="AA349" s="52" t="str">
        <f t="shared" si="101"/>
        <v>0</v>
      </c>
      <c r="AB349" s="52">
        <f>IF(A350='Relevé Kizeo'!C311,VLOOKUP(A350,'Relevé Kizeo'!$C$4:$R$1001,9,TRUE),"")</f>
        <v>0</v>
      </c>
      <c r="AC349" s="52" t="str">
        <f t="shared" si="106"/>
        <v>0</v>
      </c>
      <c r="AD349" s="53">
        <f>IF(A350='Relevé Kizeo'!C311,VLOOKUP(A350,'Relevé Kizeo'!$C$4:$R$1001,10,TRUE),"")</f>
        <v>0</v>
      </c>
      <c r="AE349" s="11" t="str">
        <f t="shared" ca="1" si="113"/>
        <v/>
      </c>
      <c r="AF349" s="54" t="str">
        <f t="shared" ca="1" si="114"/>
        <v/>
      </c>
      <c r="AG349" s="61"/>
      <c r="AK349" s="14"/>
      <c r="AL349" s="14"/>
      <c r="AM349" s="14"/>
      <c r="AN349" s="14"/>
      <c r="AO349" s="14"/>
      <c r="AP349" s="84"/>
      <c r="AQ349" s="84"/>
      <c r="AR349" s="84"/>
      <c r="AS349" s="84"/>
      <c r="AT349" s="84"/>
      <c r="AU349" s="84"/>
      <c r="AV349" s="84"/>
      <c r="AW349" s="84"/>
      <c r="AX349" s="84"/>
    </row>
    <row r="350" spans="1:54" s="33" customFormat="1" ht="15.75" customHeight="1" x14ac:dyDescent="0.2">
      <c r="A350" s="57">
        <v>45234</v>
      </c>
      <c r="B350" s="208"/>
      <c r="C350" s="10" t="str">
        <f>IF(A350='Relevé Kizeo'!C311,VLOOKUP(A350,'Relevé Kizeo'!$C$4:$R$1001,2,TRUE),"")</f>
        <v>REPOS</v>
      </c>
      <c r="D350" s="9">
        <f t="shared" si="102"/>
        <v>10</v>
      </c>
      <c r="E350" s="10">
        <f t="shared" si="104"/>
        <v>0</v>
      </c>
      <c r="F350" s="170">
        <v>0</v>
      </c>
      <c r="G350" s="10" cm="1">
        <f t="array" ref="G350">_xlfn.IFS(C350="",0,C350=0,0,C350="CP",0,C350="CEF",0,C350="CSS",0,C350="CEM",0,C350="CEM",0,C350="MAL",0,C350="AT",0,C350="ABST J",0,C350="ABST I",0,C350="FERIE",0,C350="REPOS",0,C350&lt;"1:00",$F$420)</f>
        <v>0</v>
      </c>
      <c r="H350" s="10">
        <f>IF(A350='Relevé Kizeo'!C311,VLOOKUP(A350,'Relevé Kizeo'!$C$4:$R$1001,3,TRUE),"")</f>
        <v>0</v>
      </c>
      <c r="I350" s="10">
        <f>IF(A350='Relevé Kizeo'!C311,VLOOKUP(A350,'Relevé Kizeo'!$C$4:$R$1001,4,TRUE),"")</f>
        <v>0</v>
      </c>
      <c r="J350" s="10">
        <f>IF(A350='Relevé Kizeo'!C311,VLOOKUP(A350,'Relevé Kizeo'!$C$4:$R$1001,5,TRUE),"")</f>
        <v>0</v>
      </c>
      <c r="K350" s="10">
        <f t="shared" si="103"/>
        <v>0</v>
      </c>
      <c r="L350" s="9">
        <v>0</v>
      </c>
      <c r="M350" s="10" cm="1">
        <f t="array" ref="M350">_xlfn.IFS(I350="",0,I350=0,0,I350="CP",0,I350="CEF",0,I350="CSS",0,I350="CEM",0,I350="MAL",0,I350="AT",0,I350="ABST J",0,I350="ABST I",0,I350="FERIE",0,I350="REPOS",0,I350&lt;"1:00",$F$421)</f>
        <v>0</v>
      </c>
      <c r="N350" s="58" cm="1">
        <f t="array" aca="1" ref="N350" ca="1">_xlfn.IFS(D350=0,0,AND(D350&gt;=1,D350&lt;=9),OFFSET($AL$5,MOD(WEEKNUM(A350,21)-1,26),IF(WEEKNUM(A350,21)&gt;26,8,0))/5,D350=10,0,D350=11,(H350-E350+G350)*24+(K350-I350+M350)*24)</f>
        <v>0</v>
      </c>
      <c r="O350" s="25"/>
      <c r="P350" s="25">
        <f t="shared" ca="1" si="97"/>
        <v>0</v>
      </c>
      <c r="Q350" s="28" cm="1">
        <f t="array" aca="1" ref="Q350" ca="1">IF(LEFT(R$2,1)="-",-1,1)*INDIRECT(CONCATENATE(RIGHT(R$2,LEN(R$2)-1),ROW()))+IF(LEFT(R$3,1)="-",-1,1)*INDIRECT(CONCATENATE(RIGHT(R$3,LEN(R$3)-1),ROW()))</f>
        <v>0</v>
      </c>
      <c r="R350" s="25">
        <f t="shared" ca="1" si="98"/>
        <v>-1390.5500000000002</v>
      </c>
      <c r="S350" s="9">
        <f t="shared" si="99"/>
        <v>0</v>
      </c>
      <c r="T350" s="9" t="str">
        <f t="shared" si="105"/>
        <v/>
      </c>
      <c r="U350" s="59"/>
      <c r="V350" s="60">
        <f>IF(A350='Relevé Kizeo'!C311,VLOOKUP(A350,'Relevé Kizeo'!$C$4:$R$1001,6,TRUE),"")</f>
        <v>0</v>
      </c>
      <c r="W350" s="50">
        <f t="shared" si="112"/>
        <v>0</v>
      </c>
      <c r="X350" s="50"/>
      <c r="Y350" s="51" t="str">
        <f t="shared" si="100"/>
        <v>0</v>
      </c>
      <c r="Z350" s="52">
        <f>IF(A351='Relevé Kizeo'!C312,VLOOKUP(A351,'Relevé Kizeo'!$C$4:$R$1001,8,TRUE),"")</f>
        <v>0</v>
      </c>
      <c r="AA350" s="52" t="str">
        <f t="shared" si="101"/>
        <v>0</v>
      </c>
      <c r="AB350" s="52">
        <f>IF(A351='Relevé Kizeo'!C312,VLOOKUP(A351,'Relevé Kizeo'!$C$4:$R$1001,9,TRUE),"")</f>
        <v>0</v>
      </c>
      <c r="AC350" s="52" t="str">
        <f t="shared" si="106"/>
        <v>0</v>
      </c>
      <c r="AD350" s="53">
        <f>IF(A351='Relevé Kizeo'!C312,VLOOKUP(A351,'Relevé Kizeo'!$C$4:$R$1001,10,TRUE),"")</f>
        <v>0</v>
      </c>
      <c r="AE350" s="11" t="str">
        <f t="shared" ca="1" si="113"/>
        <v/>
      </c>
      <c r="AF350" s="54" t="str">
        <f t="shared" ca="1" si="114"/>
        <v/>
      </c>
      <c r="AG350" s="43"/>
      <c r="AK350" s="14"/>
      <c r="AL350" s="14"/>
      <c r="AM350" s="14"/>
      <c r="AN350" s="14"/>
      <c r="AO350" s="14"/>
      <c r="AP350" s="84"/>
      <c r="AQ350" s="84"/>
      <c r="AR350" s="84"/>
      <c r="AS350" s="84"/>
      <c r="AT350" s="84"/>
      <c r="AU350" s="84"/>
      <c r="AV350" s="84"/>
      <c r="AW350" s="84"/>
      <c r="AX350" s="84"/>
    </row>
    <row r="351" spans="1:54" s="33" customFormat="1" ht="15.75" customHeight="1" x14ac:dyDescent="0.2">
      <c r="A351" s="57">
        <v>45235</v>
      </c>
      <c r="B351" s="208"/>
      <c r="C351" s="10" t="str">
        <f>IF(A351='Relevé Kizeo'!C312,VLOOKUP(A351,'Relevé Kizeo'!$C$4:$R$1001,2,TRUE),"")</f>
        <v>REPOS</v>
      </c>
      <c r="D351" s="9">
        <f t="shared" si="102"/>
        <v>10</v>
      </c>
      <c r="E351" s="10">
        <f t="shared" si="104"/>
        <v>0</v>
      </c>
      <c r="F351" s="170">
        <v>0</v>
      </c>
      <c r="G351" s="10" cm="1">
        <f t="array" ref="G351">_xlfn.IFS(C351="",0,C351=0,0,C351="CP",0,C351="CEF",0,C351="CSS",0,C351="CEM",0,C351="CEM",0,C351="MAL",0,C351="AT",0,C351="ABST J",0,C351="ABST I",0,C351="FERIE",0,C351="REPOS",0,C351&lt;"1:00",$F$420)</f>
        <v>0</v>
      </c>
      <c r="H351" s="10">
        <f>IF(A351='Relevé Kizeo'!C312,VLOOKUP(A351,'Relevé Kizeo'!$C$4:$R$1001,3,TRUE),"")</f>
        <v>0</v>
      </c>
      <c r="I351" s="10">
        <f>IF(A351='Relevé Kizeo'!C312,VLOOKUP(A351,'Relevé Kizeo'!$C$4:$R$1001,4,TRUE),"")</f>
        <v>0</v>
      </c>
      <c r="J351" s="10">
        <f>IF(A351='Relevé Kizeo'!C312,VLOOKUP(A351,'Relevé Kizeo'!$C$4:$R$1001,5,TRUE),"")</f>
        <v>0</v>
      </c>
      <c r="K351" s="10">
        <f t="shared" si="103"/>
        <v>0</v>
      </c>
      <c r="L351" s="9">
        <v>0</v>
      </c>
      <c r="M351" s="10" cm="1">
        <f t="array" ref="M351">_xlfn.IFS(I351="",0,I351=0,0,I351="CP",0,I351="CEF",0,I351="CSS",0,I351="CEM",0,I351="MAL",0,I351="AT",0,I351="ABST J",0,I351="ABST I",0,I351="FERIE",0,I351="REPOS",0,I351&lt;"1:00",$F$421)</f>
        <v>0</v>
      </c>
      <c r="N351" s="58" cm="1">
        <f t="array" aca="1" ref="N351" ca="1">_xlfn.IFS(D351=0,0,AND(D351&gt;=1,D351&lt;=9),OFFSET($AL$5,MOD(WEEKNUM(A351,21)-1,26),IF(WEEKNUM(A351,21)&gt;26,8,0))/5,D351=10,0,D351=11,(H351-E351+G351)*24+(K351-I351+M351)*24)</f>
        <v>0</v>
      </c>
      <c r="O351" s="37">
        <f t="shared" ref="O351" ca="1" si="117">SUM(N345:N349)</f>
        <v>7.8</v>
      </c>
      <c r="P351" s="25">
        <v>39</v>
      </c>
      <c r="Q351" s="28" cm="1">
        <f t="array" aca="1" ref="Q351" ca="1">IF(LEFT(R$2,1)="-",-1,1)*INDIRECT(CONCATENATE(RIGHT(R$2,LEN(R$2)-1),ROW()))+IF(LEFT(R$3,1)="-",-1,1)*INDIRECT(CONCATENATE(RIGHT(R$3,LEN(R$3)-1),ROW()))</f>
        <v>-31.2</v>
      </c>
      <c r="R351" s="25">
        <f t="shared" ca="1" si="98"/>
        <v>-1421.7500000000002</v>
      </c>
      <c r="S351" s="9">
        <f t="shared" si="99"/>
        <v>0</v>
      </c>
      <c r="T351" s="9" t="str">
        <f t="shared" si="105"/>
        <v/>
      </c>
      <c r="U351" s="59"/>
      <c r="V351" s="60">
        <f>IF(A351='Relevé Kizeo'!C312,VLOOKUP(A351,'Relevé Kizeo'!$C$4:$R$1001,6,TRUE),"")</f>
        <v>0</v>
      </c>
      <c r="W351" s="50" t="b">
        <f t="shared" si="112"/>
        <v>0</v>
      </c>
      <c r="X351" s="50"/>
      <c r="Y351" s="51" t="str">
        <f t="shared" si="100"/>
        <v>0</v>
      </c>
      <c r="Z351" s="52">
        <f>IF(A352='Relevé Kizeo'!C313,VLOOKUP(A352,'Relevé Kizeo'!$C$4:$R$1001,8,TRUE),"")</f>
        <v>0</v>
      </c>
      <c r="AA351" s="52" t="str">
        <f t="shared" si="101"/>
        <v>0</v>
      </c>
      <c r="AB351" s="52">
        <f>IF(A352='Relevé Kizeo'!C313,VLOOKUP(A352,'Relevé Kizeo'!$C$4:$R$1001,9,TRUE),"")</f>
        <v>0</v>
      </c>
      <c r="AC351" s="52" t="str">
        <f t="shared" si="106"/>
        <v>0</v>
      </c>
      <c r="AD351" s="53">
        <f>IF(A352='Relevé Kizeo'!C313,VLOOKUP(A352,'Relevé Kizeo'!$C$4:$R$1001,10,TRUE),"")</f>
        <v>0</v>
      </c>
      <c r="AE351" s="11" t="str">
        <f t="shared" ca="1" si="113"/>
        <v/>
      </c>
      <c r="AF351" s="54" t="str">
        <f t="shared" ca="1" si="114"/>
        <v/>
      </c>
      <c r="AG351" s="43"/>
      <c r="AK351" s="14"/>
      <c r="AL351" s="14"/>
      <c r="AM351" s="14"/>
      <c r="AN351" s="14"/>
      <c r="AO351" s="14"/>
      <c r="AP351" s="84"/>
      <c r="AQ351" s="84"/>
      <c r="AR351" s="84"/>
      <c r="AS351" s="84"/>
      <c r="AT351" s="84"/>
      <c r="AU351" s="84"/>
      <c r="AV351" s="84"/>
      <c r="AW351" s="84"/>
      <c r="AX351" s="84"/>
    </row>
    <row r="352" spans="1:54" s="33" customFormat="1" ht="15.75" customHeight="1" x14ac:dyDescent="0.2">
      <c r="A352" s="57">
        <v>45236</v>
      </c>
      <c r="B352" s="207" t="s">
        <v>88</v>
      </c>
      <c r="C352" s="10">
        <f>IF(A352='Relevé Kizeo'!C313,VLOOKUP(A352,'Relevé Kizeo'!$C$4:$R$1001,2,TRUE),"")</f>
        <v>0</v>
      </c>
      <c r="D352" s="9">
        <f t="shared" si="102"/>
        <v>0</v>
      </c>
      <c r="E352" s="10">
        <f t="shared" si="104"/>
        <v>0</v>
      </c>
      <c r="F352" s="170">
        <v>0</v>
      </c>
      <c r="G352" s="10" cm="1">
        <f t="array" ref="G352">_xlfn.IFS(C352="",0,C352=0,0,C352="CP",0,C352="CEF",0,C352="CSS",0,C352="CEM",0,C352="CEM",0,C352="MAL",0,C352="AT",0,C352="ABST J",0,C352="ABST I",0,C352="FERIE",0,C352="REPOS",0,C352&lt;"1:00",$F$420)</f>
        <v>0</v>
      </c>
      <c r="H352" s="10">
        <f>IF(A352='Relevé Kizeo'!C313,VLOOKUP(A352,'Relevé Kizeo'!$C$4:$R$1001,3,TRUE),"")</f>
        <v>0</v>
      </c>
      <c r="I352" s="10">
        <f>IF(A352='Relevé Kizeo'!C313,VLOOKUP(A352,'Relevé Kizeo'!$C$4:$R$1001,4,TRUE),"")</f>
        <v>0</v>
      </c>
      <c r="J352" s="10">
        <f>IF(A352='Relevé Kizeo'!C313,VLOOKUP(A352,'Relevé Kizeo'!$C$4:$R$1001,5,TRUE),"")</f>
        <v>0</v>
      </c>
      <c r="K352" s="10">
        <f t="shared" si="103"/>
        <v>0</v>
      </c>
      <c r="L352" s="9">
        <v>0</v>
      </c>
      <c r="M352" s="10" cm="1">
        <f t="array" ref="M352">_xlfn.IFS(I352="",0,I352=0,0,I352="CP",0,I352="CEF",0,I352="CSS",0,I352="CEM",0,I352="MAL",0,I352="AT",0,I352="ABST J",0,I352="ABST I",0,I352="FERIE",0,I352="REPOS",0,I352&lt;"1:00",$F$421)</f>
        <v>0</v>
      </c>
      <c r="N352" s="58" cm="1">
        <f t="array" aca="1" ref="N352" ca="1">_xlfn.IFS(D352=0,0,AND(D352&gt;=1,D352&lt;=9),OFFSET($AL$5,MOD(WEEKNUM(A352,21)-1,26),IF(WEEKNUM(A352,21)&gt;26,8,0))/5,D352=10,0,D352=11,(H352-E352+G352)*24+(K352-I352+M352)*24)</f>
        <v>0</v>
      </c>
      <c r="P352" s="25">
        <f t="shared" ca="1" si="97"/>
        <v>0</v>
      </c>
      <c r="Q352" s="28" cm="1">
        <f t="array" aca="1" ref="Q352" ca="1">IF(LEFT(R$2,1)="-",-1,1)*INDIRECT(CONCATENATE(RIGHT(R$2,LEN(R$2)-1),ROW()))+IF(LEFT(R$3,1)="-",-1,1)*INDIRECT(CONCATENATE(RIGHT(R$3,LEN(R$3)-1),ROW()))</f>
        <v>0</v>
      </c>
      <c r="R352" s="25">
        <f t="shared" ca="1" si="98"/>
        <v>-1421.7500000000002</v>
      </c>
      <c r="S352" s="9">
        <f t="shared" si="99"/>
        <v>0</v>
      </c>
      <c r="T352" s="9" t="str">
        <f t="shared" si="105"/>
        <v/>
      </c>
      <c r="U352" s="59"/>
      <c r="V352" s="60">
        <f>IF(A352='Relevé Kizeo'!C313,VLOOKUP(A352,'Relevé Kizeo'!$C$4:$R$1001,6,TRUE),"")</f>
        <v>0</v>
      </c>
      <c r="W352" s="50" t="b">
        <f t="shared" si="112"/>
        <v>0</v>
      </c>
      <c r="X352" s="50"/>
      <c r="Y352" s="51" t="str">
        <f t="shared" si="100"/>
        <v>0</v>
      </c>
      <c r="Z352" s="52">
        <f>IF(A353='Relevé Kizeo'!C314,VLOOKUP(A353,'Relevé Kizeo'!$C$4:$R$1001,8,TRUE),"")</f>
        <v>0</v>
      </c>
      <c r="AA352" s="52" t="str">
        <f t="shared" si="101"/>
        <v>0</v>
      </c>
      <c r="AB352" s="52">
        <f>IF(A353='Relevé Kizeo'!C314,VLOOKUP(A353,'Relevé Kizeo'!$C$4:$R$1001,9,TRUE),"")</f>
        <v>0</v>
      </c>
      <c r="AC352" s="52" t="str">
        <f t="shared" si="106"/>
        <v>0</v>
      </c>
      <c r="AD352" s="53">
        <f>IF(A353='Relevé Kizeo'!C314,VLOOKUP(A353,'Relevé Kizeo'!$C$4:$R$1001,10,TRUE),"")</f>
        <v>0</v>
      </c>
      <c r="AE352" s="11" t="str">
        <f t="shared" ca="1" si="113"/>
        <v/>
      </c>
      <c r="AF352" s="54" t="str">
        <f t="shared" ca="1" si="114"/>
        <v/>
      </c>
      <c r="AG352" s="43"/>
      <c r="AK352" s="14"/>
      <c r="AL352" s="14"/>
      <c r="AM352" s="14"/>
      <c r="AN352" s="14"/>
      <c r="AO352" s="14"/>
      <c r="AP352" s="84"/>
      <c r="AQ352" s="84"/>
      <c r="AR352" s="84"/>
      <c r="AS352" s="84"/>
      <c r="AT352" s="84"/>
      <c r="AU352" s="84"/>
      <c r="AV352" s="84"/>
      <c r="AW352" s="84"/>
      <c r="AX352" s="84"/>
    </row>
    <row r="353" spans="1:50" s="33" customFormat="1" ht="15.75" customHeight="1" x14ac:dyDescent="0.2">
      <c r="A353" s="57">
        <v>45237</v>
      </c>
      <c r="B353" s="208"/>
      <c r="C353" s="10">
        <f>IF(A353='Relevé Kizeo'!C314,VLOOKUP(A353,'Relevé Kizeo'!$C$4:$R$1001,2,TRUE),"")</f>
        <v>0</v>
      </c>
      <c r="D353" s="9">
        <f t="shared" si="102"/>
        <v>0</v>
      </c>
      <c r="E353" s="10">
        <f t="shared" si="104"/>
        <v>0</v>
      </c>
      <c r="F353" s="170">
        <v>0</v>
      </c>
      <c r="G353" s="10" cm="1">
        <f t="array" ref="G353">_xlfn.IFS(C353="",0,C353=0,0,C353="CP",0,C353="CEF",0,C353="CSS",0,C353="CEM",0,C353="CEM",0,C353="MAL",0,C353="AT",0,C353="ABST J",0,C353="ABST I",0,C353="FERIE",0,C353="REPOS",0,C353&lt;"1:00",$F$420)</f>
        <v>0</v>
      </c>
      <c r="H353" s="10">
        <f>IF(A353='Relevé Kizeo'!C314,VLOOKUP(A353,'Relevé Kizeo'!$C$4:$R$1001,3,TRUE),"")</f>
        <v>0</v>
      </c>
      <c r="I353" s="10">
        <f>IF(A353='Relevé Kizeo'!C314,VLOOKUP(A353,'Relevé Kizeo'!$C$4:$R$1001,4,TRUE),"")</f>
        <v>0</v>
      </c>
      <c r="J353" s="10">
        <f>IF(A353='Relevé Kizeo'!C314,VLOOKUP(A353,'Relevé Kizeo'!$C$4:$R$1001,5,TRUE),"")</f>
        <v>0</v>
      </c>
      <c r="K353" s="10">
        <f t="shared" si="103"/>
        <v>0</v>
      </c>
      <c r="L353" s="9">
        <v>0</v>
      </c>
      <c r="M353" s="10" cm="1">
        <f t="array" ref="M353">_xlfn.IFS(I353="",0,I353=0,0,I353="CP",0,I353="CEF",0,I353="CSS",0,I353="CEM",0,I353="MAL",0,I353="AT",0,I353="ABST J",0,I353="ABST I",0,I353="FERIE",0,I353="REPOS",0,I353&lt;"1:00",$F$421)</f>
        <v>0</v>
      </c>
      <c r="N353" s="58" cm="1">
        <f t="array" aca="1" ref="N353" ca="1">_xlfn.IFS(D353=0,0,AND(D353&gt;=1,D353&lt;=9),OFFSET($AL$5,MOD(WEEKNUM(A353,21)-1,26),IF(WEEKNUM(A353,21)&gt;26,8,0))/5,D353=10,0,D353=11,(H353-E353+G353)*24+(K353-I353+M353)*24)</f>
        <v>0</v>
      </c>
      <c r="O353" s="25"/>
      <c r="P353" s="25">
        <f t="shared" ca="1" si="97"/>
        <v>0</v>
      </c>
      <c r="Q353" s="28" cm="1">
        <f t="array" aca="1" ref="Q353" ca="1">IF(LEFT(R$2,1)="-",-1,1)*INDIRECT(CONCATENATE(RIGHT(R$2,LEN(R$2)-1),ROW()))+IF(LEFT(R$3,1)="-",-1,1)*INDIRECT(CONCATENATE(RIGHT(R$3,LEN(R$3)-1),ROW()))</f>
        <v>0</v>
      </c>
      <c r="R353" s="25">
        <f t="shared" ca="1" si="98"/>
        <v>-1421.7500000000002</v>
      </c>
      <c r="S353" s="9">
        <f t="shared" si="99"/>
        <v>0</v>
      </c>
      <c r="T353" s="9" t="str">
        <f t="shared" si="105"/>
        <v/>
      </c>
      <c r="U353" s="59"/>
      <c r="V353" s="60">
        <f>IF(A353='Relevé Kizeo'!C314,VLOOKUP(A353,'Relevé Kizeo'!$C$4:$R$1001,6,TRUE),"")</f>
        <v>0</v>
      </c>
      <c r="W353" s="50" t="b">
        <f t="shared" si="112"/>
        <v>0</v>
      </c>
      <c r="X353" s="50"/>
      <c r="Y353" s="51" t="str">
        <f t="shared" si="100"/>
        <v>0</v>
      </c>
      <c r="Z353" s="52">
        <f>IF(A354='Relevé Kizeo'!C315,VLOOKUP(A354,'Relevé Kizeo'!$C$4:$R$1001,8,TRUE),"")</f>
        <v>0</v>
      </c>
      <c r="AA353" s="52" t="str">
        <f t="shared" si="101"/>
        <v>0</v>
      </c>
      <c r="AB353" s="52">
        <f>IF(A354='Relevé Kizeo'!C315,VLOOKUP(A354,'Relevé Kizeo'!$C$4:$R$1001,9,TRUE),"")</f>
        <v>0</v>
      </c>
      <c r="AC353" s="52" t="str">
        <f t="shared" si="106"/>
        <v>0</v>
      </c>
      <c r="AD353" s="53">
        <f>IF(A354='Relevé Kizeo'!C315,VLOOKUP(A354,'Relevé Kizeo'!$C$4:$R$1001,10,TRUE),"")</f>
        <v>0</v>
      </c>
      <c r="AE353" s="11" t="str">
        <f t="shared" ca="1" si="113"/>
        <v/>
      </c>
      <c r="AF353" s="54" t="str">
        <f t="shared" ca="1" si="114"/>
        <v/>
      </c>
      <c r="AG353" s="43"/>
      <c r="AK353" s="14"/>
      <c r="AL353" s="14"/>
      <c r="AM353" s="14"/>
      <c r="AN353" s="14"/>
      <c r="AO353" s="14"/>
      <c r="AP353" s="84"/>
      <c r="AQ353" s="84"/>
      <c r="AR353" s="84"/>
      <c r="AS353" s="84"/>
      <c r="AT353" s="84"/>
      <c r="AU353" s="84"/>
      <c r="AV353" s="84"/>
      <c r="AW353" s="84"/>
      <c r="AX353" s="84"/>
    </row>
    <row r="354" spans="1:50" s="33" customFormat="1" ht="15.75" customHeight="1" x14ac:dyDescent="0.2">
      <c r="A354" s="57">
        <v>45238</v>
      </c>
      <c r="B354" s="208"/>
      <c r="C354" s="10">
        <f>IF(A354='Relevé Kizeo'!C315,VLOOKUP(A354,'Relevé Kizeo'!$C$4:$R$1001,2,TRUE),"")</f>
        <v>0</v>
      </c>
      <c r="D354" s="9">
        <f t="shared" si="102"/>
        <v>0</v>
      </c>
      <c r="E354" s="10">
        <f t="shared" si="104"/>
        <v>0</v>
      </c>
      <c r="F354" s="170">
        <v>0</v>
      </c>
      <c r="G354" s="10" cm="1">
        <f t="array" ref="G354">_xlfn.IFS(C354="",0,C354=0,0,C354="CP",0,C354="CEF",0,C354="CSS",0,C354="CEM",0,C354="CEM",0,C354="MAL",0,C354="AT",0,C354="ABST J",0,C354="ABST I",0,C354="FERIE",0,C354="REPOS",0,C354&lt;"1:00",$F$420)</f>
        <v>0</v>
      </c>
      <c r="H354" s="10">
        <f>IF(A354='Relevé Kizeo'!C315,VLOOKUP(A354,'Relevé Kizeo'!$C$4:$R$1001,3,TRUE),"")</f>
        <v>0</v>
      </c>
      <c r="I354" s="10">
        <f>IF(A354='Relevé Kizeo'!C315,VLOOKUP(A354,'Relevé Kizeo'!$C$4:$R$1001,4,TRUE),"")</f>
        <v>0</v>
      </c>
      <c r="J354" s="10">
        <f>IF(A354='Relevé Kizeo'!C315,VLOOKUP(A354,'Relevé Kizeo'!$C$4:$R$1001,5,TRUE),"")</f>
        <v>0</v>
      </c>
      <c r="K354" s="10">
        <f t="shared" si="103"/>
        <v>0</v>
      </c>
      <c r="L354" s="9">
        <v>0</v>
      </c>
      <c r="M354" s="10" cm="1">
        <f t="array" ref="M354">_xlfn.IFS(I354="",0,I354=0,0,I354="CP",0,I354="CEF",0,I354="CSS",0,I354="CEM",0,I354="MAL",0,I354="AT",0,I354="ABST J",0,I354="ABST I",0,I354="FERIE",0,I354="REPOS",0,I354&lt;"1:00",$F$421)</f>
        <v>0</v>
      </c>
      <c r="N354" s="58" cm="1">
        <f t="array" aca="1" ref="N354" ca="1">_xlfn.IFS(D354=0,0,AND(D354&gt;=1,D354&lt;=9),OFFSET($AL$5,MOD(WEEKNUM(A354,21)-1,26),IF(WEEKNUM(A354,21)&gt;26,8,0))/5,D354=10,0,D354=11,(H354-E354+G354)*24+(K354-I354+M354)*24)</f>
        <v>0</v>
      </c>
      <c r="O354" s="25"/>
      <c r="P354" s="25">
        <f t="shared" ca="1" si="97"/>
        <v>0</v>
      </c>
      <c r="Q354" s="28" cm="1">
        <f t="array" aca="1" ref="Q354" ca="1">IF(LEFT(R$2,1)="-",-1,1)*INDIRECT(CONCATENATE(RIGHT(R$2,LEN(R$2)-1),ROW()))+IF(LEFT(R$3,1)="-",-1,1)*INDIRECT(CONCATENATE(RIGHT(R$3,LEN(R$3)-1),ROW()))</f>
        <v>0</v>
      </c>
      <c r="R354" s="25">
        <f t="shared" ca="1" si="98"/>
        <v>-1421.7500000000002</v>
      </c>
      <c r="S354" s="9">
        <f t="shared" si="99"/>
        <v>0</v>
      </c>
      <c r="T354" s="9" t="str">
        <f t="shared" si="105"/>
        <v/>
      </c>
      <c r="U354" s="59"/>
      <c r="V354" s="60">
        <f>IF(A354='Relevé Kizeo'!C315,VLOOKUP(A354,'Relevé Kizeo'!$C$4:$R$1001,6,TRUE),"")</f>
        <v>0</v>
      </c>
      <c r="W354" s="50" t="b">
        <f t="shared" si="112"/>
        <v>0</v>
      </c>
      <c r="X354" s="50"/>
      <c r="Y354" s="51" t="str">
        <f t="shared" si="100"/>
        <v>0</v>
      </c>
      <c r="Z354" s="52">
        <f>IF(A355='Relevé Kizeo'!C316,VLOOKUP(A355,'Relevé Kizeo'!$C$4:$R$1001,8,TRUE),"")</f>
        <v>0</v>
      </c>
      <c r="AA354" s="52" t="str">
        <f t="shared" si="101"/>
        <v>0</v>
      </c>
      <c r="AB354" s="52">
        <f>IF(A355='Relevé Kizeo'!C316,VLOOKUP(A355,'Relevé Kizeo'!$C$4:$R$1001,9,TRUE),"")</f>
        <v>0</v>
      </c>
      <c r="AC354" s="52" t="str">
        <f t="shared" si="106"/>
        <v>0</v>
      </c>
      <c r="AD354" s="53">
        <f>IF(A355='Relevé Kizeo'!C316,VLOOKUP(A355,'Relevé Kizeo'!$C$4:$R$1001,10,TRUE),"")</f>
        <v>0</v>
      </c>
      <c r="AE354" s="11" t="str">
        <f t="shared" ca="1" si="113"/>
        <v/>
      </c>
      <c r="AF354" s="54" t="str">
        <f t="shared" ca="1" si="114"/>
        <v/>
      </c>
      <c r="AG354" s="43"/>
      <c r="AK354" s="14"/>
      <c r="AL354" s="14"/>
      <c r="AM354" s="14"/>
      <c r="AN354" s="14"/>
      <c r="AO354" s="14"/>
      <c r="AP354" s="84"/>
      <c r="AQ354" s="84"/>
      <c r="AR354" s="84"/>
      <c r="AS354" s="84"/>
      <c r="AT354" s="84"/>
      <c r="AU354" s="84"/>
      <c r="AV354" s="84"/>
      <c r="AW354" s="84"/>
      <c r="AX354" s="84"/>
    </row>
    <row r="355" spans="1:50" s="33" customFormat="1" ht="15.75" customHeight="1" x14ac:dyDescent="0.2">
      <c r="A355" s="57">
        <v>45239</v>
      </c>
      <c r="B355" s="208"/>
      <c r="C355" s="10">
        <f>IF(A355='Relevé Kizeo'!C316,VLOOKUP(A355,'Relevé Kizeo'!$C$4:$R$1001,2,TRUE),"")</f>
        <v>0</v>
      </c>
      <c r="D355" s="9">
        <f t="shared" si="102"/>
        <v>0</v>
      </c>
      <c r="E355" s="10">
        <f t="shared" si="104"/>
        <v>0</v>
      </c>
      <c r="F355" s="170">
        <v>0</v>
      </c>
      <c r="G355" s="10" cm="1">
        <f t="array" ref="G355">_xlfn.IFS(C355="",0,C355=0,0,C355="CP",0,C355="CEF",0,C355="CSS",0,C355="CEM",0,C355="CEM",0,C355="MAL",0,C355="AT",0,C355="ABST J",0,C355="ABST I",0,C355="FERIE",0,C355="REPOS",0,C355&lt;"1:00",$F$420)</f>
        <v>0</v>
      </c>
      <c r="H355" s="10">
        <f>IF(A355='Relevé Kizeo'!C316,VLOOKUP(A355,'Relevé Kizeo'!$C$4:$R$1001,3,TRUE),"")</f>
        <v>0</v>
      </c>
      <c r="I355" s="10">
        <f>IF(A355='Relevé Kizeo'!C316,VLOOKUP(A355,'Relevé Kizeo'!$C$4:$R$1001,4,TRUE),"")</f>
        <v>0</v>
      </c>
      <c r="J355" s="10">
        <f>IF(A355='Relevé Kizeo'!C316,VLOOKUP(A355,'Relevé Kizeo'!$C$4:$R$1001,5,TRUE),"")</f>
        <v>0</v>
      </c>
      <c r="K355" s="10">
        <f t="shared" si="103"/>
        <v>0</v>
      </c>
      <c r="L355" s="9">
        <v>0</v>
      </c>
      <c r="M355" s="10" cm="1">
        <f t="array" ref="M355">_xlfn.IFS(I355="",0,I355=0,0,I355="CP",0,I355="CEF",0,I355="CSS",0,I355="CEM",0,I355="MAL",0,I355="AT",0,I355="ABST J",0,I355="ABST I",0,I355="FERIE",0,I355="REPOS",0,I355&lt;"1:00",$F$421)</f>
        <v>0</v>
      </c>
      <c r="N355" s="58" cm="1">
        <f t="array" aca="1" ref="N355" ca="1">_xlfn.IFS(D355=0,0,AND(D355&gt;=1,D355&lt;=9),OFFSET($AL$5,MOD(WEEKNUM(A355,21)-1,26),IF(WEEKNUM(A355,21)&gt;26,8,0))/5,D355=10,0,D355=11,(H355-E355+G355)*24+(K355-I355+M355)*24)</f>
        <v>0</v>
      </c>
      <c r="O355" s="25"/>
      <c r="P355" s="25">
        <f t="shared" ca="1" si="97"/>
        <v>0</v>
      </c>
      <c r="Q355" s="28" cm="1">
        <f t="array" aca="1" ref="Q355" ca="1">IF(LEFT(R$2,1)="-",-1,1)*INDIRECT(CONCATENATE(RIGHT(R$2,LEN(R$2)-1),ROW()))+IF(LEFT(R$3,1)="-",-1,1)*INDIRECT(CONCATENATE(RIGHT(R$3,LEN(R$3)-1),ROW()))</f>
        <v>0</v>
      </c>
      <c r="R355" s="25">
        <f t="shared" ca="1" si="98"/>
        <v>-1421.7500000000002</v>
      </c>
      <c r="S355" s="9">
        <f t="shared" si="99"/>
        <v>0</v>
      </c>
      <c r="T355" s="9" t="str">
        <f t="shared" si="105"/>
        <v/>
      </c>
      <c r="U355" s="59"/>
      <c r="V355" s="60">
        <f>IF(A355='Relevé Kizeo'!C316,VLOOKUP(A355,'Relevé Kizeo'!$C$4:$R$1001,6,TRUE),"")</f>
        <v>0</v>
      </c>
      <c r="W355" s="50" t="b">
        <f t="shared" si="112"/>
        <v>0</v>
      </c>
      <c r="X355" s="50"/>
      <c r="Y355" s="51" t="str">
        <f t="shared" si="100"/>
        <v>0</v>
      </c>
      <c r="Z355" s="52">
        <f>IF(A356='Relevé Kizeo'!C317,VLOOKUP(A356,'Relevé Kizeo'!$C$4:$R$1001,8,TRUE),"")</f>
        <v>0</v>
      </c>
      <c r="AA355" s="52" t="str">
        <f t="shared" si="101"/>
        <v>0</v>
      </c>
      <c r="AB355" s="52">
        <f>IF(A356='Relevé Kizeo'!C317,VLOOKUP(A356,'Relevé Kizeo'!$C$4:$R$1001,9,TRUE),"")</f>
        <v>0</v>
      </c>
      <c r="AC355" s="52" t="str">
        <f t="shared" si="106"/>
        <v>0</v>
      </c>
      <c r="AD355" s="53">
        <f>IF(A356='Relevé Kizeo'!C317,VLOOKUP(A356,'Relevé Kizeo'!$C$4:$R$1001,10,TRUE),"")</f>
        <v>0</v>
      </c>
      <c r="AE355" s="11" t="str">
        <f t="shared" ca="1" si="113"/>
        <v/>
      </c>
      <c r="AF355" s="54" t="str">
        <f t="shared" ca="1" si="114"/>
        <v/>
      </c>
      <c r="AG355" s="64"/>
      <c r="AK355" s="14"/>
      <c r="AL355" s="14"/>
      <c r="AM355" s="14"/>
      <c r="AN355" s="14"/>
      <c r="AO355" s="14"/>
      <c r="AP355" s="84"/>
      <c r="AQ355" s="84"/>
      <c r="AR355" s="84"/>
      <c r="AS355" s="84"/>
      <c r="AT355" s="84"/>
      <c r="AU355" s="84"/>
      <c r="AV355" s="84"/>
      <c r="AW355" s="84"/>
      <c r="AX355" s="84"/>
    </row>
    <row r="356" spans="1:50" s="33" customFormat="1" ht="15.75" customHeight="1" x14ac:dyDescent="0.2">
      <c r="A356" s="57">
        <v>45240</v>
      </c>
      <c r="B356" s="208"/>
      <c r="C356" s="10">
        <f>IF(A356='Relevé Kizeo'!C317,VLOOKUP(A356,'Relevé Kizeo'!$C$4:$R$1001,2,TRUE),"")</f>
        <v>0</v>
      </c>
      <c r="D356" s="9">
        <f t="shared" si="102"/>
        <v>0</v>
      </c>
      <c r="E356" s="10">
        <f t="shared" si="104"/>
        <v>0</v>
      </c>
      <c r="F356" s="170">
        <v>0</v>
      </c>
      <c r="G356" s="10" cm="1">
        <f t="array" ref="G356">_xlfn.IFS(C356="",0,C356=0,0,C356="CP",0,C356="CEF",0,C356="CSS",0,C356="CEM",0,C356="CEM",0,C356="MAL",0,C356="AT",0,C356="ABST J",0,C356="ABST I",0,C356="FERIE",0,C356="REPOS",0,C356&lt;"1:00",$F$420)</f>
        <v>0</v>
      </c>
      <c r="H356" s="10">
        <f>IF(A356='Relevé Kizeo'!C317,VLOOKUP(A356,'Relevé Kizeo'!$C$4:$R$1001,3,TRUE),"")</f>
        <v>0</v>
      </c>
      <c r="I356" s="10">
        <f>IF(A356='Relevé Kizeo'!C317,VLOOKUP(A356,'Relevé Kizeo'!$C$4:$R$1001,4,TRUE),"")</f>
        <v>0</v>
      </c>
      <c r="J356" s="10">
        <f>IF(A356='Relevé Kizeo'!C317,VLOOKUP(A356,'Relevé Kizeo'!$C$4:$R$1001,5,TRUE),"")</f>
        <v>0</v>
      </c>
      <c r="K356" s="10">
        <f t="shared" si="103"/>
        <v>0</v>
      </c>
      <c r="L356" s="9">
        <v>0</v>
      </c>
      <c r="M356" s="10" cm="1">
        <f t="array" ref="M356">_xlfn.IFS(I356="",0,I356=0,0,I356="CP",0,I356="CEF",0,I356="CSS",0,I356="CEM",0,I356="MAL",0,I356="AT",0,I356="ABST J",0,I356="ABST I",0,I356="FERIE",0,I356="REPOS",0,I356&lt;"1:00",$F$421)</f>
        <v>0</v>
      </c>
      <c r="N356" s="58" cm="1">
        <f t="array" aca="1" ref="N356" ca="1">_xlfn.IFS(D356=0,0,AND(D356&gt;=1,D356&lt;=9),OFFSET($AL$5,MOD(WEEKNUM(A356,21)-1,26),IF(WEEKNUM(A356,21)&gt;26,8,0))/5,D356=10,0,D356=11,(H356-E356+G356)*24+(K356-I356+M356)*24)</f>
        <v>0</v>
      </c>
      <c r="O356" s="25"/>
      <c r="P356" s="25">
        <f t="shared" ca="1" si="97"/>
        <v>0</v>
      </c>
      <c r="Q356" s="28" cm="1">
        <f t="array" aca="1" ref="Q356" ca="1">IF(LEFT(R$2,1)="-",-1,1)*INDIRECT(CONCATENATE(RIGHT(R$2,LEN(R$2)-1),ROW()))+IF(LEFT(R$3,1)="-",-1,1)*INDIRECT(CONCATENATE(RIGHT(R$3,LEN(R$3)-1),ROW()))</f>
        <v>0</v>
      </c>
      <c r="R356" s="25">
        <f t="shared" ca="1" si="98"/>
        <v>-1421.7500000000002</v>
      </c>
      <c r="S356" s="9">
        <f t="shared" si="99"/>
        <v>0</v>
      </c>
      <c r="T356" s="9" t="str">
        <f t="shared" si="105"/>
        <v/>
      </c>
      <c r="U356" s="59"/>
      <c r="V356" s="60">
        <f>IF(A356='Relevé Kizeo'!C317,VLOOKUP(A356,'Relevé Kizeo'!$C$4:$R$1001,6,TRUE),"")</f>
        <v>0</v>
      </c>
      <c r="W356" s="50">
        <f t="shared" si="112"/>
        <v>0</v>
      </c>
      <c r="X356" s="50"/>
      <c r="Y356" s="51" t="str">
        <f t="shared" si="100"/>
        <v>0</v>
      </c>
      <c r="Z356" s="52">
        <f>IF(A357='Relevé Kizeo'!C318,VLOOKUP(A357,'Relevé Kizeo'!$C$4:$R$1001,8,TRUE),"")</f>
        <v>0</v>
      </c>
      <c r="AA356" s="52" t="str">
        <f t="shared" si="101"/>
        <v>0</v>
      </c>
      <c r="AB356" s="52">
        <f>IF(A357='Relevé Kizeo'!C318,VLOOKUP(A357,'Relevé Kizeo'!$C$4:$R$1001,9,TRUE),"")</f>
        <v>0</v>
      </c>
      <c r="AC356" s="52" t="str">
        <f t="shared" si="106"/>
        <v>0</v>
      </c>
      <c r="AD356" s="53">
        <f>IF(A357='Relevé Kizeo'!C318,VLOOKUP(A357,'Relevé Kizeo'!$C$4:$R$1001,10,TRUE),"")</f>
        <v>0</v>
      </c>
      <c r="AE356" s="11">
        <f t="shared" ca="1" si="113"/>
        <v>7.5083333333333329</v>
      </c>
      <c r="AF356" s="54">
        <f t="shared" ca="1" si="114"/>
        <v>12.2</v>
      </c>
      <c r="AG356" s="61"/>
      <c r="AK356" s="14"/>
      <c r="AL356" s="14"/>
      <c r="AM356" s="14"/>
      <c r="AN356" s="14"/>
      <c r="AO356" s="14"/>
      <c r="AP356" s="84"/>
      <c r="AQ356" s="84"/>
      <c r="AR356" s="84"/>
      <c r="AS356" s="84"/>
      <c r="AT356" s="84"/>
      <c r="AU356" s="84"/>
      <c r="AV356" s="84"/>
      <c r="AW356" s="84"/>
      <c r="AX356" s="84"/>
    </row>
    <row r="357" spans="1:50" s="33" customFormat="1" ht="15.75" customHeight="1" x14ac:dyDescent="0.2">
      <c r="A357" s="57">
        <v>45241</v>
      </c>
      <c r="B357" s="208"/>
      <c r="C357" s="10" t="s">
        <v>20</v>
      </c>
      <c r="D357" s="9">
        <f t="shared" si="102"/>
        <v>9</v>
      </c>
      <c r="E357" s="10">
        <f t="shared" si="104"/>
        <v>0</v>
      </c>
      <c r="F357" s="170">
        <v>0</v>
      </c>
      <c r="G357" s="10" cm="1">
        <f t="array" ref="G357">_xlfn.IFS(C357="",0,C357=0,0,C357="CP",0,C357="CEF",0,C357="CSS",0,C357="CEM",0,C357="CEM",0,C357="MAL",0,C357="AT",0,C357="ABST J",0,C357="ABST I",0,C357="FERIE",0,C357="REPOS",0,C357&lt;"1:00",$F$420)</f>
        <v>0</v>
      </c>
      <c r="H357" s="10">
        <f>IF(A357='Relevé Kizeo'!C318,VLOOKUP(A357,'Relevé Kizeo'!$C$4:$R$1001,3,TRUE),"")</f>
        <v>0</v>
      </c>
      <c r="I357" s="10">
        <f>IF(A357='Relevé Kizeo'!C318,VLOOKUP(A357,'Relevé Kizeo'!$C$4:$R$1001,4,TRUE),"")</f>
        <v>0</v>
      </c>
      <c r="J357" s="10">
        <f>IF(A357='Relevé Kizeo'!C318,VLOOKUP(A357,'Relevé Kizeo'!$C$4:$R$1001,5,TRUE),"")</f>
        <v>0</v>
      </c>
      <c r="K357" s="10">
        <f t="shared" si="103"/>
        <v>0</v>
      </c>
      <c r="L357" s="9">
        <v>0</v>
      </c>
      <c r="M357" s="10" cm="1">
        <f t="array" ref="M357">_xlfn.IFS(I357="",0,I357=0,0,I357="CP",0,I357="CEF",0,I357="CSS",0,I357="CEM",0,I357="MAL",0,I357="AT",0,I357="ABST J",0,I357="ABST I",0,I357="FERIE",0,I357="REPOS",0,I357&lt;"1:00",$F$421)</f>
        <v>0</v>
      </c>
      <c r="N357" s="58" cm="1">
        <f t="array" aca="1" ref="N357" ca="1">_xlfn.IFS(D357=0,0,AND(D357&gt;=1,D357&lt;=9),OFFSET($AL$5,MOD(WEEKNUM(A357,21)-1,26),IF(WEEKNUM(A357,21)&gt;26,8,0))/5,D357=10,0,D357=11,(H357-E357+G357)*24+(K357-I357+M357)*24)</f>
        <v>7.8</v>
      </c>
      <c r="O357" s="25"/>
      <c r="P357" s="25">
        <f t="shared" ca="1" si="97"/>
        <v>0</v>
      </c>
      <c r="Q357" s="28" cm="1">
        <f t="array" aca="1" ref="Q357" ca="1">IF(LEFT(R$2,1)="-",-1,1)*INDIRECT(CONCATENATE(RIGHT(R$2,LEN(R$2)-1),ROW()))+IF(LEFT(R$3,1)="-",-1,1)*INDIRECT(CONCATENATE(RIGHT(R$3,LEN(R$3)-1),ROW()))</f>
        <v>0</v>
      </c>
      <c r="R357" s="25">
        <f t="shared" ca="1" si="98"/>
        <v>-1421.7500000000002</v>
      </c>
      <c r="S357" s="9">
        <f t="shared" si="99"/>
        <v>0</v>
      </c>
      <c r="T357" s="9" t="str">
        <f t="shared" si="105"/>
        <v/>
      </c>
      <c r="U357" s="59"/>
      <c r="V357" s="60">
        <f>IF(A357='Relevé Kizeo'!C318,VLOOKUP(A357,'Relevé Kizeo'!$C$4:$R$1001,6,TRUE),"")</f>
        <v>0</v>
      </c>
      <c r="W357" s="50">
        <f t="shared" si="112"/>
        <v>0</v>
      </c>
      <c r="X357" s="50"/>
      <c r="Y357" s="51" t="str">
        <f t="shared" si="100"/>
        <v>0</v>
      </c>
      <c r="Z357" s="52">
        <f>IF(A358='Relevé Kizeo'!C319,VLOOKUP(A358,'Relevé Kizeo'!$C$4:$R$1001,8,TRUE),"")</f>
        <v>0</v>
      </c>
      <c r="AA357" s="52" t="str">
        <f t="shared" si="101"/>
        <v>0</v>
      </c>
      <c r="AB357" s="52">
        <f>IF(A358='Relevé Kizeo'!C319,VLOOKUP(A358,'Relevé Kizeo'!$C$4:$R$1001,9,TRUE),"")</f>
        <v>0</v>
      </c>
      <c r="AC357" s="52" t="str">
        <f t="shared" si="106"/>
        <v>0</v>
      </c>
      <c r="AD357" s="53">
        <f>IF(A358='Relevé Kizeo'!C319,VLOOKUP(A358,'Relevé Kizeo'!$C$4:$R$1001,10,TRUE),"")</f>
        <v>0</v>
      </c>
      <c r="AE357" s="11" t="str">
        <f t="shared" ca="1" si="113"/>
        <v/>
      </c>
      <c r="AF357" s="54" t="str">
        <f t="shared" ca="1" si="114"/>
        <v/>
      </c>
      <c r="AG357" s="43"/>
      <c r="AK357" s="14"/>
      <c r="AL357" s="14"/>
      <c r="AM357" s="14"/>
      <c r="AN357" s="14"/>
      <c r="AO357" s="14"/>
      <c r="AP357" s="84"/>
      <c r="AQ357" s="84"/>
      <c r="AR357" s="84"/>
      <c r="AS357" s="84"/>
      <c r="AT357" s="84"/>
      <c r="AU357" s="84"/>
      <c r="AV357" s="84"/>
      <c r="AW357" s="84"/>
      <c r="AX357" s="84"/>
    </row>
    <row r="358" spans="1:50" s="33" customFormat="1" ht="15.75" customHeight="1" x14ac:dyDescent="0.2">
      <c r="A358" s="57">
        <v>45242</v>
      </c>
      <c r="B358" s="208"/>
      <c r="C358" s="10" t="str">
        <f>IF(A358='Relevé Kizeo'!C319,VLOOKUP(A358,'Relevé Kizeo'!$C$4:$R$1001,2,TRUE),"")</f>
        <v>REPOS</v>
      </c>
      <c r="D358" s="9">
        <f t="shared" si="102"/>
        <v>10</v>
      </c>
      <c r="E358" s="10">
        <f t="shared" si="104"/>
        <v>0</v>
      </c>
      <c r="F358" s="170">
        <v>0</v>
      </c>
      <c r="G358" s="10" cm="1">
        <f t="array" ref="G358">_xlfn.IFS(C358="",0,C358=0,0,C358="CP",0,C358="CEF",0,C358="CSS",0,C358="CEM",0,C358="CEM",0,C358="MAL",0,C358="AT",0,C358="ABST J",0,C358="ABST I",0,C358="FERIE",0,C358="REPOS",0,C358&lt;"1:00",$F$420)</f>
        <v>0</v>
      </c>
      <c r="H358" s="10">
        <f>IF(A358='Relevé Kizeo'!C319,VLOOKUP(A358,'Relevé Kizeo'!$C$4:$R$1001,3,TRUE),"")</f>
        <v>0</v>
      </c>
      <c r="I358" s="10">
        <f>IF(A358='Relevé Kizeo'!C319,VLOOKUP(A358,'Relevé Kizeo'!$C$4:$R$1001,4,TRUE),"")</f>
        <v>0</v>
      </c>
      <c r="J358" s="10">
        <f>IF(A358='Relevé Kizeo'!C319,VLOOKUP(A358,'Relevé Kizeo'!$C$4:$R$1001,5,TRUE),"")</f>
        <v>0</v>
      </c>
      <c r="K358" s="10">
        <f t="shared" si="103"/>
        <v>0</v>
      </c>
      <c r="L358" s="9">
        <v>0</v>
      </c>
      <c r="M358" s="10" cm="1">
        <f t="array" ref="M358">_xlfn.IFS(I358="",0,I358=0,0,I358="CP",0,I358="CEF",0,I358="CSS",0,I358="CEM",0,I358="MAL",0,I358="AT",0,I358="ABST J",0,I358="ABST I",0,I358="FERIE",0,I358="REPOS",0,I358&lt;"1:00",$F$421)</f>
        <v>0</v>
      </c>
      <c r="N358" s="58" cm="1">
        <f t="array" aca="1" ref="N358" ca="1">_xlfn.IFS(D358=0,0,AND(D358&gt;=1,D358&lt;=9),OFFSET($AL$5,MOD(WEEKNUM(A358,21)-1,26),IF(WEEKNUM(A358,21)&gt;26,8,0))/5,D358=10,0,D358=11,(H358-E358+G358)*24+(K358-I358+M358)*24)</f>
        <v>0</v>
      </c>
      <c r="O358" s="37">
        <f t="shared" ref="O358" ca="1" si="118">SUM(N352:N356)</f>
        <v>0</v>
      </c>
      <c r="P358" s="25">
        <v>39</v>
      </c>
      <c r="Q358" s="28" cm="1">
        <f t="array" aca="1" ref="Q358" ca="1">IF(LEFT(R$2,1)="-",-1,1)*INDIRECT(CONCATENATE(RIGHT(R$2,LEN(R$2)-1),ROW()))+IF(LEFT(R$3,1)="-",-1,1)*INDIRECT(CONCATENATE(RIGHT(R$3,LEN(R$3)-1),ROW()))</f>
        <v>-39</v>
      </c>
      <c r="R358" s="25">
        <f t="shared" ca="1" si="98"/>
        <v>-1460.7500000000002</v>
      </c>
      <c r="S358" s="9">
        <f t="shared" si="99"/>
        <v>0</v>
      </c>
      <c r="T358" s="9" t="str">
        <f t="shared" si="105"/>
        <v/>
      </c>
      <c r="U358" s="59"/>
      <c r="V358" s="60">
        <f>IF(A358='Relevé Kizeo'!C319,VLOOKUP(A358,'Relevé Kizeo'!$C$4:$R$1001,6,TRUE),"")</f>
        <v>0</v>
      </c>
      <c r="W358" s="50" t="b">
        <f t="shared" si="112"/>
        <v>0</v>
      </c>
      <c r="X358" s="50"/>
      <c r="Y358" s="51" t="str">
        <f t="shared" si="100"/>
        <v>0</v>
      </c>
      <c r="Z358" s="52">
        <f>IF(A359='Relevé Kizeo'!C320,VLOOKUP(A359,'Relevé Kizeo'!$C$4:$R$1001,8,TRUE),"")</f>
        <v>0</v>
      </c>
      <c r="AA358" s="52" t="str">
        <f t="shared" si="101"/>
        <v>0</v>
      </c>
      <c r="AB358" s="52">
        <f>IF(A359='Relevé Kizeo'!C320,VLOOKUP(A359,'Relevé Kizeo'!$C$4:$R$1001,9,TRUE),"")</f>
        <v>0</v>
      </c>
      <c r="AC358" s="52" t="str">
        <f t="shared" si="106"/>
        <v>0</v>
      </c>
      <c r="AD358" s="53">
        <f>IF(A359='Relevé Kizeo'!C320,VLOOKUP(A359,'Relevé Kizeo'!$C$4:$R$1001,10,TRUE),"")</f>
        <v>0</v>
      </c>
      <c r="AE358" s="11" t="str">
        <f t="shared" ca="1" si="113"/>
        <v/>
      </c>
      <c r="AF358" s="54" t="str">
        <f t="shared" ca="1" si="114"/>
        <v/>
      </c>
      <c r="AG358" s="43"/>
      <c r="AK358" s="14"/>
      <c r="AL358" s="14"/>
      <c r="AM358" s="14"/>
      <c r="AN358" s="14"/>
      <c r="AO358" s="14"/>
      <c r="AP358" s="84"/>
      <c r="AQ358" s="84"/>
      <c r="AR358" s="84"/>
      <c r="AS358" s="84"/>
      <c r="AT358" s="84"/>
      <c r="AU358" s="84"/>
      <c r="AV358" s="84"/>
      <c r="AW358" s="84"/>
      <c r="AX358" s="84"/>
    </row>
    <row r="359" spans="1:50" s="33" customFormat="1" ht="15.75" customHeight="1" x14ac:dyDescent="0.2">
      <c r="A359" s="57">
        <v>45243</v>
      </c>
      <c r="B359" s="207" t="s">
        <v>89</v>
      </c>
      <c r="C359" s="10">
        <f>IF(A359='Relevé Kizeo'!C320,VLOOKUP(A359,'Relevé Kizeo'!$C$4:$R$1001,2,TRUE),"")</f>
        <v>0</v>
      </c>
      <c r="D359" s="9">
        <f t="shared" si="102"/>
        <v>0</v>
      </c>
      <c r="E359" s="10">
        <f t="shared" si="104"/>
        <v>0</v>
      </c>
      <c r="F359" s="170">
        <v>0</v>
      </c>
      <c r="G359" s="10" cm="1">
        <f t="array" ref="G359">_xlfn.IFS(C359="",0,C359=0,0,C359="CP",0,C359="CEF",0,C359="CSS",0,C359="CEM",0,C359="CEM",0,C359="MAL",0,C359="AT",0,C359="ABST J",0,C359="ABST I",0,C359="FERIE",0,C359="REPOS",0,C359&lt;"1:00",$F$420)</f>
        <v>0</v>
      </c>
      <c r="H359" s="10">
        <f>IF(A359='Relevé Kizeo'!C320,VLOOKUP(A359,'Relevé Kizeo'!$C$4:$R$1001,3,TRUE),"")</f>
        <v>0</v>
      </c>
      <c r="I359" s="10">
        <f>IF(A359='Relevé Kizeo'!C320,VLOOKUP(A359,'Relevé Kizeo'!$C$4:$R$1001,4,TRUE),"")</f>
        <v>0</v>
      </c>
      <c r="J359" s="10">
        <f>IF(A359='Relevé Kizeo'!C320,VLOOKUP(A359,'Relevé Kizeo'!$C$4:$R$1001,5,TRUE),"")</f>
        <v>0</v>
      </c>
      <c r="K359" s="10">
        <f t="shared" si="103"/>
        <v>0</v>
      </c>
      <c r="L359" s="9">
        <v>0</v>
      </c>
      <c r="M359" s="10" cm="1">
        <f t="array" ref="M359">_xlfn.IFS(I359="",0,I359=0,0,I359="CP",0,I359="CEF",0,I359="CSS",0,I359="CEM",0,I359="MAL",0,I359="AT",0,I359="ABST J",0,I359="ABST I",0,I359="FERIE",0,I359="REPOS",0,I359&lt;"1:00",$F$421)</f>
        <v>0</v>
      </c>
      <c r="N359" s="58" cm="1">
        <f t="array" aca="1" ref="N359" ca="1">_xlfn.IFS(D359=0,0,AND(D359&gt;=1,D359&lt;=9),OFFSET($AL$5,MOD(WEEKNUM(A359,21)-1,26),IF(WEEKNUM(A359,21)&gt;26,8,0))/5,D359=10,0,D359=11,(H359-E359+G359)*24+(K359-I359+M359)*24)</f>
        <v>0</v>
      </c>
      <c r="P359" s="25">
        <f t="shared" ca="1" si="97"/>
        <v>0</v>
      </c>
      <c r="Q359" s="28" cm="1">
        <f t="array" aca="1" ref="Q359" ca="1">IF(LEFT(R$2,1)="-",-1,1)*INDIRECT(CONCATENATE(RIGHT(R$2,LEN(R$2)-1),ROW()))+IF(LEFT(R$3,1)="-",-1,1)*INDIRECT(CONCATENATE(RIGHT(R$3,LEN(R$3)-1),ROW()))</f>
        <v>0</v>
      </c>
      <c r="R359" s="25">
        <f t="shared" ca="1" si="98"/>
        <v>-1460.7500000000002</v>
      </c>
      <c r="S359" s="9">
        <f t="shared" si="99"/>
        <v>0</v>
      </c>
      <c r="T359" s="9" t="str">
        <f t="shared" si="105"/>
        <v/>
      </c>
      <c r="U359" s="59"/>
      <c r="V359" s="60">
        <f>IF(A359='Relevé Kizeo'!C320,VLOOKUP(A359,'Relevé Kizeo'!$C$4:$R$1001,6,TRUE),"")</f>
        <v>0</v>
      </c>
      <c r="W359" s="50" t="b">
        <f t="shared" si="112"/>
        <v>0</v>
      </c>
      <c r="X359" s="50"/>
      <c r="Y359" s="51" t="str">
        <f t="shared" si="100"/>
        <v>0</v>
      </c>
      <c r="Z359" s="52">
        <f>IF(A360='Relevé Kizeo'!C321,VLOOKUP(A360,'Relevé Kizeo'!$C$4:$R$1001,8,TRUE),"")</f>
        <v>0</v>
      </c>
      <c r="AA359" s="52" t="str">
        <f t="shared" si="101"/>
        <v>0</v>
      </c>
      <c r="AB359" s="52">
        <f>IF(A360='Relevé Kizeo'!C321,VLOOKUP(A360,'Relevé Kizeo'!$C$4:$R$1001,9,TRUE),"")</f>
        <v>0</v>
      </c>
      <c r="AC359" s="52" t="str">
        <f t="shared" si="106"/>
        <v>0</v>
      </c>
      <c r="AD359" s="53">
        <f>IF(A360='Relevé Kizeo'!C321,VLOOKUP(A360,'Relevé Kizeo'!$C$4:$R$1001,10,TRUE),"")</f>
        <v>0</v>
      </c>
      <c r="AE359" s="11" t="str">
        <f t="shared" ca="1" si="113"/>
        <v/>
      </c>
      <c r="AF359" s="54" t="str">
        <f t="shared" ca="1" si="114"/>
        <v/>
      </c>
      <c r="AG359" s="43"/>
      <c r="AK359" s="14"/>
      <c r="AL359" s="14"/>
      <c r="AM359" s="14"/>
      <c r="AN359" s="14"/>
      <c r="AO359" s="14"/>
      <c r="AP359" s="84"/>
      <c r="AQ359" s="84"/>
      <c r="AR359" s="84"/>
      <c r="AS359" s="84"/>
      <c r="AT359" s="84"/>
      <c r="AU359" s="84"/>
      <c r="AV359" s="84"/>
      <c r="AW359" s="84"/>
      <c r="AX359" s="84"/>
    </row>
    <row r="360" spans="1:50" s="33" customFormat="1" ht="15.75" customHeight="1" x14ac:dyDescent="0.25">
      <c r="A360" s="57">
        <v>45244</v>
      </c>
      <c r="B360" s="208"/>
      <c r="C360" s="10">
        <f>IF(A360='Relevé Kizeo'!C321,VLOOKUP(A360,'Relevé Kizeo'!$C$4:$R$1001,2,TRUE),"")</f>
        <v>0</v>
      </c>
      <c r="D360" s="9">
        <f t="shared" si="102"/>
        <v>0</v>
      </c>
      <c r="E360" s="10">
        <f t="shared" si="104"/>
        <v>0</v>
      </c>
      <c r="F360" s="170">
        <v>0</v>
      </c>
      <c r="G360" s="10" cm="1">
        <f t="array" ref="G360">_xlfn.IFS(C360="",0,C360=0,0,C360="CP",0,C360="CEF",0,C360="CSS",0,C360="CEM",0,C360="CEM",0,C360="MAL",0,C360="AT",0,C360="ABST J",0,C360="ABST I",0,C360="FERIE",0,C360="REPOS",0,C360&lt;"1:00",$F$420)</f>
        <v>0</v>
      </c>
      <c r="H360" s="10">
        <f>IF(A360='Relevé Kizeo'!C321,VLOOKUP(A360,'Relevé Kizeo'!$C$4:$R$1001,3,TRUE),"")</f>
        <v>0</v>
      </c>
      <c r="I360" s="10">
        <f>IF(A360='Relevé Kizeo'!C321,VLOOKUP(A360,'Relevé Kizeo'!$C$4:$R$1001,4,TRUE),"")</f>
        <v>0</v>
      </c>
      <c r="J360" s="10">
        <f>IF(A360='Relevé Kizeo'!C321,VLOOKUP(A360,'Relevé Kizeo'!$C$4:$R$1001,5,TRUE),"")</f>
        <v>0</v>
      </c>
      <c r="K360" s="10">
        <f t="shared" si="103"/>
        <v>0</v>
      </c>
      <c r="L360" s="9">
        <v>0</v>
      </c>
      <c r="M360" s="10" cm="1">
        <f t="array" ref="M360">_xlfn.IFS(I360="",0,I360=0,0,I360="CP",0,I360="CEF",0,I360="CSS",0,I360="CEM",0,I360="MAL",0,I360="AT",0,I360="ABST J",0,I360="ABST I",0,I360="FERIE",0,I360="REPOS",0,I360&lt;"1:00",$F$421)</f>
        <v>0</v>
      </c>
      <c r="N360" s="58" cm="1">
        <f t="array" aca="1" ref="N360" ca="1">_xlfn.IFS(D360=0,0,AND(D360&gt;=1,D360&lt;=9),OFFSET($AL$5,MOD(WEEKNUM(A360,21)-1,26),IF(WEEKNUM(A360,21)&gt;26,8,0))/5,D360=10,0,D360=11,(H360-E360+G360)*24+(K360-I360+M360)*24)</f>
        <v>0</v>
      </c>
      <c r="O360" s="25"/>
      <c r="P360" s="25">
        <f t="shared" ca="1" si="97"/>
        <v>0</v>
      </c>
      <c r="Q360" s="28" cm="1">
        <f t="array" aca="1" ref="Q360" ca="1">IF(LEFT(R$2,1)="-",-1,1)*INDIRECT(CONCATENATE(RIGHT(R$2,LEN(R$2)-1),ROW()))+IF(LEFT(R$3,1)="-",-1,1)*INDIRECT(CONCATENATE(RIGHT(R$3,LEN(R$3)-1),ROW()))</f>
        <v>0</v>
      </c>
      <c r="R360" s="25">
        <f t="shared" ca="1" si="98"/>
        <v>-1460.7500000000002</v>
      </c>
      <c r="S360" s="9">
        <f t="shared" si="99"/>
        <v>0</v>
      </c>
      <c r="T360" s="9" t="str">
        <f t="shared" si="105"/>
        <v/>
      </c>
      <c r="U360" s="59"/>
      <c r="V360" s="60">
        <f>IF(A360='Relevé Kizeo'!C321,VLOOKUP(A360,'Relevé Kizeo'!$C$4:$R$1001,6,TRUE),"")</f>
        <v>0</v>
      </c>
      <c r="W360" s="50" t="b">
        <f t="shared" si="112"/>
        <v>0</v>
      </c>
      <c r="X360" s="50"/>
      <c r="Y360" s="51" t="str">
        <f t="shared" si="100"/>
        <v>0</v>
      </c>
      <c r="Z360" s="52">
        <f>IF(A361='Relevé Kizeo'!C322,VLOOKUP(A361,'Relevé Kizeo'!$C$4:$R$1001,8,TRUE),"")</f>
        <v>0</v>
      </c>
      <c r="AA360" s="52" t="str">
        <f t="shared" si="101"/>
        <v>0</v>
      </c>
      <c r="AB360" s="52">
        <f>IF(A361='Relevé Kizeo'!C322,VLOOKUP(A361,'Relevé Kizeo'!$C$4:$R$1001,9,TRUE),"")</f>
        <v>0</v>
      </c>
      <c r="AC360" s="52" t="str">
        <f t="shared" si="106"/>
        <v>0</v>
      </c>
      <c r="AD360" s="53">
        <f>IF(A361='Relevé Kizeo'!C322,VLOOKUP(A361,'Relevé Kizeo'!$C$4:$R$1001,10,TRUE),"")</f>
        <v>0</v>
      </c>
      <c r="AE360" s="11" t="str">
        <f t="shared" ca="1" si="113"/>
        <v/>
      </c>
      <c r="AF360" s="54" t="str">
        <f t="shared" ca="1" si="114"/>
        <v/>
      </c>
      <c r="AG360" s="43"/>
    </row>
    <row r="361" spans="1:50" s="33" customFormat="1" ht="15.75" customHeight="1" x14ac:dyDescent="0.25">
      <c r="A361" s="57">
        <v>45245</v>
      </c>
      <c r="B361" s="208"/>
      <c r="C361" s="10">
        <f>IF(A361='Relevé Kizeo'!C322,VLOOKUP(A361,'Relevé Kizeo'!$C$4:$R$1001,2,TRUE),"")</f>
        <v>0</v>
      </c>
      <c r="D361" s="9">
        <f t="shared" si="102"/>
        <v>0</v>
      </c>
      <c r="E361" s="10">
        <f t="shared" si="104"/>
        <v>0</v>
      </c>
      <c r="F361" s="170">
        <v>0</v>
      </c>
      <c r="G361" s="10" cm="1">
        <f t="array" ref="G361">_xlfn.IFS(C361="",0,C361=0,0,C361="CP",0,C361="CEF",0,C361="CSS",0,C361="CEM",0,C361="CEM",0,C361="MAL",0,C361="AT",0,C361="ABST J",0,C361="ABST I",0,C361="FERIE",0,C361="REPOS",0,C361&lt;"1:00",$F$420)</f>
        <v>0</v>
      </c>
      <c r="H361" s="10">
        <f>IF(A361='Relevé Kizeo'!C322,VLOOKUP(A361,'Relevé Kizeo'!$C$4:$R$1001,3,TRUE),"")</f>
        <v>0</v>
      </c>
      <c r="I361" s="10">
        <f>IF(A361='Relevé Kizeo'!C322,VLOOKUP(A361,'Relevé Kizeo'!$C$4:$R$1001,4,TRUE),"")</f>
        <v>0</v>
      </c>
      <c r="J361" s="10">
        <f>IF(A361='Relevé Kizeo'!C322,VLOOKUP(A361,'Relevé Kizeo'!$C$4:$R$1001,5,TRUE),"")</f>
        <v>0</v>
      </c>
      <c r="K361" s="10">
        <f t="shared" si="103"/>
        <v>0</v>
      </c>
      <c r="L361" s="9">
        <v>0</v>
      </c>
      <c r="M361" s="10" cm="1">
        <f t="array" ref="M361">_xlfn.IFS(I361="",0,I361=0,0,I361="CP",0,I361="CEF",0,I361="CSS",0,I361="CEM",0,I361="MAL",0,I361="AT",0,I361="ABST J",0,I361="ABST I",0,I361="FERIE",0,I361="REPOS",0,I361&lt;"1:00",$F$421)</f>
        <v>0</v>
      </c>
      <c r="N361" s="58" cm="1">
        <f t="array" aca="1" ref="N361" ca="1">_xlfn.IFS(D361=0,0,AND(D361&gt;=1,D361&lt;=9),OFFSET($AL$5,MOD(WEEKNUM(A361,21)-1,26),IF(WEEKNUM(A361,21)&gt;26,8,0))/5,D361=10,0,D361=11,(H361-E361+G361)*24+(K361-I361+M361)*24)</f>
        <v>0</v>
      </c>
      <c r="O361" s="25"/>
      <c r="P361" s="25">
        <f t="shared" ca="1" si="97"/>
        <v>0</v>
      </c>
      <c r="Q361" s="28" cm="1">
        <f t="array" aca="1" ref="Q361" ca="1">IF(LEFT(R$2,1)="-",-1,1)*INDIRECT(CONCATENATE(RIGHT(R$2,LEN(R$2)-1),ROW()))+IF(LEFT(R$3,1)="-",-1,1)*INDIRECT(CONCATENATE(RIGHT(R$3,LEN(R$3)-1),ROW()))</f>
        <v>0</v>
      </c>
      <c r="R361" s="25">
        <f t="shared" ca="1" si="98"/>
        <v>-1460.7500000000002</v>
      </c>
      <c r="S361" s="9">
        <f t="shared" si="99"/>
        <v>0</v>
      </c>
      <c r="T361" s="9" t="str">
        <f t="shared" si="105"/>
        <v/>
      </c>
      <c r="U361" s="59"/>
      <c r="V361" s="60">
        <f>IF(A361='Relevé Kizeo'!C322,VLOOKUP(A361,'Relevé Kizeo'!$C$4:$R$1001,6,TRUE),"")</f>
        <v>0</v>
      </c>
      <c r="W361" s="50" t="b">
        <f t="shared" si="112"/>
        <v>0</v>
      </c>
      <c r="X361" s="50"/>
      <c r="Y361" s="51" t="str">
        <f t="shared" si="100"/>
        <v>0</v>
      </c>
      <c r="Z361" s="52">
        <f>IF(A362='Relevé Kizeo'!C323,VLOOKUP(A362,'Relevé Kizeo'!$C$4:$R$1001,8,TRUE),"")</f>
        <v>0</v>
      </c>
      <c r="AA361" s="52" t="str">
        <f t="shared" si="101"/>
        <v>0</v>
      </c>
      <c r="AB361" s="52">
        <f>IF(A362='Relevé Kizeo'!C323,VLOOKUP(A362,'Relevé Kizeo'!$C$4:$R$1001,9,TRUE),"")</f>
        <v>0</v>
      </c>
      <c r="AC361" s="52" t="str">
        <f t="shared" si="106"/>
        <v>0</v>
      </c>
      <c r="AD361" s="53">
        <f>IF(A362='Relevé Kizeo'!C323,VLOOKUP(A362,'Relevé Kizeo'!$C$4:$R$1001,10,TRUE),"")</f>
        <v>0</v>
      </c>
      <c r="AE361" s="11" t="str">
        <f t="shared" ca="1" si="113"/>
        <v/>
      </c>
      <c r="AF361" s="54" t="str">
        <f t="shared" ca="1" si="114"/>
        <v/>
      </c>
      <c r="AG361" s="43"/>
      <c r="AK361" s="81"/>
      <c r="AL361" s="81"/>
      <c r="AM361" s="81"/>
      <c r="AN361" s="81"/>
    </row>
    <row r="362" spans="1:50" s="33" customFormat="1" ht="15.75" customHeight="1" x14ac:dyDescent="0.25">
      <c r="A362" s="57">
        <v>45246</v>
      </c>
      <c r="B362" s="208"/>
      <c r="C362" s="10">
        <f>IF(A362='Relevé Kizeo'!C323,VLOOKUP(A362,'Relevé Kizeo'!$C$4:$R$1001,2,TRUE),"")</f>
        <v>0</v>
      </c>
      <c r="D362" s="9">
        <f t="shared" si="102"/>
        <v>0</v>
      </c>
      <c r="E362" s="10">
        <f t="shared" si="104"/>
        <v>0</v>
      </c>
      <c r="F362" s="170">
        <v>0</v>
      </c>
      <c r="G362" s="10" cm="1">
        <f t="array" ref="G362">_xlfn.IFS(C362="",0,C362=0,0,C362="CP",0,C362="CEF",0,C362="CSS",0,C362="CEM",0,C362="CEM",0,C362="MAL",0,C362="AT",0,C362="ABST J",0,C362="ABST I",0,C362="FERIE",0,C362="REPOS",0,C362&lt;"1:00",$F$420)</f>
        <v>0</v>
      </c>
      <c r="H362" s="10">
        <f>IF(A362='Relevé Kizeo'!C323,VLOOKUP(A362,'Relevé Kizeo'!$C$4:$R$1001,3,TRUE),"")</f>
        <v>0</v>
      </c>
      <c r="I362" s="10">
        <f>IF(A362='Relevé Kizeo'!C323,VLOOKUP(A362,'Relevé Kizeo'!$C$4:$R$1001,4,TRUE),"")</f>
        <v>0</v>
      </c>
      <c r="J362" s="10">
        <f>IF(A362='Relevé Kizeo'!C323,VLOOKUP(A362,'Relevé Kizeo'!$C$4:$R$1001,5,TRUE),"")</f>
        <v>0</v>
      </c>
      <c r="K362" s="10">
        <f t="shared" si="103"/>
        <v>0</v>
      </c>
      <c r="L362" s="9">
        <v>0</v>
      </c>
      <c r="M362" s="10" cm="1">
        <f t="array" ref="M362">_xlfn.IFS(I362="",0,I362=0,0,I362="CP",0,I362="CEF",0,I362="CSS",0,I362="CEM",0,I362="MAL",0,I362="AT",0,I362="ABST J",0,I362="ABST I",0,I362="FERIE",0,I362="REPOS",0,I362&lt;"1:00",$F$421)</f>
        <v>0</v>
      </c>
      <c r="N362" s="58" cm="1">
        <f t="array" aca="1" ref="N362" ca="1">_xlfn.IFS(D362=0,0,AND(D362&gt;=1,D362&lt;=9),OFFSET($AL$5,MOD(WEEKNUM(A362,21)-1,26),IF(WEEKNUM(A362,21)&gt;26,8,0))/5,D362=10,0,D362=11,(H362-E362+G362)*24+(K362-I362+M362)*24)</f>
        <v>0</v>
      </c>
      <c r="O362" s="25"/>
      <c r="P362" s="25">
        <f t="shared" ca="1" si="97"/>
        <v>0</v>
      </c>
      <c r="Q362" s="28" cm="1">
        <f t="array" aca="1" ref="Q362" ca="1">IF(LEFT(R$2,1)="-",-1,1)*INDIRECT(CONCATENATE(RIGHT(R$2,LEN(R$2)-1),ROW()))+IF(LEFT(R$3,1)="-",-1,1)*INDIRECT(CONCATENATE(RIGHT(R$3,LEN(R$3)-1),ROW()))</f>
        <v>0</v>
      </c>
      <c r="R362" s="25">
        <f t="shared" ca="1" si="98"/>
        <v>-1460.7500000000002</v>
      </c>
      <c r="S362" s="9">
        <f t="shared" si="99"/>
        <v>0</v>
      </c>
      <c r="T362" s="9" t="str">
        <f t="shared" si="105"/>
        <v/>
      </c>
      <c r="U362" s="59"/>
      <c r="V362" s="60">
        <f>IF(A362='Relevé Kizeo'!C323,VLOOKUP(A362,'Relevé Kizeo'!$C$4:$R$1001,6,TRUE),"")</f>
        <v>0</v>
      </c>
      <c r="W362" s="50" t="b">
        <f t="shared" si="112"/>
        <v>0</v>
      </c>
      <c r="X362" s="50"/>
      <c r="Y362" s="51" t="str">
        <f t="shared" si="100"/>
        <v>0</v>
      </c>
      <c r="Z362" s="52">
        <f>IF(A363='Relevé Kizeo'!C324,VLOOKUP(A363,'Relevé Kizeo'!$C$4:$R$1001,8,TRUE),"")</f>
        <v>0</v>
      </c>
      <c r="AA362" s="52" t="str">
        <f t="shared" si="101"/>
        <v>0</v>
      </c>
      <c r="AB362" s="52">
        <f>IF(A363='Relevé Kizeo'!C324,VLOOKUP(A363,'Relevé Kizeo'!$C$4:$R$1001,9,TRUE),"")</f>
        <v>0</v>
      </c>
      <c r="AC362" s="52" t="str">
        <f t="shared" si="106"/>
        <v>0</v>
      </c>
      <c r="AD362" s="53">
        <f>IF(A363='Relevé Kizeo'!C324,VLOOKUP(A363,'Relevé Kizeo'!$C$4:$R$1001,10,TRUE),"")</f>
        <v>0</v>
      </c>
      <c r="AE362" s="11" t="str">
        <f t="shared" ca="1" si="113"/>
        <v/>
      </c>
      <c r="AF362" s="54" t="str">
        <f t="shared" ca="1" si="114"/>
        <v/>
      </c>
      <c r="AG362" s="64"/>
    </row>
    <row r="363" spans="1:50" s="33" customFormat="1" ht="15.75" customHeight="1" x14ac:dyDescent="0.25">
      <c r="A363" s="57">
        <v>45247</v>
      </c>
      <c r="B363" s="208"/>
      <c r="C363" s="10">
        <f>IF(A363='Relevé Kizeo'!C324,VLOOKUP(A363,'Relevé Kizeo'!$C$4:$R$1001,2,TRUE),"")</f>
        <v>0</v>
      </c>
      <c r="D363" s="9">
        <f t="shared" si="102"/>
        <v>0</v>
      </c>
      <c r="E363" s="10">
        <f t="shared" si="104"/>
        <v>0</v>
      </c>
      <c r="F363" s="170">
        <v>0</v>
      </c>
      <c r="G363" s="10" cm="1">
        <f t="array" ref="G363">_xlfn.IFS(C363="",0,C363=0,0,C363="CP",0,C363="CEF",0,C363="CSS",0,C363="CEM",0,C363="CEM",0,C363="MAL",0,C363="AT",0,C363="ABST J",0,C363="ABST I",0,C363="FERIE",0,C363="REPOS",0,C363&lt;"1:00",$F$420)</f>
        <v>0</v>
      </c>
      <c r="H363" s="10">
        <f>IF(A363='Relevé Kizeo'!C324,VLOOKUP(A363,'Relevé Kizeo'!$C$4:$R$1001,3,TRUE),"")</f>
        <v>0</v>
      </c>
      <c r="I363" s="10">
        <f>IF(A363='Relevé Kizeo'!C324,VLOOKUP(A363,'Relevé Kizeo'!$C$4:$R$1001,4,TRUE),"")</f>
        <v>0</v>
      </c>
      <c r="J363" s="10">
        <f>IF(A363='Relevé Kizeo'!C324,VLOOKUP(A363,'Relevé Kizeo'!$C$4:$R$1001,5,TRUE),"")</f>
        <v>0</v>
      </c>
      <c r="K363" s="10">
        <f t="shared" si="103"/>
        <v>0</v>
      </c>
      <c r="L363" s="9">
        <v>0</v>
      </c>
      <c r="M363" s="10" cm="1">
        <f t="array" ref="M363">_xlfn.IFS(I363="",0,I363=0,0,I363="CP",0,I363="CEF",0,I363="CSS",0,I363="CEM",0,I363="MAL",0,I363="AT",0,I363="ABST J",0,I363="ABST I",0,I363="FERIE",0,I363="REPOS",0,I363&lt;"1:00",$F$421)</f>
        <v>0</v>
      </c>
      <c r="N363" s="58" cm="1">
        <f t="array" aca="1" ref="N363" ca="1">_xlfn.IFS(D363=0,0,AND(D363&gt;=1,D363&lt;=9),OFFSET($AL$5,MOD(WEEKNUM(A363,21)-1,26),IF(WEEKNUM(A363,21)&gt;26,8,0))/5,D363=10,0,D363=11,(H363-E363+G363)*24+(K363-I363+M363)*24)</f>
        <v>0</v>
      </c>
      <c r="O363" s="25"/>
      <c r="P363" s="25">
        <f t="shared" ref="P363:P408" ca="1" si="119">IF(ROW()&gt;12,IF(WEEKDAY($A363)=$Q$2,INDIRECT(ADDRESS(ROW()-7,COLUMN())),0),IF(WEEKDAY($A363)=Q$2,G$3,0))</f>
        <v>0</v>
      </c>
      <c r="Q363" s="28" cm="1">
        <f t="array" aca="1" ref="Q363" ca="1">IF(LEFT(R$2,1)="-",-1,1)*INDIRECT(CONCATENATE(RIGHT(R$2,LEN(R$2)-1),ROW()))+IF(LEFT(R$3,1)="-",-1,1)*INDIRECT(CONCATENATE(RIGHT(R$3,LEN(R$3)-1),ROW()))</f>
        <v>0</v>
      </c>
      <c r="R363" s="25">
        <f t="shared" ref="R363:R408" ca="1" si="120">IF(ISNUMBER(R362),R362,0)+INDIRECT(CONCATENATE(R$4,ROW()))</f>
        <v>-1460.7500000000002</v>
      </c>
      <c r="S363" s="9">
        <f t="shared" ref="S363:S408" si="121">MAX(F363,L363)</f>
        <v>0</v>
      </c>
      <c r="T363" s="9" t="str">
        <f t="shared" si="105"/>
        <v/>
      </c>
      <c r="U363" s="59"/>
      <c r="V363" s="60">
        <f>IF(A363='Relevé Kizeo'!C324,VLOOKUP(A363,'Relevé Kizeo'!$C$4:$R$1001,6,TRUE),"")</f>
        <v>0</v>
      </c>
      <c r="W363" s="50">
        <f t="shared" si="112"/>
        <v>0</v>
      </c>
      <c r="X363" s="50"/>
      <c r="Y363" s="51" t="str">
        <f t="shared" ref="Y363:Y406" si="122">MID(Z363,1,8)</f>
        <v>0</v>
      </c>
      <c r="Z363" s="52">
        <f>IF(A364='Relevé Kizeo'!C325,VLOOKUP(A364,'Relevé Kizeo'!$C$4:$R$1001,8,TRUE),"")</f>
        <v>0</v>
      </c>
      <c r="AA363" s="52" t="str">
        <f t="shared" ref="AA363:AA406" si="123">MID(AB363,1,6)</f>
        <v>0</v>
      </c>
      <c r="AB363" s="52">
        <f>IF(A364='Relevé Kizeo'!C325,VLOOKUP(A364,'Relevé Kizeo'!$C$4:$R$1001,9,TRUE),"")</f>
        <v>0</v>
      </c>
      <c r="AC363" s="52" t="str">
        <f t="shared" si="106"/>
        <v>0</v>
      </c>
      <c r="AD363" s="53">
        <f>IF(A364='Relevé Kizeo'!C325,VLOOKUP(A364,'Relevé Kizeo'!$C$4:$R$1001,10,TRUE),"")</f>
        <v>0</v>
      </c>
      <c r="AE363" s="11" t="str">
        <f t="shared" ca="1" si="113"/>
        <v/>
      </c>
      <c r="AF363" s="54" t="str">
        <f t="shared" ca="1" si="114"/>
        <v/>
      </c>
      <c r="AG363" s="61"/>
    </row>
    <row r="364" spans="1:50" s="33" customFormat="1" ht="15.75" customHeight="1" x14ac:dyDescent="0.25">
      <c r="A364" s="57">
        <v>45248</v>
      </c>
      <c r="B364" s="208"/>
      <c r="C364" s="10" t="str">
        <f>IF(A364='Relevé Kizeo'!C325,VLOOKUP(A364,'Relevé Kizeo'!$C$4:$R$1001,2,TRUE),"")</f>
        <v>REPOS</v>
      </c>
      <c r="D364" s="9">
        <f t="shared" ref="D364:D408" si="124">_xlfn.IFS(C364=0,0,C364="CP",1,C364="CEF",2,C364="CSS",3,C364="CEM",4,C364="MAL",5,C364="AT",6,C364="ABST J",7,C364="ABST I",8,C364="FERIE",9,C364="REPOS",10,C364&lt;"1:00",11)</f>
        <v>10</v>
      </c>
      <c r="E364" s="10">
        <f t="shared" si="104"/>
        <v>0</v>
      </c>
      <c r="F364" s="170">
        <v>0</v>
      </c>
      <c r="G364" s="10" cm="1">
        <f t="array" ref="G364">_xlfn.IFS(C364="",0,C364=0,0,C364="CP",0,C364="CEF",0,C364="CSS",0,C364="CEM",0,C364="CEM",0,C364="MAL",0,C364="AT",0,C364="ABST J",0,C364="ABST I",0,C364="FERIE",0,C364="REPOS",0,C364&lt;"1:00",$F$420)</f>
        <v>0</v>
      </c>
      <c r="H364" s="10">
        <f>IF(A364='Relevé Kizeo'!C325,VLOOKUP(A364,'Relevé Kizeo'!$C$4:$R$1001,3,TRUE),"")</f>
        <v>0</v>
      </c>
      <c r="I364" s="10">
        <f>IF(A364='Relevé Kizeo'!C325,VLOOKUP(A364,'Relevé Kizeo'!$C$4:$R$1001,4,TRUE),"")</f>
        <v>0</v>
      </c>
      <c r="J364" s="10">
        <f>IF(A364='Relevé Kizeo'!C325,VLOOKUP(A364,'Relevé Kizeo'!$C$4:$R$1001,5,TRUE),"")</f>
        <v>0</v>
      </c>
      <c r="K364" s="10">
        <f t="shared" ref="K364:K408" si="125">J364</f>
        <v>0</v>
      </c>
      <c r="L364" s="9">
        <v>0</v>
      </c>
      <c r="M364" s="10" cm="1">
        <f t="array" ref="M364">_xlfn.IFS(I364="",0,I364=0,0,I364="CP",0,I364="CEF",0,I364="CSS",0,I364="CEM",0,I364="MAL",0,I364="AT",0,I364="ABST J",0,I364="ABST I",0,I364="FERIE",0,I364="REPOS",0,I364&lt;"1:00",$F$421)</f>
        <v>0</v>
      </c>
      <c r="N364" s="58" cm="1">
        <f t="array" aca="1" ref="N364" ca="1">_xlfn.IFS(D364=0,0,AND(D364&gt;=1,D364&lt;=9),OFFSET($AL$5,MOD(WEEKNUM(A364,21)-1,26),IF(WEEKNUM(A364,21)&gt;26,8,0))/5,D364=10,0,D364=11,(H364-E364+G364)*24+(K364-I364+M364)*24)</f>
        <v>0</v>
      </c>
      <c r="O364" s="25"/>
      <c r="P364" s="25">
        <f t="shared" ca="1" si="119"/>
        <v>0</v>
      </c>
      <c r="Q364" s="28" cm="1">
        <f t="array" aca="1" ref="Q364" ca="1">IF(LEFT(R$2,1)="-",-1,1)*INDIRECT(CONCATENATE(RIGHT(R$2,LEN(R$2)-1),ROW()))+IF(LEFT(R$3,1)="-",-1,1)*INDIRECT(CONCATENATE(RIGHT(R$3,LEN(R$3)-1),ROW()))</f>
        <v>0</v>
      </c>
      <c r="R364" s="25">
        <f t="shared" ca="1" si="120"/>
        <v>-1460.7500000000002</v>
      </c>
      <c r="S364" s="9">
        <f t="shared" si="121"/>
        <v>0</v>
      </c>
      <c r="T364" s="9" t="str">
        <f t="shared" si="105"/>
        <v/>
      </c>
      <c r="U364" s="59"/>
      <c r="V364" s="60">
        <f>IF(A364='Relevé Kizeo'!C325,VLOOKUP(A364,'Relevé Kizeo'!$C$4:$R$1001,6,TRUE),"")</f>
        <v>0</v>
      </c>
      <c r="W364" s="50">
        <f t="shared" si="112"/>
        <v>0</v>
      </c>
      <c r="X364" s="50"/>
      <c r="Y364" s="51" t="str">
        <f t="shared" si="122"/>
        <v>0</v>
      </c>
      <c r="Z364" s="52">
        <f>IF(A365='Relevé Kizeo'!C326,VLOOKUP(A365,'Relevé Kizeo'!$C$4:$R$1001,8,TRUE),"")</f>
        <v>0</v>
      </c>
      <c r="AA364" s="52" t="str">
        <f t="shared" si="123"/>
        <v>0</v>
      </c>
      <c r="AB364" s="52">
        <f>IF(A365='Relevé Kizeo'!C326,VLOOKUP(A365,'Relevé Kizeo'!$C$4:$R$1001,9,TRUE),"")</f>
        <v>0</v>
      </c>
      <c r="AC364" s="52" t="str">
        <f t="shared" si="106"/>
        <v>0</v>
      </c>
      <c r="AD364" s="53">
        <f>IF(A365='Relevé Kizeo'!C326,VLOOKUP(A365,'Relevé Kizeo'!$C$4:$R$1001,10,TRUE),"")</f>
        <v>0</v>
      </c>
      <c r="AE364" s="11" t="str">
        <f t="shared" ca="1" si="113"/>
        <v/>
      </c>
      <c r="AF364" s="54" t="str">
        <f t="shared" ca="1" si="114"/>
        <v/>
      </c>
      <c r="AG364" s="43"/>
    </row>
    <row r="365" spans="1:50" s="33" customFormat="1" ht="15.75" customHeight="1" x14ac:dyDescent="0.25">
      <c r="A365" s="57">
        <v>45249</v>
      </c>
      <c r="B365" s="208"/>
      <c r="C365" s="10" t="str">
        <f>IF(A365='Relevé Kizeo'!C326,VLOOKUP(A365,'Relevé Kizeo'!$C$4:$R$1001,2,TRUE),"")</f>
        <v>REPOS</v>
      </c>
      <c r="D365" s="9">
        <f t="shared" si="124"/>
        <v>10</v>
      </c>
      <c r="E365" s="10">
        <f t="shared" ref="E365:E408" si="126">IF(C365="CP",0,IF(C365="CEF",0,IF(C365="CSS",0,IF(C365="CEM",0,IF(C365="MAL",0,IF(C365="AT",0,IF(C365="ABST J",0,IF(C365="ABST I",0,IF(C365="FERIE",0,IF(C365="REPOS",0,C365))))))))))</f>
        <v>0</v>
      </c>
      <c r="F365" s="170">
        <v>0</v>
      </c>
      <c r="G365" s="10" cm="1">
        <f t="array" ref="G365">_xlfn.IFS(C365="",0,C365=0,0,C365="CP",0,C365="CEF",0,C365="CSS",0,C365="CEM",0,C365="CEM",0,C365="MAL",0,C365="AT",0,C365="ABST J",0,C365="ABST I",0,C365="FERIE",0,C365="REPOS",0,C365&lt;"1:00",$F$420)</f>
        <v>0</v>
      </c>
      <c r="H365" s="10">
        <f>IF(A365='Relevé Kizeo'!C326,VLOOKUP(A365,'Relevé Kizeo'!$C$4:$R$1001,3,TRUE),"")</f>
        <v>0</v>
      </c>
      <c r="I365" s="10">
        <f>IF(A365='Relevé Kizeo'!C326,VLOOKUP(A365,'Relevé Kizeo'!$C$4:$R$1001,4,TRUE),"")</f>
        <v>0</v>
      </c>
      <c r="J365" s="10">
        <f>IF(A365='Relevé Kizeo'!C326,VLOOKUP(A365,'Relevé Kizeo'!$C$4:$R$1001,5,TRUE),"")</f>
        <v>0</v>
      </c>
      <c r="K365" s="10">
        <f t="shared" si="125"/>
        <v>0</v>
      </c>
      <c r="L365" s="9">
        <v>0</v>
      </c>
      <c r="M365" s="10" cm="1">
        <f t="array" ref="M365">_xlfn.IFS(I365="",0,I365=0,0,I365="CP",0,I365="CEF",0,I365="CSS",0,I365="CEM",0,I365="MAL",0,I365="AT",0,I365="ABST J",0,I365="ABST I",0,I365="FERIE",0,I365="REPOS",0,I365&lt;"1:00",$F$421)</f>
        <v>0</v>
      </c>
      <c r="N365" s="58" cm="1">
        <f t="array" aca="1" ref="N365" ca="1">_xlfn.IFS(D365=0,0,AND(D365&gt;=1,D365&lt;=9),OFFSET($AL$5,MOD(WEEKNUM(A365,21)-1,26),IF(WEEKNUM(A365,21)&gt;26,8,0))/5,D365=10,0,D365=11,(H365-E365+G365)*24+(K365-I365+M365)*24)</f>
        <v>0</v>
      </c>
      <c r="O365" s="37">
        <f t="shared" ref="O365" ca="1" si="127">SUM(N359:N363)</f>
        <v>0</v>
      </c>
      <c r="P365" s="25">
        <v>39</v>
      </c>
      <c r="Q365" s="28" cm="1">
        <f t="array" aca="1" ref="Q365" ca="1">IF(LEFT(R$2,1)="-",-1,1)*INDIRECT(CONCATENATE(RIGHT(R$2,LEN(R$2)-1),ROW()))+IF(LEFT(R$3,1)="-",-1,1)*INDIRECT(CONCATENATE(RIGHT(R$3,LEN(R$3)-1),ROW()))</f>
        <v>-39</v>
      </c>
      <c r="R365" s="25">
        <f t="shared" ca="1" si="120"/>
        <v>-1499.7500000000002</v>
      </c>
      <c r="S365" s="9">
        <f t="shared" si="121"/>
        <v>0</v>
      </c>
      <c r="T365" s="9" t="str">
        <f t="shared" ref="T365:T408" si="128">IF(D365=0,"",IF(S365=0,"",IF(S365&lt;=5,"3MG",IF(S365&lt;=20,"4,5MG",IF(S365&lt;=30,"5,5MG",IF(S365&lt;=50,"6,5MG",IF(S365&lt;=70,"7MG",IF(S365&lt;=100,"GD&lt;100",IF(S365&gt;100,"GD&gt;100")))))))))</f>
        <v/>
      </c>
      <c r="U365" s="59"/>
      <c r="V365" s="60">
        <f>IF(A365='Relevé Kizeo'!C326,VLOOKUP(A365,'Relevé Kizeo'!$C$4:$R$1001,6,TRUE),"")</f>
        <v>0</v>
      </c>
      <c r="W365" s="50" t="b">
        <f t="shared" si="112"/>
        <v>0</v>
      </c>
      <c r="X365" s="50"/>
      <c r="Y365" s="51" t="str">
        <f t="shared" si="122"/>
        <v>0</v>
      </c>
      <c r="Z365" s="52">
        <f>IF(A366='Relevé Kizeo'!C327,VLOOKUP(A366,'Relevé Kizeo'!$C$4:$R$1001,8,TRUE),"")</f>
        <v>0</v>
      </c>
      <c r="AA365" s="52" t="str">
        <f t="shared" si="123"/>
        <v>0</v>
      </c>
      <c r="AB365" s="52">
        <f>IF(A366='Relevé Kizeo'!C327,VLOOKUP(A366,'Relevé Kizeo'!$C$4:$R$1001,9,TRUE),"")</f>
        <v>0</v>
      </c>
      <c r="AC365" s="52" t="str">
        <f t="shared" ref="AC365:AC407" si="129">MID(AD365,1,6)</f>
        <v>0</v>
      </c>
      <c r="AD365" s="53">
        <f>IF(A366='Relevé Kizeo'!C327,VLOOKUP(A366,'Relevé Kizeo'!$C$4:$R$1001,10,TRUE),"")</f>
        <v>0</v>
      </c>
      <c r="AE365" s="11" t="str">
        <f t="shared" ca="1" si="113"/>
        <v/>
      </c>
      <c r="AF365" s="54" t="str">
        <f t="shared" ca="1" si="114"/>
        <v/>
      </c>
      <c r="AG365" s="43"/>
    </row>
    <row r="366" spans="1:50" s="33" customFormat="1" ht="15.75" customHeight="1" x14ac:dyDescent="0.25">
      <c r="A366" s="57">
        <v>45250</v>
      </c>
      <c r="B366" s="207" t="s">
        <v>90</v>
      </c>
      <c r="C366" s="10">
        <f>IF(A366='Relevé Kizeo'!C327,VLOOKUP(A366,'Relevé Kizeo'!$C$4:$R$1001,2,TRUE),"")</f>
        <v>0</v>
      </c>
      <c r="D366" s="9">
        <f t="shared" si="124"/>
        <v>0</v>
      </c>
      <c r="E366" s="10">
        <f t="shared" si="126"/>
        <v>0</v>
      </c>
      <c r="F366" s="170">
        <v>0</v>
      </c>
      <c r="G366" s="10" cm="1">
        <f t="array" ref="G366">_xlfn.IFS(C366="",0,C366=0,0,C366="CP",0,C366="CEF",0,C366="CSS",0,C366="CEM",0,C366="CEM",0,C366="MAL",0,C366="AT",0,C366="ABST J",0,C366="ABST I",0,C366="FERIE",0,C366="REPOS",0,C366&lt;"1:00",$F$420)</f>
        <v>0</v>
      </c>
      <c r="H366" s="10">
        <f>IF(A366='Relevé Kizeo'!C327,VLOOKUP(A366,'Relevé Kizeo'!$C$4:$R$1001,3,TRUE),"")</f>
        <v>0</v>
      </c>
      <c r="I366" s="10">
        <f>IF(A366='Relevé Kizeo'!C327,VLOOKUP(A366,'Relevé Kizeo'!$C$4:$R$1001,4,TRUE),"")</f>
        <v>0</v>
      </c>
      <c r="J366" s="10">
        <f>IF(A366='Relevé Kizeo'!C327,VLOOKUP(A366,'Relevé Kizeo'!$C$4:$R$1001,5,TRUE),"")</f>
        <v>0</v>
      </c>
      <c r="K366" s="10">
        <f t="shared" si="125"/>
        <v>0</v>
      </c>
      <c r="L366" s="9">
        <v>0</v>
      </c>
      <c r="M366" s="10" cm="1">
        <f t="array" ref="M366">_xlfn.IFS(I366="",0,I366=0,0,I366="CP",0,I366="CEF",0,I366="CSS",0,I366="CEM",0,I366="MAL",0,I366="AT",0,I366="ABST J",0,I366="ABST I",0,I366="FERIE",0,I366="REPOS",0,I366&lt;"1:00",$F$421)</f>
        <v>0</v>
      </c>
      <c r="N366" s="58" cm="1">
        <f t="array" aca="1" ref="N366" ca="1">_xlfn.IFS(D366=0,0,AND(D366&gt;=1,D366&lt;=9),OFFSET($AL$5,MOD(WEEKNUM(A366,21)-1,26),IF(WEEKNUM(A366,21)&gt;26,8,0))/5,D366=10,0,D366=11,(H366-E366+G366)*24+(K366-I366+M366)*24)</f>
        <v>0</v>
      </c>
      <c r="P366" s="25">
        <f t="shared" ca="1" si="119"/>
        <v>0</v>
      </c>
      <c r="Q366" s="28" cm="1">
        <f t="array" aca="1" ref="Q366" ca="1">IF(LEFT(R$2,1)="-",-1,1)*INDIRECT(CONCATENATE(RIGHT(R$2,LEN(R$2)-1),ROW()))+IF(LEFT(R$3,1)="-",-1,1)*INDIRECT(CONCATENATE(RIGHT(R$3,LEN(R$3)-1),ROW()))</f>
        <v>0</v>
      </c>
      <c r="R366" s="25">
        <f t="shared" ca="1" si="120"/>
        <v>-1499.7500000000002</v>
      </c>
      <c r="S366" s="9">
        <f t="shared" si="121"/>
        <v>0</v>
      </c>
      <c r="T366" s="9" t="str">
        <f t="shared" si="128"/>
        <v/>
      </c>
      <c r="U366" s="59"/>
      <c r="V366" s="60">
        <f>IF(A366='Relevé Kizeo'!C327,VLOOKUP(A366,'Relevé Kizeo'!$C$4:$R$1001,6,TRUE),"")</f>
        <v>0</v>
      </c>
      <c r="W366" s="50" t="b">
        <f t="shared" si="112"/>
        <v>0</v>
      </c>
      <c r="X366" s="50"/>
      <c r="Y366" s="51" t="str">
        <f t="shared" si="122"/>
        <v>0</v>
      </c>
      <c r="Z366" s="52">
        <f>IF(A367='Relevé Kizeo'!C328,VLOOKUP(A367,'Relevé Kizeo'!$C$4:$R$1001,8,TRUE),"")</f>
        <v>0</v>
      </c>
      <c r="AA366" s="52" t="str">
        <f t="shared" si="123"/>
        <v>0</v>
      </c>
      <c r="AB366" s="52">
        <f>IF(A367='Relevé Kizeo'!C328,VLOOKUP(A367,'Relevé Kizeo'!$C$4:$R$1001,9,TRUE),"")</f>
        <v>0</v>
      </c>
      <c r="AC366" s="52" t="str">
        <f t="shared" si="129"/>
        <v>0</v>
      </c>
      <c r="AD366" s="53">
        <f>IF(A367='Relevé Kizeo'!C328,VLOOKUP(A367,'Relevé Kizeo'!$C$4:$R$1001,10,TRUE),"")</f>
        <v>0</v>
      </c>
      <c r="AE366" s="11" t="str">
        <f t="shared" ca="1" si="113"/>
        <v/>
      </c>
      <c r="AF366" s="54" t="str">
        <f t="shared" ca="1" si="114"/>
        <v/>
      </c>
      <c r="AG366" s="43"/>
    </row>
    <row r="367" spans="1:50" s="33" customFormat="1" ht="15.75" customHeight="1" x14ac:dyDescent="0.25">
      <c r="A367" s="57">
        <v>45251</v>
      </c>
      <c r="B367" s="208"/>
      <c r="C367" s="10">
        <f>IF(A367='Relevé Kizeo'!C328,VLOOKUP(A367,'Relevé Kizeo'!$C$4:$R$1001,2,TRUE),"")</f>
        <v>0</v>
      </c>
      <c r="D367" s="9">
        <f t="shared" si="124"/>
        <v>0</v>
      </c>
      <c r="E367" s="10">
        <f t="shared" si="126"/>
        <v>0</v>
      </c>
      <c r="F367" s="170">
        <v>0</v>
      </c>
      <c r="G367" s="10" cm="1">
        <f t="array" ref="G367">_xlfn.IFS(C367="",0,C367=0,0,C367="CP",0,C367="CEF",0,C367="CSS",0,C367="CEM",0,C367="CEM",0,C367="MAL",0,C367="AT",0,C367="ABST J",0,C367="ABST I",0,C367="FERIE",0,C367="REPOS",0,C367&lt;"1:00",$F$420)</f>
        <v>0</v>
      </c>
      <c r="H367" s="10">
        <f>IF(A367='Relevé Kizeo'!C328,VLOOKUP(A367,'Relevé Kizeo'!$C$4:$R$1001,3,TRUE),"")</f>
        <v>0</v>
      </c>
      <c r="I367" s="10">
        <f>IF(A367='Relevé Kizeo'!C328,VLOOKUP(A367,'Relevé Kizeo'!$C$4:$R$1001,4,TRUE),"")</f>
        <v>0</v>
      </c>
      <c r="J367" s="10">
        <f>IF(A367='Relevé Kizeo'!C328,VLOOKUP(A367,'Relevé Kizeo'!$C$4:$R$1001,5,TRUE),"")</f>
        <v>0</v>
      </c>
      <c r="K367" s="10">
        <f t="shared" si="125"/>
        <v>0</v>
      </c>
      <c r="L367" s="9">
        <v>0</v>
      </c>
      <c r="M367" s="10" cm="1">
        <f t="array" ref="M367">_xlfn.IFS(I367="",0,I367=0,0,I367="CP",0,I367="CEF",0,I367="CSS",0,I367="CEM",0,I367="MAL",0,I367="AT",0,I367="ABST J",0,I367="ABST I",0,I367="FERIE",0,I367="REPOS",0,I367&lt;"1:00",$F$421)</f>
        <v>0</v>
      </c>
      <c r="N367" s="58" cm="1">
        <f t="array" aca="1" ref="N367" ca="1">_xlfn.IFS(D367=0,0,AND(D367&gt;=1,D367&lt;=9),OFFSET($AL$5,MOD(WEEKNUM(A367,21)-1,26),IF(WEEKNUM(A367,21)&gt;26,8,0))/5,D367=10,0,D367=11,(H367-E367+G367)*24+(K367-I367+M367)*24)</f>
        <v>0</v>
      </c>
      <c r="O367" s="25"/>
      <c r="P367" s="25">
        <f t="shared" ca="1" si="119"/>
        <v>0</v>
      </c>
      <c r="Q367" s="28" cm="1">
        <f t="array" aca="1" ref="Q367" ca="1">IF(LEFT(R$2,1)="-",-1,1)*INDIRECT(CONCATENATE(RIGHT(R$2,LEN(R$2)-1),ROW()))+IF(LEFT(R$3,1)="-",-1,1)*INDIRECT(CONCATENATE(RIGHT(R$3,LEN(R$3)-1),ROW()))</f>
        <v>0</v>
      </c>
      <c r="R367" s="25">
        <f t="shared" ca="1" si="120"/>
        <v>-1499.7500000000002</v>
      </c>
      <c r="S367" s="9">
        <f t="shared" si="121"/>
        <v>0</v>
      </c>
      <c r="T367" s="9" t="str">
        <f t="shared" si="128"/>
        <v/>
      </c>
      <c r="U367" s="59"/>
      <c r="V367" s="60">
        <f>IF(A367='Relevé Kizeo'!C328,VLOOKUP(A367,'Relevé Kizeo'!$C$4:$R$1001,6,TRUE),"")</f>
        <v>0</v>
      </c>
      <c r="W367" s="50" t="b">
        <f t="shared" si="112"/>
        <v>0</v>
      </c>
      <c r="X367" s="50"/>
      <c r="Y367" s="51" t="str">
        <f t="shared" si="122"/>
        <v>0</v>
      </c>
      <c r="Z367" s="52">
        <f>IF(A368='Relevé Kizeo'!C329,VLOOKUP(A368,'Relevé Kizeo'!$C$4:$R$1001,8,TRUE),"")</f>
        <v>0</v>
      </c>
      <c r="AA367" s="52" t="str">
        <f t="shared" si="123"/>
        <v>0</v>
      </c>
      <c r="AB367" s="52">
        <f>IF(A368='Relevé Kizeo'!C329,VLOOKUP(A368,'Relevé Kizeo'!$C$4:$R$1001,9,TRUE),"")</f>
        <v>0</v>
      </c>
      <c r="AC367" s="52" t="str">
        <f t="shared" si="129"/>
        <v>0</v>
      </c>
      <c r="AD367" s="53">
        <f>IF(A368='Relevé Kizeo'!C329,VLOOKUP(A368,'Relevé Kizeo'!$C$4:$R$1001,10,TRUE),"")</f>
        <v>0</v>
      </c>
      <c r="AE367" s="11" t="str">
        <f t="shared" ca="1" si="113"/>
        <v/>
      </c>
      <c r="AF367" s="54" t="str">
        <f t="shared" ca="1" si="114"/>
        <v/>
      </c>
      <c r="AG367" s="43"/>
    </row>
    <row r="368" spans="1:50" s="33" customFormat="1" ht="15.75" customHeight="1" x14ac:dyDescent="0.25">
      <c r="A368" s="57">
        <v>45252</v>
      </c>
      <c r="B368" s="208"/>
      <c r="C368" s="10">
        <f>IF(A368='Relevé Kizeo'!C329,VLOOKUP(A368,'Relevé Kizeo'!$C$4:$R$1001,2,TRUE),"")</f>
        <v>0</v>
      </c>
      <c r="D368" s="9">
        <f t="shared" si="124"/>
        <v>0</v>
      </c>
      <c r="E368" s="10">
        <f t="shared" si="126"/>
        <v>0</v>
      </c>
      <c r="F368" s="170">
        <v>0</v>
      </c>
      <c r="G368" s="10" cm="1">
        <f t="array" ref="G368">_xlfn.IFS(C368="",0,C368=0,0,C368="CP",0,C368="CEF",0,C368="CSS",0,C368="CEM",0,C368="CEM",0,C368="MAL",0,C368="AT",0,C368="ABST J",0,C368="ABST I",0,C368="FERIE",0,C368="REPOS",0,C368&lt;"1:00",$F$420)</f>
        <v>0</v>
      </c>
      <c r="H368" s="10">
        <f>IF(A368='Relevé Kizeo'!C329,VLOOKUP(A368,'Relevé Kizeo'!$C$4:$R$1001,3,TRUE),"")</f>
        <v>0</v>
      </c>
      <c r="I368" s="10">
        <f>IF(A368='Relevé Kizeo'!C329,VLOOKUP(A368,'Relevé Kizeo'!$C$4:$R$1001,4,TRUE),"")</f>
        <v>0</v>
      </c>
      <c r="J368" s="10">
        <f>IF(A368='Relevé Kizeo'!C329,VLOOKUP(A368,'Relevé Kizeo'!$C$4:$R$1001,5,TRUE),"")</f>
        <v>0</v>
      </c>
      <c r="K368" s="10">
        <f t="shared" si="125"/>
        <v>0</v>
      </c>
      <c r="L368" s="9">
        <v>0</v>
      </c>
      <c r="M368" s="10" cm="1">
        <f t="array" ref="M368">_xlfn.IFS(I368="",0,I368=0,0,I368="CP",0,I368="CEF",0,I368="CSS",0,I368="CEM",0,I368="MAL",0,I368="AT",0,I368="ABST J",0,I368="ABST I",0,I368="FERIE",0,I368="REPOS",0,I368&lt;"1:00",$F$421)</f>
        <v>0</v>
      </c>
      <c r="N368" s="58" cm="1">
        <f t="array" aca="1" ref="N368" ca="1">_xlfn.IFS(D368=0,0,AND(D368&gt;=1,D368&lt;=9),OFFSET($AL$5,MOD(WEEKNUM(A368,21)-1,26),IF(WEEKNUM(A368,21)&gt;26,8,0))/5,D368=10,0,D368=11,(H368-E368+G368)*24+(K368-I368+M368)*24)</f>
        <v>0</v>
      </c>
      <c r="O368" s="25"/>
      <c r="P368" s="25">
        <f t="shared" ca="1" si="119"/>
        <v>0</v>
      </c>
      <c r="Q368" s="28" cm="1">
        <f t="array" aca="1" ref="Q368" ca="1">IF(LEFT(R$2,1)="-",-1,1)*INDIRECT(CONCATENATE(RIGHT(R$2,LEN(R$2)-1),ROW()))+IF(LEFT(R$3,1)="-",-1,1)*INDIRECT(CONCATENATE(RIGHT(R$3,LEN(R$3)-1),ROW()))</f>
        <v>0</v>
      </c>
      <c r="R368" s="25">
        <f t="shared" ca="1" si="120"/>
        <v>-1499.7500000000002</v>
      </c>
      <c r="S368" s="9">
        <f t="shared" si="121"/>
        <v>0</v>
      </c>
      <c r="T368" s="9" t="str">
        <f t="shared" si="128"/>
        <v/>
      </c>
      <c r="U368" s="59"/>
      <c r="V368" s="60">
        <f>IF(A368='Relevé Kizeo'!C329,VLOOKUP(A368,'Relevé Kizeo'!$C$4:$R$1001,6,TRUE),"")</f>
        <v>0</v>
      </c>
      <c r="W368" s="50" t="b">
        <f t="shared" si="112"/>
        <v>0</v>
      </c>
      <c r="X368" s="50"/>
      <c r="Y368" s="51" t="str">
        <f t="shared" si="122"/>
        <v>0</v>
      </c>
      <c r="Z368" s="52">
        <f>IF(A369='Relevé Kizeo'!C330,VLOOKUP(A369,'Relevé Kizeo'!$C$4:$R$1001,8,TRUE),"")</f>
        <v>0</v>
      </c>
      <c r="AA368" s="52" t="str">
        <f t="shared" si="123"/>
        <v>0</v>
      </c>
      <c r="AB368" s="52">
        <f>IF(A369='Relevé Kizeo'!C330,VLOOKUP(A369,'Relevé Kizeo'!$C$4:$R$1001,9,TRUE),"")</f>
        <v>0</v>
      </c>
      <c r="AC368" s="52" t="str">
        <f t="shared" si="129"/>
        <v>0</v>
      </c>
      <c r="AD368" s="53">
        <f>IF(A369='Relevé Kizeo'!C330,VLOOKUP(A369,'Relevé Kizeo'!$C$4:$R$1001,10,TRUE),"")</f>
        <v>0</v>
      </c>
      <c r="AE368" s="11" t="str">
        <f t="shared" ca="1" si="113"/>
        <v/>
      </c>
      <c r="AF368" s="54" t="str">
        <f t="shared" ca="1" si="114"/>
        <v/>
      </c>
      <c r="AG368" s="43"/>
    </row>
    <row r="369" spans="1:33" s="33" customFormat="1" ht="15.75" customHeight="1" x14ac:dyDescent="0.25">
      <c r="A369" s="57">
        <v>45253</v>
      </c>
      <c r="B369" s="208"/>
      <c r="C369" s="10">
        <f>IF(A369='Relevé Kizeo'!C330,VLOOKUP(A369,'Relevé Kizeo'!$C$4:$R$1001,2,TRUE),"")</f>
        <v>0</v>
      </c>
      <c r="D369" s="9">
        <f t="shared" si="124"/>
        <v>0</v>
      </c>
      <c r="E369" s="10">
        <f t="shared" si="126"/>
        <v>0</v>
      </c>
      <c r="F369" s="170">
        <v>0</v>
      </c>
      <c r="G369" s="10" cm="1">
        <f t="array" ref="G369">_xlfn.IFS(C369="",0,C369=0,0,C369="CP",0,C369="CEF",0,C369="CSS",0,C369="CEM",0,C369="CEM",0,C369="MAL",0,C369="AT",0,C369="ABST J",0,C369="ABST I",0,C369="FERIE",0,C369="REPOS",0,C369&lt;"1:00",$F$420)</f>
        <v>0</v>
      </c>
      <c r="H369" s="10">
        <f>IF(A369='Relevé Kizeo'!C330,VLOOKUP(A369,'Relevé Kizeo'!$C$4:$R$1001,3,TRUE),"")</f>
        <v>0</v>
      </c>
      <c r="I369" s="10">
        <f>IF(A369='Relevé Kizeo'!C330,VLOOKUP(A369,'Relevé Kizeo'!$C$4:$R$1001,4,TRUE),"")</f>
        <v>0</v>
      </c>
      <c r="J369" s="10">
        <f>IF(A369='Relevé Kizeo'!C330,VLOOKUP(A369,'Relevé Kizeo'!$C$4:$R$1001,5,TRUE),"")</f>
        <v>0</v>
      </c>
      <c r="K369" s="10">
        <f t="shared" si="125"/>
        <v>0</v>
      </c>
      <c r="L369" s="9">
        <v>0</v>
      </c>
      <c r="M369" s="10" cm="1">
        <f t="array" ref="M369">_xlfn.IFS(I369="",0,I369=0,0,I369="CP",0,I369="CEF",0,I369="CSS",0,I369="CEM",0,I369="MAL",0,I369="AT",0,I369="ABST J",0,I369="ABST I",0,I369="FERIE",0,I369="REPOS",0,I369&lt;"1:00",$F$421)</f>
        <v>0</v>
      </c>
      <c r="N369" s="58" cm="1">
        <f t="array" aca="1" ref="N369" ca="1">_xlfn.IFS(D369=0,0,AND(D369&gt;=1,D369&lt;=9),OFFSET($AL$5,MOD(WEEKNUM(A369,21)-1,26),IF(WEEKNUM(A369,21)&gt;26,8,0))/5,D369=10,0,D369=11,(H369-E369+G369)*24+(K369-I369+M369)*24)</f>
        <v>0</v>
      </c>
      <c r="O369" s="25"/>
      <c r="P369" s="25">
        <f t="shared" ca="1" si="119"/>
        <v>0</v>
      </c>
      <c r="Q369" s="28" cm="1">
        <f t="array" aca="1" ref="Q369" ca="1">IF(LEFT(R$2,1)="-",-1,1)*INDIRECT(CONCATENATE(RIGHT(R$2,LEN(R$2)-1),ROW()))+IF(LEFT(R$3,1)="-",-1,1)*INDIRECT(CONCATENATE(RIGHT(R$3,LEN(R$3)-1),ROW()))</f>
        <v>0</v>
      </c>
      <c r="R369" s="25">
        <f t="shared" ca="1" si="120"/>
        <v>-1499.7500000000002</v>
      </c>
      <c r="S369" s="9">
        <f t="shared" si="121"/>
        <v>0</v>
      </c>
      <c r="T369" s="9" t="str">
        <f t="shared" si="128"/>
        <v/>
      </c>
      <c r="U369" s="59"/>
      <c r="V369" s="60">
        <f>IF(A369='Relevé Kizeo'!C330,VLOOKUP(A369,'Relevé Kizeo'!$C$4:$R$1001,6,TRUE),"")</f>
        <v>0</v>
      </c>
      <c r="W369" s="50" t="b">
        <f t="shared" si="112"/>
        <v>0</v>
      </c>
      <c r="X369" s="50"/>
      <c r="Y369" s="51" t="str">
        <f t="shared" si="122"/>
        <v>0</v>
      </c>
      <c r="Z369" s="52">
        <f>IF(A370='Relevé Kizeo'!C331,VLOOKUP(A370,'Relevé Kizeo'!$C$4:$R$1001,8,TRUE),"")</f>
        <v>0</v>
      </c>
      <c r="AA369" s="52" t="str">
        <f t="shared" si="123"/>
        <v>0</v>
      </c>
      <c r="AB369" s="52">
        <f>IF(A370='Relevé Kizeo'!C331,VLOOKUP(A370,'Relevé Kizeo'!$C$4:$R$1001,9,TRUE),"")</f>
        <v>0</v>
      </c>
      <c r="AC369" s="52" t="str">
        <f t="shared" si="129"/>
        <v>0</v>
      </c>
      <c r="AD369" s="53">
        <f>IF(A370='Relevé Kizeo'!C331,VLOOKUP(A370,'Relevé Kizeo'!$C$4:$R$1001,10,TRUE),"")</f>
        <v>0</v>
      </c>
      <c r="AE369" s="11" t="str">
        <f t="shared" ca="1" si="113"/>
        <v/>
      </c>
      <c r="AF369" s="54" t="str">
        <f t="shared" ca="1" si="114"/>
        <v/>
      </c>
      <c r="AG369" s="64"/>
    </row>
    <row r="370" spans="1:33" s="33" customFormat="1" ht="15.75" customHeight="1" x14ac:dyDescent="0.25">
      <c r="A370" s="57">
        <v>45254</v>
      </c>
      <c r="B370" s="208"/>
      <c r="C370" s="10">
        <f>IF(A370='Relevé Kizeo'!C331,VLOOKUP(A370,'Relevé Kizeo'!$C$4:$R$1001,2,TRUE),"")</f>
        <v>0</v>
      </c>
      <c r="D370" s="9">
        <f t="shared" si="124"/>
        <v>0</v>
      </c>
      <c r="E370" s="10">
        <f t="shared" si="126"/>
        <v>0</v>
      </c>
      <c r="F370" s="170">
        <v>0</v>
      </c>
      <c r="G370" s="10" cm="1">
        <f t="array" ref="G370">_xlfn.IFS(C370="",0,C370=0,0,C370="CP",0,C370="CEF",0,C370="CSS",0,C370="CEM",0,C370="CEM",0,C370="MAL",0,C370="AT",0,C370="ABST J",0,C370="ABST I",0,C370="FERIE",0,C370="REPOS",0,C370&lt;"1:00",$F$420)</f>
        <v>0</v>
      </c>
      <c r="H370" s="10">
        <f>IF(A370='Relevé Kizeo'!C331,VLOOKUP(A370,'Relevé Kizeo'!$C$4:$R$1001,3,TRUE),"")</f>
        <v>0</v>
      </c>
      <c r="I370" s="10">
        <f>IF(A370='Relevé Kizeo'!C331,VLOOKUP(A370,'Relevé Kizeo'!$C$4:$R$1001,4,TRUE),"")</f>
        <v>0</v>
      </c>
      <c r="J370" s="10">
        <f>IF(A370='Relevé Kizeo'!C331,VLOOKUP(A370,'Relevé Kizeo'!$C$4:$R$1001,5,TRUE),"")</f>
        <v>0</v>
      </c>
      <c r="K370" s="10">
        <f t="shared" si="125"/>
        <v>0</v>
      </c>
      <c r="L370" s="9">
        <v>0</v>
      </c>
      <c r="M370" s="10" cm="1">
        <f t="array" ref="M370">_xlfn.IFS(I370="",0,I370=0,0,I370="CP",0,I370="CEF",0,I370="CSS",0,I370="CEM",0,I370="MAL",0,I370="AT",0,I370="ABST J",0,I370="ABST I",0,I370="FERIE",0,I370="REPOS",0,I370&lt;"1:00",$F$421)</f>
        <v>0</v>
      </c>
      <c r="N370" s="58" cm="1">
        <f t="array" aca="1" ref="N370" ca="1">_xlfn.IFS(D370=0,0,AND(D370&gt;=1,D370&lt;=9),OFFSET($AL$5,MOD(WEEKNUM(A370,21)-1,26),IF(WEEKNUM(A370,21)&gt;26,8,0))/5,D370=10,0,D370=11,(H370-E370+G370)*24+(K370-I370+M370)*24)</f>
        <v>0</v>
      </c>
      <c r="O370" s="25"/>
      <c r="P370" s="25">
        <f t="shared" ca="1" si="119"/>
        <v>0</v>
      </c>
      <c r="Q370" s="28" cm="1">
        <f t="array" aca="1" ref="Q370" ca="1">IF(LEFT(R$2,1)="-",-1,1)*INDIRECT(CONCATENATE(RIGHT(R$2,LEN(R$2)-1),ROW()))+IF(LEFT(R$3,1)="-",-1,1)*INDIRECT(CONCATENATE(RIGHT(R$3,LEN(R$3)-1),ROW()))</f>
        <v>0</v>
      </c>
      <c r="R370" s="25">
        <f t="shared" ca="1" si="120"/>
        <v>-1499.7500000000002</v>
      </c>
      <c r="S370" s="9">
        <f t="shared" si="121"/>
        <v>0</v>
      </c>
      <c r="T370" s="9" t="str">
        <f t="shared" si="128"/>
        <v/>
      </c>
      <c r="U370" s="59"/>
      <c r="V370" s="60">
        <f>IF(A370='Relevé Kizeo'!C331,VLOOKUP(A370,'Relevé Kizeo'!$C$4:$R$1001,6,TRUE),"")</f>
        <v>0</v>
      </c>
      <c r="W370" s="50">
        <f t="shared" si="112"/>
        <v>0</v>
      </c>
      <c r="X370" s="50"/>
      <c r="Y370" s="51" t="str">
        <f t="shared" si="122"/>
        <v>0</v>
      </c>
      <c r="Z370" s="52">
        <f>IF(A371='Relevé Kizeo'!C332,VLOOKUP(A371,'Relevé Kizeo'!$C$4:$R$1001,8,TRUE),"")</f>
        <v>0</v>
      </c>
      <c r="AA370" s="52" t="str">
        <f t="shared" si="123"/>
        <v>0</v>
      </c>
      <c r="AB370" s="52">
        <f>IF(A371='Relevé Kizeo'!C332,VLOOKUP(A371,'Relevé Kizeo'!$C$4:$R$1001,9,TRUE),"")</f>
        <v>0</v>
      </c>
      <c r="AC370" s="52" t="str">
        <f t="shared" si="129"/>
        <v>0</v>
      </c>
      <c r="AD370" s="53">
        <f>IF(A371='Relevé Kizeo'!C332,VLOOKUP(A371,'Relevé Kizeo'!$C$4:$R$1001,10,TRUE),"")</f>
        <v>0</v>
      </c>
      <c r="AE370" s="11" t="str">
        <f t="shared" ca="1" si="113"/>
        <v/>
      </c>
      <c r="AF370" s="54" t="str">
        <f t="shared" ca="1" si="114"/>
        <v/>
      </c>
      <c r="AG370" s="61"/>
    </row>
    <row r="371" spans="1:33" s="33" customFormat="1" ht="15.75" customHeight="1" x14ac:dyDescent="0.25">
      <c r="A371" s="57">
        <v>45255</v>
      </c>
      <c r="B371" s="208"/>
      <c r="C371" s="10" t="str">
        <f>IF(A371='Relevé Kizeo'!C332,VLOOKUP(A371,'Relevé Kizeo'!$C$4:$R$1001,2,TRUE),"")</f>
        <v>REPOS</v>
      </c>
      <c r="D371" s="9">
        <f t="shared" si="124"/>
        <v>10</v>
      </c>
      <c r="E371" s="10">
        <f t="shared" si="126"/>
        <v>0</v>
      </c>
      <c r="F371" s="170">
        <v>0</v>
      </c>
      <c r="G371" s="10" cm="1">
        <f t="array" ref="G371">_xlfn.IFS(C371="",0,C371=0,0,C371="CP",0,C371="CEF",0,C371="CSS",0,C371="CEM",0,C371="CEM",0,C371="MAL",0,C371="AT",0,C371="ABST J",0,C371="ABST I",0,C371="FERIE",0,C371="REPOS",0,C371&lt;"1:00",$F$420)</f>
        <v>0</v>
      </c>
      <c r="H371" s="10">
        <f>IF(A371='Relevé Kizeo'!C332,VLOOKUP(A371,'Relevé Kizeo'!$C$4:$R$1001,3,TRUE),"")</f>
        <v>0</v>
      </c>
      <c r="I371" s="10">
        <f>IF(A371='Relevé Kizeo'!C332,VLOOKUP(A371,'Relevé Kizeo'!$C$4:$R$1001,4,TRUE),"")</f>
        <v>0</v>
      </c>
      <c r="J371" s="10">
        <f>IF(A371='Relevé Kizeo'!C332,VLOOKUP(A371,'Relevé Kizeo'!$C$4:$R$1001,5,TRUE),"")</f>
        <v>0</v>
      </c>
      <c r="K371" s="10">
        <f t="shared" si="125"/>
        <v>0</v>
      </c>
      <c r="L371" s="9">
        <v>0</v>
      </c>
      <c r="M371" s="10" cm="1">
        <f t="array" ref="M371">_xlfn.IFS(I371="",0,I371=0,0,I371="CP",0,I371="CEF",0,I371="CSS",0,I371="CEM",0,I371="MAL",0,I371="AT",0,I371="ABST J",0,I371="ABST I",0,I371="FERIE",0,I371="REPOS",0,I371&lt;"1:00",$F$421)</f>
        <v>0</v>
      </c>
      <c r="N371" s="58" cm="1">
        <f t="array" aca="1" ref="N371" ca="1">_xlfn.IFS(D371=0,0,AND(D371&gt;=1,D371&lt;=9),OFFSET($AL$5,MOD(WEEKNUM(A371,21)-1,26),IF(WEEKNUM(A371,21)&gt;26,8,0))/5,D371=10,0,D371=11,(H371-E371+G371)*24+(K371-I371+M371)*24)</f>
        <v>0</v>
      </c>
      <c r="O371" s="25"/>
      <c r="P371" s="25">
        <f t="shared" ca="1" si="119"/>
        <v>0</v>
      </c>
      <c r="Q371" s="28" cm="1">
        <f t="array" aca="1" ref="Q371" ca="1">IF(LEFT(R$2,1)="-",-1,1)*INDIRECT(CONCATENATE(RIGHT(R$2,LEN(R$2)-1),ROW()))+IF(LEFT(R$3,1)="-",-1,1)*INDIRECT(CONCATENATE(RIGHT(R$3,LEN(R$3)-1),ROW()))</f>
        <v>0</v>
      </c>
      <c r="R371" s="25">
        <f t="shared" ca="1" si="120"/>
        <v>-1499.7500000000002</v>
      </c>
      <c r="S371" s="9">
        <f t="shared" si="121"/>
        <v>0</v>
      </c>
      <c r="T371" s="9" t="str">
        <f t="shared" si="128"/>
        <v/>
      </c>
      <c r="U371" s="59"/>
      <c r="V371" s="60">
        <f>IF(A371='Relevé Kizeo'!C332,VLOOKUP(A371,'Relevé Kizeo'!$C$4:$R$1001,6,TRUE),"")</f>
        <v>0</v>
      </c>
      <c r="W371" s="50">
        <f t="shared" si="112"/>
        <v>0</v>
      </c>
      <c r="X371" s="50"/>
      <c r="Y371" s="51" t="str">
        <f t="shared" si="122"/>
        <v>0</v>
      </c>
      <c r="Z371" s="52">
        <f>IF(A372='Relevé Kizeo'!C333,VLOOKUP(A372,'Relevé Kizeo'!$C$4:$R$1001,8,TRUE),"")</f>
        <v>0</v>
      </c>
      <c r="AA371" s="52" t="str">
        <f t="shared" si="123"/>
        <v>0</v>
      </c>
      <c r="AB371" s="52">
        <f>IF(A372='Relevé Kizeo'!C333,VLOOKUP(A372,'Relevé Kizeo'!$C$4:$R$1001,9,TRUE),"")</f>
        <v>0</v>
      </c>
      <c r="AC371" s="52" t="str">
        <f t="shared" si="129"/>
        <v>0</v>
      </c>
      <c r="AD371" s="53">
        <f>IF(A372='Relevé Kizeo'!C333,VLOOKUP(A372,'Relevé Kizeo'!$C$4:$R$1001,10,TRUE),"")</f>
        <v>0</v>
      </c>
      <c r="AE371" s="11" t="str">
        <f t="shared" ca="1" si="113"/>
        <v/>
      </c>
      <c r="AF371" s="54" t="str">
        <f t="shared" ca="1" si="114"/>
        <v/>
      </c>
      <c r="AG371" s="43"/>
    </row>
    <row r="372" spans="1:33" s="33" customFormat="1" ht="15.75" customHeight="1" x14ac:dyDescent="0.25">
      <c r="A372" s="57">
        <v>45256</v>
      </c>
      <c r="B372" s="208"/>
      <c r="C372" s="10" t="str">
        <f>IF(A372='Relevé Kizeo'!C333,VLOOKUP(A372,'Relevé Kizeo'!$C$4:$R$1001,2,TRUE),"")</f>
        <v>REPOS</v>
      </c>
      <c r="D372" s="9">
        <f t="shared" si="124"/>
        <v>10</v>
      </c>
      <c r="E372" s="10">
        <f t="shared" si="126"/>
        <v>0</v>
      </c>
      <c r="F372" s="170">
        <v>0</v>
      </c>
      <c r="G372" s="10" cm="1">
        <f t="array" ref="G372">_xlfn.IFS(C372="",0,C372=0,0,C372="CP",0,C372="CEF",0,C372="CSS",0,C372="CEM",0,C372="CEM",0,C372="MAL",0,C372="AT",0,C372="ABST J",0,C372="ABST I",0,C372="FERIE",0,C372="REPOS",0,C372&lt;"1:00",$F$420)</f>
        <v>0</v>
      </c>
      <c r="H372" s="10">
        <f>IF(A372='Relevé Kizeo'!C333,VLOOKUP(A372,'Relevé Kizeo'!$C$4:$R$1001,3,TRUE),"")</f>
        <v>0</v>
      </c>
      <c r="I372" s="10">
        <f>IF(A372='Relevé Kizeo'!C333,VLOOKUP(A372,'Relevé Kizeo'!$C$4:$R$1001,4,TRUE),"")</f>
        <v>0</v>
      </c>
      <c r="J372" s="10">
        <f>IF(A372='Relevé Kizeo'!C333,VLOOKUP(A372,'Relevé Kizeo'!$C$4:$R$1001,5,TRUE),"")</f>
        <v>0</v>
      </c>
      <c r="K372" s="10">
        <f t="shared" si="125"/>
        <v>0</v>
      </c>
      <c r="L372" s="9">
        <v>0</v>
      </c>
      <c r="M372" s="10" cm="1">
        <f t="array" ref="M372">_xlfn.IFS(I372="",0,I372=0,0,I372="CP",0,I372="CEF",0,I372="CSS",0,I372="CEM",0,I372="MAL",0,I372="AT",0,I372="ABST J",0,I372="ABST I",0,I372="FERIE",0,I372="REPOS",0,I372&lt;"1:00",$F$421)</f>
        <v>0</v>
      </c>
      <c r="N372" s="58" cm="1">
        <f t="array" aca="1" ref="N372" ca="1">_xlfn.IFS(D372=0,0,AND(D372&gt;=1,D372&lt;=9),OFFSET($AL$5,MOD(WEEKNUM(A372,21)-1,26),IF(WEEKNUM(A372,21)&gt;26,8,0))/5,D372=10,0,D372=11,(H372-E372+G372)*24+(K372-I372+M372)*24)</f>
        <v>0</v>
      </c>
      <c r="O372" s="37">
        <f t="shared" ref="O372" ca="1" si="130">SUM(N366:N370)</f>
        <v>0</v>
      </c>
      <c r="P372" s="25">
        <v>39</v>
      </c>
      <c r="Q372" s="28" cm="1">
        <f t="array" aca="1" ref="Q372" ca="1">IF(LEFT(R$2,1)="-",-1,1)*INDIRECT(CONCATENATE(RIGHT(R$2,LEN(R$2)-1),ROW()))+IF(LEFT(R$3,1)="-",-1,1)*INDIRECT(CONCATENATE(RIGHT(R$3,LEN(R$3)-1),ROW()))</f>
        <v>-39</v>
      </c>
      <c r="R372" s="25">
        <f t="shared" ca="1" si="120"/>
        <v>-1538.7500000000002</v>
      </c>
      <c r="S372" s="9">
        <f t="shared" si="121"/>
        <v>0</v>
      </c>
      <c r="T372" s="9" t="str">
        <f t="shared" si="128"/>
        <v/>
      </c>
      <c r="U372" s="59"/>
      <c r="V372" s="60">
        <f>IF(A372='Relevé Kizeo'!C333,VLOOKUP(A372,'Relevé Kizeo'!$C$4:$R$1001,6,TRUE),"")</f>
        <v>0</v>
      </c>
      <c r="W372" s="50" t="b">
        <f t="shared" si="112"/>
        <v>0</v>
      </c>
      <c r="X372" s="75"/>
      <c r="Y372" s="51" t="str">
        <f t="shared" si="122"/>
        <v>0</v>
      </c>
      <c r="Z372" s="52">
        <f>IF(A373='Relevé Kizeo'!C334,VLOOKUP(A373,'Relevé Kizeo'!$C$4:$R$1001,8,TRUE),"")</f>
        <v>0</v>
      </c>
      <c r="AA372" s="52" t="str">
        <f t="shared" si="123"/>
        <v>0</v>
      </c>
      <c r="AB372" s="52">
        <f>IF(A373='Relevé Kizeo'!C334,VLOOKUP(A373,'Relevé Kizeo'!$C$4:$R$1001,9,TRUE),"")</f>
        <v>0</v>
      </c>
      <c r="AC372" s="52" t="str">
        <f t="shared" si="129"/>
        <v>0</v>
      </c>
      <c r="AD372" s="53">
        <f>IF(A373='Relevé Kizeo'!C334,VLOOKUP(A373,'Relevé Kizeo'!$C$4:$R$1001,10,TRUE),"")</f>
        <v>0</v>
      </c>
      <c r="AE372" s="11" t="str">
        <f t="shared" ca="1" si="113"/>
        <v/>
      </c>
      <c r="AF372" s="54" t="str">
        <f t="shared" ca="1" si="114"/>
        <v/>
      </c>
      <c r="AG372" s="43"/>
    </row>
    <row r="373" spans="1:33" s="33" customFormat="1" ht="15.75" customHeight="1" x14ac:dyDescent="0.25">
      <c r="A373" s="57">
        <v>45257</v>
      </c>
      <c r="B373" s="207" t="s">
        <v>91</v>
      </c>
      <c r="C373" s="10">
        <f>IF(A373='Relevé Kizeo'!C334,VLOOKUP(A373,'Relevé Kizeo'!$C$4:$R$1001,2,TRUE),"")</f>
        <v>0</v>
      </c>
      <c r="D373" s="9">
        <f t="shared" si="124"/>
        <v>0</v>
      </c>
      <c r="E373" s="10">
        <f t="shared" si="126"/>
        <v>0</v>
      </c>
      <c r="F373" s="170">
        <v>0</v>
      </c>
      <c r="G373" s="10" cm="1">
        <f t="array" ref="G373">_xlfn.IFS(C373="",0,C373=0,0,C373="CP",0,C373="CEF",0,C373="CSS",0,C373="CEM",0,C373="CEM",0,C373="MAL",0,C373="AT",0,C373="ABST J",0,C373="ABST I",0,C373="FERIE",0,C373="REPOS",0,C373&lt;"1:00",$F$420)</f>
        <v>0</v>
      </c>
      <c r="H373" s="10">
        <f>IF(A373='Relevé Kizeo'!C334,VLOOKUP(A373,'Relevé Kizeo'!$C$4:$R$1001,3,TRUE),"")</f>
        <v>0</v>
      </c>
      <c r="I373" s="10">
        <f>IF(A373='Relevé Kizeo'!C334,VLOOKUP(A373,'Relevé Kizeo'!$C$4:$R$1001,4,TRUE),"")</f>
        <v>0</v>
      </c>
      <c r="J373" s="10">
        <f>IF(A373='Relevé Kizeo'!C334,VLOOKUP(A373,'Relevé Kizeo'!$C$4:$R$1001,5,TRUE),"")</f>
        <v>0</v>
      </c>
      <c r="K373" s="10">
        <f t="shared" si="125"/>
        <v>0</v>
      </c>
      <c r="L373" s="9">
        <v>0</v>
      </c>
      <c r="M373" s="10" cm="1">
        <f t="array" ref="M373">_xlfn.IFS(I373="",0,I373=0,0,I373="CP",0,I373="CEF",0,I373="CSS",0,I373="CEM",0,I373="MAL",0,I373="AT",0,I373="ABST J",0,I373="ABST I",0,I373="FERIE",0,I373="REPOS",0,I373&lt;"1:00",$F$421)</f>
        <v>0</v>
      </c>
      <c r="N373" s="58" cm="1">
        <f t="array" aca="1" ref="N373" ca="1">_xlfn.IFS(D373=0,0,AND(D373&gt;=1,D373&lt;=9),OFFSET($AL$5,MOD(WEEKNUM(A373,21)-1,26),IF(WEEKNUM(A373,21)&gt;26,8,0))/5,D373=10,0,D373=11,(H373-E373+G373)*24+(K373-I373+M373)*24)</f>
        <v>0</v>
      </c>
      <c r="P373" s="25">
        <f t="shared" ca="1" si="119"/>
        <v>0</v>
      </c>
      <c r="Q373" s="28" cm="1">
        <f t="array" aca="1" ref="Q373" ca="1">IF(LEFT(R$2,1)="-",-1,1)*INDIRECT(CONCATENATE(RIGHT(R$2,LEN(R$2)-1),ROW()))+IF(LEFT(R$3,1)="-",-1,1)*INDIRECT(CONCATENATE(RIGHT(R$3,LEN(R$3)-1),ROW()))</f>
        <v>0</v>
      </c>
      <c r="R373" s="25">
        <f t="shared" ca="1" si="120"/>
        <v>-1538.7500000000002</v>
      </c>
      <c r="S373" s="9">
        <f t="shared" si="121"/>
        <v>0</v>
      </c>
      <c r="T373" s="9" t="str">
        <f t="shared" si="128"/>
        <v/>
      </c>
      <c r="U373" s="75"/>
      <c r="V373" s="60">
        <f>IF(A373='Relevé Kizeo'!C334,VLOOKUP(A373,'Relevé Kizeo'!$C$4:$R$1001,6,TRUE),"")</f>
        <v>0</v>
      </c>
      <c r="W373" s="50" t="b">
        <f t="shared" si="112"/>
        <v>0</v>
      </c>
      <c r="X373" s="75"/>
      <c r="Y373" s="51" t="str">
        <f t="shared" si="122"/>
        <v>0</v>
      </c>
      <c r="Z373" s="52">
        <f>IF(A374='Relevé Kizeo'!C335,VLOOKUP(A374,'Relevé Kizeo'!$C$4:$R$1001,8,TRUE),"")</f>
        <v>0</v>
      </c>
      <c r="AA373" s="52" t="str">
        <f t="shared" si="123"/>
        <v>0</v>
      </c>
      <c r="AB373" s="52">
        <f>IF(A374='Relevé Kizeo'!C335,VLOOKUP(A374,'Relevé Kizeo'!$C$4:$R$1001,9,TRUE),"")</f>
        <v>0</v>
      </c>
      <c r="AC373" s="52" t="str">
        <f t="shared" si="129"/>
        <v>0</v>
      </c>
      <c r="AD373" s="53">
        <f>IF(A374='Relevé Kizeo'!C335,VLOOKUP(A374,'Relevé Kizeo'!$C$4:$R$1001,10,TRUE),"")</f>
        <v>0</v>
      </c>
      <c r="AE373" s="11" t="str">
        <f t="shared" ca="1" si="113"/>
        <v/>
      </c>
      <c r="AF373" s="54" t="str">
        <f t="shared" ca="1" si="114"/>
        <v/>
      </c>
      <c r="AG373" s="43"/>
    </row>
    <row r="374" spans="1:33" s="33" customFormat="1" ht="15.75" customHeight="1" x14ac:dyDescent="0.25">
      <c r="A374" s="57">
        <v>45258</v>
      </c>
      <c r="B374" s="208"/>
      <c r="C374" s="10">
        <f>IF(A374='Relevé Kizeo'!C335,VLOOKUP(A374,'Relevé Kizeo'!$C$4:$R$1001,2,TRUE),"")</f>
        <v>0</v>
      </c>
      <c r="D374" s="9">
        <f t="shared" si="124"/>
        <v>0</v>
      </c>
      <c r="E374" s="10">
        <f t="shared" si="126"/>
        <v>0</v>
      </c>
      <c r="F374" s="170">
        <v>0</v>
      </c>
      <c r="G374" s="10" cm="1">
        <f t="array" ref="G374">_xlfn.IFS(C374="",0,C374=0,0,C374="CP",0,C374="CEF",0,C374="CSS",0,C374="CEM",0,C374="CEM",0,C374="MAL",0,C374="AT",0,C374="ABST J",0,C374="ABST I",0,C374="FERIE",0,C374="REPOS",0,C374&lt;"1:00",$F$420)</f>
        <v>0</v>
      </c>
      <c r="H374" s="10">
        <f>IF(A374='Relevé Kizeo'!C335,VLOOKUP(A374,'Relevé Kizeo'!$C$4:$R$1001,3,TRUE),"")</f>
        <v>0</v>
      </c>
      <c r="I374" s="10">
        <f>IF(A374='Relevé Kizeo'!C335,VLOOKUP(A374,'Relevé Kizeo'!$C$4:$R$1001,4,TRUE),"")</f>
        <v>0</v>
      </c>
      <c r="J374" s="10">
        <f>IF(A374='Relevé Kizeo'!C335,VLOOKUP(A374,'Relevé Kizeo'!$C$4:$R$1001,5,TRUE),"")</f>
        <v>0</v>
      </c>
      <c r="K374" s="10">
        <f t="shared" si="125"/>
        <v>0</v>
      </c>
      <c r="L374" s="9">
        <v>0</v>
      </c>
      <c r="M374" s="10" cm="1">
        <f t="array" ref="M374">_xlfn.IFS(I374="",0,I374=0,0,I374="CP",0,I374="CEF",0,I374="CSS",0,I374="CEM",0,I374="MAL",0,I374="AT",0,I374="ABST J",0,I374="ABST I",0,I374="FERIE",0,I374="REPOS",0,I374&lt;"1:00",$F$421)</f>
        <v>0</v>
      </c>
      <c r="N374" s="58" cm="1">
        <f t="array" aca="1" ref="N374" ca="1">_xlfn.IFS(D374=0,0,AND(D374&gt;=1,D374&lt;=9),OFFSET($AL$5,MOD(WEEKNUM(A374,21)-1,26),IF(WEEKNUM(A374,21)&gt;26,8,0))/5,D374=10,0,D374=11,(H374-E374+G374)*24+(K374-I374+M374)*24)</f>
        <v>0</v>
      </c>
      <c r="O374" s="25"/>
      <c r="P374" s="25">
        <f t="shared" ca="1" si="119"/>
        <v>0</v>
      </c>
      <c r="Q374" s="28" cm="1">
        <f t="array" aca="1" ref="Q374" ca="1">IF(LEFT(R$2,1)="-",-1,1)*INDIRECT(CONCATENATE(RIGHT(R$2,LEN(R$2)-1),ROW()))+IF(LEFT(R$3,1)="-",-1,1)*INDIRECT(CONCATENATE(RIGHT(R$3,LEN(R$3)-1),ROW()))</f>
        <v>0</v>
      </c>
      <c r="R374" s="25">
        <f t="shared" ca="1" si="120"/>
        <v>-1538.7500000000002</v>
      </c>
      <c r="S374" s="9">
        <f t="shared" si="121"/>
        <v>0</v>
      </c>
      <c r="T374" s="9" t="str">
        <f t="shared" si="128"/>
        <v/>
      </c>
      <c r="U374" s="75"/>
      <c r="V374" s="60">
        <f>IF(A374='Relevé Kizeo'!C335,VLOOKUP(A374,'Relevé Kizeo'!$C$4:$R$1001,6,TRUE),"")</f>
        <v>0</v>
      </c>
      <c r="W374" s="50" t="b">
        <f t="shared" si="112"/>
        <v>0</v>
      </c>
      <c r="X374" s="50"/>
      <c r="Y374" s="51" t="str">
        <f t="shared" si="122"/>
        <v>0</v>
      </c>
      <c r="Z374" s="52">
        <f>IF(A375='Relevé Kizeo'!C336,VLOOKUP(A375,'Relevé Kizeo'!$C$4:$R$1001,8,TRUE),"")</f>
        <v>0</v>
      </c>
      <c r="AA374" s="52" t="str">
        <f t="shared" si="123"/>
        <v>0</v>
      </c>
      <c r="AB374" s="52">
        <f>IF(A375='Relevé Kizeo'!C336,VLOOKUP(A375,'Relevé Kizeo'!$C$4:$R$1001,9,TRUE),"")</f>
        <v>0</v>
      </c>
      <c r="AC374" s="52" t="str">
        <f t="shared" si="129"/>
        <v>0</v>
      </c>
      <c r="AD374" s="53">
        <f>IF(A375='Relevé Kizeo'!C336,VLOOKUP(A375,'Relevé Kizeo'!$C$4:$R$1001,10,TRUE),"")</f>
        <v>0</v>
      </c>
      <c r="AE374" s="11" t="str">
        <f t="shared" ca="1" si="113"/>
        <v/>
      </c>
      <c r="AF374" s="54" t="str">
        <f t="shared" ca="1" si="114"/>
        <v/>
      </c>
      <c r="AG374" s="43"/>
    </row>
    <row r="375" spans="1:33" s="33" customFormat="1" ht="15.75" customHeight="1" thickBot="1" x14ac:dyDescent="0.3">
      <c r="A375" s="57">
        <v>45259</v>
      </c>
      <c r="B375" s="208"/>
      <c r="C375" s="10">
        <f>IF(A375='Relevé Kizeo'!C336,VLOOKUP(A375,'Relevé Kizeo'!$C$4:$R$1001,2,TRUE),"")</f>
        <v>0</v>
      </c>
      <c r="D375" s="9">
        <f t="shared" si="124"/>
        <v>0</v>
      </c>
      <c r="E375" s="10">
        <f t="shared" si="126"/>
        <v>0</v>
      </c>
      <c r="F375" s="170">
        <v>0</v>
      </c>
      <c r="G375" s="10" cm="1">
        <f t="array" ref="G375">_xlfn.IFS(C375="",0,C375=0,0,C375="CP",0,C375="CEF",0,C375="CSS",0,C375="CEM",0,C375="CEM",0,C375="MAL",0,C375="AT",0,C375="ABST J",0,C375="ABST I",0,C375="FERIE",0,C375="REPOS",0,C375&lt;"1:00",$F$420)</f>
        <v>0</v>
      </c>
      <c r="H375" s="10">
        <f>IF(A375='Relevé Kizeo'!C336,VLOOKUP(A375,'Relevé Kizeo'!$C$4:$R$1001,3,TRUE),"")</f>
        <v>0</v>
      </c>
      <c r="I375" s="10">
        <f>IF(A375='Relevé Kizeo'!C336,VLOOKUP(A375,'Relevé Kizeo'!$C$4:$R$1001,4,TRUE),"")</f>
        <v>0</v>
      </c>
      <c r="J375" s="10">
        <f>IF(A375='Relevé Kizeo'!C336,VLOOKUP(A375,'Relevé Kizeo'!$C$4:$R$1001,5,TRUE),"")</f>
        <v>0</v>
      </c>
      <c r="K375" s="10">
        <f t="shared" si="125"/>
        <v>0</v>
      </c>
      <c r="L375" s="9">
        <v>0</v>
      </c>
      <c r="M375" s="10" cm="1">
        <f t="array" ref="M375">_xlfn.IFS(I375="",0,I375=0,0,I375="CP",0,I375="CEF",0,I375="CSS",0,I375="CEM",0,I375="MAL",0,I375="AT",0,I375="ABST J",0,I375="ABST I",0,I375="FERIE",0,I375="REPOS",0,I375&lt;"1:00",$F$421)</f>
        <v>0</v>
      </c>
      <c r="N375" s="58" cm="1">
        <f t="array" aca="1" ref="N375" ca="1">_xlfn.IFS(D375=0,0,AND(D375&gt;=1,D375&lt;=9),OFFSET($AL$5,MOD(WEEKNUM(A375,21)-1,26),IF(WEEKNUM(A375,21)&gt;26,8,0))/5,D375=10,0,D375=11,(H375-E375+G375)*24+(K375-I375+M375)*24)</f>
        <v>0</v>
      </c>
      <c r="O375" s="25"/>
      <c r="P375" s="25">
        <f t="shared" ca="1" si="119"/>
        <v>0</v>
      </c>
      <c r="Q375" s="28" cm="1">
        <f t="array" aca="1" ref="Q375" ca="1">IF(LEFT(R$2,1)="-",-1,1)*INDIRECT(CONCATENATE(RIGHT(R$2,LEN(R$2)-1),ROW()))+IF(LEFT(R$3,1)="-",-1,1)*INDIRECT(CONCATENATE(RIGHT(R$3,LEN(R$3)-1),ROW()))</f>
        <v>0</v>
      </c>
      <c r="R375" s="25">
        <f t="shared" ca="1" si="120"/>
        <v>-1538.7500000000002</v>
      </c>
      <c r="S375" s="9">
        <f t="shared" si="121"/>
        <v>0</v>
      </c>
      <c r="T375" s="9" t="str">
        <f t="shared" si="128"/>
        <v/>
      </c>
      <c r="U375" s="59"/>
      <c r="V375" s="60">
        <f>IF(A375='Relevé Kizeo'!C336,VLOOKUP(A375,'Relevé Kizeo'!$C$4:$R$1001,6,TRUE),"")</f>
        <v>0</v>
      </c>
      <c r="W375" s="50" t="b">
        <f t="shared" si="112"/>
        <v>0</v>
      </c>
      <c r="X375" s="78"/>
      <c r="Y375" s="79" t="str">
        <f t="shared" si="122"/>
        <v>0</v>
      </c>
      <c r="Z375" s="78">
        <f>IF(A376='Relevé Kizeo'!C337,VLOOKUP(A376,'Relevé Kizeo'!$C$4:$R$1001,8,TRUE),"")</f>
        <v>0</v>
      </c>
      <c r="AA375" s="78" t="str">
        <f t="shared" si="123"/>
        <v>0</v>
      </c>
      <c r="AB375" s="78">
        <f>IF(A376='Relevé Kizeo'!C337,VLOOKUP(A376,'Relevé Kizeo'!$C$4:$R$1001,9,TRUE),"")</f>
        <v>0</v>
      </c>
      <c r="AC375" s="52" t="str">
        <f t="shared" si="129"/>
        <v>0</v>
      </c>
      <c r="AD375" s="67">
        <f>IF(A376='Relevé Kizeo'!C337,VLOOKUP(A376,'Relevé Kizeo'!$C$4:$R$1001,10,TRUE),"")</f>
        <v>0</v>
      </c>
      <c r="AE375" s="11" t="str">
        <f t="shared" ca="1" si="113"/>
        <v/>
      </c>
      <c r="AF375" s="54" t="str">
        <f t="shared" ca="1" si="114"/>
        <v/>
      </c>
      <c r="AG375" s="43"/>
    </row>
    <row r="376" spans="1:33" s="33" customFormat="1" ht="15.75" customHeight="1" thickTop="1" x14ac:dyDescent="0.25">
      <c r="A376" s="57">
        <v>45260</v>
      </c>
      <c r="B376" s="208"/>
      <c r="C376" s="10">
        <f>IF(A376='Relevé Kizeo'!C337,VLOOKUP(A376,'Relevé Kizeo'!$C$4:$R$1001,2,TRUE),"")</f>
        <v>0</v>
      </c>
      <c r="D376" s="9">
        <f t="shared" si="124"/>
        <v>0</v>
      </c>
      <c r="E376" s="10">
        <f t="shared" si="126"/>
        <v>0</v>
      </c>
      <c r="F376" s="170">
        <v>0</v>
      </c>
      <c r="G376" s="10" cm="1">
        <f t="array" ref="G376">_xlfn.IFS(C376="",0,C376=0,0,C376="CP",0,C376="CEF",0,C376="CSS",0,C376="CEM",0,C376="CEM",0,C376="MAL",0,C376="AT",0,C376="ABST J",0,C376="ABST I",0,C376="FERIE",0,C376="REPOS",0,C376&lt;"1:00",$F$420)</f>
        <v>0</v>
      </c>
      <c r="H376" s="10">
        <f>IF(A376='Relevé Kizeo'!C337,VLOOKUP(A376,'Relevé Kizeo'!$C$4:$R$1001,3,TRUE),"")</f>
        <v>0</v>
      </c>
      <c r="I376" s="10">
        <f>IF(A376='Relevé Kizeo'!C337,VLOOKUP(A376,'Relevé Kizeo'!$C$4:$R$1001,4,TRUE),"")</f>
        <v>0</v>
      </c>
      <c r="J376" s="10">
        <f>IF(A376='Relevé Kizeo'!C337,VLOOKUP(A376,'Relevé Kizeo'!$C$4:$R$1001,5,TRUE),"")</f>
        <v>0</v>
      </c>
      <c r="K376" s="10">
        <f t="shared" si="125"/>
        <v>0</v>
      </c>
      <c r="L376" s="9">
        <v>0</v>
      </c>
      <c r="M376" s="10" cm="1">
        <f t="array" ref="M376">_xlfn.IFS(I376="",0,I376=0,0,I376="CP",0,I376="CEF",0,I376="CSS",0,I376="CEM",0,I376="MAL",0,I376="AT",0,I376="ABST J",0,I376="ABST I",0,I376="FERIE",0,I376="REPOS",0,I376&lt;"1:00",$F$421)</f>
        <v>0</v>
      </c>
      <c r="N376" s="58" cm="1">
        <f t="array" aca="1" ref="N376" ca="1">_xlfn.IFS(D376=0,0,AND(D376&gt;=1,D376&lt;=9),OFFSET($AL$5,MOD(WEEKNUM(A376,21)-1,26),IF(WEEKNUM(A376,21)&gt;26,8,0))/5,D376=10,0,D376=11,(H376-E376+G376)*24+(K376-I376+M376)*24)</f>
        <v>0</v>
      </c>
      <c r="O376" s="25"/>
      <c r="P376" s="25">
        <f t="shared" ca="1" si="119"/>
        <v>0</v>
      </c>
      <c r="Q376" s="28" cm="1">
        <f t="array" aca="1" ref="Q376" ca="1">IF(LEFT(R$2,1)="-",-1,1)*INDIRECT(CONCATENATE(RIGHT(R$2,LEN(R$2)-1),ROW()))+IF(LEFT(R$3,1)="-",-1,1)*INDIRECT(CONCATENATE(RIGHT(R$3,LEN(R$3)-1),ROW()))</f>
        <v>0</v>
      </c>
      <c r="R376" s="25">
        <f t="shared" ca="1" si="120"/>
        <v>-1538.7500000000002</v>
      </c>
      <c r="S376" s="9">
        <f t="shared" si="121"/>
        <v>0</v>
      </c>
      <c r="T376" s="9" t="str">
        <f t="shared" si="128"/>
        <v/>
      </c>
      <c r="U376" s="59"/>
      <c r="V376" s="60">
        <f>IF(A376='Relevé Kizeo'!C337,VLOOKUP(A376,'Relevé Kizeo'!$C$4:$R$1001,6,TRUE),"")</f>
        <v>0</v>
      </c>
      <c r="W376" s="50" t="b">
        <f t="shared" si="112"/>
        <v>0</v>
      </c>
      <c r="X376" s="50"/>
      <c r="Y376" s="51" t="str">
        <f t="shared" si="122"/>
        <v>0</v>
      </c>
      <c r="Z376" s="52">
        <f>IF(A377='Relevé Kizeo'!C338,VLOOKUP(A377,'Relevé Kizeo'!$C$4:$R$1001,8,TRUE),"")</f>
        <v>0</v>
      </c>
      <c r="AA376" s="52" t="str">
        <f t="shared" si="123"/>
        <v>0</v>
      </c>
      <c r="AB376" s="52">
        <f>IF(A377='Relevé Kizeo'!C338,VLOOKUP(A377,'Relevé Kizeo'!$C$4:$R$1001,9,TRUE),"")</f>
        <v>0</v>
      </c>
      <c r="AC376" s="52" t="str">
        <f t="shared" si="129"/>
        <v>0</v>
      </c>
      <c r="AD376" s="53">
        <f>IF(A377='Relevé Kizeo'!C338,VLOOKUP(A377,'Relevé Kizeo'!$C$4:$R$1001,10,TRUE),"")</f>
        <v>0</v>
      </c>
      <c r="AE376" s="11" t="str">
        <f t="shared" ca="1" si="113"/>
        <v/>
      </c>
      <c r="AF376" s="54" t="str">
        <f t="shared" ca="1" si="114"/>
        <v/>
      </c>
      <c r="AG376" s="43"/>
    </row>
    <row r="377" spans="1:33" s="33" customFormat="1" ht="15.75" customHeight="1" x14ac:dyDescent="0.25">
      <c r="A377" s="57">
        <v>45261</v>
      </c>
      <c r="B377" s="208"/>
      <c r="C377" s="10">
        <f>IF(A377='Relevé Kizeo'!C338,VLOOKUP(A377,'Relevé Kizeo'!$C$4:$R$1001,2,TRUE),"")</f>
        <v>0</v>
      </c>
      <c r="D377" s="9">
        <f t="shared" si="124"/>
        <v>0</v>
      </c>
      <c r="E377" s="10">
        <f t="shared" si="126"/>
        <v>0</v>
      </c>
      <c r="F377" s="170">
        <v>0</v>
      </c>
      <c r="G377" s="10" cm="1">
        <f t="array" ref="G377">_xlfn.IFS(C377="",0,C377=0,0,C377="CP",0,C377="CEF",0,C377="CSS",0,C377="CEM",0,C377="CEM",0,C377="MAL",0,C377="AT",0,C377="ABST J",0,C377="ABST I",0,C377="FERIE",0,C377="REPOS",0,C377&lt;"1:00",$F$420)</f>
        <v>0</v>
      </c>
      <c r="H377" s="10">
        <f>IF(A377='Relevé Kizeo'!C338,VLOOKUP(A377,'Relevé Kizeo'!$C$4:$R$1001,3,TRUE),"")</f>
        <v>0</v>
      </c>
      <c r="I377" s="10">
        <f>IF(A377='Relevé Kizeo'!C338,VLOOKUP(A377,'Relevé Kizeo'!$C$4:$R$1001,4,TRUE),"")</f>
        <v>0</v>
      </c>
      <c r="J377" s="10">
        <f>IF(A377='Relevé Kizeo'!C338,VLOOKUP(A377,'Relevé Kizeo'!$C$4:$R$1001,5,TRUE),"")</f>
        <v>0</v>
      </c>
      <c r="K377" s="10">
        <f t="shared" si="125"/>
        <v>0</v>
      </c>
      <c r="L377" s="9">
        <v>0</v>
      </c>
      <c r="M377" s="10" cm="1">
        <f t="array" ref="M377">_xlfn.IFS(I377="",0,I377=0,0,I377="CP",0,I377="CEF",0,I377="CSS",0,I377="CEM",0,I377="MAL",0,I377="AT",0,I377="ABST J",0,I377="ABST I",0,I377="FERIE",0,I377="REPOS",0,I377&lt;"1:00",$F$421)</f>
        <v>0</v>
      </c>
      <c r="N377" s="58" cm="1">
        <f t="array" aca="1" ref="N377" ca="1">_xlfn.IFS(D377=0,0,AND(D377&gt;=1,D377&lt;=9),OFFSET($AL$5,MOD(WEEKNUM(A377,21)-1,26),IF(WEEKNUM(A377,21)&gt;26,8,0))/5,D377=10,0,D377=11,(H377-E377+G377)*24+(K377-I377+M377)*24)</f>
        <v>0</v>
      </c>
      <c r="O377" s="25"/>
      <c r="P377" s="25">
        <f t="shared" ca="1" si="119"/>
        <v>0</v>
      </c>
      <c r="Q377" s="28" cm="1">
        <f t="array" aca="1" ref="Q377" ca="1">IF(LEFT(R$2,1)="-",-1,1)*INDIRECT(CONCATENATE(RIGHT(R$2,LEN(R$2)-1),ROW()))+IF(LEFT(R$3,1)="-",-1,1)*INDIRECT(CONCATENATE(RIGHT(R$3,LEN(R$3)-1),ROW()))</f>
        <v>0</v>
      </c>
      <c r="R377" s="25">
        <f t="shared" ca="1" si="120"/>
        <v>-1538.7500000000002</v>
      </c>
      <c r="S377" s="9">
        <f t="shared" si="121"/>
        <v>0</v>
      </c>
      <c r="T377" s="9" t="str">
        <f t="shared" si="128"/>
        <v/>
      </c>
      <c r="U377" s="59"/>
      <c r="V377" s="60">
        <f>IF(A377='Relevé Kizeo'!C338,VLOOKUP(A377,'Relevé Kizeo'!$C$4:$R$1001,6,TRUE),"")</f>
        <v>0</v>
      </c>
      <c r="W377" s="50">
        <f t="shared" si="112"/>
        <v>0</v>
      </c>
      <c r="X377" s="50"/>
      <c r="Y377" s="51" t="str">
        <f t="shared" si="122"/>
        <v>0</v>
      </c>
      <c r="Z377" s="52">
        <f>IF(A378='Relevé Kizeo'!C339,VLOOKUP(A378,'Relevé Kizeo'!$C$4:$R$1001,8,TRUE),"")</f>
        <v>0</v>
      </c>
      <c r="AA377" s="52" t="str">
        <f t="shared" si="123"/>
        <v>0</v>
      </c>
      <c r="AB377" s="52">
        <f>IF(A378='Relevé Kizeo'!C339,VLOOKUP(A378,'Relevé Kizeo'!$C$4:$R$1001,9,TRUE),"")</f>
        <v>0</v>
      </c>
      <c r="AC377" s="52" t="str">
        <f t="shared" si="129"/>
        <v>0</v>
      </c>
      <c r="AD377" s="53">
        <f>IF(A378='Relevé Kizeo'!C339,VLOOKUP(A378,'Relevé Kizeo'!$C$4:$R$1001,10,TRUE),"")</f>
        <v>0</v>
      </c>
      <c r="AE377" s="11" t="str">
        <f t="shared" ca="1" si="113"/>
        <v/>
      </c>
      <c r="AF377" s="54" t="str">
        <f t="shared" ca="1" si="114"/>
        <v/>
      </c>
      <c r="AG377" s="43"/>
    </row>
    <row r="378" spans="1:33" s="33" customFormat="1" ht="15.75" customHeight="1" x14ac:dyDescent="0.25">
      <c r="A378" s="57">
        <v>45262</v>
      </c>
      <c r="B378" s="208"/>
      <c r="C378" s="10" t="str">
        <f>IF(A378='Relevé Kizeo'!C339,VLOOKUP(A378,'Relevé Kizeo'!$C$4:$R$1001,2,TRUE),"")</f>
        <v>REPOS</v>
      </c>
      <c r="D378" s="9">
        <f t="shared" si="124"/>
        <v>10</v>
      </c>
      <c r="E378" s="10">
        <f t="shared" si="126"/>
        <v>0</v>
      </c>
      <c r="F378" s="170">
        <v>0</v>
      </c>
      <c r="G378" s="10" cm="1">
        <f t="array" ref="G378">_xlfn.IFS(C378="",0,C378=0,0,C378="CP",0,C378="CEF",0,C378="CSS",0,C378="CEM",0,C378="CEM",0,C378="MAL",0,C378="AT",0,C378="ABST J",0,C378="ABST I",0,C378="FERIE",0,C378="REPOS",0,C378&lt;"1:00",$F$420)</f>
        <v>0</v>
      </c>
      <c r="H378" s="10">
        <f>IF(A378='Relevé Kizeo'!C339,VLOOKUP(A378,'Relevé Kizeo'!$C$4:$R$1001,3,TRUE),"")</f>
        <v>0</v>
      </c>
      <c r="I378" s="10">
        <f>IF(A378='Relevé Kizeo'!C339,VLOOKUP(A378,'Relevé Kizeo'!$C$4:$R$1001,4,TRUE),"")</f>
        <v>0</v>
      </c>
      <c r="J378" s="10">
        <f>IF(A378='Relevé Kizeo'!C339,VLOOKUP(A378,'Relevé Kizeo'!$C$4:$R$1001,5,TRUE),"")</f>
        <v>0</v>
      </c>
      <c r="K378" s="10">
        <f t="shared" si="125"/>
        <v>0</v>
      </c>
      <c r="L378" s="9">
        <v>0</v>
      </c>
      <c r="M378" s="10" cm="1">
        <f t="array" ref="M378">_xlfn.IFS(I378="",0,I378=0,0,I378="CP",0,I378="CEF",0,I378="CSS",0,I378="CEM",0,I378="MAL",0,I378="AT",0,I378="ABST J",0,I378="ABST I",0,I378="FERIE",0,I378="REPOS",0,I378&lt;"1:00",$F$421)</f>
        <v>0</v>
      </c>
      <c r="N378" s="58" cm="1">
        <f t="array" aca="1" ref="N378" ca="1">_xlfn.IFS(D378=0,0,AND(D378&gt;=1,D378&lt;=9),OFFSET($AL$5,MOD(WEEKNUM(A378,21)-1,26),IF(WEEKNUM(A378,21)&gt;26,8,0))/5,D378=10,0,D378=11,(H378-E378+G378)*24+(K378-I378+M378)*24)</f>
        <v>0</v>
      </c>
      <c r="O378" s="25"/>
      <c r="P378" s="25">
        <f t="shared" ca="1" si="119"/>
        <v>0</v>
      </c>
      <c r="Q378" s="28" cm="1">
        <f t="array" aca="1" ref="Q378" ca="1">IF(LEFT(R$2,1)="-",-1,1)*INDIRECT(CONCATENATE(RIGHT(R$2,LEN(R$2)-1),ROW()))+IF(LEFT(R$3,1)="-",-1,1)*INDIRECT(CONCATENATE(RIGHT(R$3,LEN(R$3)-1),ROW()))</f>
        <v>0</v>
      </c>
      <c r="R378" s="25">
        <f t="shared" ca="1" si="120"/>
        <v>-1538.7500000000002</v>
      </c>
      <c r="S378" s="9">
        <f t="shared" si="121"/>
        <v>0</v>
      </c>
      <c r="T378" s="9" t="str">
        <f t="shared" si="128"/>
        <v/>
      </c>
      <c r="U378" s="59"/>
      <c r="V378" s="60">
        <f>IF(A378='Relevé Kizeo'!C339,VLOOKUP(A378,'Relevé Kizeo'!$C$4:$R$1001,6,TRUE),"")</f>
        <v>0</v>
      </c>
      <c r="W378" s="50">
        <f t="shared" si="112"/>
        <v>0</v>
      </c>
      <c r="X378" s="50"/>
      <c r="Y378" s="51" t="str">
        <f t="shared" si="122"/>
        <v>0</v>
      </c>
      <c r="Z378" s="52">
        <f>IF(A379='Relevé Kizeo'!C340,VLOOKUP(A379,'Relevé Kizeo'!$C$4:$R$1001,8,TRUE),"")</f>
        <v>0</v>
      </c>
      <c r="AA378" s="52" t="str">
        <f t="shared" si="123"/>
        <v>0</v>
      </c>
      <c r="AB378" s="52">
        <f>IF(A379='Relevé Kizeo'!C340,VLOOKUP(A379,'Relevé Kizeo'!$C$4:$R$1001,9,TRUE),"")</f>
        <v>0</v>
      </c>
      <c r="AC378" s="52" t="str">
        <f t="shared" si="129"/>
        <v>0</v>
      </c>
      <c r="AD378" s="53">
        <f>IF(A379='Relevé Kizeo'!C340,VLOOKUP(A379,'Relevé Kizeo'!$C$4:$R$1001,10,TRUE),"")</f>
        <v>0</v>
      </c>
      <c r="AE378" s="11" t="str">
        <f t="shared" ca="1" si="113"/>
        <v/>
      </c>
      <c r="AF378" s="54" t="str">
        <f t="shared" ca="1" si="114"/>
        <v/>
      </c>
      <c r="AG378" s="43"/>
    </row>
    <row r="379" spans="1:33" s="33" customFormat="1" ht="15.75" customHeight="1" x14ac:dyDescent="0.25">
      <c r="A379" s="57">
        <v>45263</v>
      </c>
      <c r="B379" s="208"/>
      <c r="C379" s="10" t="str">
        <f>IF(A379='Relevé Kizeo'!C340,VLOOKUP(A379,'Relevé Kizeo'!$C$4:$R$1001,2,TRUE),"")</f>
        <v>REPOS</v>
      </c>
      <c r="D379" s="9">
        <f t="shared" si="124"/>
        <v>10</v>
      </c>
      <c r="E379" s="10">
        <f t="shared" si="126"/>
        <v>0</v>
      </c>
      <c r="F379" s="170">
        <v>0</v>
      </c>
      <c r="G379" s="10" cm="1">
        <f t="array" ref="G379">_xlfn.IFS(C379="",0,C379=0,0,C379="CP",0,C379="CEF",0,C379="CSS",0,C379="CEM",0,C379="CEM",0,C379="MAL",0,C379="AT",0,C379="ABST J",0,C379="ABST I",0,C379="FERIE",0,C379="REPOS",0,C379&lt;"1:00",$F$420)</f>
        <v>0</v>
      </c>
      <c r="H379" s="10">
        <f>IF(A379='Relevé Kizeo'!C340,VLOOKUP(A379,'Relevé Kizeo'!$C$4:$R$1001,3,TRUE),"")</f>
        <v>0</v>
      </c>
      <c r="I379" s="10">
        <f>IF(A379='Relevé Kizeo'!C340,VLOOKUP(A379,'Relevé Kizeo'!$C$4:$R$1001,4,TRUE),"")</f>
        <v>0</v>
      </c>
      <c r="J379" s="10">
        <f>IF(A379='Relevé Kizeo'!C340,VLOOKUP(A379,'Relevé Kizeo'!$C$4:$R$1001,5,TRUE),"")</f>
        <v>0</v>
      </c>
      <c r="K379" s="10">
        <f t="shared" si="125"/>
        <v>0</v>
      </c>
      <c r="L379" s="9">
        <v>0</v>
      </c>
      <c r="M379" s="10" cm="1">
        <f t="array" ref="M379">_xlfn.IFS(I379="",0,I379=0,0,I379="CP",0,I379="CEF",0,I379="CSS",0,I379="CEM",0,I379="MAL",0,I379="AT",0,I379="ABST J",0,I379="ABST I",0,I379="FERIE",0,I379="REPOS",0,I379&lt;"1:00",$F$421)</f>
        <v>0</v>
      </c>
      <c r="N379" s="58" cm="1">
        <f t="array" aca="1" ref="N379" ca="1">_xlfn.IFS(D379=0,0,AND(D379&gt;=1,D379&lt;=9),OFFSET($AL$5,MOD(WEEKNUM(A379,21)-1,26),IF(WEEKNUM(A379,21)&gt;26,8,0))/5,D379=10,0,D379=11,(H379-E379+G379)*24+(K379-I379+M379)*24)</f>
        <v>0</v>
      </c>
      <c r="O379" s="37">
        <f t="shared" ref="O379" ca="1" si="131">SUM(N373:N377)</f>
        <v>0</v>
      </c>
      <c r="P379" s="25">
        <v>39</v>
      </c>
      <c r="Q379" s="28" cm="1">
        <f t="array" aca="1" ref="Q379" ca="1">IF(LEFT(R$2,1)="-",-1,1)*INDIRECT(CONCATENATE(RIGHT(R$2,LEN(R$2)-1),ROW()))+IF(LEFT(R$3,1)="-",-1,1)*INDIRECT(CONCATENATE(RIGHT(R$3,LEN(R$3)-1),ROW()))</f>
        <v>-39</v>
      </c>
      <c r="R379" s="25">
        <f t="shared" ca="1" si="120"/>
        <v>-1577.7500000000002</v>
      </c>
      <c r="S379" s="9">
        <f t="shared" si="121"/>
        <v>0</v>
      </c>
      <c r="T379" s="9" t="str">
        <f t="shared" si="128"/>
        <v/>
      </c>
      <c r="U379" s="59"/>
      <c r="V379" s="60">
        <f>IF(A379='Relevé Kizeo'!C340,VLOOKUP(A379,'Relevé Kizeo'!$C$4:$R$1001,6,TRUE),"")</f>
        <v>0</v>
      </c>
      <c r="W379" s="50" t="b">
        <f t="shared" si="112"/>
        <v>0</v>
      </c>
      <c r="X379" s="50"/>
      <c r="Y379" s="51" t="str">
        <f t="shared" si="122"/>
        <v>0</v>
      </c>
      <c r="Z379" s="52">
        <f>IF(A380='Relevé Kizeo'!C341,VLOOKUP(A380,'Relevé Kizeo'!$C$4:$R$1001,8,TRUE),"")</f>
        <v>0</v>
      </c>
      <c r="AA379" s="52" t="str">
        <f t="shared" si="123"/>
        <v>0</v>
      </c>
      <c r="AB379" s="52">
        <f>IF(A380='Relevé Kizeo'!C341,VLOOKUP(A380,'Relevé Kizeo'!$C$4:$R$1001,9,TRUE),"")</f>
        <v>0</v>
      </c>
      <c r="AC379" s="52" t="str">
        <f t="shared" si="129"/>
        <v>0</v>
      </c>
      <c r="AD379" s="53">
        <f>IF(A380='Relevé Kizeo'!C341,VLOOKUP(A380,'Relevé Kizeo'!$C$4:$R$1001,10,TRUE),"")</f>
        <v>0</v>
      </c>
      <c r="AE379" s="11" t="str">
        <f t="shared" ca="1" si="113"/>
        <v/>
      </c>
      <c r="AF379" s="54" t="str">
        <f t="shared" ca="1" si="114"/>
        <v/>
      </c>
      <c r="AG379" s="43"/>
    </row>
    <row r="380" spans="1:33" s="33" customFormat="1" ht="15.75" customHeight="1" x14ac:dyDescent="0.25">
      <c r="A380" s="57">
        <v>45264</v>
      </c>
      <c r="B380" s="207" t="s">
        <v>92</v>
      </c>
      <c r="C380" s="10">
        <f>IF(A380='Relevé Kizeo'!C341,VLOOKUP(A380,'Relevé Kizeo'!$C$4:$R$1001,2,TRUE),"")</f>
        <v>0</v>
      </c>
      <c r="D380" s="9">
        <f t="shared" si="124"/>
        <v>0</v>
      </c>
      <c r="E380" s="10">
        <f t="shared" si="126"/>
        <v>0</v>
      </c>
      <c r="F380" s="170">
        <v>0</v>
      </c>
      <c r="G380" s="10" cm="1">
        <f t="array" ref="G380">_xlfn.IFS(C380="",0,C380=0,0,C380="CP",0,C380="CEF",0,C380="CSS",0,C380="CEM",0,C380="CEM",0,C380="MAL",0,C380="AT",0,C380="ABST J",0,C380="ABST I",0,C380="FERIE",0,C380="REPOS",0,C380&lt;"1:00",$F$420)</f>
        <v>0</v>
      </c>
      <c r="H380" s="10">
        <f>IF(A380='Relevé Kizeo'!C341,VLOOKUP(A380,'Relevé Kizeo'!$C$4:$R$1001,3,TRUE),"")</f>
        <v>0</v>
      </c>
      <c r="I380" s="10">
        <f>IF(A380='Relevé Kizeo'!C341,VLOOKUP(A380,'Relevé Kizeo'!$C$4:$R$1001,4,TRUE),"")</f>
        <v>0</v>
      </c>
      <c r="J380" s="10">
        <f>IF(A380='Relevé Kizeo'!C341,VLOOKUP(A380,'Relevé Kizeo'!$C$4:$R$1001,5,TRUE),"")</f>
        <v>0</v>
      </c>
      <c r="K380" s="10">
        <f t="shared" si="125"/>
        <v>0</v>
      </c>
      <c r="L380" s="9">
        <v>0</v>
      </c>
      <c r="M380" s="10" cm="1">
        <f t="array" ref="M380">_xlfn.IFS(I380="",0,I380=0,0,I380="CP",0,I380="CEF",0,I380="CSS",0,I380="CEM",0,I380="MAL",0,I380="AT",0,I380="ABST J",0,I380="ABST I",0,I380="FERIE",0,I380="REPOS",0,I380&lt;"1:00",$F$421)</f>
        <v>0</v>
      </c>
      <c r="N380" s="58" cm="1">
        <f t="array" aca="1" ref="N380" ca="1">_xlfn.IFS(D380=0,0,AND(D380&gt;=1,D380&lt;=9),OFFSET($AL$5,MOD(WEEKNUM(A380,21)-1,26),IF(WEEKNUM(A380,21)&gt;26,8,0))/5,D380=10,0,D380=11,(H380-E380+G380)*24+(K380-I380+M380)*24)</f>
        <v>0</v>
      </c>
      <c r="P380" s="25">
        <f t="shared" ca="1" si="119"/>
        <v>0</v>
      </c>
      <c r="Q380" s="28" cm="1">
        <f t="array" aca="1" ref="Q380" ca="1">IF(LEFT(R$2,1)="-",-1,1)*INDIRECT(CONCATENATE(RIGHT(R$2,LEN(R$2)-1),ROW()))+IF(LEFT(R$3,1)="-",-1,1)*INDIRECT(CONCATENATE(RIGHT(R$3,LEN(R$3)-1),ROW()))</f>
        <v>0</v>
      </c>
      <c r="R380" s="25">
        <f t="shared" ca="1" si="120"/>
        <v>-1577.7500000000002</v>
      </c>
      <c r="S380" s="9">
        <f t="shared" si="121"/>
        <v>0</v>
      </c>
      <c r="T380" s="9" t="str">
        <f t="shared" si="128"/>
        <v/>
      </c>
      <c r="U380" s="59"/>
      <c r="V380" s="60">
        <f>IF(A380='Relevé Kizeo'!C341,VLOOKUP(A380,'Relevé Kizeo'!$C$4:$R$1001,6,TRUE),"")</f>
        <v>0</v>
      </c>
      <c r="W380" s="50" t="b">
        <f t="shared" si="112"/>
        <v>0</v>
      </c>
      <c r="X380" s="50"/>
      <c r="Y380" s="51" t="str">
        <f t="shared" si="122"/>
        <v>0</v>
      </c>
      <c r="Z380" s="52">
        <f>IF(A381='Relevé Kizeo'!C342,VLOOKUP(A381,'Relevé Kizeo'!$C$4:$R$1001,8,TRUE),"")</f>
        <v>0</v>
      </c>
      <c r="AA380" s="52" t="str">
        <f t="shared" si="123"/>
        <v>0</v>
      </c>
      <c r="AB380" s="52">
        <f>IF(A381='Relevé Kizeo'!C342,VLOOKUP(A381,'Relevé Kizeo'!$C$4:$R$1001,9,TRUE),"")</f>
        <v>0</v>
      </c>
      <c r="AC380" s="52" t="str">
        <f t="shared" si="129"/>
        <v>0</v>
      </c>
      <c r="AD380" s="53">
        <f>IF(A381='Relevé Kizeo'!C342,VLOOKUP(A381,'Relevé Kizeo'!$C$4:$R$1001,10,TRUE),"")</f>
        <v>0</v>
      </c>
      <c r="AE380" s="11" t="str">
        <f t="shared" ca="1" si="113"/>
        <v/>
      </c>
      <c r="AF380" s="54" t="str">
        <f t="shared" ca="1" si="114"/>
        <v/>
      </c>
      <c r="AG380" s="43"/>
    </row>
    <row r="381" spans="1:33" s="33" customFormat="1" ht="15.75" customHeight="1" x14ac:dyDescent="0.25">
      <c r="A381" s="57">
        <v>45265</v>
      </c>
      <c r="B381" s="208"/>
      <c r="C381" s="10">
        <f>IF(A381='Relevé Kizeo'!C342,VLOOKUP(A381,'Relevé Kizeo'!$C$4:$R$1001,2,TRUE),"")</f>
        <v>0</v>
      </c>
      <c r="D381" s="9">
        <f t="shared" si="124"/>
        <v>0</v>
      </c>
      <c r="E381" s="10">
        <f t="shared" si="126"/>
        <v>0</v>
      </c>
      <c r="F381" s="170">
        <v>0</v>
      </c>
      <c r="G381" s="10" cm="1">
        <f t="array" ref="G381">_xlfn.IFS(C381="",0,C381=0,0,C381="CP",0,C381="CEF",0,C381="CSS",0,C381="CEM",0,C381="CEM",0,C381="MAL",0,C381="AT",0,C381="ABST J",0,C381="ABST I",0,C381="FERIE",0,C381="REPOS",0,C381&lt;"1:00",$F$420)</f>
        <v>0</v>
      </c>
      <c r="H381" s="10">
        <f>IF(A381='Relevé Kizeo'!C342,VLOOKUP(A381,'Relevé Kizeo'!$C$4:$R$1001,3,TRUE),"")</f>
        <v>0</v>
      </c>
      <c r="I381" s="10">
        <f>IF(A381='Relevé Kizeo'!C342,VLOOKUP(A381,'Relevé Kizeo'!$C$4:$R$1001,4,TRUE),"")</f>
        <v>0</v>
      </c>
      <c r="J381" s="10">
        <f>IF(A381='Relevé Kizeo'!C342,VLOOKUP(A381,'Relevé Kizeo'!$C$4:$R$1001,5,TRUE),"")</f>
        <v>0</v>
      </c>
      <c r="K381" s="10">
        <f t="shared" si="125"/>
        <v>0</v>
      </c>
      <c r="L381" s="9">
        <v>0</v>
      </c>
      <c r="M381" s="10" cm="1">
        <f t="array" ref="M381">_xlfn.IFS(I381="",0,I381=0,0,I381="CP",0,I381="CEF",0,I381="CSS",0,I381="CEM",0,I381="MAL",0,I381="AT",0,I381="ABST J",0,I381="ABST I",0,I381="FERIE",0,I381="REPOS",0,I381&lt;"1:00",$F$421)</f>
        <v>0</v>
      </c>
      <c r="N381" s="58" cm="1">
        <f t="array" aca="1" ref="N381" ca="1">_xlfn.IFS(D381=0,0,AND(D381&gt;=1,D381&lt;=9),OFFSET($AL$5,MOD(WEEKNUM(A381,21)-1,26),IF(WEEKNUM(A381,21)&gt;26,8,0))/5,D381=10,0,D381=11,(H381-E381+G381)*24+(K381-I381+M381)*24)</f>
        <v>0</v>
      </c>
      <c r="O381" s="25"/>
      <c r="P381" s="25">
        <f t="shared" ca="1" si="119"/>
        <v>0</v>
      </c>
      <c r="Q381" s="28" cm="1">
        <f t="array" aca="1" ref="Q381" ca="1">IF(LEFT(R$2,1)="-",-1,1)*INDIRECT(CONCATENATE(RIGHT(R$2,LEN(R$2)-1),ROW()))+IF(LEFT(R$3,1)="-",-1,1)*INDIRECT(CONCATENATE(RIGHT(R$3,LEN(R$3)-1),ROW()))</f>
        <v>0</v>
      </c>
      <c r="R381" s="25">
        <f t="shared" ca="1" si="120"/>
        <v>-1577.7500000000002</v>
      </c>
      <c r="S381" s="9">
        <f t="shared" si="121"/>
        <v>0</v>
      </c>
      <c r="T381" s="9" t="str">
        <f t="shared" si="128"/>
        <v/>
      </c>
      <c r="U381" s="59"/>
      <c r="V381" s="60">
        <f>IF(A381='Relevé Kizeo'!C342,VLOOKUP(A381,'Relevé Kizeo'!$C$4:$R$1001,6,TRUE),"")</f>
        <v>0</v>
      </c>
      <c r="W381" s="50" t="b">
        <f t="shared" si="112"/>
        <v>0</v>
      </c>
      <c r="X381" s="50"/>
      <c r="Y381" s="51" t="str">
        <f t="shared" si="122"/>
        <v>0</v>
      </c>
      <c r="Z381" s="52">
        <f>IF(A382='Relevé Kizeo'!C343,VLOOKUP(A382,'Relevé Kizeo'!$C$4:$R$1001,8,TRUE),"")</f>
        <v>0</v>
      </c>
      <c r="AA381" s="52" t="str">
        <f t="shared" si="123"/>
        <v>0</v>
      </c>
      <c r="AB381" s="52">
        <f>IF(A382='Relevé Kizeo'!C343,VLOOKUP(A382,'Relevé Kizeo'!$C$4:$R$1001,9,TRUE),"")</f>
        <v>0</v>
      </c>
      <c r="AC381" s="52" t="str">
        <f t="shared" si="129"/>
        <v>0</v>
      </c>
      <c r="AD381" s="53">
        <f>IF(A382='Relevé Kizeo'!C343,VLOOKUP(A382,'Relevé Kizeo'!$C$4:$R$1001,10,TRUE),"")</f>
        <v>0</v>
      </c>
      <c r="AE381" s="11" t="str">
        <f t="shared" ca="1" si="113"/>
        <v/>
      </c>
      <c r="AF381" s="54" t="str">
        <f t="shared" ca="1" si="114"/>
        <v/>
      </c>
      <c r="AG381" s="43"/>
    </row>
    <row r="382" spans="1:33" s="33" customFormat="1" ht="15.75" customHeight="1" x14ac:dyDescent="0.25">
      <c r="A382" s="57">
        <v>45266</v>
      </c>
      <c r="B382" s="208"/>
      <c r="C382" s="10">
        <f>IF(A382='Relevé Kizeo'!C343,VLOOKUP(A382,'Relevé Kizeo'!$C$4:$R$1001,2,TRUE),"")</f>
        <v>0</v>
      </c>
      <c r="D382" s="9">
        <f t="shared" si="124"/>
        <v>0</v>
      </c>
      <c r="E382" s="10">
        <f t="shared" si="126"/>
        <v>0</v>
      </c>
      <c r="F382" s="170">
        <v>0</v>
      </c>
      <c r="G382" s="10" cm="1">
        <f t="array" ref="G382">_xlfn.IFS(C382="",0,C382=0,0,C382="CP",0,C382="CEF",0,C382="CSS",0,C382="CEM",0,C382="CEM",0,C382="MAL",0,C382="AT",0,C382="ABST J",0,C382="ABST I",0,C382="FERIE",0,C382="REPOS",0,C382&lt;"1:00",$F$420)</f>
        <v>0</v>
      </c>
      <c r="H382" s="10">
        <f>IF(A382='Relevé Kizeo'!C343,VLOOKUP(A382,'Relevé Kizeo'!$C$4:$R$1001,3,TRUE),"")</f>
        <v>0</v>
      </c>
      <c r="I382" s="10">
        <f>IF(A382='Relevé Kizeo'!C343,VLOOKUP(A382,'Relevé Kizeo'!$C$4:$R$1001,4,TRUE),"")</f>
        <v>0</v>
      </c>
      <c r="J382" s="10">
        <f>IF(A382='Relevé Kizeo'!C343,VLOOKUP(A382,'Relevé Kizeo'!$C$4:$R$1001,5,TRUE),"")</f>
        <v>0</v>
      </c>
      <c r="K382" s="10">
        <f t="shared" si="125"/>
        <v>0</v>
      </c>
      <c r="L382" s="9">
        <v>0</v>
      </c>
      <c r="M382" s="10" cm="1">
        <f t="array" ref="M382">_xlfn.IFS(I382="",0,I382=0,0,I382="CP",0,I382="CEF",0,I382="CSS",0,I382="CEM",0,I382="MAL",0,I382="AT",0,I382="ABST J",0,I382="ABST I",0,I382="FERIE",0,I382="REPOS",0,I382&lt;"1:00",$F$421)</f>
        <v>0</v>
      </c>
      <c r="N382" s="58" cm="1">
        <f t="array" aca="1" ref="N382" ca="1">_xlfn.IFS(D382=0,0,AND(D382&gt;=1,D382&lt;=9),OFFSET($AL$5,MOD(WEEKNUM(A382,21)-1,26),IF(WEEKNUM(A382,21)&gt;26,8,0))/5,D382=10,0,D382=11,(H382-E382+G382)*24+(K382-I382+M382)*24)</f>
        <v>0</v>
      </c>
      <c r="O382" s="25"/>
      <c r="P382" s="25">
        <f t="shared" ca="1" si="119"/>
        <v>0</v>
      </c>
      <c r="Q382" s="28" cm="1">
        <f t="array" aca="1" ref="Q382" ca="1">IF(LEFT(R$2,1)="-",-1,1)*INDIRECT(CONCATENATE(RIGHT(R$2,LEN(R$2)-1),ROW()))+IF(LEFT(R$3,1)="-",-1,1)*INDIRECT(CONCATENATE(RIGHT(R$3,LEN(R$3)-1),ROW()))</f>
        <v>0</v>
      </c>
      <c r="R382" s="25">
        <f t="shared" ca="1" si="120"/>
        <v>-1577.7500000000002</v>
      </c>
      <c r="S382" s="9">
        <f t="shared" si="121"/>
        <v>0</v>
      </c>
      <c r="T382" s="9" t="str">
        <f t="shared" si="128"/>
        <v/>
      </c>
      <c r="U382" s="59"/>
      <c r="V382" s="60">
        <f>IF(A382='Relevé Kizeo'!C343,VLOOKUP(A382,'Relevé Kizeo'!$C$4:$R$1001,6,TRUE),"")</f>
        <v>0</v>
      </c>
      <c r="W382" s="50" t="b">
        <f t="shared" si="112"/>
        <v>0</v>
      </c>
      <c r="X382" s="50"/>
      <c r="Y382" s="51" t="str">
        <f t="shared" si="122"/>
        <v>0</v>
      </c>
      <c r="Z382" s="52">
        <f>IF(A383='Relevé Kizeo'!C344,VLOOKUP(A383,'Relevé Kizeo'!$C$4:$R$1001,8,TRUE),"")</f>
        <v>0</v>
      </c>
      <c r="AA382" s="52" t="str">
        <f t="shared" si="123"/>
        <v>0</v>
      </c>
      <c r="AB382" s="52">
        <f>IF(A383='Relevé Kizeo'!C344,VLOOKUP(A383,'Relevé Kizeo'!$C$4:$R$1001,9,TRUE),"")</f>
        <v>0</v>
      </c>
      <c r="AC382" s="52" t="str">
        <f t="shared" si="129"/>
        <v>0</v>
      </c>
      <c r="AD382" s="53">
        <f>IF(A383='Relevé Kizeo'!C344,VLOOKUP(A383,'Relevé Kizeo'!$C$4:$R$1001,10,TRUE),"")</f>
        <v>0</v>
      </c>
      <c r="AE382" s="11" t="str">
        <f t="shared" ca="1" si="113"/>
        <v/>
      </c>
      <c r="AF382" s="54" t="str">
        <f t="shared" ca="1" si="114"/>
        <v/>
      </c>
      <c r="AG382" s="43"/>
    </row>
    <row r="383" spans="1:33" s="33" customFormat="1" ht="15.75" customHeight="1" x14ac:dyDescent="0.25">
      <c r="A383" s="57">
        <v>45267</v>
      </c>
      <c r="B383" s="208"/>
      <c r="C383" s="10">
        <f>IF(A383='Relevé Kizeo'!C344,VLOOKUP(A383,'Relevé Kizeo'!$C$4:$R$1001,2,TRUE),"")</f>
        <v>0</v>
      </c>
      <c r="D383" s="9">
        <f t="shared" si="124"/>
        <v>0</v>
      </c>
      <c r="E383" s="10">
        <f t="shared" si="126"/>
        <v>0</v>
      </c>
      <c r="F383" s="170">
        <v>0</v>
      </c>
      <c r="G383" s="10" cm="1">
        <f t="array" ref="G383">_xlfn.IFS(C383="",0,C383=0,0,C383="CP",0,C383="CEF",0,C383="CSS",0,C383="CEM",0,C383="CEM",0,C383="MAL",0,C383="AT",0,C383="ABST J",0,C383="ABST I",0,C383="FERIE",0,C383="REPOS",0,C383&lt;"1:00",$F$420)</f>
        <v>0</v>
      </c>
      <c r="H383" s="10">
        <f>IF(A383='Relevé Kizeo'!C344,VLOOKUP(A383,'Relevé Kizeo'!$C$4:$R$1001,3,TRUE),"")</f>
        <v>0</v>
      </c>
      <c r="I383" s="10">
        <f>IF(A383='Relevé Kizeo'!C344,VLOOKUP(A383,'Relevé Kizeo'!$C$4:$R$1001,4,TRUE),"")</f>
        <v>0</v>
      </c>
      <c r="J383" s="10">
        <f>IF(A383='Relevé Kizeo'!C344,VLOOKUP(A383,'Relevé Kizeo'!$C$4:$R$1001,5,TRUE),"")</f>
        <v>0</v>
      </c>
      <c r="K383" s="10">
        <f t="shared" si="125"/>
        <v>0</v>
      </c>
      <c r="L383" s="9">
        <v>0</v>
      </c>
      <c r="M383" s="10" cm="1">
        <f t="array" ref="M383">_xlfn.IFS(I383="",0,I383=0,0,I383="CP",0,I383="CEF",0,I383="CSS",0,I383="CEM",0,I383="MAL",0,I383="AT",0,I383="ABST J",0,I383="ABST I",0,I383="FERIE",0,I383="REPOS",0,I383&lt;"1:00",$F$421)</f>
        <v>0</v>
      </c>
      <c r="N383" s="58" cm="1">
        <f t="array" aca="1" ref="N383" ca="1">_xlfn.IFS(D383=0,0,AND(D383&gt;=1,D383&lt;=9),OFFSET($AL$5,MOD(WEEKNUM(A383,21)-1,26),IF(WEEKNUM(A383,21)&gt;26,8,0))/5,D383=10,0,D383=11,(H383-E383+G383)*24+(K383-I383+M383)*24)</f>
        <v>0</v>
      </c>
      <c r="O383" s="25"/>
      <c r="P383" s="25">
        <f t="shared" ca="1" si="119"/>
        <v>0</v>
      </c>
      <c r="Q383" s="28" cm="1">
        <f t="array" aca="1" ref="Q383" ca="1">IF(LEFT(R$2,1)="-",-1,1)*INDIRECT(CONCATENATE(RIGHT(R$2,LEN(R$2)-1),ROW()))+IF(LEFT(R$3,1)="-",-1,1)*INDIRECT(CONCATENATE(RIGHT(R$3,LEN(R$3)-1),ROW()))</f>
        <v>0</v>
      </c>
      <c r="R383" s="25">
        <f t="shared" ca="1" si="120"/>
        <v>-1577.7500000000002</v>
      </c>
      <c r="S383" s="9">
        <f t="shared" si="121"/>
        <v>0</v>
      </c>
      <c r="T383" s="9" t="str">
        <f t="shared" si="128"/>
        <v/>
      </c>
      <c r="U383" s="59"/>
      <c r="V383" s="60">
        <f>IF(A383='Relevé Kizeo'!C344,VLOOKUP(A383,'Relevé Kizeo'!$C$4:$R$1001,6,TRUE),"")</f>
        <v>0</v>
      </c>
      <c r="W383" s="50" t="b">
        <f t="shared" si="112"/>
        <v>0</v>
      </c>
      <c r="X383" s="50"/>
      <c r="Y383" s="51" t="str">
        <f t="shared" si="122"/>
        <v>0</v>
      </c>
      <c r="Z383" s="52">
        <f>IF(A384='Relevé Kizeo'!C345,VLOOKUP(A384,'Relevé Kizeo'!$C$4:$R$1001,8,TRUE),"")</f>
        <v>0</v>
      </c>
      <c r="AA383" s="52" t="str">
        <f t="shared" si="123"/>
        <v>0</v>
      </c>
      <c r="AB383" s="52">
        <f>IF(A384='Relevé Kizeo'!C345,VLOOKUP(A384,'Relevé Kizeo'!$C$4:$R$1001,9,TRUE),"")</f>
        <v>0</v>
      </c>
      <c r="AC383" s="52" t="str">
        <f t="shared" si="129"/>
        <v>0</v>
      </c>
      <c r="AD383" s="53">
        <f>IF(A384='Relevé Kizeo'!C345,VLOOKUP(A384,'Relevé Kizeo'!$C$4:$R$1001,10,TRUE),"")</f>
        <v>0</v>
      </c>
      <c r="AE383" s="11" t="str">
        <f t="shared" ca="1" si="113"/>
        <v/>
      </c>
      <c r="AF383" s="54" t="str">
        <f t="shared" ca="1" si="114"/>
        <v/>
      </c>
      <c r="AG383" s="43"/>
    </row>
    <row r="384" spans="1:33" s="33" customFormat="1" ht="15.75" customHeight="1" x14ac:dyDescent="0.25">
      <c r="A384" s="57">
        <v>45268</v>
      </c>
      <c r="B384" s="208"/>
      <c r="C384" s="10">
        <f>IF(A384='Relevé Kizeo'!C345,VLOOKUP(A384,'Relevé Kizeo'!$C$4:$R$1001,2,TRUE),"")</f>
        <v>0</v>
      </c>
      <c r="D384" s="9">
        <f t="shared" si="124"/>
        <v>0</v>
      </c>
      <c r="E384" s="10">
        <f t="shared" si="126"/>
        <v>0</v>
      </c>
      <c r="F384" s="170">
        <v>0</v>
      </c>
      <c r="G384" s="10" cm="1">
        <f t="array" ref="G384">_xlfn.IFS(C384="",0,C384=0,0,C384="CP",0,C384="CEF",0,C384="CSS",0,C384="CEM",0,C384="CEM",0,C384="MAL",0,C384="AT",0,C384="ABST J",0,C384="ABST I",0,C384="FERIE",0,C384="REPOS",0,C384&lt;"1:00",$F$420)</f>
        <v>0</v>
      </c>
      <c r="H384" s="10">
        <f>IF(A384='Relevé Kizeo'!C345,VLOOKUP(A384,'Relevé Kizeo'!$C$4:$R$1001,3,TRUE),"")</f>
        <v>0</v>
      </c>
      <c r="I384" s="10">
        <f>IF(A384='Relevé Kizeo'!C345,VLOOKUP(A384,'Relevé Kizeo'!$C$4:$R$1001,4,TRUE),"")</f>
        <v>0</v>
      </c>
      <c r="J384" s="10">
        <f>IF(A384='Relevé Kizeo'!C345,VLOOKUP(A384,'Relevé Kizeo'!$C$4:$R$1001,5,TRUE),"")</f>
        <v>0</v>
      </c>
      <c r="K384" s="10">
        <f t="shared" si="125"/>
        <v>0</v>
      </c>
      <c r="L384" s="9">
        <v>0</v>
      </c>
      <c r="M384" s="10" cm="1">
        <f t="array" ref="M384">_xlfn.IFS(I384="",0,I384=0,0,I384="CP",0,I384="CEF",0,I384="CSS",0,I384="CEM",0,I384="MAL",0,I384="AT",0,I384="ABST J",0,I384="ABST I",0,I384="FERIE",0,I384="REPOS",0,I384&lt;"1:00",$F$421)</f>
        <v>0</v>
      </c>
      <c r="N384" s="58" cm="1">
        <f t="array" aca="1" ref="N384" ca="1">_xlfn.IFS(D384=0,0,AND(D384&gt;=1,D384&lt;=9),OFFSET($AL$5,MOD(WEEKNUM(A384,21)-1,26),IF(WEEKNUM(A384,21)&gt;26,8,0))/5,D384=10,0,D384=11,(H384-E384+G384)*24+(K384-I384+M384)*24)</f>
        <v>0</v>
      </c>
      <c r="O384" s="25"/>
      <c r="P384" s="25">
        <f t="shared" ca="1" si="119"/>
        <v>0</v>
      </c>
      <c r="Q384" s="28" cm="1">
        <f t="array" aca="1" ref="Q384" ca="1">IF(LEFT(R$2,1)="-",-1,1)*INDIRECT(CONCATENATE(RIGHT(R$2,LEN(R$2)-1),ROW()))+IF(LEFT(R$3,1)="-",-1,1)*INDIRECT(CONCATENATE(RIGHT(R$3,LEN(R$3)-1),ROW()))</f>
        <v>0</v>
      </c>
      <c r="R384" s="25">
        <f t="shared" ca="1" si="120"/>
        <v>-1577.7500000000002</v>
      </c>
      <c r="S384" s="9">
        <f t="shared" si="121"/>
        <v>0</v>
      </c>
      <c r="T384" s="9" t="str">
        <f t="shared" si="128"/>
        <v/>
      </c>
      <c r="U384" s="59"/>
      <c r="V384" s="60">
        <f>IF(A384='Relevé Kizeo'!C345,VLOOKUP(A384,'Relevé Kizeo'!$C$4:$R$1001,6,TRUE),"")</f>
        <v>0</v>
      </c>
      <c r="W384" s="50">
        <f t="shared" si="112"/>
        <v>0</v>
      </c>
      <c r="X384" s="50"/>
      <c r="Y384" s="51" t="str">
        <f t="shared" si="122"/>
        <v>0</v>
      </c>
      <c r="Z384" s="52">
        <f>IF(A385='Relevé Kizeo'!C346,VLOOKUP(A385,'Relevé Kizeo'!$C$4:$R$1001,8,TRUE),"")</f>
        <v>0</v>
      </c>
      <c r="AA384" s="52" t="str">
        <f t="shared" si="123"/>
        <v>0</v>
      </c>
      <c r="AB384" s="52">
        <f>IF(A385='Relevé Kizeo'!C346,VLOOKUP(A385,'Relevé Kizeo'!$C$4:$R$1001,9,TRUE),"")</f>
        <v>0</v>
      </c>
      <c r="AC384" s="52" t="str">
        <f t="shared" si="129"/>
        <v>0</v>
      </c>
      <c r="AD384" s="53">
        <f>IF(A385='Relevé Kizeo'!C346,VLOOKUP(A385,'Relevé Kizeo'!$C$4:$R$1001,10,TRUE),"")</f>
        <v>0</v>
      </c>
      <c r="AE384" s="11" t="str">
        <f t="shared" ca="1" si="113"/>
        <v/>
      </c>
      <c r="AF384" s="54" t="str">
        <f t="shared" ca="1" si="114"/>
        <v/>
      </c>
      <c r="AG384" s="43"/>
    </row>
    <row r="385" spans="1:67" s="33" customFormat="1" ht="15.75" customHeight="1" x14ac:dyDescent="0.25">
      <c r="A385" s="57">
        <v>45269</v>
      </c>
      <c r="B385" s="208"/>
      <c r="C385" s="10" t="str">
        <f>IF(A385='Relevé Kizeo'!C346,VLOOKUP(A385,'Relevé Kizeo'!$C$4:$R$1001,2,TRUE),"")</f>
        <v>REPOS</v>
      </c>
      <c r="D385" s="9">
        <f t="shared" si="124"/>
        <v>10</v>
      </c>
      <c r="E385" s="10">
        <f t="shared" si="126"/>
        <v>0</v>
      </c>
      <c r="F385" s="170">
        <v>0</v>
      </c>
      <c r="G385" s="10" cm="1">
        <f t="array" ref="G385">_xlfn.IFS(C385="",0,C385=0,0,C385="CP",0,C385="CEF",0,C385="CSS",0,C385="CEM",0,C385="CEM",0,C385="MAL",0,C385="AT",0,C385="ABST J",0,C385="ABST I",0,C385="FERIE",0,C385="REPOS",0,C385&lt;"1:00",$F$420)</f>
        <v>0</v>
      </c>
      <c r="H385" s="10">
        <f>IF(A385='Relevé Kizeo'!C346,VLOOKUP(A385,'Relevé Kizeo'!$C$4:$R$1001,3,TRUE),"")</f>
        <v>0</v>
      </c>
      <c r="I385" s="10">
        <f>IF(A385='Relevé Kizeo'!C346,VLOOKUP(A385,'Relevé Kizeo'!$C$4:$R$1001,4,TRUE),"")</f>
        <v>0</v>
      </c>
      <c r="J385" s="10">
        <f>IF(A385='Relevé Kizeo'!C346,VLOOKUP(A385,'Relevé Kizeo'!$C$4:$R$1001,5,TRUE),"")</f>
        <v>0</v>
      </c>
      <c r="K385" s="10">
        <f t="shared" si="125"/>
        <v>0</v>
      </c>
      <c r="L385" s="9">
        <v>0</v>
      </c>
      <c r="M385" s="10" cm="1">
        <f t="array" ref="M385">_xlfn.IFS(I385="",0,I385=0,0,I385="CP",0,I385="CEF",0,I385="CSS",0,I385="CEM",0,I385="MAL",0,I385="AT",0,I385="ABST J",0,I385="ABST I",0,I385="FERIE",0,I385="REPOS",0,I385&lt;"1:00",$F$421)</f>
        <v>0</v>
      </c>
      <c r="N385" s="58" cm="1">
        <f t="array" aca="1" ref="N385" ca="1">_xlfn.IFS(D385=0,0,AND(D385&gt;=1,D385&lt;=9),OFFSET($AL$5,MOD(WEEKNUM(A385,21)-1,26),IF(WEEKNUM(A385,21)&gt;26,8,0))/5,D385=10,0,D385=11,(H385-E385+G385)*24+(K385-I385+M385)*24)</f>
        <v>0</v>
      </c>
      <c r="O385" s="25"/>
      <c r="P385" s="25">
        <f t="shared" ca="1" si="119"/>
        <v>0</v>
      </c>
      <c r="Q385" s="28" cm="1">
        <f t="array" aca="1" ref="Q385" ca="1">IF(LEFT(R$2,1)="-",-1,1)*INDIRECT(CONCATENATE(RIGHT(R$2,LEN(R$2)-1),ROW()))+IF(LEFT(R$3,1)="-",-1,1)*INDIRECT(CONCATENATE(RIGHT(R$3,LEN(R$3)-1),ROW()))</f>
        <v>0</v>
      </c>
      <c r="R385" s="25">
        <f t="shared" ca="1" si="120"/>
        <v>-1577.7500000000002</v>
      </c>
      <c r="S385" s="9">
        <f t="shared" si="121"/>
        <v>0</v>
      </c>
      <c r="T385" s="9" t="str">
        <f t="shared" si="128"/>
        <v/>
      </c>
      <c r="U385" s="59"/>
      <c r="V385" s="60">
        <f>IF(A385='Relevé Kizeo'!C346,VLOOKUP(A385,'Relevé Kizeo'!$C$4:$R$1001,6,TRUE),"")</f>
        <v>0</v>
      </c>
      <c r="W385" s="50">
        <f t="shared" si="112"/>
        <v>0</v>
      </c>
      <c r="X385" s="50"/>
      <c r="Y385" s="51" t="str">
        <f t="shared" si="122"/>
        <v>0</v>
      </c>
      <c r="Z385" s="52">
        <f>IF(A386='Relevé Kizeo'!C347,VLOOKUP(A386,'Relevé Kizeo'!$C$4:$R$1001,8,TRUE),"")</f>
        <v>0</v>
      </c>
      <c r="AA385" s="52" t="str">
        <f t="shared" si="123"/>
        <v>0</v>
      </c>
      <c r="AB385" s="52">
        <f>IF(A386='Relevé Kizeo'!C347,VLOOKUP(A386,'Relevé Kizeo'!$C$4:$R$1001,9,TRUE),"")</f>
        <v>0</v>
      </c>
      <c r="AC385" s="52" t="str">
        <f t="shared" si="129"/>
        <v>0</v>
      </c>
      <c r="AD385" s="53">
        <f>IF(A386='Relevé Kizeo'!C347,VLOOKUP(A386,'Relevé Kizeo'!$C$4:$R$1001,10,TRUE),"")</f>
        <v>0</v>
      </c>
      <c r="AE385" s="11" t="str">
        <f t="shared" ca="1" si="113"/>
        <v/>
      </c>
      <c r="AF385" s="54" t="str">
        <f t="shared" ca="1" si="114"/>
        <v/>
      </c>
      <c r="AG385" s="43"/>
    </row>
    <row r="386" spans="1:67" s="33" customFormat="1" ht="15.75" customHeight="1" x14ac:dyDescent="0.25">
      <c r="A386" s="57">
        <v>45270</v>
      </c>
      <c r="B386" s="208"/>
      <c r="C386" s="10" t="str">
        <f>IF(A386='Relevé Kizeo'!C347,VLOOKUP(A386,'Relevé Kizeo'!$C$4:$R$1001,2,TRUE),"")</f>
        <v>REPOS</v>
      </c>
      <c r="D386" s="9">
        <f t="shared" si="124"/>
        <v>10</v>
      </c>
      <c r="E386" s="10">
        <f t="shared" si="126"/>
        <v>0</v>
      </c>
      <c r="F386" s="170">
        <v>0</v>
      </c>
      <c r="G386" s="10" cm="1">
        <f t="array" ref="G386">_xlfn.IFS(C386="",0,C386=0,0,C386="CP",0,C386="CEF",0,C386="CSS",0,C386="CEM",0,C386="CEM",0,C386="MAL",0,C386="AT",0,C386="ABST J",0,C386="ABST I",0,C386="FERIE",0,C386="REPOS",0,C386&lt;"1:00",$F$420)</f>
        <v>0</v>
      </c>
      <c r="H386" s="10">
        <f>IF(A386='Relevé Kizeo'!C347,VLOOKUP(A386,'Relevé Kizeo'!$C$4:$R$1001,3,TRUE),"")</f>
        <v>0</v>
      </c>
      <c r="I386" s="10">
        <f>IF(A386='Relevé Kizeo'!C347,VLOOKUP(A386,'Relevé Kizeo'!$C$4:$R$1001,4,TRUE),"")</f>
        <v>0</v>
      </c>
      <c r="J386" s="10">
        <f>IF(A386='Relevé Kizeo'!C347,VLOOKUP(A386,'Relevé Kizeo'!$C$4:$R$1001,5,TRUE),"")</f>
        <v>0</v>
      </c>
      <c r="K386" s="10">
        <f t="shared" si="125"/>
        <v>0</v>
      </c>
      <c r="L386" s="9">
        <v>0</v>
      </c>
      <c r="M386" s="10" cm="1">
        <f t="array" ref="M386">_xlfn.IFS(I386="",0,I386=0,0,I386="CP",0,I386="CEF",0,I386="CSS",0,I386="CEM",0,I386="MAL",0,I386="AT",0,I386="ABST J",0,I386="ABST I",0,I386="FERIE",0,I386="REPOS",0,I386&lt;"1:00",$F$421)</f>
        <v>0</v>
      </c>
      <c r="N386" s="58" cm="1">
        <f t="array" aca="1" ref="N386" ca="1">_xlfn.IFS(D386=0,0,AND(D386&gt;=1,D386&lt;=9),OFFSET($AL$5,MOD(WEEKNUM(A386,21)-1,26),IF(WEEKNUM(A386,21)&gt;26,8,0))/5,D386=10,0,D386=11,(H386-E386+G386)*24+(K386-I386+M386)*24)</f>
        <v>0</v>
      </c>
      <c r="O386" s="37">
        <f t="shared" ref="O386" ca="1" si="132">SUM(N380:N384)</f>
        <v>0</v>
      </c>
      <c r="P386" s="25">
        <v>39</v>
      </c>
      <c r="Q386" s="28" cm="1">
        <f t="array" aca="1" ref="Q386" ca="1">IF(LEFT(R$2,1)="-",-1,1)*INDIRECT(CONCATENATE(RIGHT(R$2,LEN(R$2)-1),ROW()))+IF(LEFT(R$3,1)="-",-1,1)*INDIRECT(CONCATENATE(RIGHT(R$3,LEN(R$3)-1),ROW()))</f>
        <v>-39</v>
      </c>
      <c r="R386" s="25">
        <f t="shared" ca="1" si="120"/>
        <v>-1616.7500000000002</v>
      </c>
      <c r="S386" s="9">
        <f t="shared" si="121"/>
        <v>0</v>
      </c>
      <c r="T386" s="9" t="str">
        <f t="shared" si="128"/>
        <v/>
      </c>
      <c r="U386" s="59"/>
      <c r="V386" s="60">
        <f>IF(A386='Relevé Kizeo'!C347,VLOOKUP(A386,'Relevé Kizeo'!$C$4:$R$1001,6,TRUE),"")</f>
        <v>0</v>
      </c>
      <c r="W386" s="50" t="b">
        <f t="shared" si="112"/>
        <v>0</v>
      </c>
      <c r="X386" s="50"/>
      <c r="Y386" s="51" t="str">
        <f t="shared" si="122"/>
        <v>0</v>
      </c>
      <c r="Z386" s="52">
        <f>IF(A387='Relevé Kizeo'!C348,VLOOKUP(A387,'Relevé Kizeo'!$C$4:$R$1001,8,TRUE),"")</f>
        <v>0</v>
      </c>
      <c r="AA386" s="52" t="str">
        <f t="shared" si="123"/>
        <v>0</v>
      </c>
      <c r="AB386" s="52">
        <f>IF(A387='Relevé Kizeo'!C348,VLOOKUP(A387,'Relevé Kizeo'!$C$4:$R$1001,9,TRUE),"")</f>
        <v>0</v>
      </c>
      <c r="AC386" s="52" t="str">
        <f t="shared" si="129"/>
        <v>0</v>
      </c>
      <c r="AD386" s="53">
        <f>IF(A387='Relevé Kizeo'!C348,VLOOKUP(A387,'Relevé Kizeo'!$C$4:$R$1001,10,TRUE),"")</f>
        <v>0</v>
      </c>
      <c r="AE386" s="11" t="str">
        <f t="shared" ca="1" si="113"/>
        <v/>
      </c>
      <c r="AF386" s="54" t="str">
        <f t="shared" ca="1" si="114"/>
        <v/>
      </c>
      <c r="AG386" s="43"/>
    </row>
    <row r="387" spans="1:67" ht="15.75" customHeight="1" x14ac:dyDescent="0.2">
      <c r="A387" s="57">
        <v>45271</v>
      </c>
      <c r="B387" s="207" t="s">
        <v>93</v>
      </c>
      <c r="C387" s="10">
        <f>IF(A387='Relevé Kizeo'!C348,VLOOKUP(A387,'Relevé Kizeo'!$C$4:$R$1001,2,TRUE),"")</f>
        <v>0</v>
      </c>
      <c r="D387" s="9">
        <f t="shared" si="124"/>
        <v>0</v>
      </c>
      <c r="E387" s="10">
        <f t="shared" si="126"/>
        <v>0</v>
      </c>
      <c r="F387" s="170">
        <v>0</v>
      </c>
      <c r="G387" s="10" cm="1">
        <f t="array" ref="G387">_xlfn.IFS(C387="",0,C387=0,0,C387="CP",0,C387="CEF",0,C387="CSS",0,C387="CEM",0,C387="CEM",0,C387="MAL",0,C387="AT",0,C387="ABST J",0,C387="ABST I",0,C387="FERIE",0,C387="REPOS",0,C387&lt;"1:00",$F$420)</f>
        <v>0</v>
      </c>
      <c r="H387" s="10">
        <f>IF(A387='Relevé Kizeo'!C348,VLOOKUP(A387,'Relevé Kizeo'!$C$4:$R$1001,3,TRUE),"")</f>
        <v>0</v>
      </c>
      <c r="I387" s="10">
        <f>IF(A387='Relevé Kizeo'!C348,VLOOKUP(A387,'Relevé Kizeo'!$C$4:$R$1001,4,TRUE),"")</f>
        <v>0</v>
      </c>
      <c r="J387" s="10">
        <f>IF(A387='Relevé Kizeo'!C348,VLOOKUP(A387,'Relevé Kizeo'!$C$4:$R$1001,5,TRUE),"")</f>
        <v>0</v>
      </c>
      <c r="K387" s="10">
        <f t="shared" si="125"/>
        <v>0</v>
      </c>
      <c r="L387" s="9">
        <v>0</v>
      </c>
      <c r="M387" s="10" cm="1">
        <f t="array" ref="M387">_xlfn.IFS(I387="",0,I387=0,0,I387="CP",0,I387="CEF",0,I387="CSS",0,I387="CEM",0,I387="MAL",0,I387="AT",0,I387="ABST J",0,I387="ABST I",0,I387="FERIE",0,I387="REPOS",0,I387&lt;"1:00",$F$421)</f>
        <v>0</v>
      </c>
      <c r="N387" s="58" cm="1">
        <f t="array" aca="1" ref="N387" ca="1">_xlfn.IFS(D387=0,0,AND(D387&gt;=1,D387&lt;=9),OFFSET($AL$5,MOD(WEEKNUM(A387,21)-1,26),IF(WEEKNUM(A387,21)&gt;26,8,0))/5,D387=10,0,D387=11,(H387-E387+G387)*24+(K387-I387+M387)*24)</f>
        <v>0</v>
      </c>
      <c r="O387" s="33"/>
      <c r="P387" s="25">
        <f t="shared" ca="1" si="119"/>
        <v>0</v>
      </c>
      <c r="Q387" s="28" cm="1">
        <f t="array" aca="1" ref="Q387" ca="1">IF(LEFT(R$2,1)="-",-1,1)*INDIRECT(CONCATENATE(RIGHT(R$2,LEN(R$2)-1),ROW()))+IF(LEFT(R$3,1)="-",-1,1)*INDIRECT(CONCATENATE(RIGHT(R$3,LEN(R$3)-1),ROW()))</f>
        <v>0</v>
      </c>
      <c r="R387" s="25">
        <f t="shared" ca="1" si="120"/>
        <v>-1616.7500000000002</v>
      </c>
      <c r="S387" s="9">
        <f t="shared" si="121"/>
        <v>0</v>
      </c>
      <c r="T387" s="9" t="str">
        <f t="shared" si="128"/>
        <v/>
      </c>
      <c r="U387" s="59"/>
      <c r="V387" s="60">
        <f>IF(A387='Relevé Kizeo'!C348,VLOOKUP(A387,'Relevé Kizeo'!$C$4:$R$1001,6,TRUE),"")</f>
        <v>0</v>
      </c>
      <c r="W387" s="50" t="b">
        <f t="shared" si="112"/>
        <v>0</v>
      </c>
      <c r="X387" s="50"/>
      <c r="Y387" s="51" t="str">
        <f t="shared" si="122"/>
        <v>0</v>
      </c>
      <c r="Z387" s="52">
        <f>IF(A388='Relevé Kizeo'!C349,VLOOKUP(A388,'Relevé Kizeo'!$C$4:$R$1001,8,TRUE),"")</f>
        <v>0</v>
      </c>
      <c r="AA387" s="52" t="str">
        <f t="shared" si="123"/>
        <v>0</v>
      </c>
      <c r="AB387" s="52">
        <f>IF(A388='Relevé Kizeo'!C349,VLOOKUP(A388,'Relevé Kizeo'!$C$4:$R$1001,9,TRUE),"")</f>
        <v>0</v>
      </c>
      <c r="AC387" s="52" t="str">
        <f t="shared" si="129"/>
        <v>0</v>
      </c>
      <c r="AD387" s="53">
        <f>IF(A388='Relevé Kizeo'!C349,VLOOKUP(A388,'Relevé Kizeo'!$C$4:$R$1001,10,TRUE),"")</f>
        <v>0</v>
      </c>
      <c r="AE387" s="11" t="str">
        <f t="shared" ca="1" si="113"/>
        <v/>
      </c>
      <c r="AF387" s="54" t="str">
        <f t="shared" ca="1" si="114"/>
        <v/>
      </c>
      <c r="AJ387" s="33"/>
      <c r="AK387" s="33"/>
      <c r="AL387" s="33"/>
      <c r="AM387" s="33"/>
      <c r="AN387" s="33"/>
      <c r="AO387" s="33"/>
      <c r="AP387" s="33"/>
      <c r="AQ387" s="33"/>
      <c r="AR387" s="33"/>
      <c r="AS387" s="33"/>
      <c r="AT387" s="33"/>
      <c r="AU387" s="33"/>
      <c r="AV387" s="33"/>
      <c r="AW387" s="33"/>
      <c r="AX387" s="33"/>
      <c r="AY387" s="33"/>
      <c r="AZ387" s="33"/>
      <c r="BA387" s="33"/>
      <c r="BB387" s="33"/>
      <c r="BD387" s="92"/>
      <c r="BE387" s="92"/>
      <c r="BF387" s="92"/>
      <c r="BG387" s="92"/>
      <c r="BH387" s="92"/>
      <c r="BI387" s="92"/>
      <c r="BJ387" s="92"/>
      <c r="BK387" s="92"/>
      <c r="BM387" s="93"/>
      <c r="BN387" s="94"/>
      <c r="BO387" s="91"/>
    </row>
    <row r="388" spans="1:67" ht="15.75" customHeight="1" x14ac:dyDescent="0.2">
      <c r="A388" s="57">
        <v>45272</v>
      </c>
      <c r="B388" s="208"/>
      <c r="C388" s="10">
        <f>IF(A388='Relevé Kizeo'!C349,VLOOKUP(A388,'Relevé Kizeo'!$C$4:$R$1001,2,TRUE),"")</f>
        <v>0</v>
      </c>
      <c r="D388" s="9">
        <f t="shared" si="124"/>
        <v>0</v>
      </c>
      <c r="E388" s="10">
        <f t="shared" si="126"/>
        <v>0</v>
      </c>
      <c r="F388" s="170">
        <v>0</v>
      </c>
      <c r="G388" s="10" cm="1">
        <f t="array" ref="G388">_xlfn.IFS(C388="",0,C388=0,0,C388="CP",0,C388="CEF",0,C388="CSS",0,C388="CEM",0,C388="CEM",0,C388="MAL",0,C388="AT",0,C388="ABST J",0,C388="ABST I",0,C388="FERIE",0,C388="REPOS",0,C388&lt;"1:00",$F$420)</f>
        <v>0</v>
      </c>
      <c r="H388" s="10">
        <f>IF(A388='Relevé Kizeo'!C349,VLOOKUP(A388,'Relevé Kizeo'!$C$4:$R$1001,3,TRUE),"")</f>
        <v>0</v>
      </c>
      <c r="I388" s="10">
        <f>IF(A388='Relevé Kizeo'!C349,VLOOKUP(A388,'Relevé Kizeo'!$C$4:$R$1001,4,TRUE),"")</f>
        <v>0</v>
      </c>
      <c r="J388" s="10">
        <f>IF(A388='Relevé Kizeo'!C349,VLOOKUP(A388,'Relevé Kizeo'!$C$4:$R$1001,5,TRUE),"")</f>
        <v>0</v>
      </c>
      <c r="K388" s="10">
        <f t="shared" si="125"/>
        <v>0</v>
      </c>
      <c r="L388" s="9">
        <v>0</v>
      </c>
      <c r="M388" s="10" cm="1">
        <f t="array" ref="M388">_xlfn.IFS(I388="",0,I388=0,0,I388="CP",0,I388="CEF",0,I388="CSS",0,I388="CEM",0,I388="MAL",0,I388="AT",0,I388="ABST J",0,I388="ABST I",0,I388="FERIE",0,I388="REPOS",0,I388&lt;"1:00",$F$421)</f>
        <v>0</v>
      </c>
      <c r="N388" s="58" cm="1">
        <f t="array" aca="1" ref="N388" ca="1">_xlfn.IFS(D388=0,0,AND(D388&gt;=1,D388&lt;=9),OFFSET($AL$5,MOD(WEEKNUM(A388,21)-1,26),IF(WEEKNUM(A388,21)&gt;26,8,0))/5,D388=10,0,D388=11,(H388-E388+G388)*24+(K388-I388+M388)*24)</f>
        <v>0</v>
      </c>
      <c r="O388" s="25"/>
      <c r="P388" s="25">
        <f t="shared" ca="1" si="119"/>
        <v>0</v>
      </c>
      <c r="Q388" s="28" cm="1">
        <f t="array" aca="1" ref="Q388" ca="1">IF(LEFT(R$2,1)="-",-1,1)*INDIRECT(CONCATENATE(RIGHT(R$2,LEN(R$2)-1),ROW()))+IF(LEFT(R$3,1)="-",-1,1)*INDIRECT(CONCATENATE(RIGHT(R$3,LEN(R$3)-1),ROW()))</f>
        <v>0</v>
      </c>
      <c r="R388" s="25">
        <f t="shared" ca="1" si="120"/>
        <v>-1616.7500000000002</v>
      </c>
      <c r="S388" s="9">
        <f t="shared" si="121"/>
        <v>0</v>
      </c>
      <c r="T388" s="9" t="str">
        <f t="shared" si="128"/>
        <v/>
      </c>
      <c r="U388" s="59"/>
      <c r="V388" s="60">
        <f>IF(A388='Relevé Kizeo'!C349,VLOOKUP(A388,'Relevé Kizeo'!$C$4:$R$1001,6,TRUE),"")</f>
        <v>0</v>
      </c>
      <c r="W388" s="50" t="b">
        <f t="shared" si="112"/>
        <v>0</v>
      </c>
      <c r="X388" s="50"/>
      <c r="Y388" s="51" t="str">
        <f t="shared" si="122"/>
        <v>0</v>
      </c>
      <c r="Z388" s="52">
        <f>IF(A389='Relevé Kizeo'!C350,VLOOKUP(A389,'Relevé Kizeo'!$C$4:$R$1001,8,TRUE),"")</f>
        <v>0</v>
      </c>
      <c r="AA388" s="52" t="str">
        <f t="shared" si="123"/>
        <v>0</v>
      </c>
      <c r="AB388" s="52">
        <f>IF(A389='Relevé Kizeo'!C350,VLOOKUP(A389,'Relevé Kizeo'!$C$4:$R$1001,9,TRUE),"")</f>
        <v>0</v>
      </c>
      <c r="AC388" s="52" t="str">
        <f t="shared" si="129"/>
        <v>0</v>
      </c>
      <c r="AD388" s="53">
        <f>IF(A389='Relevé Kizeo'!C350,VLOOKUP(A389,'Relevé Kizeo'!$C$4:$R$1001,10,TRUE),"")</f>
        <v>0</v>
      </c>
      <c r="AE388" s="11" t="str">
        <f t="shared" ca="1" si="113"/>
        <v/>
      </c>
      <c r="AF388" s="54" t="str">
        <f t="shared" ca="1" si="114"/>
        <v/>
      </c>
      <c r="AJ388" s="33"/>
      <c r="AK388" s="33"/>
      <c r="AL388" s="33"/>
      <c r="AM388" s="33"/>
      <c r="AN388" s="33"/>
      <c r="AO388" s="33"/>
      <c r="AP388" s="33"/>
      <c r="AQ388" s="33"/>
      <c r="AR388" s="33"/>
      <c r="AS388" s="33"/>
      <c r="AT388" s="33"/>
      <c r="AU388" s="33"/>
      <c r="AV388" s="33"/>
      <c r="AW388" s="33"/>
      <c r="AX388" s="33"/>
      <c r="AY388" s="33"/>
      <c r="AZ388" s="33"/>
      <c r="BA388" s="33"/>
      <c r="BB388" s="56"/>
      <c r="BD388" s="92"/>
      <c r="BE388" s="92"/>
      <c r="BF388" s="92"/>
      <c r="BG388" s="92"/>
      <c r="BH388" s="92"/>
      <c r="BI388" s="92"/>
      <c r="BJ388" s="92"/>
      <c r="BK388" s="92"/>
      <c r="BM388" s="93"/>
      <c r="BN388" s="94"/>
      <c r="BO388" s="91"/>
    </row>
    <row r="389" spans="1:67" ht="15.75" customHeight="1" x14ac:dyDescent="0.2">
      <c r="A389" s="57">
        <v>45273</v>
      </c>
      <c r="B389" s="208"/>
      <c r="C389" s="10">
        <f>IF(A389='Relevé Kizeo'!C350,VLOOKUP(A389,'Relevé Kizeo'!$C$4:$R$1001,2,TRUE),"")</f>
        <v>0</v>
      </c>
      <c r="D389" s="9">
        <f t="shared" si="124"/>
        <v>0</v>
      </c>
      <c r="E389" s="10">
        <f t="shared" si="126"/>
        <v>0</v>
      </c>
      <c r="F389" s="170">
        <v>0</v>
      </c>
      <c r="G389" s="10" cm="1">
        <f t="array" ref="G389">_xlfn.IFS(C389="",0,C389=0,0,C389="CP",0,C389="CEF",0,C389="CSS",0,C389="CEM",0,C389="CEM",0,C389="MAL",0,C389="AT",0,C389="ABST J",0,C389="ABST I",0,C389="FERIE",0,C389="REPOS",0,C389&lt;"1:00",$F$420)</f>
        <v>0</v>
      </c>
      <c r="H389" s="10">
        <f>IF(A389='Relevé Kizeo'!C350,VLOOKUP(A389,'Relevé Kizeo'!$C$4:$R$1001,3,TRUE),"")</f>
        <v>0</v>
      </c>
      <c r="I389" s="10">
        <f>IF(A389='Relevé Kizeo'!C350,VLOOKUP(A389,'Relevé Kizeo'!$C$4:$R$1001,4,TRUE),"")</f>
        <v>0</v>
      </c>
      <c r="J389" s="10">
        <f>IF(A389='Relevé Kizeo'!C350,VLOOKUP(A389,'Relevé Kizeo'!$C$4:$R$1001,5,TRUE),"")</f>
        <v>0</v>
      </c>
      <c r="K389" s="10">
        <f t="shared" si="125"/>
        <v>0</v>
      </c>
      <c r="L389" s="9">
        <v>0</v>
      </c>
      <c r="M389" s="10" cm="1">
        <f t="array" ref="M389">_xlfn.IFS(I389="",0,I389=0,0,I389="CP",0,I389="CEF",0,I389="CSS",0,I389="CEM",0,I389="MAL",0,I389="AT",0,I389="ABST J",0,I389="ABST I",0,I389="FERIE",0,I389="REPOS",0,I389&lt;"1:00",$F$421)</f>
        <v>0</v>
      </c>
      <c r="N389" s="58" cm="1">
        <f t="array" aca="1" ref="N389" ca="1">_xlfn.IFS(D389=0,0,AND(D389&gt;=1,D389&lt;=9),OFFSET($AL$5,MOD(WEEKNUM(A389,21)-1,26),IF(WEEKNUM(A389,21)&gt;26,8,0))/5,D389=10,0,D389=11,(H389-E389+G389)*24+(K389-I389+M389)*24)</f>
        <v>0</v>
      </c>
      <c r="O389" s="25"/>
      <c r="P389" s="25">
        <f t="shared" ca="1" si="119"/>
        <v>0</v>
      </c>
      <c r="Q389" s="28" cm="1">
        <f t="array" aca="1" ref="Q389" ca="1">IF(LEFT(R$2,1)="-",-1,1)*INDIRECT(CONCATENATE(RIGHT(R$2,LEN(R$2)-1),ROW()))+IF(LEFT(R$3,1)="-",-1,1)*INDIRECT(CONCATENATE(RIGHT(R$3,LEN(R$3)-1),ROW()))</f>
        <v>0</v>
      </c>
      <c r="R389" s="25">
        <f t="shared" ca="1" si="120"/>
        <v>-1616.7500000000002</v>
      </c>
      <c r="S389" s="9">
        <f t="shared" si="121"/>
        <v>0</v>
      </c>
      <c r="T389" s="9" t="str">
        <f t="shared" si="128"/>
        <v/>
      </c>
      <c r="U389" s="59"/>
      <c r="V389" s="60">
        <f>IF(A389='Relevé Kizeo'!C350,VLOOKUP(A389,'Relevé Kizeo'!$C$4:$R$1001,6,TRUE),"")</f>
        <v>0</v>
      </c>
      <c r="W389" s="50" t="b">
        <f t="shared" si="112"/>
        <v>0</v>
      </c>
      <c r="X389" s="50"/>
      <c r="Y389" s="51" t="str">
        <f t="shared" si="122"/>
        <v>0</v>
      </c>
      <c r="Z389" s="52">
        <f>IF(A390='Relevé Kizeo'!C351,VLOOKUP(A390,'Relevé Kizeo'!$C$4:$R$1001,8,TRUE),"")</f>
        <v>0</v>
      </c>
      <c r="AA389" s="52" t="str">
        <f t="shared" si="123"/>
        <v>0</v>
      </c>
      <c r="AB389" s="52">
        <f>IF(A390='Relevé Kizeo'!C351,VLOOKUP(A390,'Relevé Kizeo'!$C$4:$R$1001,9,TRUE),"")</f>
        <v>0</v>
      </c>
      <c r="AC389" s="52" t="str">
        <f t="shared" si="129"/>
        <v>0</v>
      </c>
      <c r="AD389" s="53">
        <f>IF(A390='Relevé Kizeo'!C351,VLOOKUP(A390,'Relevé Kizeo'!$C$4:$R$1001,10,TRUE),"")</f>
        <v>0</v>
      </c>
      <c r="AE389" s="11" t="str">
        <f t="shared" ca="1" si="113"/>
        <v/>
      </c>
      <c r="AF389" s="54" t="str">
        <f t="shared" ca="1" si="114"/>
        <v/>
      </c>
      <c r="AJ389" s="33"/>
      <c r="AK389" s="44"/>
      <c r="AL389" s="33"/>
      <c r="AM389" s="33"/>
      <c r="AN389" s="33"/>
      <c r="AO389" s="33"/>
      <c r="AP389" s="33"/>
      <c r="AQ389" s="33"/>
      <c r="AR389" s="33"/>
      <c r="AS389" s="33"/>
      <c r="AT389" s="33"/>
      <c r="AU389" s="33"/>
      <c r="AV389" s="33"/>
      <c r="AW389" s="33"/>
      <c r="AX389" s="33"/>
      <c r="AY389" s="33"/>
      <c r="AZ389" s="33"/>
      <c r="BA389" s="33"/>
      <c r="BB389" s="33"/>
      <c r="BD389" s="92"/>
      <c r="BE389" s="92"/>
      <c r="BF389" s="92"/>
      <c r="BG389" s="92"/>
      <c r="BH389" s="92"/>
      <c r="BI389" s="92"/>
      <c r="BJ389" s="92"/>
      <c r="BK389" s="92"/>
      <c r="BM389" s="93"/>
      <c r="BN389" s="94"/>
      <c r="BO389" s="91"/>
    </row>
    <row r="390" spans="1:67" ht="15.75" customHeight="1" x14ac:dyDescent="0.2">
      <c r="A390" s="57">
        <v>45274</v>
      </c>
      <c r="B390" s="208"/>
      <c r="C390" s="10">
        <f>IF(A390='Relevé Kizeo'!C351,VLOOKUP(A390,'Relevé Kizeo'!$C$4:$R$1001,2,TRUE),"")</f>
        <v>0</v>
      </c>
      <c r="D390" s="9">
        <f t="shared" si="124"/>
        <v>0</v>
      </c>
      <c r="E390" s="10">
        <f t="shared" si="126"/>
        <v>0</v>
      </c>
      <c r="F390" s="170">
        <v>0</v>
      </c>
      <c r="G390" s="10" cm="1">
        <f t="array" ref="G390">_xlfn.IFS(C390="",0,C390=0,0,C390="CP",0,C390="CEF",0,C390="CSS",0,C390="CEM",0,C390="CEM",0,C390="MAL",0,C390="AT",0,C390="ABST J",0,C390="ABST I",0,C390="FERIE",0,C390="REPOS",0,C390&lt;"1:00",$F$420)</f>
        <v>0</v>
      </c>
      <c r="H390" s="10">
        <f>IF(A390='Relevé Kizeo'!C351,VLOOKUP(A390,'Relevé Kizeo'!$C$4:$R$1001,3,TRUE),"")</f>
        <v>0</v>
      </c>
      <c r="I390" s="10">
        <f>IF(A390='Relevé Kizeo'!C351,VLOOKUP(A390,'Relevé Kizeo'!$C$4:$R$1001,4,TRUE),"")</f>
        <v>0</v>
      </c>
      <c r="J390" s="10">
        <f>IF(A390='Relevé Kizeo'!C351,VLOOKUP(A390,'Relevé Kizeo'!$C$4:$R$1001,5,TRUE),"")</f>
        <v>0</v>
      </c>
      <c r="K390" s="10">
        <f t="shared" si="125"/>
        <v>0</v>
      </c>
      <c r="L390" s="9">
        <v>0</v>
      </c>
      <c r="M390" s="10" cm="1">
        <f t="array" ref="M390">_xlfn.IFS(I390="",0,I390=0,0,I390="CP",0,I390="CEF",0,I390="CSS",0,I390="CEM",0,I390="MAL",0,I390="AT",0,I390="ABST J",0,I390="ABST I",0,I390="FERIE",0,I390="REPOS",0,I390&lt;"1:00",$F$421)</f>
        <v>0</v>
      </c>
      <c r="N390" s="58" cm="1">
        <f t="array" aca="1" ref="N390" ca="1">_xlfn.IFS(D390=0,0,AND(D390&gt;=1,D390&lt;=9),OFFSET($AL$5,MOD(WEEKNUM(A390,21)-1,26),IF(WEEKNUM(A390,21)&gt;26,8,0))/5,D390=10,0,D390=11,(H390-E390+G390)*24+(K390-I390+M390)*24)</f>
        <v>0</v>
      </c>
      <c r="O390" s="25"/>
      <c r="P390" s="25">
        <f t="shared" ca="1" si="119"/>
        <v>0</v>
      </c>
      <c r="Q390" s="28" cm="1">
        <f t="array" aca="1" ref="Q390" ca="1">IF(LEFT(R$2,1)="-",-1,1)*INDIRECT(CONCATENATE(RIGHT(R$2,LEN(R$2)-1),ROW()))+IF(LEFT(R$3,1)="-",-1,1)*INDIRECT(CONCATENATE(RIGHT(R$3,LEN(R$3)-1),ROW()))</f>
        <v>0</v>
      </c>
      <c r="R390" s="25">
        <f t="shared" ca="1" si="120"/>
        <v>-1616.7500000000002</v>
      </c>
      <c r="S390" s="9">
        <f t="shared" si="121"/>
        <v>0</v>
      </c>
      <c r="T390" s="9" t="str">
        <f t="shared" si="128"/>
        <v/>
      </c>
      <c r="U390" s="59"/>
      <c r="V390" s="60">
        <f>IF(A390='Relevé Kizeo'!C351,VLOOKUP(A390,'Relevé Kizeo'!$C$4:$R$1001,6,TRUE),"")</f>
        <v>0</v>
      </c>
      <c r="W390" s="50" t="b">
        <f t="shared" si="112"/>
        <v>0</v>
      </c>
      <c r="X390" s="50"/>
      <c r="Y390" s="51" t="str">
        <f t="shared" si="122"/>
        <v>0</v>
      </c>
      <c r="Z390" s="52">
        <f>IF(A391='Relevé Kizeo'!C352,VLOOKUP(A391,'Relevé Kizeo'!$C$4:$R$1001,8,TRUE),"")</f>
        <v>0</v>
      </c>
      <c r="AA390" s="52" t="str">
        <f t="shared" si="123"/>
        <v>0</v>
      </c>
      <c r="AB390" s="52">
        <f>IF(A391='Relevé Kizeo'!C352,VLOOKUP(A391,'Relevé Kizeo'!$C$4:$R$1001,9,TRUE),"")</f>
        <v>0</v>
      </c>
      <c r="AC390" s="52" t="str">
        <f t="shared" si="129"/>
        <v>0</v>
      </c>
      <c r="AD390" s="53">
        <f>IF(A391='Relevé Kizeo'!C352,VLOOKUP(A391,'Relevé Kizeo'!$C$4:$R$1001,10,TRUE),"")</f>
        <v>0</v>
      </c>
      <c r="AE390" s="11" t="str">
        <f t="shared" ca="1" si="113"/>
        <v/>
      </c>
      <c r="AF390" s="54" t="str">
        <f t="shared" ca="1" si="114"/>
        <v/>
      </c>
      <c r="AJ390" s="33"/>
      <c r="AK390" s="56"/>
      <c r="AL390" s="33"/>
      <c r="AM390" s="33"/>
      <c r="AN390" s="33"/>
      <c r="AO390" s="33"/>
      <c r="AP390" s="33"/>
      <c r="AQ390" s="33"/>
      <c r="AR390" s="33"/>
      <c r="AS390" s="33"/>
      <c r="AT390" s="33"/>
      <c r="AU390" s="33"/>
      <c r="AV390" s="33"/>
      <c r="AW390" s="33"/>
      <c r="AX390" s="33"/>
      <c r="AY390" s="33"/>
      <c r="AZ390" s="33"/>
      <c r="BA390" s="33"/>
      <c r="BB390" s="26"/>
      <c r="BD390" s="92"/>
      <c r="BE390" s="92"/>
      <c r="BF390" s="92"/>
      <c r="BG390" s="92"/>
      <c r="BH390" s="92"/>
      <c r="BI390" s="92"/>
      <c r="BJ390" s="92"/>
      <c r="BK390" s="92"/>
      <c r="BM390" s="93"/>
      <c r="BN390" s="94"/>
      <c r="BO390" s="91"/>
    </row>
    <row r="391" spans="1:67" ht="15.75" customHeight="1" x14ac:dyDescent="0.2">
      <c r="A391" s="57">
        <v>45275</v>
      </c>
      <c r="B391" s="208"/>
      <c r="C391" s="10">
        <f>IF(A391='Relevé Kizeo'!C352,VLOOKUP(A391,'Relevé Kizeo'!$C$4:$R$1001,2,TRUE),"")</f>
        <v>0</v>
      </c>
      <c r="D391" s="9">
        <f t="shared" si="124"/>
        <v>0</v>
      </c>
      <c r="E391" s="10">
        <f t="shared" si="126"/>
        <v>0</v>
      </c>
      <c r="F391" s="170">
        <v>0</v>
      </c>
      <c r="G391" s="10" cm="1">
        <f t="array" ref="G391">_xlfn.IFS(C391="",0,C391=0,0,C391="CP",0,C391="CEF",0,C391="CSS",0,C391="CEM",0,C391="CEM",0,C391="MAL",0,C391="AT",0,C391="ABST J",0,C391="ABST I",0,C391="FERIE",0,C391="REPOS",0,C391&lt;"1:00",$F$420)</f>
        <v>0</v>
      </c>
      <c r="H391" s="10">
        <f>IF(A391='Relevé Kizeo'!C352,VLOOKUP(A391,'Relevé Kizeo'!$C$4:$R$1001,3,TRUE),"")</f>
        <v>0</v>
      </c>
      <c r="I391" s="10">
        <f>IF(A391='Relevé Kizeo'!C352,VLOOKUP(A391,'Relevé Kizeo'!$C$4:$R$1001,4,TRUE),"")</f>
        <v>0</v>
      </c>
      <c r="J391" s="10">
        <f>IF(A391='Relevé Kizeo'!C352,VLOOKUP(A391,'Relevé Kizeo'!$C$4:$R$1001,5,TRUE),"")</f>
        <v>0</v>
      </c>
      <c r="K391" s="10">
        <f t="shared" si="125"/>
        <v>0</v>
      </c>
      <c r="L391" s="9">
        <v>0</v>
      </c>
      <c r="M391" s="10" cm="1">
        <f t="array" ref="M391">_xlfn.IFS(I391="",0,I391=0,0,I391="CP",0,I391="CEF",0,I391="CSS",0,I391="CEM",0,I391="MAL",0,I391="AT",0,I391="ABST J",0,I391="ABST I",0,I391="FERIE",0,I391="REPOS",0,I391&lt;"1:00",$F$421)</f>
        <v>0</v>
      </c>
      <c r="N391" s="58" cm="1">
        <f t="array" aca="1" ref="N391" ca="1">_xlfn.IFS(D391=0,0,AND(D391&gt;=1,D391&lt;=9),OFFSET($AL$5,MOD(WEEKNUM(A391,21)-1,26),IF(WEEKNUM(A391,21)&gt;26,8,0))/5,D391=10,0,D391=11,(H391-E391+G391)*24+(K391-I391+M391)*24)</f>
        <v>0</v>
      </c>
      <c r="O391" s="25"/>
      <c r="P391" s="25">
        <f t="shared" ca="1" si="119"/>
        <v>0</v>
      </c>
      <c r="Q391" s="28" cm="1">
        <f t="array" aca="1" ref="Q391" ca="1">IF(LEFT(R$2,1)="-",-1,1)*INDIRECT(CONCATENATE(RIGHT(R$2,LEN(R$2)-1),ROW()))+IF(LEFT(R$3,1)="-",-1,1)*INDIRECT(CONCATENATE(RIGHT(R$3,LEN(R$3)-1),ROW()))</f>
        <v>0</v>
      </c>
      <c r="R391" s="25">
        <f t="shared" ca="1" si="120"/>
        <v>-1616.7500000000002</v>
      </c>
      <c r="S391" s="9">
        <f t="shared" si="121"/>
        <v>0</v>
      </c>
      <c r="T391" s="9" t="str">
        <f t="shared" si="128"/>
        <v/>
      </c>
      <c r="U391" s="59"/>
      <c r="V391" s="60">
        <f>IF(A391='Relevé Kizeo'!C352,VLOOKUP(A391,'Relevé Kizeo'!$C$4:$R$1001,6,TRUE),"")</f>
        <v>0</v>
      </c>
      <c r="W391" s="50">
        <f t="shared" si="112"/>
        <v>0</v>
      </c>
      <c r="X391" s="50"/>
      <c r="Y391" s="51" t="str">
        <f t="shared" si="122"/>
        <v>0</v>
      </c>
      <c r="Z391" s="52">
        <f>IF(A392='Relevé Kizeo'!C353,VLOOKUP(A392,'Relevé Kizeo'!$C$4:$R$1001,8,TRUE),"")</f>
        <v>0</v>
      </c>
      <c r="AA391" s="52" t="str">
        <f t="shared" si="123"/>
        <v>0</v>
      </c>
      <c r="AB391" s="52">
        <f>IF(A392='Relevé Kizeo'!C353,VLOOKUP(A392,'Relevé Kizeo'!$C$4:$R$1001,9,TRUE),"")</f>
        <v>0</v>
      </c>
      <c r="AC391" s="52" t="str">
        <f t="shared" si="129"/>
        <v>0</v>
      </c>
      <c r="AD391" s="53">
        <f>IF(A392='Relevé Kizeo'!C353,VLOOKUP(A392,'Relevé Kizeo'!$C$4:$R$1001,10,TRUE),"")</f>
        <v>0</v>
      </c>
      <c r="AE391" s="11" t="str">
        <f t="shared" ca="1" si="113"/>
        <v/>
      </c>
      <c r="AF391" s="54" t="str">
        <f t="shared" ca="1" si="114"/>
        <v/>
      </c>
      <c r="AJ391" s="33"/>
      <c r="AK391" s="26"/>
      <c r="AL391" s="33"/>
      <c r="AM391" s="33"/>
      <c r="AN391" s="33"/>
      <c r="AO391" s="33"/>
      <c r="AP391" s="33"/>
      <c r="AQ391" s="33"/>
      <c r="AR391" s="33"/>
      <c r="AS391" s="33"/>
      <c r="AT391" s="33"/>
      <c r="AU391" s="33"/>
      <c r="AV391" s="33"/>
      <c r="AW391" s="33"/>
      <c r="AX391" s="33"/>
      <c r="AY391" s="33"/>
      <c r="AZ391" s="33"/>
      <c r="BA391" s="33"/>
      <c r="BB391" s="33"/>
      <c r="BD391" s="92"/>
      <c r="BE391" s="92"/>
      <c r="BF391" s="92"/>
      <c r="BG391" s="92"/>
      <c r="BH391" s="92"/>
      <c r="BI391" s="92"/>
      <c r="BJ391" s="92"/>
      <c r="BK391" s="92"/>
      <c r="BM391" s="93"/>
      <c r="BN391" s="94"/>
      <c r="BO391" s="91"/>
    </row>
    <row r="392" spans="1:67" ht="15.75" customHeight="1" x14ac:dyDescent="0.2">
      <c r="A392" s="57">
        <v>45276</v>
      </c>
      <c r="B392" s="208"/>
      <c r="C392" s="10" t="str">
        <f>IF(A392='Relevé Kizeo'!C353,VLOOKUP(A392,'Relevé Kizeo'!$C$4:$R$1001,2,TRUE),"")</f>
        <v>REPOS</v>
      </c>
      <c r="D392" s="9">
        <f t="shared" si="124"/>
        <v>10</v>
      </c>
      <c r="E392" s="10">
        <f t="shared" si="126"/>
        <v>0</v>
      </c>
      <c r="F392" s="170">
        <v>0</v>
      </c>
      <c r="G392" s="10" cm="1">
        <f t="array" ref="G392">_xlfn.IFS(C392="",0,C392=0,0,C392="CP",0,C392="CEF",0,C392="CSS",0,C392="CEM",0,C392="CEM",0,C392="MAL",0,C392="AT",0,C392="ABST J",0,C392="ABST I",0,C392="FERIE",0,C392="REPOS",0,C392&lt;"1:00",$F$420)</f>
        <v>0</v>
      </c>
      <c r="H392" s="10">
        <f>IF(A392='Relevé Kizeo'!C353,VLOOKUP(A392,'Relevé Kizeo'!$C$4:$R$1001,3,TRUE),"")</f>
        <v>0</v>
      </c>
      <c r="I392" s="10">
        <f>IF(A392='Relevé Kizeo'!C353,VLOOKUP(A392,'Relevé Kizeo'!$C$4:$R$1001,4,TRUE),"")</f>
        <v>0</v>
      </c>
      <c r="J392" s="10">
        <f>IF(A392='Relevé Kizeo'!C353,VLOOKUP(A392,'Relevé Kizeo'!$C$4:$R$1001,5,TRUE),"")</f>
        <v>0</v>
      </c>
      <c r="K392" s="10">
        <f t="shared" si="125"/>
        <v>0</v>
      </c>
      <c r="L392" s="9">
        <v>0</v>
      </c>
      <c r="M392" s="10" cm="1">
        <f t="array" ref="M392">_xlfn.IFS(I392="",0,I392=0,0,I392="CP",0,I392="CEF",0,I392="CSS",0,I392="CEM",0,I392="MAL",0,I392="AT",0,I392="ABST J",0,I392="ABST I",0,I392="FERIE",0,I392="REPOS",0,I392&lt;"1:00",$F$421)</f>
        <v>0</v>
      </c>
      <c r="N392" s="58" cm="1">
        <f t="array" aca="1" ref="N392" ca="1">_xlfn.IFS(D392=0,0,AND(D392&gt;=1,D392&lt;=9),OFFSET($AL$5,MOD(WEEKNUM(A392,21)-1,26),IF(WEEKNUM(A392,21)&gt;26,8,0))/5,D392=10,0,D392=11,(H392-E392+G392)*24+(K392-I392+M392)*24)</f>
        <v>0</v>
      </c>
      <c r="O392" s="25"/>
      <c r="P392" s="25">
        <f t="shared" ca="1" si="119"/>
        <v>0</v>
      </c>
      <c r="Q392" s="28" cm="1">
        <f t="array" aca="1" ref="Q392" ca="1">IF(LEFT(R$2,1)="-",-1,1)*INDIRECT(CONCATENATE(RIGHT(R$2,LEN(R$2)-1),ROW()))+IF(LEFT(R$3,1)="-",-1,1)*INDIRECT(CONCATENATE(RIGHT(R$3,LEN(R$3)-1),ROW()))</f>
        <v>0</v>
      </c>
      <c r="R392" s="25">
        <f t="shared" ca="1" si="120"/>
        <v>-1616.7500000000002</v>
      </c>
      <c r="S392" s="9">
        <f t="shared" si="121"/>
        <v>0</v>
      </c>
      <c r="T392" s="9" t="str">
        <f t="shared" si="128"/>
        <v/>
      </c>
      <c r="U392" s="59"/>
      <c r="V392" s="60">
        <f>IF(A392='Relevé Kizeo'!C353,VLOOKUP(A392,'Relevé Kizeo'!$C$4:$R$1001,6,TRUE),"")</f>
        <v>0</v>
      </c>
      <c r="W392" s="50">
        <f t="shared" si="112"/>
        <v>0</v>
      </c>
      <c r="X392" s="50"/>
      <c r="Y392" s="51" t="str">
        <f t="shared" si="122"/>
        <v>0</v>
      </c>
      <c r="Z392" s="52">
        <f>IF(A393='Relevé Kizeo'!C354,VLOOKUP(A393,'Relevé Kizeo'!$C$4:$R$1001,8,TRUE),"")</f>
        <v>0</v>
      </c>
      <c r="AA392" s="52" t="str">
        <f t="shared" si="123"/>
        <v>0</v>
      </c>
      <c r="AB392" s="52">
        <f>IF(A393='Relevé Kizeo'!C354,VLOOKUP(A393,'Relevé Kizeo'!$C$4:$R$1001,9,TRUE),"")</f>
        <v>0</v>
      </c>
      <c r="AC392" s="52" t="str">
        <f t="shared" si="129"/>
        <v>0</v>
      </c>
      <c r="AD392" s="53">
        <f>IF(A393='Relevé Kizeo'!C354,VLOOKUP(A393,'Relevé Kizeo'!$C$4:$R$1001,10,TRUE),"")</f>
        <v>0</v>
      </c>
      <c r="AE392" s="11" t="str">
        <f t="shared" ca="1" si="113"/>
        <v/>
      </c>
      <c r="AF392" s="54" t="str">
        <f t="shared" ca="1" si="114"/>
        <v/>
      </c>
      <c r="AJ392" s="33"/>
      <c r="AK392" s="26"/>
      <c r="AL392" s="33"/>
      <c r="AM392" s="33"/>
      <c r="AN392" s="33"/>
      <c r="AO392" s="33"/>
      <c r="AP392" s="33"/>
      <c r="AQ392" s="33"/>
      <c r="AR392" s="33"/>
      <c r="AS392" s="33"/>
      <c r="AT392" s="33"/>
      <c r="AU392" s="33"/>
      <c r="AV392" s="33"/>
      <c r="AW392" s="33"/>
      <c r="AX392" s="33"/>
      <c r="AY392" s="33"/>
      <c r="AZ392" s="33"/>
      <c r="BA392" s="33"/>
      <c r="BB392" s="33"/>
      <c r="BD392" s="92"/>
      <c r="BE392" s="92"/>
      <c r="BF392" s="92"/>
      <c r="BG392" s="92"/>
      <c r="BH392" s="92"/>
      <c r="BI392" s="92"/>
      <c r="BJ392" s="92"/>
      <c r="BK392" s="92"/>
      <c r="BM392" s="93"/>
      <c r="BN392" s="94"/>
      <c r="BO392" s="91"/>
    </row>
    <row r="393" spans="1:67" ht="15.75" customHeight="1" x14ac:dyDescent="0.2">
      <c r="A393" s="57">
        <v>45277</v>
      </c>
      <c r="B393" s="208"/>
      <c r="C393" s="10" t="str">
        <f>IF(A393='Relevé Kizeo'!C354,VLOOKUP(A393,'Relevé Kizeo'!$C$4:$R$1001,2,TRUE),"")</f>
        <v>REPOS</v>
      </c>
      <c r="D393" s="9">
        <f t="shared" si="124"/>
        <v>10</v>
      </c>
      <c r="E393" s="10">
        <f t="shared" si="126"/>
        <v>0</v>
      </c>
      <c r="F393" s="170">
        <v>0</v>
      </c>
      <c r="G393" s="10" cm="1">
        <f t="array" ref="G393">_xlfn.IFS(C393="",0,C393=0,0,C393="CP",0,C393="CEF",0,C393="CSS",0,C393="CEM",0,C393="CEM",0,C393="MAL",0,C393="AT",0,C393="ABST J",0,C393="ABST I",0,C393="FERIE",0,C393="REPOS",0,C393&lt;"1:00",$F$420)</f>
        <v>0</v>
      </c>
      <c r="H393" s="10">
        <f>IF(A393='Relevé Kizeo'!C354,VLOOKUP(A393,'Relevé Kizeo'!$C$4:$R$1001,3,TRUE),"")</f>
        <v>0</v>
      </c>
      <c r="I393" s="10">
        <f>IF(A393='Relevé Kizeo'!C354,VLOOKUP(A393,'Relevé Kizeo'!$C$4:$R$1001,4,TRUE),"")</f>
        <v>0</v>
      </c>
      <c r="J393" s="10">
        <f>IF(A393='Relevé Kizeo'!C354,VLOOKUP(A393,'Relevé Kizeo'!$C$4:$R$1001,5,TRUE),"")</f>
        <v>0</v>
      </c>
      <c r="K393" s="10">
        <f t="shared" si="125"/>
        <v>0</v>
      </c>
      <c r="L393" s="9">
        <v>0</v>
      </c>
      <c r="M393" s="10" cm="1">
        <f t="array" ref="M393">_xlfn.IFS(I393="",0,I393=0,0,I393="CP",0,I393="CEF",0,I393="CSS",0,I393="CEM",0,I393="MAL",0,I393="AT",0,I393="ABST J",0,I393="ABST I",0,I393="FERIE",0,I393="REPOS",0,I393&lt;"1:00",$F$421)</f>
        <v>0</v>
      </c>
      <c r="N393" s="58" cm="1">
        <f t="array" aca="1" ref="N393" ca="1">_xlfn.IFS(D393=0,0,AND(D393&gt;=1,D393&lt;=9),OFFSET($AL$5,MOD(WEEKNUM(A393,21)-1,26),IF(WEEKNUM(A393,21)&gt;26,8,0))/5,D393=10,0,D393=11,(H393-E393+G393)*24+(K393-I393+M393)*24)</f>
        <v>0</v>
      </c>
      <c r="O393" s="37">
        <f t="shared" ref="O393" ca="1" si="133">SUM(N387:N391)</f>
        <v>0</v>
      </c>
      <c r="P393" s="25">
        <v>32</v>
      </c>
      <c r="Q393" s="28" cm="1">
        <f t="array" aca="1" ref="Q393" ca="1">IF(LEFT(R$2,1)="-",-1,1)*INDIRECT(CONCATENATE(RIGHT(R$2,LEN(R$2)-1),ROW()))+IF(LEFT(R$3,1)="-",-1,1)*INDIRECT(CONCATENATE(RIGHT(R$3,LEN(R$3)-1),ROW()))</f>
        <v>-32</v>
      </c>
      <c r="R393" s="25">
        <f t="shared" ca="1" si="120"/>
        <v>-1648.7500000000002</v>
      </c>
      <c r="S393" s="9">
        <f t="shared" si="121"/>
        <v>0</v>
      </c>
      <c r="T393" s="9" t="str">
        <f t="shared" si="128"/>
        <v/>
      </c>
      <c r="U393" s="59"/>
      <c r="V393" s="60">
        <f>IF(A393='Relevé Kizeo'!C354,VLOOKUP(A393,'Relevé Kizeo'!$C$4:$R$1001,6,TRUE),"")</f>
        <v>0</v>
      </c>
      <c r="W393" s="50" t="b">
        <f t="shared" si="112"/>
        <v>0</v>
      </c>
      <c r="X393" s="50"/>
      <c r="Y393" s="51" t="str">
        <f t="shared" si="122"/>
        <v>0</v>
      </c>
      <c r="Z393" s="52">
        <f>IF(A394='Relevé Kizeo'!C355,VLOOKUP(A394,'Relevé Kizeo'!$C$4:$R$1001,8,TRUE),"")</f>
        <v>0</v>
      </c>
      <c r="AA393" s="52" t="str">
        <f t="shared" si="123"/>
        <v>0</v>
      </c>
      <c r="AB393" s="52">
        <f>IF(A394='Relevé Kizeo'!C355,VLOOKUP(A394,'Relevé Kizeo'!$C$4:$R$1001,9,TRUE),"")</f>
        <v>0</v>
      </c>
      <c r="AC393" s="52" t="str">
        <f t="shared" si="129"/>
        <v>0</v>
      </c>
      <c r="AD393" s="53">
        <f>IF(A394='Relevé Kizeo'!C355,VLOOKUP(A394,'Relevé Kizeo'!$C$4:$R$1001,10,TRUE),"")</f>
        <v>0</v>
      </c>
      <c r="AE393" s="11" t="str">
        <f t="shared" ca="1" si="113"/>
        <v/>
      </c>
      <c r="AF393" s="54" t="str">
        <f t="shared" ca="1" si="114"/>
        <v/>
      </c>
      <c r="AJ393" s="33"/>
      <c r="AK393" s="33"/>
      <c r="AL393" s="33"/>
      <c r="AM393" s="33"/>
      <c r="AN393" s="33"/>
      <c r="AO393" s="33"/>
      <c r="AP393" s="33"/>
      <c r="AQ393" s="33"/>
      <c r="AR393" s="33"/>
      <c r="AS393" s="33"/>
      <c r="AT393" s="33"/>
      <c r="AU393" s="33"/>
      <c r="AV393" s="33"/>
      <c r="AW393" s="33"/>
      <c r="AX393" s="33"/>
      <c r="AY393" s="33"/>
      <c r="AZ393" s="33"/>
      <c r="BA393" s="33"/>
      <c r="BB393" s="33"/>
      <c r="BD393" s="92"/>
      <c r="BE393" s="92"/>
      <c r="BF393" s="92"/>
      <c r="BG393" s="92"/>
      <c r="BH393" s="92"/>
      <c r="BI393" s="92"/>
      <c r="BJ393" s="92"/>
      <c r="BK393" s="92"/>
      <c r="BM393" s="93"/>
      <c r="BN393" s="94"/>
      <c r="BO393" s="91"/>
    </row>
    <row r="394" spans="1:67" ht="15.75" customHeight="1" x14ac:dyDescent="0.2">
      <c r="A394" s="57">
        <v>45278</v>
      </c>
      <c r="B394" s="207" t="s">
        <v>94</v>
      </c>
      <c r="C394" s="10">
        <f>IF(A394='Relevé Kizeo'!C355,VLOOKUP(A394,'Relevé Kizeo'!$C$4:$R$1001,2,TRUE),"")</f>
        <v>0</v>
      </c>
      <c r="D394" s="9">
        <f t="shared" si="124"/>
        <v>0</v>
      </c>
      <c r="E394" s="10">
        <f t="shared" si="126"/>
        <v>0</v>
      </c>
      <c r="F394" s="170">
        <v>0</v>
      </c>
      <c r="G394" s="10" cm="1">
        <f t="array" ref="G394">_xlfn.IFS(C394="",0,C394=0,0,C394="CP",0,C394="CEF",0,C394="CSS",0,C394="CEM",0,C394="CEM",0,C394="MAL",0,C394="AT",0,C394="ABST J",0,C394="ABST I",0,C394="FERIE",0,C394="REPOS",0,C394&lt;"1:00",$F$420)</f>
        <v>0</v>
      </c>
      <c r="H394" s="10">
        <f>IF(A394='Relevé Kizeo'!C355,VLOOKUP(A394,'Relevé Kizeo'!$C$4:$R$1001,3,TRUE),"")</f>
        <v>0</v>
      </c>
      <c r="I394" s="10">
        <f>IF(A394='Relevé Kizeo'!C355,VLOOKUP(A394,'Relevé Kizeo'!$C$4:$R$1001,4,TRUE),"")</f>
        <v>0</v>
      </c>
      <c r="J394" s="10">
        <f>IF(A394='Relevé Kizeo'!C355,VLOOKUP(A394,'Relevé Kizeo'!$C$4:$R$1001,5,TRUE),"")</f>
        <v>0</v>
      </c>
      <c r="K394" s="10">
        <f t="shared" si="125"/>
        <v>0</v>
      </c>
      <c r="L394" s="9">
        <v>0</v>
      </c>
      <c r="M394" s="10" cm="1">
        <f t="array" ref="M394">_xlfn.IFS(I394="",0,I394=0,0,I394="CP",0,I394="CEF",0,I394="CSS",0,I394="CEM",0,I394="MAL",0,I394="AT",0,I394="ABST J",0,I394="ABST I",0,I394="FERIE",0,I394="REPOS",0,I394&lt;"1:00",$F$421)</f>
        <v>0</v>
      </c>
      <c r="N394" s="58" cm="1">
        <f t="array" aca="1" ref="N394" ca="1">_xlfn.IFS(D394=0,0,AND(D394&gt;=1,D394&lt;=9),OFFSET($AL$5,MOD(WEEKNUM(A394,21)-1,26),IF(WEEKNUM(A394,21)&gt;26,8,0))/5,D394=10,0,D394=11,(H394-E394+G394)*24+(K394-I394+M394)*24)</f>
        <v>0</v>
      </c>
      <c r="O394" s="33"/>
      <c r="P394" s="25">
        <f t="shared" ca="1" si="119"/>
        <v>0</v>
      </c>
      <c r="Q394" s="28" cm="1">
        <f t="array" aca="1" ref="Q394" ca="1">IF(LEFT(R$2,1)="-",-1,1)*INDIRECT(CONCATENATE(RIGHT(R$2,LEN(R$2)-1),ROW()))+IF(LEFT(R$3,1)="-",-1,1)*INDIRECT(CONCATENATE(RIGHT(R$3,LEN(R$3)-1),ROW()))</f>
        <v>0</v>
      </c>
      <c r="R394" s="25">
        <f t="shared" ca="1" si="120"/>
        <v>-1648.7500000000002</v>
      </c>
      <c r="S394" s="9">
        <f t="shared" si="121"/>
        <v>0</v>
      </c>
      <c r="T394" s="9" t="str">
        <f t="shared" si="128"/>
        <v/>
      </c>
      <c r="U394" s="59"/>
      <c r="V394" s="60">
        <f>IF(A394='Relevé Kizeo'!C355,VLOOKUP(A394,'Relevé Kizeo'!$C$4:$R$1001,6,TRUE),"")</f>
        <v>0</v>
      </c>
      <c r="W394" s="50" t="b">
        <f t="shared" si="112"/>
        <v>0</v>
      </c>
      <c r="X394" s="50"/>
      <c r="Y394" s="51" t="str">
        <f t="shared" si="122"/>
        <v>0</v>
      </c>
      <c r="Z394" s="52">
        <f>IF(A395='Relevé Kizeo'!C356,VLOOKUP(A395,'Relevé Kizeo'!$C$4:$R$1001,8,TRUE),"")</f>
        <v>0</v>
      </c>
      <c r="AA394" s="52" t="str">
        <f t="shared" si="123"/>
        <v>0</v>
      </c>
      <c r="AB394" s="52">
        <f>IF(A395='Relevé Kizeo'!C356,VLOOKUP(A395,'Relevé Kizeo'!$C$4:$R$1001,9,TRUE),"")</f>
        <v>0</v>
      </c>
      <c r="AC394" s="52" t="str">
        <f t="shared" si="129"/>
        <v>0</v>
      </c>
      <c r="AD394" s="53">
        <f>IF(A395='Relevé Kizeo'!C356,VLOOKUP(A395,'Relevé Kizeo'!$C$4:$R$1001,10,TRUE),"")</f>
        <v>0</v>
      </c>
      <c r="AE394" s="11" t="str">
        <f t="shared" ca="1" si="113"/>
        <v/>
      </c>
      <c r="AF394" s="54" t="str">
        <f t="shared" ca="1" si="114"/>
        <v/>
      </c>
      <c r="AJ394" s="33"/>
      <c r="AK394" s="33"/>
      <c r="AL394" s="33"/>
      <c r="AM394" s="33"/>
      <c r="AN394" s="33"/>
      <c r="AO394" s="33"/>
      <c r="AP394" s="33"/>
      <c r="AQ394" s="33"/>
      <c r="AR394" s="33"/>
      <c r="AS394" s="33"/>
      <c r="AT394" s="33"/>
      <c r="AU394" s="33"/>
      <c r="AV394" s="33"/>
      <c r="AW394" s="33"/>
      <c r="AX394" s="33"/>
      <c r="AY394" s="33"/>
      <c r="AZ394" s="33"/>
      <c r="BA394" s="33"/>
      <c r="BB394" s="56"/>
      <c r="BD394" s="92"/>
      <c r="BE394" s="92"/>
      <c r="BF394" s="92"/>
      <c r="BG394" s="92"/>
      <c r="BH394" s="92"/>
      <c r="BI394" s="92"/>
      <c r="BJ394" s="92"/>
      <c r="BK394" s="92"/>
      <c r="BM394" s="93"/>
      <c r="BN394" s="94"/>
      <c r="BO394" s="91"/>
    </row>
    <row r="395" spans="1:67" ht="15.75" customHeight="1" x14ac:dyDescent="0.2">
      <c r="A395" s="57">
        <v>45279</v>
      </c>
      <c r="B395" s="208"/>
      <c r="C395" s="10">
        <f>IF(A395='Relevé Kizeo'!C356,VLOOKUP(A395,'Relevé Kizeo'!$C$4:$R$1001,2,TRUE),"")</f>
        <v>0</v>
      </c>
      <c r="D395" s="9">
        <f t="shared" si="124"/>
        <v>0</v>
      </c>
      <c r="E395" s="10">
        <f t="shared" si="126"/>
        <v>0</v>
      </c>
      <c r="F395" s="170">
        <v>0</v>
      </c>
      <c r="G395" s="10" cm="1">
        <f t="array" ref="G395">_xlfn.IFS(C395="",0,C395=0,0,C395="CP",0,C395="CEF",0,C395="CSS",0,C395="CEM",0,C395="CEM",0,C395="MAL",0,C395="AT",0,C395="ABST J",0,C395="ABST I",0,C395="FERIE",0,C395="REPOS",0,C395&lt;"1:00",$F$420)</f>
        <v>0</v>
      </c>
      <c r="H395" s="10">
        <f>IF(A395='Relevé Kizeo'!C356,VLOOKUP(A395,'Relevé Kizeo'!$C$4:$R$1001,3,TRUE),"")</f>
        <v>0</v>
      </c>
      <c r="I395" s="10">
        <f>IF(A395='Relevé Kizeo'!C356,VLOOKUP(A395,'Relevé Kizeo'!$C$4:$R$1001,4,TRUE),"")</f>
        <v>0</v>
      </c>
      <c r="J395" s="10">
        <f>IF(A395='Relevé Kizeo'!C356,VLOOKUP(A395,'Relevé Kizeo'!$C$4:$R$1001,5,TRUE),"")</f>
        <v>0</v>
      </c>
      <c r="K395" s="10">
        <f t="shared" si="125"/>
        <v>0</v>
      </c>
      <c r="L395" s="9">
        <v>0</v>
      </c>
      <c r="M395" s="10" cm="1">
        <f t="array" ref="M395">_xlfn.IFS(I395="",0,I395=0,0,I395="CP",0,I395="CEF",0,I395="CSS",0,I395="CEM",0,I395="MAL",0,I395="AT",0,I395="ABST J",0,I395="ABST I",0,I395="FERIE",0,I395="REPOS",0,I395&lt;"1:00",$F$421)</f>
        <v>0</v>
      </c>
      <c r="N395" s="58" cm="1">
        <f t="array" aca="1" ref="N395" ca="1">_xlfn.IFS(D395=0,0,AND(D395&gt;=1,D395&lt;=9),OFFSET($AL$5,MOD(WEEKNUM(A395,21)-1,26),IF(WEEKNUM(A395,21)&gt;26,8,0))/5,D395=10,0,D395=11,(H395-E395+G395)*24+(K395-I395+M395)*24)</f>
        <v>0</v>
      </c>
      <c r="O395" s="25"/>
      <c r="P395" s="25">
        <f t="shared" ca="1" si="119"/>
        <v>0</v>
      </c>
      <c r="Q395" s="28" cm="1">
        <f t="array" aca="1" ref="Q395" ca="1">IF(LEFT(R$2,1)="-",-1,1)*INDIRECT(CONCATENATE(RIGHT(R$2,LEN(R$2)-1),ROW()))+IF(LEFT(R$3,1)="-",-1,1)*INDIRECT(CONCATENATE(RIGHT(R$3,LEN(R$3)-1),ROW()))</f>
        <v>0</v>
      </c>
      <c r="R395" s="25">
        <f t="shared" ca="1" si="120"/>
        <v>-1648.7500000000002</v>
      </c>
      <c r="S395" s="9">
        <f t="shared" si="121"/>
        <v>0</v>
      </c>
      <c r="T395" s="9" t="str">
        <f t="shared" si="128"/>
        <v/>
      </c>
      <c r="U395" s="59"/>
      <c r="V395" s="60">
        <f>IF(A395='Relevé Kizeo'!C356,VLOOKUP(A395,'Relevé Kizeo'!$C$4:$R$1001,6,TRUE),"")</f>
        <v>0</v>
      </c>
      <c r="W395" s="50" t="b">
        <f t="shared" ref="W395:W407" si="134">IF(D396="","",IF(D396=1,1,IF(D396=2,0,IF(D396=3,0,IF(D396=4,0,IF(D396=5,0,IF(D396=6,1,IF(D396=7,0,IF(D396=8,0,IF(D396=9,0,IF(D396=10,0,IF(D396=11,1))))))))))))</f>
        <v>0</v>
      </c>
      <c r="X395" s="50"/>
      <c r="Y395" s="51" t="str">
        <f t="shared" si="122"/>
        <v>0</v>
      </c>
      <c r="Z395" s="52">
        <f>IF(A396='Relevé Kizeo'!C357,VLOOKUP(A396,'Relevé Kizeo'!$C$4:$R$1001,8,TRUE),"")</f>
        <v>0</v>
      </c>
      <c r="AA395" s="52" t="str">
        <f t="shared" si="123"/>
        <v>0</v>
      </c>
      <c r="AB395" s="52">
        <f>IF(A396='Relevé Kizeo'!C357,VLOOKUP(A396,'Relevé Kizeo'!$C$4:$R$1001,9,TRUE),"")</f>
        <v>0</v>
      </c>
      <c r="AC395" s="52" t="str">
        <f t="shared" si="129"/>
        <v>0</v>
      </c>
      <c r="AD395" s="53">
        <f>IF(A396='Relevé Kizeo'!C357,VLOOKUP(A396,'Relevé Kizeo'!$C$4:$R$1001,10,TRUE),"")</f>
        <v>0</v>
      </c>
      <c r="AE395" s="11" t="str">
        <f t="shared" ref="AE395:AE407" ca="1" si="135">IF(N396=0,"",IF(N396&gt;$F$418,N396-$F$418,$F$418-N396))</f>
        <v/>
      </c>
      <c r="AF395" s="54" t="str">
        <f t="shared" ref="AF395:AF407" ca="1" si="136">IF(ISERROR(IF(N396&gt;$F$418,(HOUR(AE395)*60+MINUTE(AE395))/60,-(HOUR(AE395)*60+MINUTE(AE395))/60)),"",IF(N396&gt;$F$418,(HOUR(AE395)*60+MINUTE(AE395))/60,-(HOUR(AE395)*60+MINUTE(AE395))/60))</f>
        <v/>
      </c>
      <c r="AJ395" s="33"/>
      <c r="AK395" s="56"/>
      <c r="AL395" s="33"/>
      <c r="AM395" s="33"/>
      <c r="AN395" s="33"/>
      <c r="AO395" s="33"/>
      <c r="AP395" s="33"/>
      <c r="AQ395" s="33"/>
      <c r="AR395" s="33"/>
      <c r="AS395" s="33"/>
      <c r="AT395" s="33"/>
      <c r="AU395" s="33"/>
      <c r="AV395" s="33"/>
      <c r="AW395" s="33"/>
      <c r="AX395" s="33"/>
      <c r="AY395" s="33"/>
      <c r="AZ395" s="33"/>
      <c r="BA395" s="33"/>
      <c r="BB395" s="12"/>
      <c r="BD395" s="92"/>
      <c r="BE395" s="92"/>
      <c r="BF395" s="92"/>
      <c r="BG395" s="92"/>
      <c r="BH395" s="92"/>
      <c r="BI395" s="92"/>
      <c r="BJ395" s="92"/>
      <c r="BK395" s="92"/>
      <c r="BM395" s="93"/>
      <c r="BN395" s="94"/>
      <c r="BO395" s="91"/>
    </row>
    <row r="396" spans="1:67" ht="15.75" customHeight="1" x14ac:dyDescent="0.2">
      <c r="A396" s="57">
        <v>45280</v>
      </c>
      <c r="B396" s="208"/>
      <c r="C396" s="10">
        <f>IF(A396='Relevé Kizeo'!C357,VLOOKUP(A396,'Relevé Kizeo'!$C$4:$R$1001,2,TRUE),"")</f>
        <v>0</v>
      </c>
      <c r="D396" s="9">
        <f t="shared" si="124"/>
        <v>0</v>
      </c>
      <c r="E396" s="10">
        <f t="shared" si="126"/>
        <v>0</v>
      </c>
      <c r="F396" s="170">
        <v>0</v>
      </c>
      <c r="G396" s="10" cm="1">
        <f t="array" ref="G396">_xlfn.IFS(C396="",0,C396=0,0,C396="CP",0,C396="CEF",0,C396="CSS",0,C396="CEM",0,C396="CEM",0,C396="MAL",0,C396="AT",0,C396="ABST J",0,C396="ABST I",0,C396="FERIE",0,C396="REPOS",0,C396&lt;"1:00",$F$420)</f>
        <v>0</v>
      </c>
      <c r="H396" s="10">
        <f>IF(A396='Relevé Kizeo'!C357,VLOOKUP(A396,'Relevé Kizeo'!$C$4:$R$1001,3,TRUE),"")</f>
        <v>0</v>
      </c>
      <c r="I396" s="10">
        <f>IF(A396='Relevé Kizeo'!C357,VLOOKUP(A396,'Relevé Kizeo'!$C$4:$R$1001,4,TRUE),"")</f>
        <v>0</v>
      </c>
      <c r="J396" s="10">
        <f>IF(A396='Relevé Kizeo'!C357,VLOOKUP(A396,'Relevé Kizeo'!$C$4:$R$1001,5,TRUE),"")</f>
        <v>0</v>
      </c>
      <c r="K396" s="10">
        <f t="shared" si="125"/>
        <v>0</v>
      </c>
      <c r="L396" s="9">
        <v>0</v>
      </c>
      <c r="M396" s="10" cm="1">
        <f t="array" ref="M396">_xlfn.IFS(I396="",0,I396=0,0,I396="CP",0,I396="CEF",0,I396="CSS",0,I396="CEM",0,I396="MAL",0,I396="AT",0,I396="ABST J",0,I396="ABST I",0,I396="FERIE",0,I396="REPOS",0,I396&lt;"1:00",$F$421)</f>
        <v>0</v>
      </c>
      <c r="N396" s="58" cm="1">
        <f t="array" aca="1" ref="N396" ca="1">_xlfn.IFS(D396=0,0,AND(D396&gt;=1,D396&lt;=9),OFFSET($AL$5,MOD(WEEKNUM(A396,21)-1,26),IF(WEEKNUM(A396,21)&gt;26,8,0))/5,D396=10,0,D396=11,(H396-E396+G396)*24+(K396-I396+M396)*24)</f>
        <v>0</v>
      </c>
      <c r="O396" s="25"/>
      <c r="P396" s="25">
        <f t="shared" ca="1" si="119"/>
        <v>0</v>
      </c>
      <c r="Q396" s="28" cm="1">
        <f t="array" aca="1" ref="Q396" ca="1">IF(LEFT(R$2,1)="-",-1,1)*INDIRECT(CONCATENATE(RIGHT(R$2,LEN(R$2)-1),ROW()))+IF(LEFT(R$3,1)="-",-1,1)*INDIRECT(CONCATENATE(RIGHT(R$3,LEN(R$3)-1),ROW()))</f>
        <v>0</v>
      </c>
      <c r="R396" s="25">
        <f t="shared" ca="1" si="120"/>
        <v>-1648.7500000000002</v>
      </c>
      <c r="S396" s="9">
        <f t="shared" si="121"/>
        <v>0</v>
      </c>
      <c r="T396" s="9" t="str">
        <f t="shared" si="128"/>
        <v/>
      </c>
      <c r="U396" s="59"/>
      <c r="V396" s="60">
        <f>IF(A396='Relevé Kizeo'!C357,VLOOKUP(A396,'Relevé Kizeo'!$C$4:$R$1001,6,TRUE),"")</f>
        <v>0</v>
      </c>
      <c r="W396" s="50" t="b">
        <f t="shared" si="134"/>
        <v>0</v>
      </c>
      <c r="X396" s="50"/>
      <c r="Y396" s="51" t="str">
        <f t="shared" si="122"/>
        <v>0</v>
      </c>
      <c r="Z396" s="52">
        <f>IF(A397='Relevé Kizeo'!C358,VLOOKUP(A397,'Relevé Kizeo'!$C$4:$R$1001,8,TRUE),"")</f>
        <v>0</v>
      </c>
      <c r="AA396" s="52" t="str">
        <f t="shared" si="123"/>
        <v>0</v>
      </c>
      <c r="AB396" s="52">
        <f>IF(A397='Relevé Kizeo'!C358,VLOOKUP(A397,'Relevé Kizeo'!$C$4:$R$1001,9,TRUE),"")</f>
        <v>0</v>
      </c>
      <c r="AC396" s="52" t="str">
        <f t="shared" si="129"/>
        <v>0</v>
      </c>
      <c r="AD396" s="53">
        <f>IF(A397='Relevé Kizeo'!C358,VLOOKUP(A397,'Relevé Kizeo'!$C$4:$R$1001,10,TRUE),"")</f>
        <v>0</v>
      </c>
      <c r="AE396" s="11" t="str">
        <f t="shared" ca="1" si="135"/>
        <v/>
      </c>
      <c r="AF396" s="54" t="str">
        <f t="shared" ca="1" si="136"/>
        <v/>
      </c>
      <c r="AJ396" s="33"/>
      <c r="AK396" s="12"/>
      <c r="AL396" s="33"/>
      <c r="AM396" s="33"/>
      <c r="AN396" s="33"/>
      <c r="AO396" s="33"/>
      <c r="AP396" s="33"/>
      <c r="AQ396" s="33"/>
      <c r="AR396" s="33"/>
      <c r="AS396" s="33"/>
      <c r="AT396" s="33"/>
      <c r="AU396" s="33"/>
      <c r="AV396" s="33"/>
      <c r="AW396" s="33"/>
      <c r="AX396" s="33"/>
      <c r="AY396" s="33"/>
      <c r="AZ396" s="33"/>
      <c r="BA396" s="33"/>
      <c r="BB396" s="33"/>
      <c r="BD396" s="92"/>
      <c r="BE396" s="92"/>
      <c r="BF396" s="92"/>
      <c r="BG396" s="92"/>
      <c r="BH396" s="92"/>
      <c r="BI396" s="92"/>
      <c r="BJ396" s="92"/>
      <c r="BK396" s="92"/>
      <c r="BM396" s="93"/>
      <c r="BN396" s="94"/>
      <c r="BO396" s="91"/>
    </row>
    <row r="397" spans="1:67" ht="15.75" customHeight="1" x14ac:dyDescent="0.2">
      <c r="A397" s="57">
        <v>45281</v>
      </c>
      <c r="B397" s="208"/>
      <c r="C397" s="10">
        <f>IF(A397='Relevé Kizeo'!C358,VLOOKUP(A397,'Relevé Kizeo'!$C$4:$R$1001,2,TRUE),"")</f>
        <v>0</v>
      </c>
      <c r="D397" s="9">
        <f t="shared" si="124"/>
        <v>0</v>
      </c>
      <c r="E397" s="10">
        <f t="shared" si="126"/>
        <v>0</v>
      </c>
      <c r="F397" s="170">
        <v>0</v>
      </c>
      <c r="G397" s="10" cm="1">
        <f t="array" ref="G397">_xlfn.IFS(C397="",0,C397=0,0,C397="CP",0,C397="CEF",0,C397="CSS",0,C397="CEM",0,C397="CEM",0,C397="MAL",0,C397="AT",0,C397="ABST J",0,C397="ABST I",0,C397="FERIE",0,C397="REPOS",0,C397&lt;"1:00",$F$420)</f>
        <v>0</v>
      </c>
      <c r="H397" s="10">
        <f>IF(A397='Relevé Kizeo'!C358,VLOOKUP(A397,'Relevé Kizeo'!$C$4:$R$1001,3,TRUE),"")</f>
        <v>0</v>
      </c>
      <c r="I397" s="10">
        <f>IF(A397='Relevé Kizeo'!C358,VLOOKUP(A397,'Relevé Kizeo'!$C$4:$R$1001,4,TRUE),"")</f>
        <v>0</v>
      </c>
      <c r="J397" s="10">
        <f>IF(A397='Relevé Kizeo'!C358,VLOOKUP(A397,'Relevé Kizeo'!$C$4:$R$1001,5,TRUE),"")</f>
        <v>0</v>
      </c>
      <c r="K397" s="10">
        <f t="shared" si="125"/>
        <v>0</v>
      </c>
      <c r="L397" s="9">
        <v>0</v>
      </c>
      <c r="M397" s="10" cm="1">
        <f t="array" ref="M397">_xlfn.IFS(I397="",0,I397=0,0,I397="CP",0,I397="CEF",0,I397="CSS",0,I397="CEM",0,I397="MAL",0,I397="AT",0,I397="ABST J",0,I397="ABST I",0,I397="FERIE",0,I397="REPOS",0,I397&lt;"1:00",$F$421)</f>
        <v>0</v>
      </c>
      <c r="N397" s="58" cm="1">
        <f t="array" aca="1" ref="N397" ca="1">_xlfn.IFS(D397=0,0,AND(D397&gt;=1,D397&lt;=9),OFFSET($AL$5,MOD(WEEKNUM(A397,21)-1,26),IF(WEEKNUM(A397,21)&gt;26,8,0))/5,D397=10,0,D397=11,(H397-E397+G397)*24+(K397-I397+M397)*24)</f>
        <v>0</v>
      </c>
      <c r="O397" s="25"/>
      <c r="P397" s="25">
        <f t="shared" ca="1" si="119"/>
        <v>0</v>
      </c>
      <c r="Q397" s="28" cm="1">
        <f t="array" aca="1" ref="Q397" ca="1">IF(LEFT(R$2,1)="-",-1,1)*INDIRECT(CONCATENATE(RIGHT(R$2,LEN(R$2)-1),ROW()))+IF(LEFT(R$3,1)="-",-1,1)*INDIRECT(CONCATENATE(RIGHT(R$3,LEN(R$3)-1),ROW()))</f>
        <v>0</v>
      </c>
      <c r="R397" s="25">
        <f t="shared" ca="1" si="120"/>
        <v>-1648.7500000000002</v>
      </c>
      <c r="S397" s="9">
        <f t="shared" si="121"/>
        <v>0</v>
      </c>
      <c r="T397" s="9" t="str">
        <f t="shared" si="128"/>
        <v/>
      </c>
      <c r="U397" s="59"/>
      <c r="V397" s="60">
        <f>IF(A397='Relevé Kizeo'!C358,VLOOKUP(A397,'Relevé Kizeo'!$C$4:$R$1001,6,TRUE),"")</f>
        <v>0</v>
      </c>
      <c r="W397" s="50" t="b">
        <f t="shared" si="134"/>
        <v>0</v>
      </c>
      <c r="X397" s="50"/>
      <c r="Y397" s="51" t="str">
        <f t="shared" si="122"/>
        <v>0</v>
      </c>
      <c r="Z397" s="52">
        <f>IF(A398='Relevé Kizeo'!C359,VLOOKUP(A398,'Relevé Kizeo'!$C$4:$R$1001,8,TRUE),"")</f>
        <v>0</v>
      </c>
      <c r="AA397" s="52" t="str">
        <f t="shared" si="123"/>
        <v>0</v>
      </c>
      <c r="AB397" s="52">
        <f>IF(A398='Relevé Kizeo'!C359,VLOOKUP(A398,'Relevé Kizeo'!$C$4:$R$1001,9,TRUE),"")</f>
        <v>0</v>
      </c>
      <c r="AC397" s="52" t="str">
        <f t="shared" si="129"/>
        <v>0</v>
      </c>
      <c r="AD397" s="53">
        <f>IF(A398='Relevé Kizeo'!C359,VLOOKUP(A398,'Relevé Kizeo'!$C$4:$R$1001,10,TRUE),"")</f>
        <v>0</v>
      </c>
      <c r="AE397" s="11" t="str">
        <f t="shared" ca="1" si="135"/>
        <v/>
      </c>
      <c r="AF397" s="54" t="str">
        <f t="shared" ca="1" si="136"/>
        <v/>
      </c>
      <c r="AJ397" s="33"/>
      <c r="AK397" s="14"/>
      <c r="AL397" s="33"/>
      <c r="AM397" s="33"/>
      <c r="AN397" s="33"/>
      <c r="AO397" s="33"/>
      <c r="AP397" s="33"/>
      <c r="AQ397" s="33"/>
      <c r="AR397" s="33"/>
      <c r="AS397" s="33"/>
      <c r="AT397" s="33"/>
      <c r="AU397" s="33"/>
      <c r="AV397" s="33"/>
      <c r="AW397" s="33"/>
      <c r="AX397" s="33"/>
      <c r="AY397" s="33"/>
      <c r="AZ397" s="33"/>
      <c r="BA397" s="33"/>
      <c r="BB397" s="33"/>
      <c r="BD397" s="92"/>
      <c r="BE397" s="92"/>
      <c r="BF397" s="92"/>
      <c r="BG397" s="92"/>
      <c r="BH397" s="92"/>
      <c r="BI397" s="92"/>
      <c r="BJ397" s="92"/>
      <c r="BK397" s="92"/>
      <c r="BM397" s="93"/>
      <c r="BN397" s="94"/>
      <c r="BO397" s="91"/>
    </row>
    <row r="398" spans="1:67" ht="15.75" customHeight="1" x14ac:dyDescent="0.2">
      <c r="A398" s="57">
        <v>45282</v>
      </c>
      <c r="B398" s="208"/>
      <c r="C398" s="10">
        <f>IF(A398='Relevé Kizeo'!C359,VLOOKUP(A398,'Relevé Kizeo'!$C$4:$R$1001,2,TRUE),"")</f>
        <v>0</v>
      </c>
      <c r="D398" s="9">
        <f t="shared" si="124"/>
        <v>0</v>
      </c>
      <c r="E398" s="10">
        <f t="shared" si="126"/>
        <v>0</v>
      </c>
      <c r="F398" s="170">
        <v>0</v>
      </c>
      <c r="G398" s="10" cm="1">
        <f t="array" ref="G398">_xlfn.IFS(C398="",0,C398=0,0,C398="CP",0,C398="CEF",0,C398="CSS",0,C398="CEM",0,C398="CEM",0,C398="MAL",0,C398="AT",0,C398="ABST J",0,C398="ABST I",0,C398="FERIE",0,C398="REPOS",0,C398&lt;"1:00",$F$420)</f>
        <v>0</v>
      </c>
      <c r="H398" s="10">
        <f>IF(A398='Relevé Kizeo'!C359,VLOOKUP(A398,'Relevé Kizeo'!$C$4:$R$1001,3,TRUE),"")</f>
        <v>0</v>
      </c>
      <c r="I398" s="10">
        <f>IF(A398='Relevé Kizeo'!C359,VLOOKUP(A398,'Relevé Kizeo'!$C$4:$R$1001,4,TRUE),"")</f>
        <v>0</v>
      </c>
      <c r="J398" s="10">
        <f>IF(A398='Relevé Kizeo'!C359,VLOOKUP(A398,'Relevé Kizeo'!$C$4:$R$1001,5,TRUE),"")</f>
        <v>0</v>
      </c>
      <c r="K398" s="10">
        <f t="shared" si="125"/>
        <v>0</v>
      </c>
      <c r="L398" s="9">
        <v>0</v>
      </c>
      <c r="M398" s="10" cm="1">
        <f t="array" ref="M398">_xlfn.IFS(I398="",0,I398=0,0,I398="CP",0,I398="CEF",0,I398="CSS",0,I398="CEM",0,I398="MAL",0,I398="AT",0,I398="ABST J",0,I398="ABST I",0,I398="FERIE",0,I398="REPOS",0,I398&lt;"1:00",$F$421)</f>
        <v>0</v>
      </c>
      <c r="N398" s="58" cm="1">
        <f t="array" aca="1" ref="N398" ca="1">_xlfn.IFS(D398=0,0,AND(D398&gt;=1,D398&lt;=9),OFFSET($AL$5,MOD(WEEKNUM(A398,21)-1,26),IF(WEEKNUM(A398,21)&gt;26,8,0))/5,D398=10,0,D398=11,(H398-E398+G398)*24+(K398-I398+M398)*24)</f>
        <v>0</v>
      </c>
      <c r="O398" s="25"/>
      <c r="P398" s="25">
        <f t="shared" ca="1" si="119"/>
        <v>0</v>
      </c>
      <c r="Q398" s="28" cm="1">
        <f t="array" aca="1" ref="Q398" ca="1">IF(LEFT(R$2,1)="-",-1,1)*INDIRECT(CONCATENATE(RIGHT(R$2,LEN(R$2)-1),ROW()))+IF(LEFT(R$3,1)="-",-1,1)*INDIRECT(CONCATENATE(RIGHT(R$3,LEN(R$3)-1),ROW()))</f>
        <v>0</v>
      </c>
      <c r="R398" s="25">
        <f t="shared" ca="1" si="120"/>
        <v>-1648.7500000000002</v>
      </c>
      <c r="S398" s="9">
        <f t="shared" si="121"/>
        <v>0</v>
      </c>
      <c r="T398" s="9" t="str">
        <f t="shared" si="128"/>
        <v/>
      </c>
      <c r="U398" s="59"/>
      <c r="V398" s="60">
        <f>IF(A398='Relevé Kizeo'!C359,VLOOKUP(A398,'Relevé Kizeo'!$C$4:$R$1001,6,TRUE),"")</f>
        <v>0</v>
      </c>
      <c r="W398" s="50">
        <f t="shared" si="134"/>
        <v>0</v>
      </c>
      <c r="X398" s="50"/>
      <c r="Y398" s="51" t="str">
        <f t="shared" si="122"/>
        <v>0</v>
      </c>
      <c r="Z398" s="52">
        <f>IF(A399='Relevé Kizeo'!C360,VLOOKUP(A399,'Relevé Kizeo'!$C$4:$R$1001,8,TRUE),"")</f>
        <v>0</v>
      </c>
      <c r="AA398" s="52" t="str">
        <f t="shared" si="123"/>
        <v>0</v>
      </c>
      <c r="AB398" s="52">
        <f>IF(A399='Relevé Kizeo'!C360,VLOOKUP(A399,'Relevé Kizeo'!$C$4:$R$1001,9,TRUE),"")</f>
        <v>0</v>
      </c>
      <c r="AC398" s="52" t="str">
        <f t="shared" si="129"/>
        <v>0</v>
      </c>
      <c r="AD398" s="53">
        <f>IF(A399='Relevé Kizeo'!C360,VLOOKUP(A399,'Relevé Kizeo'!$C$4:$R$1001,10,TRUE),"")</f>
        <v>0</v>
      </c>
      <c r="AE398" s="11" t="str">
        <f t="shared" ca="1" si="135"/>
        <v/>
      </c>
      <c r="AF398" s="54" t="str">
        <f t="shared" ca="1" si="136"/>
        <v/>
      </c>
      <c r="AJ398" s="33"/>
      <c r="AK398" s="14"/>
      <c r="AL398" s="33"/>
      <c r="AM398" s="33"/>
      <c r="AN398" s="33"/>
      <c r="AO398" s="33"/>
      <c r="AP398" s="33"/>
      <c r="AQ398" s="33"/>
      <c r="AR398" s="33"/>
      <c r="AS398" s="33"/>
      <c r="AT398" s="33"/>
      <c r="AU398" s="33"/>
      <c r="AV398" s="33"/>
      <c r="AW398" s="33"/>
      <c r="AX398" s="33"/>
      <c r="AY398" s="33"/>
      <c r="AZ398" s="33"/>
      <c r="BA398" s="33"/>
      <c r="BB398" s="33"/>
      <c r="BD398" s="92"/>
      <c r="BE398" s="92"/>
      <c r="BF398" s="92"/>
      <c r="BG398" s="92"/>
      <c r="BH398" s="92"/>
      <c r="BI398" s="92"/>
      <c r="BJ398" s="92"/>
      <c r="BK398" s="92"/>
      <c r="BM398" s="93"/>
      <c r="BN398" s="94"/>
      <c r="BO398" s="91"/>
    </row>
    <row r="399" spans="1:67" ht="15.75" customHeight="1" x14ac:dyDescent="0.2">
      <c r="A399" s="57">
        <v>45283</v>
      </c>
      <c r="B399" s="208"/>
      <c r="C399" s="10" t="str">
        <f>IF(A399='Relevé Kizeo'!C360,VLOOKUP(A399,'Relevé Kizeo'!$C$4:$R$1001,2,TRUE),"")</f>
        <v>REPOS</v>
      </c>
      <c r="D399" s="9">
        <f t="shared" si="124"/>
        <v>10</v>
      </c>
      <c r="E399" s="10">
        <f t="shared" si="126"/>
        <v>0</v>
      </c>
      <c r="F399" s="170">
        <v>0</v>
      </c>
      <c r="G399" s="10" cm="1">
        <f t="array" ref="G399">_xlfn.IFS(C399="",0,C399=0,0,C399="CP",0,C399="CEF",0,C399="CSS",0,C399="CEM",0,C399="CEM",0,C399="MAL",0,C399="AT",0,C399="ABST J",0,C399="ABST I",0,C399="FERIE",0,C399="REPOS",0,C399&lt;"1:00",$F$420)</f>
        <v>0</v>
      </c>
      <c r="H399" s="10">
        <f>IF(A399='Relevé Kizeo'!C360,VLOOKUP(A399,'Relevé Kizeo'!$C$4:$R$1001,3,TRUE),"")</f>
        <v>0</v>
      </c>
      <c r="I399" s="10">
        <f>IF(A399='Relevé Kizeo'!C360,VLOOKUP(A399,'Relevé Kizeo'!$C$4:$R$1001,4,TRUE),"")</f>
        <v>0</v>
      </c>
      <c r="J399" s="10">
        <f>IF(A399='Relevé Kizeo'!C360,VLOOKUP(A399,'Relevé Kizeo'!$C$4:$R$1001,5,TRUE),"")</f>
        <v>0</v>
      </c>
      <c r="K399" s="10">
        <f t="shared" si="125"/>
        <v>0</v>
      </c>
      <c r="L399" s="9">
        <v>0</v>
      </c>
      <c r="M399" s="10" cm="1">
        <f t="array" ref="M399">_xlfn.IFS(I399="",0,I399=0,0,I399="CP",0,I399="CEF",0,I399="CSS",0,I399="CEM",0,I399="MAL",0,I399="AT",0,I399="ABST J",0,I399="ABST I",0,I399="FERIE",0,I399="REPOS",0,I399&lt;"1:00",$F$421)</f>
        <v>0</v>
      </c>
      <c r="N399" s="58" cm="1">
        <f t="array" aca="1" ref="N399" ca="1">_xlfn.IFS(D399=0,0,AND(D399&gt;=1,D399&lt;=9),OFFSET($AL$5,MOD(WEEKNUM(A399,21)-1,26),IF(WEEKNUM(A399,21)&gt;26,8,0))/5,D399=10,0,D399=11,(H399-E399+G399)*24+(K399-I399+M399)*24)</f>
        <v>0</v>
      </c>
      <c r="O399" s="25"/>
      <c r="P399" s="25">
        <f t="shared" ca="1" si="119"/>
        <v>0</v>
      </c>
      <c r="Q399" s="28" cm="1">
        <f t="array" aca="1" ref="Q399" ca="1">IF(LEFT(R$2,1)="-",-1,1)*INDIRECT(CONCATENATE(RIGHT(R$2,LEN(R$2)-1),ROW()))+IF(LEFT(R$3,1)="-",-1,1)*INDIRECT(CONCATENATE(RIGHT(R$3,LEN(R$3)-1),ROW()))</f>
        <v>0</v>
      </c>
      <c r="R399" s="25">
        <f t="shared" ca="1" si="120"/>
        <v>-1648.7500000000002</v>
      </c>
      <c r="S399" s="9">
        <f t="shared" si="121"/>
        <v>0</v>
      </c>
      <c r="T399" s="9" t="str">
        <f t="shared" si="128"/>
        <v/>
      </c>
      <c r="U399" s="59"/>
      <c r="V399" s="60">
        <f>IF(A399='Relevé Kizeo'!C360,VLOOKUP(A399,'Relevé Kizeo'!$C$4:$R$1001,6,TRUE),"")</f>
        <v>0</v>
      </c>
      <c r="W399" s="50">
        <f t="shared" si="134"/>
        <v>0</v>
      </c>
      <c r="X399" s="50"/>
      <c r="Y399" s="51" t="str">
        <f t="shared" si="122"/>
        <v>0</v>
      </c>
      <c r="Z399" s="52">
        <f>IF(A400='Relevé Kizeo'!C361,VLOOKUP(A400,'Relevé Kizeo'!$C$4:$R$1001,8,TRUE),"")</f>
        <v>0</v>
      </c>
      <c r="AA399" s="52" t="str">
        <f t="shared" si="123"/>
        <v>0</v>
      </c>
      <c r="AB399" s="52">
        <f>IF(A400='Relevé Kizeo'!C361,VLOOKUP(A400,'Relevé Kizeo'!$C$4:$R$1001,9,TRUE),"")</f>
        <v>0</v>
      </c>
      <c r="AC399" s="52" t="str">
        <f t="shared" si="129"/>
        <v>0</v>
      </c>
      <c r="AD399" s="53">
        <f>IF(A400='Relevé Kizeo'!C361,VLOOKUP(A400,'Relevé Kizeo'!$C$4:$R$1001,10,TRUE),"")</f>
        <v>0</v>
      </c>
      <c r="AE399" s="11" t="str">
        <f t="shared" ca="1" si="135"/>
        <v/>
      </c>
      <c r="AF399" s="54" t="str">
        <f t="shared" ca="1" si="136"/>
        <v/>
      </c>
      <c r="AJ399" s="33"/>
      <c r="AK399" s="14"/>
      <c r="AL399" s="33"/>
      <c r="AM399" s="33"/>
      <c r="AN399" s="33"/>
      <c r="AO399" s="33"/>
      <c r="AP399" s="33"/>
      <c r="AQ399" s="33"/>
      <c r="AR399" s="33"/>
      <c r="AS399" s="33"/>
      <c r="AT399" s="33"/>
      <c r="AU399" s="33"/>
      <c r="AV399" s="33"/>
      <c r="AW399" s="33"/>
      <c r="AX399" s="33"/>
      <c r="AY399" s="33"/>
      <c r="AZ399" s="33"/>
      <c r="BA399" s="33"/>
      <c r="BB399" s="33"/>
      <c r="BD399" s="92"/>
      <c r="BE399" s="92"/>
      <c r="BF399" s="92"/>
      <c r="BG399" s="92"/>
      <c r="BH399" s="92"/>
      <c r="BI399" s="92"/>
      <c r="BJ399" s="92"/>
      <c r="BK399" s="92"/>
      <c r="BM399" s="93"/>
      <c r="BN399" s="94"/>
      <c r="BO399" s="91"/>
    </row>
    <row r="400" spans="1:67" ht="15.75" customHeight="1" x14ac:dyDescent="0.2">
      <c r="A400" s="57">
        <v>45284</v>
      </c>
      <c r="B400" s="208"/>
      <c r="C400" s="10" t="str">
        <f>IF(A400='Relevé Kizeo'!C361,VLOOKUP(A400,'Relevé Kizeo'!$C$4:$R$1001,2,TRUE),"")</f>
        <v>REPOS</v>
      </c>
      <c r="D400" s="9">
        <f t="shared" si="124"/>
        <v>10</v>
      </c>
      <c r="E400" s="10">
        <f t="shared" si="126"/>
        <v>0</v>
      </c>
      <c r="F400" s="170">
        <v>0</v>
      </c>
      <c r="G400" s="10" cm="1">
        <f t="array" ref="G400">_xlfn.IFS(C400="",0,C400=0,0,C400="CP",0,C400="CEF",0,C400="CSS",0,C400="CEM",0,C400="CEM",0,C400="MAL",0,C400="AT",0,C400="ABST J",0,C400="ABST I",0,C400="FERIE",0,C400="REPOS",0,C400&lt;"1:00",$F$420)</f>
        <v>0</v>
      </c>
      <c r="H400" s="10">
        <f>IF(A400='Relevé Kizeo'!C361,VLOOKUP(A400,'Relevé Kizeo'!$C$4:$R$1001,3,TRUE),"")</f>
        <v>0</v>
      </c>
      <c r="I400" s="10">
        <f>IF(A400='Relevé Kizeo'!C361,VLOOKUP(A400,'Relevé Kizeo'!$C$4:$R$1001,4,TRUE),"")</f>
        <v>0</v>
      </c>
      <c r="J400" s="10">
        <f>IF(A400='Relevé Kizeo'!C361,VLOOKUP(A400,'Relevé Kizeo'!$C$4:$R$1001,5,TRUE),"")</f>
        <v>0</v>
      </c>
      <c r="K400" s="10">
        <f t="shared" si="125"/>
        <v>0</v>
      </c>
      <c r="L400" s="9">
        <v>0</v>
      </c>
      <c r="M400" s="10" cm="1">
        <f t="array" ref="M400">_xlfn.IFS(I400="",0,I400=0,0,I400="CP",0,I400="CEF",0,I400="CSS",0,I400="CEM",0,I400="MAL",0,I400="AT",0,I400="ABST J",0,I400="ABST I",0,I400="FERIE",0,I400="REPOS",0,I400&lt;"1:00",$F$421)</f>
        <v>0</v>
      </c>
      <c r="N400" s="58" cm="1">
        <f t="array" aca="1" ref="N400" ca="1">_xlfn.IFS(D400=0,0,AND(D400&gt;=1,D400&lt;=9),OFFSET($AL$5,MOD(WEEKNUM(A400,21)-1,26),IF(WEEKNUM(A400,21)&gt;26,8,0))/5,D400=10,0,D400=11,(H400-E400+G400)*24+(K400-I400+M400)*24)</f>
        <v>0</v>
      </c>
      <c r="O400" s="37">
        <f t="shared" ref="O400" ca="1" si="137">SUM(N394:N398)</f>
        <v>0</v>
      </c>
      <c r="P400" s="25">
        <v>35</v>
      </c>
      <c r="Q400" s="28" cm="1">
        <f t="array" aca="1" ref="Q400" ca="1">IF(LEFT(R$2,1)="-",-1,1)*INDIRECT(CONCATENATE(RIGHT(R$2,LEN(R$2)-1),ROW()))+IF(LEFT(R$3,1)="-",-1,1)*INDIRECT(CONCATENATE(RIGHT(R$3,LEN(R$3)-1),ROW()))</f>
        <v>-35</v>
      </c>
      <c r="R400" s="25">
        <f t="shared" ca="1" si="120"/>
        <v>-1683.7500000000002</v>
      </c>
      <c r="S400" s="9">
        <f t="shared" si="121"/>
        <v>0</v>
      </c>
      <c r="T400" s="9" t="str">
        <f t="shared" si="128"/>
        <v/>
      </c>
      <c r="U400" s="59"/>
      <c r="V400" s="60">
        <f>IF(A400='Relevé Kizeo'!C361,VLOOKUP(A400,'Relevé Kizeo'!$C$4:$R$1001,6,TRUE),"")</f>
        <v>0</v>
      </c>
      <c r="W400" s="50">
        <f t="shared" si="134"/>
        <v>0</v>
      </c>
      <c r="X400" s="50"/>
      <c r="Y400" s="51" t="str">
        <f t="shared" si="122"/>
        <v>0</v>
      </c>
      <c r="Z400" s="52">
        <f>IF(A401='Relevé Kizeo'!C362,VLOOKUP(A401,'Relevé Kizeo'!$C$4:$R$1001,8,TRUE),"")</f>
        <v>0</v>
      </c>
      <c r="AA400" s="52" t="str">
        <f t="shared" si="123"/>
        <v>0</v>
      </c>
      <c r="AB400" s="52">
        <f>IF(A401='Relevé Kizeo'!C362,VLOOKUP(A401,'Relevé Kizeo'!$C$4:$R$1001,9,TRUE),"")</f>
        <v>0</v>
      </c>
      <c r="AC400" s="52" t="str">
        <f t="shared" si="129"/>
        <v>0</v>
      </c>
      <c r="AD400" s="53">
        <f>IF(A401='Relevé Kizeo'!C362,VLOOKUP(A401,'Relevé Kizeo'!$C$4:$R$1001,10,TRUE),"")</f>
        <v>0</v>
      </c>
      <c r="AE400" s="11">
        <f t="shared" ca="1" si="135"/>
        <v>6.708333333333333</v>
      </c>
      <c r="AF400" s="54">
        <f t="shared" ca="1" si="136"/>
        <v>17</v>
      </c>
      <c r="AJ400" s="33"/>
      <c r="AK400" s="14"/>
      <c r="AL400" s="33"/>
      <c r="AM400" s="33"/>
      <c r="AN400" s="33"/>
      <c r="AO400" s="33"/>
      <c r="AP400" s="33"/>
      <c r="AQ400" s="33"/>
      <c r="AR400" s="33"/>
      <c r="AS400" s="33"/>
      <c r="AT400" s="33"/>
      <c r="AU400" s="33"/>
      <c r="AV400" s="33"/>
      <c r="AW400" s="33"/>
      <c r="AX400" s="33"/>
      <c r="AY400" s="33"/>
      <c r="AZ400" s="33"/>
      <c r="BA400" s="33"/>
      <c r="BB400" s="33"/>
      <c r="BD400" s="92"/>
      <c r="BE400" s="92"/>
      <c r="BF400" s="92"/>
      <c r="BG400" s="92"/>
      <c r="BH400" s="92"/>
      <c r="BI400" s="92"/>
      <c r="BJ400" s="92"/>
      <c r="BK400" s="92"/>
      <c r="BM400" s="93"/>
      <c r="BN400" s="94"/>
      <c r="BO400" s="91"/>
    </row>
    <row r="401" spans="1:67" ht="15.75" customHeight="1" x14ac:dyDescent="0.2">
      <c r="A401" s="57">
        <v>45285</v>
      </c>
      <c r="B401" s="207" t="s">
        <v>95</v>
      </c>
      <c r="C401" s="10" t="str">
        <f>IF(A401='Relevé Kizeo'!C362,VLOOKUP(A401,'Relevé Kizeo'!$C$4:$R$1001,2,TRUE),"")</f>
        <v>FERIE</v>
      </c>
      <c r="D401" s="9">
        <f t="shared" si="124"/>
        <v>9</v>
      </c>
      <c r="E401" s="10">
        <f t="shared" si="126"/>
        <v>0</v>
      </c>
      <c r="F401" s="170">
        <v>0</v>
      </c>
      <c r="G401" s="10" cm="1">
        <f t="array" ref="G401">_xlfn.IFS(C401="",0,C401=0,0,C401="CP",0,C401="CEF",0,C401="CSS",0,C401="CEM",0,C401="CEM",0,C401="MAL",0,C401="AT",0,C401="ABST J",0,C401="ABST I",0,C401="FERIE",0,C401="REPOS",0,C401&lt;"1:00",$F$420)</f>
        <v>0</v>
      </c>
      <c r="H401" s="10">
        <f>IF(A401='Relevé Kizeo'!C362,VLOOKUP(A401,'Relevé Kizeo'!$C$4:$R$1001,3,TRUE),"")</f>
        <v>0</v>
      </c>
      <c r="I401" s="10">
        <f>IF(A401='Relevé Kizeo'!C362,VLOOKUP(A401,'Relevé Kizeo'!$C$4:$R$1001,4,TRUE),"")</f>
        <v>0</v>
      </c>
      <c r="J401" s="10">
        <f>IF(A401='Relevé Kizeo'!C362,VLOOKUP(A401,'Relevé Kizeo'!$C$4:$R$1001,5,TRUE),"")</f>
        <v>0</v>
      </c>
      <c r="K401" s="10">
        <f t="shared" si="125"/>
        <v>0</v>
      </c>
      <c r="L401" s="9">
        <v>0</v>
      </c>
      <c r="M401" s="10" cm="1">
        <f t="array" ref="M401">_xlfn.IFS(I401="",0,I401=0,0,I401="CP",0,I401="CEF",0,I401="CSS",0,I401="CEM",0,I401="MAL",0,I401="AT",0,I401="ABST J",0,I401="ABST I",0,I401="FERIE",0,I401="REPOS",0,I401&lt;"1:00",$F$421)</f>
        <v>0</v>
      </c>
      <c r="N401" s="58" cm="1">
        <f t="array" aca="1" ref="N401" ca="1">_xlfn.IFS(D401=0,0,AND(D401&gt;=1,D401&lt;=9),OFFSET($AL$5,MOD(WEEKNUM(A401,21)-1,26),IF(WEEKNUM(A401,21)&gt;26,8,0))/5,D401=10,0,D401=11,(H401-E401+G401)*24+(K401-I401+M401)*24)</f>
        <v>7</v>
      </c>
      <c r="O401" s="33"/>
      <c r="P401" s="25"/>
      <c r="Q401" s="28" cm="1">
        <f t="array" aca="1" ref="Q401" ca="1">IF(LEFT(R$2,1)="-",-1,1)*INDIRECT(CONCATENATE(RIGHT(R$2,LEN(R$2)-1),ROW()))+IF(LEFT(R$3,1)="-",-1,1)*INDIRECT(CONCATENATE(RIGHT(R$3,LEN(R$3)-1),ROW()))</f>
        <v>0</v>
      </c>
      <c r="R401" s="25">
        <f t="shared" ca="1" si="120"/>
        <v>-1683.7500000000002</v>
      </c>
      <c r="S401" s="9">
        <f t="shared" si="121"/>
        <v>0</v>
      </c>
      <c r="T401" s="9" t="str">
        <f t="shared" si="128"/>
        <v/>
      </c>
      <c r="U401" s="59"/>
      <c r="V401" s="60">
        <f>IF(A401='Relevé Kizeo'!C362,VLOOKUP(A401,'Relevé Kizeo'!$C$4:$R$1001,6,TRUE),"")</f>
        <v>0</v>
      </c>
      <c r="W401" s="50" t="b">
        <f t="shared" si="134"/>
        <v>0</v>
      </c>
      <c r="X401" s="50"/>
      <c r="Y401" s="51" t="str">
        <f t="shared" si="122"/>
        <v>0</v>
      </c>
      <c r="Z401" s="52">
        <f>IF(A402='Relevé Kizeo'!C363,VLOOKUP(A402,'Relevé Kizeo'!$C$4:$R$1001,8,TRUE),"")</f>
        <v>0</v>
      </c>
      <c r="AA401" s="52" t="str">
        <f t="shared" si="123"/>
        <v>0</v>
      </c>
      <c r="AB401" s="52">
        <f>IF(A402='Relevé Kizeo'!C363,VLOOKUP(A402,'Relevé Kizeo'!$C$4:$R$1001,9,TRUE),"")</f>
        <v>0</v>
      </c>
      <c r="AC401" s="52" t="str">
        <f t="shared" si="129"/>
        <v>0</v>
      </c>
      <c r="AD401" s="53">
        <f>IF(A402='Relevé Kizeo'!C363,VLOOKUP(A402,'Relevé Kizeo'!$C$4:$R$1001,10,TRUE),"")</f>
        <v>0</v>
      </c>
      <c r="AE401" s="11" t="str">
        <f t="shared" ca="1" si="135"/>
        <v/>
      </c>
      <c r="AF401" s="54" t="str">
        <f t="shared" ca="1" si="136"/>
        <v/>
      </c>
      <c r="AJ401" s="33"/>
      <c r="AK401" s="14"/>
      <c r="AL401" s="33"/>
      <c r="AM401" s="33"/>
      <c r="AN401" s="33"/>
      <c r="AO401" s="33"/>
      <c r="AP401" s="33"/>
      <c r="AQ401" s="33"/>
      <c r="AR401" s="33"/>
      <c r="AS401" s="33"/>
      <c r="AT401" s="33"/>
      <c r="AU401" s="33"/>
      <c r="AV401" s="33"/>
      <c r="AW401" s="33"/>
      <c r="AX401" s="33"/>
      <c r="AY401" s="33"/>
      <c r="AZ401" s="33"/>
      <c r="BA401" s="33"/>
      <c r="BB401" s="33"/>
      <c r="BD401" s="92"/>
      <c r="BE401" s="92"/>
      <c r="BF401" s="92"/>
      <c r="BG401" s="92"/>
      <c r="BH401" s="92"/>
      <c r="BI401" s="92"/>
      <c r="BJ401" s="92"/>
      <c r="BK401" s="92"/>
      <c r="BM401" s="93"/>
      <c r="BN401" s="94"/>
      <c r="BO401" s="91"/>
    </row>
    <row r="402" spans="1:67" ht="15.75" customHeight="1" x14ac:dyDescent="0.2">
      <c r="A402" s="57">
        <v>45286</v>
      </c>
      <c r="B402" s="208"/>
      <c r="C402" s="10">
        <f>IF(A402='Relevé Kizeo'!C363,VLOOKUP(A402,'Relevé Kizeo'!$C$4:$R$1001,2,TRUE),"")</f>
        <v>0</v>
      </c>
      <c r="D402" s="9">
        <f t="shared" si="124"/>
        <v>0</v>
      </c>
      <c r="E402" s="10">
        <f t="shared" si="126"/>
        <v>0</v>
      </c>
      <c r="F402" s="170">
        <v>0</v>
      </c>
      <c r="G402" s="10" cm="1">
        <f t="array" ref="G402">_xlfn.IFS(C402="",0,C402=0,0,C402="CP",0,C402="CEF",0,C402="CSS",0,C402="CEM",0,C402="CEM",0,C402="MAL",0,C402="AT",0,C402="ABST J",0,C402="ABST I",0,C402="FERIE",0,C402="REPOS",0,C402&lt;"1:00",$F$420)</f>
        <v>0</v>
      </c>
      <c r="H402" s="10">
        <f>IF(A402='Relevé Kizeo'!C363,VLOOKUP(A402,'Relevé Kizeo'!$C$4:$R$1001,3,TRUE),"")</f>
        <v>0</v>
      </c>
      <c r="I402" s="10">
        <f>IF(A402='Relevé Kizeo'!C363,VLOOKUP(A402,'Relevé Kizeo'!$C$4:$R$1001,4,TRUE),"")</f>
        <v>0</v>
      </c>
      <c r="J402" s="10">
        <f>IF(A402='Relevé Kizeo'!C363,VLOOKUP(A402,'Relevé Kizeo'!$C$4:$R$1001,5,TRUE),"")</f>
        <v>0</v>
      </c>
      <c r="K402" s="10">
        <f t="shared" si="125"/>
        <v>0</v>
      </c>
      <c r="L402" s="9">
        <v>0</v>
      </c>
      <c r="M402" s="10" cm="1">
        <f t="array" ref="M402">_xlfn.IFS(I402="",0,I402=0,0,I402="CP",0,I402="CEF",0,I402="CSS",0,I402="CEM",0,I402="MAL",0,I402="AT",0,I402="ABST J",0,I402="ABST I",0,I402="FERIE",0,I402="REPOS",0,I402&lt;"1:00",$F$421)</f>
        <v>0</v>
      </c>
      <c r="N402" s="58" cm="1">
        <f t="array" aca="1" ref="N402" ca="1">_xlfn.IFS(D402=0,0,AND(D402&gt;=1,D402&lt;=9),OFFSET($AL$5,MOD(WEEKNUM(A402,21)-1,26),IF(WEEKNUM(A402,21)&gt;26,8,0))/5,D402=10,0,D402=11,(H402-E402+G402)*24+(K402-I402+M402)*24)</f>
        <v>0</v>
      </c>
      <c r="O402" s="25"/>
      <c r="P402" s="25">
        <f t="shared" ca="1" si="119"/>
        <v>0</v>
      </c>
      <c r="Q402" s="28" cm="1">
        <f t="array" aca="1" ref="Q402" ca="1">IF(LEFT(R$2,1)="-",-1,1)*INDIRECT(CONCATENATE(RIGHT(R$2,LEN(R$2)-1),ROW()))+IF(LEFT(R$3,1)="-",-1,1)*INDIRECT(CONCATENATE(RIGHT(R$3,LEN(R$3)-1),ROW()))</f>
        <v>0</v>
      </c>
      <c r="R402" s="25">
        <f t="shared" ca="1" si="120"/>
        <v>-1683.7500000000002</v>
      </c>
      <c r="S402" s="9">
        <f t="shared" si="121"/>
        <v>0</v>
      </c>
      <c r="T402" s="9" t="str">
        <f t="shared" si="128"/>
        <v/>
      </c>
      <c r="U402" s="59"/>
      <c r="V402" s="60">
        <f>IF(A402='Relevé Kizeo'!C363,VLOOKUP(A402,'Relevé Kizeo'!$C$4:$R$1001,6,TRUE),"")</f>
        <v>0</v>
      </c>
      <c r="W402" s="50" t="b">
        <f t="shared" si="134"/>
        <v>0</v>
      </c>
      <c r="X402" s="50"/>
      <c r="Y402" s="51" t="str">
        <f t="shared" si="122"/>
        <v>0</v>
      </c>
      <c r="Z402" s="52">
        <f>IF(A403='Relevé Kizeo'!C364,VLOOKUP(A403,'Relevé Kizeo'!$C$4:$R$1001,8,TRUE),"")</f>
        <v>0</v>
      </c>
      <c r="AA402" s="52" t="str">
        <f t="shared" si="123"/>
        <v>0</v>
      </c>
      <c r="AB402" s="52">
        <f>IF(A403='Relevé Kizeo'!C364,VLOOKUP(A403,'Relevé Kizeo'!$C$4:$R$1001,9,TRUE),"")</f>
        <v>0</v>
      </c>
      <c r="AC402" s="52" t="str">
        <f t="shared" si="129"/>
        <v>0</v>
      </c>
      <c r="AD402" s="53">
        <f>IF(A403='Relevé Kizeo'!C364,VLOOKUP(A403,'Relevé Kizeo'!$C$4:$R$1001,10,TRUE),"")</f>
        <v>0</v>
      </c>
      <c r="AE402" s="11" t="str">
        <f t="shared" ca="1" si="135"/>
        <v/>
      </c>
      <c r="AF402" s="54" t="str">
        <f t="shared" ca="1" si="136"/>
        <v/>
      </c>
      <c r="AJ402" s="33"/>
      <c r="AK402" s="14"/>
      <c r="AL402" s="33"/>
      <c r="AM402" s="33"/>
      <c r="AN402" s="33"/>
      <c r="AO402" s="33"/>
      <c r="AP402" s="33"/>
      <c r="AQ402" s="33"/>
      <c r="AR402" s="33"/>
      <c r="AS402" s="33"/>
      <c r="AT402" s="33"/>
      <c r="AU402" s="33"/>
      <c r="AV402" s="33"/>
      <c r="AW402" s="33"/>
      <c r="AX402" s="33"/>
      <c r="AY402" s="33"/>
      <c r="AZ402" s="33"/>
      <c r="BA402" s="33"/>
      <c r="BB402" s="33"/>
      <c r="BD402" s="92"/>
      <c r="BE402" s="92"/>
      <c r="BF402" s="92"/>
      <c r="BG402" s="92"/>
      <c r="BH402" s="92"/>
      <c r="BI402" s="92"/>
      <c r="BJ402" s="92"/>
      <c r="BK402" s="92"/>
      <c r="BM402" s="93"/>
      <c r="BN402" s="94"/>
      <c r="BO402" s="91"/>
    </row>
    <row r="403" spans="1:67" ht="15.75" customHeight="1" x14ac:dyDescent="0.2">
      <c r="A403" s="57">
        <v>45287</v>
      </c>
      <c r="B403" s="208"/>
      <c r="C403" s="10">
        <f>IF(A403='Relevé Kizeo'!C364,VLOOKUP(A403,'Relevé Kizeo'!$C$4:$R$1001,2,TRUE),"")</f>
        <v>0</v>
      </c>
      <c r="D403" s="9">
        <f t="shared" si="124"/>
        <v>0</v>
      </c>
      <c r="E403" s="10">
        <f t="shared" si="126"/>
        <v>0</v>
      </c>
      <c r="F403" s="170">
        <v>0</v>
      </c>
      <c r="G403" s="10" cm="1">
        <f t="array" ref="G403">_xlfn.IFS(C403="",0,C403=0,0,C403="CP",0,C403="CEF",0,C403="CSS",0,C403="CEM",0,C403="CEM",0,C403="MAL",0,C403="AT",0,C403="ABST J",0,C403="ABST I",0,C403="FERIE",0,C403="REPOS",0,C403&lt;"1:00",$F$420)</f>
        <v>0</v>
      </c>
      <c r="H403" s="10">
        <f>IF(A403='Relevé Kizeo'!C364,VLOOKUP(A403,'Relevé Kizeo'!$C$4:$R$1001,3,TRUE),"")</f>
        <v>0</v>
      </c>
      <c r="I403" s="10">
        <f>IF(A403='Relevé Kizeo'!C364,VLOOKUP(A403,'Relevé Kizeo'!$C$4:$R$1001,4,TRUE),"")</f>
        <v>0</v>
      </c>
      <c r="J403" s="10">
        <f>IF(A403='Relevé Kizeo'!C364,VLOOKUP(A403,'Relevé Kizeo'!$C$4:$R$1001,5,TRUE),"")</f>
        <v>0</v>
      </c>
      <c r="K403" s="10">
        <f t="shared" si="125"/>
        <v>0</v>
      </c>
      <c r="L403" s="9">
        <v>0</v>
      </c>
      <c r="M403" s="10" cm="1">
        <f t="array" ref="M403">_xlfn.IFS(I403="",0,I403=0,0,I403="CP",0,I403="CEF",0,I403="CSS",0,I403="CEM",0,I403="MAL",0,I403="AT",0,I403="ABST J",0,I403="ABST I",0,I403="FERIE",0,I403="REPOS",0,I403&lt;"1:00",$F$421)</f>
        <v>0</v>
      </c>
      <c r="N403" s="58" cm="1">
        <f t="array" aca="1" ref="N403" ca="1">_xlfn.IFS(D403=0,0,AND(D403&gt;=1,D403&lt;=9),OFFSET($AL$5,MOD(WEEKNUM(A403,21)-1,26),IF(WEEKNUM(A403,21)&gt;26,8,0))/5,D403=10,0,D403=11,(H403-E403+G403)*24+(K403-I403+M403)*24)</f>
        <v>0</v>
      </c>
      <c r="O403" s="25"/>
      <c r="P403" s="25">
        <f t="shared" ca="1" si="119"/>
        <v>0</v>
      </c>
      <c r="Q403" s="28" cm="1">
        <f t="array" aca="1" ref="Q403" ca="1">IF(LEFT(R$2,1)="-",-1,1)*INDIRECT(CONCATENATE(RIGHT(R$2,LEN(R$2)-1),ROW()))+IF(LEFT(R$3,1)="-",-1,1)*INDIRECT(CONCATENATE(RIGHT(R$3,LEN(R$3)-1),ROW()))</f>
        <v>0</v>
      </c>
      <c r="R403" s="25">
        <f t="shared" ca="1" si="120"/>
        <v>-1683.7500000000002</v>
      </c>
      <c r="S403" s="9">
        <f t="shared" si="121"/>
        <v>0</v>
      </c>
      <c r="T403" s="9" t="str">
        <f t="shared" si="128"/>
        <v/>
      </c>
      <c r="U403" s="59"/>
      <c r="V403" s="60">
        <f>IF(A403='Relevé Kizeo'!C364,VLOOKUP(A403,'Relevé Kizeo'!$C$4:$R$1001,6,TRUE),"")</f>
        <v>0</v>
      </c>
      <c r="W403" s="50" t="b">
        <f t="shared" si="134"/>
        <v>0</v>
      </c>
      <c r="X403" s="50"/>
      <c r="Y403" s="51" t="str">
        <f t="shared" si="122"/>
        <v>0</v>
      </c>
      <c r="Z403" s="52">
        <f>IF(A404='Relevé Kizeo'!C365,VLOOKUP(A404,'Relevé Kizeo'!$C$4:$R$1001,8,TRUE),"")</f>
        <v>0</v>
      </c>
      <c r="AA403" s="52" t="str">
        <f t="shared" si="123"/>
        <v>0</v>
      </c>
      <c r="AB403" s="52">
        <f>IF(A404='Relevé Kizeo'!C365,VLOOKUP(A404,'Relevé Kizeo'!$C$4:$R$1001,9,TRUE),"")</f>
        <v>0</v>
      </c>
      <c r="AC403" s="52" t="str">
        <f t="shared" si="129"/>
        <v>0</v>
      </c>
      <c r="AD403" s="53">
        <f>IF(A404='Relevé Kizeo'!C365,VLOOKUP(A404,'Relevé Kizeo'!$C$4:$R$1001,10,TRUE),"")</f>
        <v>0</v>
      </c>
      <c r="AE403" s="11" t="str">
        <f t="shared" ca="1" si="135"/>
        <v/>
      </c>
      <c r="AF403" s="54" t="str">
        <f t="shared" ca="1" si="136"/>
        <v/>
      </c>
      <c r="AJ403" s="33"/>
      <c r="AK403" s="14"/>
      <c r="AL403" s="33"/>
      <c r="AM403" s="33"/>
      <c r="AN403" s="33"/>
      <c r="AO403" s="33"/>
      <c r="AP403" s="33"/>
      <c r="AQ403" s="33"/>
      <c r="AR403" s="33"/>
      <c r="AS403" s="33"/>
      <c r="AT403" s="33"/>
      <c r="AU403" s="33"/>
      <c r="AV403" s="33"/>
      <c r="AW403" s="33"/>
      <c r="AX403" s="33"/>
      <c r="AY403" s="33"/>
      <c r="AZ403" s="33"/>
      <c r="BA403" s="33"/>
      <c r="BB403" s="33"/>
      <c r="BD403" s="92"/>
      <c r="BE403" s="92"/>
      <c r="BF403" s="92"/>
      <c r="BG403" s="92"/>
      <c r="BH403" s="92"/>
      <c r="BI403" s="92"/>
      <c r="BJ403" s="92"/>
      <c r="BK403" s="92"/>
      <c r="BM403" s="93"/>
      <c r="BN403" s="94"/>
      <c r="BO403" s="91"/>
    </row>
    <row r="404" spans="1:67" ht="15.75" customHeight="1" x14ac:dyDescent="0.2">
      <c r="A404" s="57">
        <v>45288</v>
      </c>
      <c r="B404" s="208"/>
      <c r="C404" s="10">
        <f>IF(A404='Relevé Kizeo'!C365,VLOOKUP(A404,'Relevé Kizeo'!$C$4:$R$1001,2,TRUE),"")</f>
        <v>0</v>
      </c>
      <c r="D404" s="9">
        <f t="shared" si="124"/>
        <v>0</v>
      </c>
      <c r="E404" s="10">
        <f t="shared" si="126"/>
        <v>0</v>
      </c>
      <c r="F404" s="170">
        <v>0</v>
      </c>
      <c r="G404" s="10" cm="1">
        <f t="array" ref="G404">_xlfn.IFS(C404="",0,C404=0,0,C404="CP",0,C404="CEF",0,C404="CSS",0,C404="CEM",0,C404="CEM",0,C404="MAL",0,C404="AT",0,C404="ABST J",0,C404="ABST I",0,C404="FERIE",0,C404="REPOS",0,C404&lt;"1:00",$F$420)</f>
        <v>0</v>
      </c>
      <c r="H404" s="10">
        <f>IF(A404='Relevé Kizeo'!C365,VLOOKUP(A404,'Relevé Kizeo'!$C$4:$R$1001,3,TRUE),"")</f>
        <v>0</v>
      </c>
      <c r="I404" s="10">
        <f>IF(A404='Relevé Kizeo'!C365,VLOOKUP(A404,'Relevé Kizeo'!$C$4:$R$1001,4,TRUE),"")</f>
        <v>0</v>
      </c>
      <c r="J404" s="10">
        <f>IF(A404='Relevé Kizeo'!C365,VLOOKUP(A404,'Relevé Kizeo'!$C$4:$R$1001,5,TRUE),"")</f>
        <v>0</v>
      </c>
      <c r="K404" s="10">
        <f t="shared" si="125"/>
        <v>0</v>
      </c>
      <c r="L404" s="9">
        <v>0</v>
      </c>
      <c r="M404" s="10" cm="1">
        <f t="array" ref="M404">_xlfn.IFS(I404="",0,I404=0,0,I404="CP",0,I404="CEF",0,I404="CSS",0,I404="CEM",0,I404="MAL",0,I404="AT",0,I404="ABST J",0,I404="ABST I",0,I404="FERIE",0,I404="REPOS",0,I404&lt;"1:00",$F$421)</f>
        <v>0</v>
      </c>
      <c r="N404" s="58" cm="1">
        <f t="array" aca="1" ref="N404" ca="1">_xlfn.IFS(D404=0,0,AND(D404&gt;=1,D404&lt;=9),OFFSET($AL$5,MOD(WEEKNUM(A404,21)-1,26),IF(WEEKNUM(A404,21)&gt;26,8,0))/5,D404=10,0,D404=11,(H404-E404+G404)*24+(K404-I404+M404)*24)</f>
        <v>0</v>
      </c>
      <c r="O404" s="25"/>
      <c r="P404" s="25">
        <f t="shared" ca="1" si="119"/>
        <v>0</v>
      </c>
      <c r="Q404" s="28" cm="1">
        <f t="array" aca="1" ref="Q404" ca="1">IF(LEFT(R$2,1)="-",-1,1)*INDIRECT(CONCATENATE(RIGHT(R$2,LEN(R$2)-1),ROW()))+IF(LEFT(R$3,1)="-",-1,1)*INDIRECT(CONCATENATE(RIGHT(R$3,LEN(R$3)-1),ROW()))</f>
        <v>0</v>
      </c>
      <c r="R404" s="25">
        <f t="shared" ca="1" si="120"/>
        <v>-1683.7500000000002</v>
      </c>
      <c r="S404" s="9">
        <f t="shared" si="121"/>
        <v>0</v>
      </c>
      <c r="T404" s="9" t="str">
        <f t="shared" si="128"/>
        <v/>
      </c>
      <c r="U404" s="59"/>
      <c r="V404" s="60">
        <f>IF(A404='Relevé Kizeo'!C365,VLOOKUP(A404,'Relevé Kizeo'!$C$4:$R$1001,6,TRUE),"")</f>
        <v>0</v>
      </c>
      <c r="W404" s="50" t="b">
        <f t="shared" si="134"/>
        <v>0</v>
      </c>
      <c r="X404" s="50"/>
      <c r="Y404" s="51" t="str">
        <f t="shared" si="122"/>
        <v>0</v>
      </c>
      <c r="Z404" s="52">
        <f>IF(A405='Relevé Kizeo'!C366,VLOOKUP(A405,'Relevé Kizeo'!$C$4:$R$1001,8,TRUE),"")</f>
        <v>0</v>
      </c>
      <c r="AA404" s="52" t="str">
        <f t="shared" si="123"/>
        <v>0</v>
      </c>
      <c r="AB404" s="52">
        <f>IF(A405='Relevé Kizeo'!C366,VLOOKUP(A405,'Relevé Kizeo'!$C$4:$R$1001,9,TRUE),"")</f>
        <v>0</v>
      </c>
      <c r="AC404" s="52" t="str">
        <f t="shared" si="129"/>
        <v>0</v>
      </c>
      <c r="AD404" s="53">
        <f>IF(A405='Relevé Kizeo'!C366,VLOOKUP(A405,'Relevé Kizeo'!$C$4:$R$1001,10,TRUE),"")</f>
        <v>0</v>
      </c>
      <c r="AE404" s="11" t="str">
        <f t="shared" ca="1" si="135"/>
        <v/>
      </c>
      <c r="AF404" s="54" t="str">
        <f t="shared" ca="1" si="136"/>
        <v/>
      </c>
      <c r="AJ404" s="33"/>
      <c r="AK404" s="14"/>
      <c r="AL404" s="33"/>
      <c r="AM404" s="33"/>
      <c r="AN404" s="33"/>
      <c r="AO404" s="33"/>
      <c r="AP404" s="33"/>
      <c r="AQ404" s="33"/>
      <c r="AR404" s="33"/>
      <c r="AS404" s="33"/>
      <c r="AT404" s="33"/>
      <c r="AU404" s="33"/>
      <c r="AV404" s="33"/>
      <c r="AW404" s="33"/>
      <c r="AX404" s="33"/>
      <c r="AY404" s="33"/>
      <c r="AZ404" s="33"/>
      <c r="BA404" s="33"/>
      <c r="BB404" s="33"/>
      <c r="BD404" s="92"/>
      <c r="BE404" s="92"/>
      <c r="BF404" s="92"/>
      <c r="BG404" s="92"/>
      <c r="BH404" s="92"/>
      <c r="BI404" s="92"/>
      <c r="BJ404" s="92"/>
      <c r="BK404" s="92"/>
      <c r="BM404" s="93"/>
      <c r="BN404" s="94"/>
      <c r="BO404" s="91"/>
    </row>
    <row r="405" spans="1:67" ht="15.75" customHeight="1" x14ac:dyDescent="0.2">
      <c r="A405" s="57">
        <v>45289</v>
      </c>
      <c r="B405" s="208"/>
      <c r="C405" s="10">
        <f>IF(A405='Relevé Kizeo'!C366,VLOOKUP(A405,'Relevé Kizeo'!$C$4:$R$1001,2,TRUE),"")</f>
        <v>0</v>
      </c>
      <c r="D405" s="9">
        <f t="shared" si="124"/>
        <v>0</v>
      </c>
      <c r="E405" s="10">
        <f t="shared" si="126"/>
        <v>0</v>
      </c>
      <c r="F405" s="170">
        <v>0</v>
      </c>
      <c r="G405" s="10" cm="1">
        <f t="array" ref="G405">_xlfn.IFS(C405="",0,C405=0,0,C405="CP",0,C405="CEF",0,C405="CSS",0,C405="CEM",0,C405="CEM",0,C405="MAL",0,C405="AT",0,C405="ABST J",0,C405="ABST I",0,C405="FERIE",0,C405="REPOS",0,C405&lt;"1:00",$F$420)</f>
        <v>0</v>
      </c>
      <c r="H405" s="10">
        <f>IF(A405='Relevé Kizeo'!C366,VLOOKUP(A405,'Relevé Kizeo'!$C$4:$R$1001,3,TRUE),"")</f>
        <v>0</v>
      </c>
      <c r="I405" s="10">
        <f>IF(A405='Relevé Kizeo'!C366,VLOOKUP(A405,'Relevé Kizeo'!$C$4:$R$1001,4,TRUE),"")</f>
        <v>0</v>
      </c>
      <c r="J405" s="10">
        <f>IF(A405='Relevé Kizeo'!C366,VLOOKUP(A405,'Relevé Kizeo'!$C$4:$R$1001,5,TRUE),"")</f>
        <v>0</v>
      </c>
      <c r="K405" s="10">
        <f t="shared" si="125"/>
        <v>0</v>
      </c>
      <c r="L405" s="9">
        <v>0</v>
      </c>
      <c r="M405" s="10" cm="1">
        <f t="array" ref="M405">_xlfn.IFS(I405="",0,I405=0,0,I405="CP",0,I405="CEF",0,I405="CSS",0,I405="CEM",0,I405="MAL",0,I405="AT",0,I405="ABST J",0,I405="ABST I",0,I405="FERIE",0,I405="REPOS",0,I405&lt;"1:00",$F$421)</f>
        <v>0</v>
      </c>
      <c r="N405" s="58" cm="1">
        <f t="array" aca="1" ref="N405" ca="1">_xlfn.IFS(D405=0,0,AND(D405&gt;=1,D405&lt;=9),OFFSET($AL$5,MOD(WEEKNUM(A405,21)-1,26),IF(WEEKNUM(A405,21)&gt;26,8,0))/5,D405=10,0,D405=11,(H405-E405+G405)*24+(K405-I405+M405)*24)</f>
        <v>0</v>
      </c>
      <c r="O405" s="25"/>
      <c r="P405" s="25">
        <f t="shared" ca="1" si="119"/>
        <v>0</v>
      </c>
      <c r="Q405" s="28" cm="1">
        <f t="array" aca="1" ref="Q405" ca="1">IF(LEFT(R$2,1)="-",-1,1)*INDIRECT(CONCATENATE(RIGHT(R$2,LEN(R$2)-1),ROW()))+IF(LEFT(R$3,1)="-",-1,1)*INDIRECT(CONCATENATE(RIGHT(R$3,LEN(R$3)-1),ROW()))</f>
        <v>0</v>
      </c>
      <c r="R405" s="25">
        <f t="shared" ca="1" si="120"/>
        <v>-1683.7500000000002</v>
      </c>
      <c r="S405" s="9">
        <f t="shared" si="121"/>
        <v>0</v>
      </c>
      <c r="T405" s="9" t="str">
        <f t="shared" si="128"/>
        <v/>
      </c>
      <c r="U405" s="59"/>
      <c r="V405" s="60">
        <f>IF(A405='Relevé Kizeo'!C366,VLOOKUP(A405,'Relevé Kizeo'!$C$4:$R$1001,6,TRUE),"")</f>
        <v>0</v>
      </c>
      <c r="W405" s="50">
        <f t="shared" si="134"/>
        <v>0</v>
      </c>
      <c r="X405" s="50"/>
      <c r="Y405" s="51" t="str">
        <f t="shared" si="122"/>
        <v>0</v>
      </c>
      <c r="Z405" s="52">
        <f>IF(A406='Relevé Kizeo'!C367,VLOOKUP(A406,'Relevé Kizeo'!$C$4:$R$1001,8,TRUE),"")</f>
        <v>0</v>
      </c>
      <c r="AA405" s="52" t="str">
        <f t="shared" si="123"/>
        <v>0</v>
      </c>
      <c r="AB405" s="52">
        <f>IF(A406='Relevé Kizeo'!C367,VLOOKUP(A406,'Relevé Kizeo'!$C$4:$R$1001,9,TRUE),"")</f>
        <v>0</v>
      </c>
      <c r="AC405" s="52" t="str">
        <f t="shared" si="129"/>
        <v>0</v>
      </c>
      <c r="AD405" s="53">
        <f>IF(A406='Relevé Kizeo'!C367,VLOOKUP(A406,'Relevé Kizeo'!$C$4:$R$1001,10,TRUE),"")</f>
        <v>0</v>
      </c>
      <c r="AE405" s="11" t="str">
        <f t="shared" ca="1" si="135"/>
        <v/>
      </c>
      <c r="AF405" s="54" t="str">
        <f t="shared" ca="1" si="136"/>
        <v/>
      </c>
      <c r="AJ405" s="33"/>
      <c r="AK405" s="14"/>
      <c r="AL405" s="33"/>
      <c r="AM405" s="33"/>
      <c r="AN405" s="33"/>
      <c r="AO405" s="33"/>
      <c r="AP405" s="33"/>
      <c r="AQ405" s="33"/>
      <c r="AR405" s="33"/>
      <c r="AS405" s="33"/>
      <c r="AT405" s="33"/>
      <c r="AU405" s="33"/>
      <c r="AV405" s="33"/>
      <c r="AW405" s="33"/>
      <c r="AX405" s="33"/>
      <c r="AY405" s="33"/>
      <c r="AZ405" s="33"/>
      <c r="BA405" s="33"/>
      <c r="BB405" s="33"/>
      <c r="BD405" s="92"/>
      <c r="BE405" s="92"/>
      <c r="BF405" s="92"/>
      <c r="BG405" s="92"/>
      <c r="BH405" s="92"/>
      <c r="BI405" s="92"/>
      <c r="BJ405" s="92"/>
      <c r="BK405" s="92"/>
      <c r="BM405" s="93"/>
      <c r="BN405" s="94"/>
      <c r="BO405" s="91"/>
    </row>
    <row r="406" spans="1:67" ht="15.75" customHeight="1" thickBot="1" x14ac:dyDescent="0.25">
      <c r="A406" s="57">
        <v>45290</v>
      </c>
      <c r="B406" s="208"/>
      <c r="C406" s="10" t="str">
        <f>IF(A406='Relevé Kizeo'!C367,VLOOKUP(A406,'Relevé Kizeo'!$C$4:$R$1001,2,TRUE),"")</f>
        <v>REPOS</v>
      </c>
      <c r="D406" s="9">
        <f t="shared" si="124"/>
        <v>10</v>
      </c>
      <c r="E406" s="10">
        <f t="shared" si="126"/>
        <v>0</v>
      </c>
      <c r="F406" s="170">
        <v>0</v>
      </c>
      <c r="G406" s="10" cm="1">
        <f t="array" ref="G406">_xlfn.IFS(C406="",0,C406=0,0,C406="CP",0,C406="CEF",0,C406="CSS",0,C406="CEM",0,C406="CEM",0,C406="MAL",0,C406="AT",0,C406="ABST J",0,C406="ABST I",0,C406="FERIE",0,C406="REPOS",0,C406&lt;"1:00",$F$420)</f>
        <v>0</v>
      </c>
      <c r="H406" s="10">
        <f>IF(A406='Relevé Kizeo'!C367,VLOOKUP(A406,'Relevé Kizeo'!$C$4:$R$1001,3,TRUE),"")</f>
        <v>0</v>
      </c>
      <c r="I406" s="10">
        <f>IF(A406='Relevé Kizeo'!C367,VLOOKUP(A406,'Relevé Kizeo'!$C$4:$R$1001,4,TRUE),"")</f>
        <v>0</v>
      </c>
      <c r="J406" s="10">
        <f>IF(A406='Relevé Kizeo'!C367,VLOOKUP(A406,'Relevé Kizeo'!$C$4:$R$1001,5,TRUE),"")</f>
        <v>0</v>
      </c>
      <c r="K406" s="10">
        <f t="shared" si="125"/>
        <v>0</v>
      </c>
      <c r="L406" s="9">
        <v>0</v>
      </c>
      <c r="M406" s="10" cm="1">
        <f t="array" ref="M406">_xlfn.IFS(I406="",0,I406=0,0,I406="CP",0,I406="CEF",0,I406="CSS",0,I406="CEM",0,I406="MAL",0,I406="AT",0,I406="ABST J",0,I406="ABST I",0,I406="FERIE",0,I406="REPOS",0,I406&lt;"1:00",$F$421)</f>
        <v>0</v>
      </c>
      <c r="N406" s="58" cm="1">
        <f t="array" aca="1" ref="N406" ca="1">_xlfn.IFS(D406=0,0,AND(D406&gt;=1,D406&lt;=9),OFFSET($AL$5,MOD(WEEKNUM(A406,21)-1,26),IF(WEEKNUM(A406,21)&gt;26,8,0))/5,D406=10,0,D406=11,(H406-E406+G406)*24+(K406-I406+M406)*24)</f>
        <v>0</v>
      </c>
      <c r="O406" s="25"/>
      <c r="P406" s="25">
        <f t="shared" ca="1" si="119"/>
        <v>0</v>
      </c>
      <c r="Q406" s="28" cm="1">
        <f t="array" aca="1" ref="Q406" ca="1">IF(LEFT(R$2,1)="-",-1,1)*INDIRECT(CONCATENATE(RIGHT(R$2,LEN(R$2)-1),ROW()))+IF(LEFT(R$3,1)="-",-1,1)*INDIRECT(CONCATENATE(RIGHT(R$3,LEN(R$3)-1),ROW()))</f>
        <v>0</v>
      </c>
      <c r="R406" s="25">
        <f t="shared" ca="1" si="120"/>
        <v>-1683.7500000000002</v>
      </c>
      <c r="S406" s="9">
        <f t="shared" si="121"/>
        <v>0</v>
      </c>
      <c r="T406" s="9" t="str">
        <f t="shared" si="128"/>
        <v/>
      </c>
      <c r="U406" s="59"/>
      <c r="V406" s="60">
        <f>IF(A406='Relevé Kizeo'!C367,VLOOKUP(A406,'Relevé Kizeo'!$C$4:$R$1001,6,TRUE),"")</f>
        <v>0</v>
      </c>
      <c r="W406" s="50">
        <f t="shared" si="134"/>
        <v>0</v>
      </c>
      <c r="X406" s="78"/>
      <c r="Y406" s="79" t="str">
        <f t="shared" si="122"/>
        <v>0</v>
      </c>
      <c r="Z406" s="78">
        <f>IF(A407='Relevé Kizeo'!C368,VLOOKUP(A407,'Relevé Kizeo'!$C$4:$R$1001,8,TRUE),"")</f>
        <v>0</v>
      </c>
      <c r="AA406" s="78" t="str">
        <f t="shared" si="123"/>
        <v>0</v>
      </c>
      <c r="AB406" s="78">
        <f>IF(A407='Relevé Kizeo'!C368,VLOOKUP(A407,'Relevé Kizeo'!$C$4:$R$1001,9,TRUE),"")</f>
        <v>0</v>
      </c>
      <c r="AC406" s="52" t="str">
        <f t="shared" si="129"/>
        <v>0</v>
      </c>
      <c r="AD406" s="67">
        <f>IF(A407='Relevé Kizeo'!C368,VLOOKUP(A407,'Relevé Kizeo'!$C$4:$R$1001,10,TRUE),"")</f>
        <v>0</v>
      </c>
      <c r="AE406" s="11" t="str">
        <f t="shared" ca="1" si="135"/>
        <v/>
      </c>
      <c r="AF406" s="54" t="str">
        <f t="shared" ca="1" si="136"/>
        <v/>
      </c>
      <c r="AJ406" s="33"/>
      <c r="AK406" s="14"/>
      <c r="AL406" s="33"/>
      <c r="AM406" s="33"/>
      <c r="AN406" s="33"/>
      <c r="AO406" s="33"/>
      <c r="AP406" s="33"/>
      <c r="AQ406" s="33"/>
      <c r="AR406" s="33"/>
      <c r="AS406" s="33"/>
      <c r="AT406" s="33"/>
      <c r="AU406" s="33"/>
      <c r="AV406" s="33"/>
      <c r="AW406" s="33"/>
      <c r="AX406" s="33"/>
      <c r="AY406" s="33"/>
      <c r="AZ406" s="33"/>
      <c r="BA406" s="33"/>
      <c r="BB406" s="33"/>
      <c r="BD406" s="92"/>
      <c r="BE406" s="92"/>
      <c r="BF406" s="92"/>
      <c r="BG406" s="92"/>
      <c r="BH406" s="92"/>
      <c r="BI406" s="92"/>
      <c r="BJ406" s="92"/>
      <c r="BK406" s="92"/>
      <c r="BM406" s="93"/>
      <c r="BN406" s="94"/>
      <c r="BO406" s="91"/>
    </row>
    <row r="407" spans="1:67" ht="15.75" customHeight="1" thickTop="1" thickBot="1" x14ac:dyDescent="0.25">
      <c r="A407" s="57">
        <v>45291</v>
      </c>
      <c r="B407" s="208"/>
      <c r="C407" s="10" t="str">
        <f>IF(A407='Relevé Kizeo'!C368,VLOOKUP(A407,'Relevé Kizeo'!$C$4:$R$1001,2,TRUE),"")</f>
        <v>REPOS</v>
      </c>
      <c r="D407" s="9">
        <f t="shared" si="124"/>
        <v>10</v>
      </c>
      <c r="E407" s="10">
        <f t="shared" si="126"/>
        <v>0</v>
      </c>
      <c r="F407" s="170">
        <v>0</v>
      </c>
      <c r="G407" s="10" cm="1">
        <f t="array" ref="G407">_xlfn.IFS(C407="",0,C407=0,0,C407="CP",0,C407="CEF",0,C407="CSS",0,C407="CEM",0,C407="CEM",0,C407="MAL",0,C407="AT",0,C407="ABST J",0,C407="ABST I",0,C407="FERIE",0,C407="REPOS",0,C407&lt;"1:00",$F$420)</f>
        <v>0</v>
      </c>
      <c r="H407" s="10">
        <f>IF(A407='Relevé Kizeo'!C368,VLOOKUP(A407,'Relevé Kizeo'!$C$4:$R$1001,3,TRUE),"")</f>
        <v>0</v>
      </c>
      <c r="I407" s="10">
        <f>IF(A407='Relevé Kizeo'!C368,VLOOKUP(A407,'Relevé Kizeo'!$C$4:$R$1001,4,TRUE),"")</f>
        <v>0</v>
      </c>
      <c r="J407" s="10">
        <f>IF(A407='Relevé Kizeo'!C368,VLOOKUP(A407,'Relevé Kizeo'!$C$4:$R$1001,5,TRUE),"")</f>
        <v>0</v>
      </c>
      <c r="K407" s="10">
        <f t="shared" si="125"/>
        <v>0</v>
      </c>
      <c r="L407" s="9">
        <v>0</v>
      </c>
      <c r="M407" s="10" cm="1">
        <f t="array" ref="M407">_xlfn.IFS(I407="",0,I407=0,0,I407="CP",0,I407="CEF",0,I407="CSS",0,I407="CEM",0,I407="MAL",0,I407="AT",0,I407="ABST J",0,I407="ABST I",0,I407="FERIE",0,I407="REPOS",0,I407&lt;"1:00",$F$421)</f>
        <v>0</v>
      </c>
      <c r="N407" s="58" cm="1">
        <f t="array" aca="1" ref="N407" ca="1">_xlfn.IFS(D407=0,0,AND(D407&gt;=1,D407&lt;=9),OFFSET($AL$5,MOD(WEEKNUM(A407,21)-1,26),IF(WEEKNUM(A407,21)&gt;26,8,0))/5,D407=10,0,D407=11,(H407-E407+G407)*24+(K407-I407+M407)*24)</f>
        <v>0</v>
      </c>
      <c r="O407" s="37">
        <f ca="1">SUM(N401:N405)</f>
        <v>7</v>
      </c>
      <c r="P407" s="25">
        <v>35</v>
      </c>
      <c r="Q407" s="28" cm="1">
        <f t="array" aca="1" ref="Q407" ca="1">IF(LEFT(R$2,1)="-",-1,1)*INDIRECT(CONCATENATE(RIGHT(R$2,LEN(R$2)-1),ROW()))+IF(LEFT(R$3,1)="-",-1,1)*INDIRECT(CONCATENATE(RIGHT(R$3,LEN(R$3)-1),ROW()))</f>
        <v>-28</v>
      </c>
      <c r="R407" s="25">
        <f t="shared" ca="1" si="120"/>
        <v>-1711.7500000000002</v>
      </c>
      <c r="S407" s="9">
        <f t="shared" si="121"/>
        <v>0</v>
      </c>
      <c r="T407" s="9" t="str">
        <f t="shared" si="128"/>
        <v/>
      </c>
      <c r="U407" s="59"/>
      <c r="V407" s="60">
        <f>IF(A407='Relevé Kizeo'!C368,VLOOKUP(A407,'Relevé Kizeo'!$C$4:$R$1001,6,TRUE),"")</f>
        <v>0</v>
      </c>
      <c r="W407" s="50">
        <f t="shared" si="134"/>
        <v>0</v>
      </c>
      <c r="X407" s="78"/>
      <c r="Y407" s="79" t="str">
        <f t="shared" ref="Y407" si="138">MID(Z407,1,8)</f>
        <v/>
      </c>
      <c r="Z407" s="78" t="str">
        <f>IF(A408='Relevé Kizeo'!C369,VLOOKUP(A408,'Relevé Kizeo'!$C$4:$R$1001,8,TRUE),"")</f>
        <v/>
      </c>
      <c r="AA407" s="78" t="str">
        <f t="shared" ref="AA407" si="139">MID(AB407,1,6)</f>
        <v/>
      </c>
      <c r="AB407" s="78" t="str">
        <f>IF(A408='Relevé Kizeo'!C369,VLOOKUP(A408,'Relevé Kizeo'!$C$4:$R$1001,9,TRUE),"")</f>
        <v/>
      </c>
      <c r="AC407" s="52" t="str">
        <f t="shared" si="129"/>
        <v/>
      </c>
      <c r="AD407" s="67" t="str">
        <f>IF(A408='Relevé Kizeo'!C369,VLOOKUP(A408,'Relevé Kizeo'!$C$4:$R$1001,10,TRUE),"")</f>
        <v/>
      </c>
      <c r="AE407" s="11">
        <f t="shared" ca="1" si="135"/>
        <v>6.708333333333333</v>
      </c>
      <c r="AF407" s="54">
        <f t="shared" ca="1" si="136"/>
        <v>17</v>
      </c>
      <c r="AJ407" s="33"/>
      <c r="AK407" s="14"/>
      <c r="AL407" s="33"/>
      <c r="AM407" s="33"/>
      <c r="AN407" s="33"/>
      <c r="AO407" s="33"/>
      <c r="AP407" s="33"/>
      <c r="AQ407" s="33"/>
      <c r="AR407" s="33"/>
      <c r="AS407" s="33"/>
      <c r="AT407" s="33"/>
      <c r="AU407" s="33"/>
      <c r="AV407" s="33"/>
      <c r="AW407" s="33"/>
      <c r="AX407" s="33"/>
      <c r="AY407" s="33"/>
      <c r="AZ407" s="33"/>
      <c r="BA407" s="33"/>
      <c r="BB407" s="33"/>
      <c r="BD407" s="92"/>
      <c r="BE407" s="92"/>
      <c r="BF407" s="92"/>
      <c r="BG407" s="92"/>
      <c r="BH407" s="92"/>
      <c r="BI407" s="92"/>
      <c r="BJ407" s="92"/>
      <c r="BK407" s="92"/>
      <c r="BM407" s="93"/>
      <c r="BN407" s="94"/>
      <c r="BO407" s="91"/>
    </row>
    <row r="408" spans="1:67" ht="15.75" customHeight="1" thickTop="1" x14ac:dyDescent="0.2">
      <c r="A408" s="57">
        <v>45292</v>
      </c>
      <c r="B408" s="88"/>
      <c r="C408" s="10" t="s">
        <v>20</v>
      </c>
      <c r="D408" s="9">
        <f t="shared" si="124"/>
        <v>9</v>
      </c>
      <c r="E408" s="10">
        <f t="shared" si="126"/>
        <v>0</v>
      </c>
      <c r="F408" s="170">
        <v>0</v>
      </c>
      <c r="G408" s="10" cm="1">
        <f t="array" ref="G408">_xlfn.IFS(C408="",0,C408=0,0,C408="CP",0,C408="CEF",0,C408="CSS",0,C408="CEM",0,C408="CEM",0,C408="MAL",0,C408="AT",0,C408="ABST J",0,C408="ABST I",0,C408="FERIE",0,C408="REPOS",0,C408&lt;"1:00",$F$420)</f>
        <v>0</v>
      </c>
      <c r="H408" s="10" t="str">
        <f>IF(A408='Relevé Kizeo'!C369,VLOOKUP(A408,'Relevé Kizeo'!$C$4:$R$1001,3,TRUE),"")</f>
        <v/>
      </c>
      <c r="I408" s="10" t="str">
        <f>IF(A408='Relevé Kizeo'!C369,VLOOKUP(A408,'Relevé Kizeo'!$C$4:$R$1001,4,TRUE),"")</f>
        <v/>
      </c>
      <c r="J408" s="10" t="str">
        <f>IF(A408='Relevé Kizeo'!C369,VLOOKUP(A408,'Relevé Kizeo'!$C$4:$R$1001,5,TRUE),"")</f>
        <v/>
      </c>
      <c r="K408" s="10" t="str">
        <f t="shared" si="125"/>
        <v/>
      </c>
      <c r="L408" s="9">
        <v>0</v>
      </c>
      <c r="M408" s="10" cm="1">
        <f t="array" ref="M408">_xlfn.IFS(I408="",0,I408=0,0,I408="CP",0,I408="CEF",0,I408="CSS",0,I408="CEM",0,I408="MAL",0,I408="AT",0,I408="ABST J",0,I408="ABST I",0,I408="FERIE",0,I408="REPOS",0,I408&lt;"1:00",$F$421)</f>
        <v>0</v>
      </c>
      <c r="N408" s="58" cm="1">
        <f t="array" aca="1" ref="N408" ca="1">_xlfn.IFS(D408=0,0,AND(D408&gt;=1,D408&lt;=9),OFFSET($AL$5,MOD(WEEKNUM(A408,21)-1,26),IF(WEEKNUM(A408,21)&gt;26,8,0))/5,D408=10,0,D408=11,(H408-E408+G408)*24+(K408-I408+M408)*24)</f>
        <v>7</v>
      </c>
      <c r="O408" s="33"/>
      <c r="P408" s="25">
        <f t="shared" ca="1" si="119"/>
        <v>0</v>
      </c>
      <c r="Q408" s="28" cm="1">
        <f t="array" aca="1" ref="Q408" ca="1">IF(LEFT(R$2,1)="-",-1,1)*INDIRECT(CONCATENATE(RIGHT(R$2,LEN(R$2)-1),ROW()))+IF(LEFT(R$3,1)="-",-1,1)*INDIRECT(CONCATENATE(RIGHT(R$3,LEN(R$3)-1),ROW()))</f>
        <v>0</v>
      </c>
      <c r="R408" s="25">
        <f t="shared" ca="1" si="120"/>
        <v>-1711.7500000000002</v>
      </c>
      <c r="S408" s="9">
        <f t="shared" si="121"/>
        <v>0</v>
      </c>
      <c r="T408" s="9" t="str">
        <f t="shared" si="128"/>
        <v/>
      </c>
      <c r="U408" s="59"/>
      <c r="V408" s="60" t="str">
        <f>IF(A408='Relevé Kizeo'!C369,VLOOKUP(A408,'Relevé Kizeo'!$C$4:$R$1001,6,TRUE),"")</f>
        <v/>
      </c>
      <c r="AJ408" s="33"/>
      <c r="AK408" s="14"/>
      <c r="AL408" s="33"/>
      <c r="AM408" s="33"/>
      <c r="AN408" s="33"/>
      <c r="AO408" s="33"/>
      <c r="AP408" s="33"/>
      <c r="AQ408" s="33"/>
      <c r="AR408" s="33"/>
      <c r="AS408" s="33"/>
      <c r="AT408" s="33"/>
      <c r="AU408" s="33"/>
      <c r="AV408" s="33"/>
      <c r="AW408" s="33"/>
      <c r="AX408" s="33"/>
      <c r="AY408" s="33"/>
      <c r="AZ408" s="33"/>
      <c r="BA408" s="33"/>
      <c r="BB408" s="33"/>
      <c r="BD408" s="92"/>
      <c r="BE408" s="92"/>
      <c r="BF408" s="92"/>
      <c r="BG408" s="92"/>
      <c r="BH408" s="92"/>
      <c r="BI408" s="92"/>
      <c r="BJ408" s="92"/>
      <c r="BK408" s="92"/>
      <c r="BM408" s="93"/>
      <c r="BN408" s="94"/>
      <c r="BO408" s="91"/>
    </row>
    <row r="409" spans="1:67" x14ac:dyDescent="0.2">
      <c r="A409" s="15"/>
      <c r="B409" s="43"/>
      <c r="C409" s="11"/>
      <c r="D409" s="33"/>
      <c r="E409" s="11"/>
      <c r="F409" s="33"/>
      <c r="G409" s="11"/>
      <c r="H409" s="11"/>
      <c r="I409" s="11"/>
      <c r="J409" s="11"/>
      <c r="K409" s="11"/>
      <c r="L409" s="33"/>
      <c r="M409" s="11"/>
      <c r="N409" s="38"/>
      <c r="P409" s="27"/>
      <c r="Q409" s="34"/>
      <c r="R409" s="27"/>
      <c r="S409" s="33"/>
      <c r="T409" s="33"/>
      <c r="U409" s="33"/>
      <c r="V409" s="26"/>
      <c r="AJ409" s="33"/>
      <c r="AK409" s="14"/>
      <c r="AL409" s="33"/>
      <c r="AM409" s="33"/>
      <c r="AN409" s="33"/>
      <c r="AO409" s="33"/>
      <c r="AP409" s="33"/>
      <c r="AQ409" s="33"/>
      <c r="AR409" s="33"/>
      <c r="AS409" s="33"/>
      <c r="AT409" s="33"/>
      <c r="AU409" s="33"/>
      <c r="AV409" s="33"/>
      <c r="AW409" s="33"/>
      <c r="AX409" s="33"/>
      <c r="AY409" s="33"/>
      <c r="AZ409" s="33"/>
      <c r="BA409" s="33"/>
      <c r="BB409" s="33"/>
      <c r="BD409" s="92"/>
      <c r="BE409" s="92"/>
      <c r="BF409" s="92"/>
      <c r="BG409" s="92"/>
      <c r="BH409" s="92"/>
      <c r="BI409" s="92"/>
      <c r="BJ409" s="92"/>
      <c r="BK409" s="92"/>
      <c r="BM409" s="93"/>
      <c r="BN409" s="94"/>
      <c r="BO409" s="91"/>
    </row>
    <row r="410" spans="1:67" x14ac:dyDescent="0.2">
      <c r="A410" s="231" t="s">
        <v>176</v>
      </c>
      <c r="B410" s="231"/>
      <c r="C410" s="231"/>
      <c r="D410" s="231"/>
      <c r="E410" s="231"/>
      <c r="F410" s="231"/>
      <c r="G410" s="26">
        <f>SUM(W43:W406)</f>
        <v>3</v>
      </c>
      <c r="H410" s="11"/>
      <c r="I410" s="11"/>
      <c r="J410" s="11"/>
      <c r="K410" s="11"/>
      <c r="L410" s="33"/>
      <c r="M410" s="11"/>
      <c r="N410" s="38"/>
      <c r="P410" s="27"/>
      <c r="Q410" s="33"/>
      <c r="R410" s="33"/>
      <c r="S410" s="33"/>
      <c r="T410" s="33"/>
      <c r="U410" s="33"/>
      <c r="V410" s="33"/>
      <c r="AJ410" s="33"/>
      <c r="AK410" s="14"/>
      <c r="AL410" s="33"/>
      <c r="AM410" s="33"/>
      <c r="AN410" s="33"/>
      <c r="AO410" s="33"/>
      <c r="AP410" s="33"/>
      <c r="AQ410" s="33"/>
      <c r="AR410" s="33"/>
      <c r="AS410" s="33"/>
      <c r="AT410" s="33"/>
      <c r="AU410" s="33"/>
      <c r="AV410" s="33"/>
      <c r="AW410" s="33"/>
      <c r="AX410" s="33"/>
      <c r="AY410" s="33"/>
      <c r="AZ410" s="33"/>
      <c r="BA410" s="33"/>
      <c r="BB410" s="33"/>
      <c r="BD410" s="92"/>
      <c r="BE410" s="92"/>
      <c r="BF410" s="92"/>
      <c r="BG410" s="92"/>
      <c r="BH410" s="92"/>
      <c r="BI410" s="92"/>
      <c r="BJ410" s="92"/>
      <c r="BK410" s="92"/>
      <c r="BM410" s="93"/>
      <c r="BN410" s="94"/>
      <c r="BO410" s="91"/>
    </row>
    <row r="411" spans="1:67" x14ac:dyDescent="0.2">
      <c r="A411" s="15"/>
      <c r="B411" s="43"/>
      <c r="C411" s="11"/>
      <c r="D411" s="33"/>
      <c r="E411" s="11"/>
      <c r="F411" s="33"/>
      <c r="G411" s="11"/>
      <c r="H411" s="11"/>
      <c r="I411" s="11"/>
      <c r="J411" s="11"/>
      <c r="K411" s="11"/>
      <c r="L411" s="33"/>
      <c r="M411" s="11"/>
      <c r="N411" s="38"/>
      <c r="P411" s="27"/>
      <c r="Q411" s="34"/>
      <c r="R411" s="27"/>
      <c r="S411" s="33"/>
      <c r="T411" s="33"/>
      <c r="U411" s="33"/>
      <c r="V411" s="26"/>
      <c r="AJ411" s="33"/>
      <c r="AK411" s="14"/>
      <c r="AL411" s="33"/>
      <c r="AM411" s="33"/>
      <c r="AN411" s="33"/>
      <c r="AO411" s="33"/>
      <c r="AP411" s="33"/>
      <c r="AQ411" s="33"/>
      <c r="AR411" s="33"/>
      <c r="AS411" s="33"/>
      <c r="AT411" s="33"/>
      <c r="AU411" s="33"/>
      <c r="AV411" s="33"/>
      <c r="AW411" s="33"/>
      <c r="AX411" s="33"/>
      <c r="AY411" s="33"/>
      <c r="AZ411" s="33"/>
      <c r="BA411" s="33"/>
      <c r="BB411" s="33"/>
      <c r="BD411" s="92"/>
      <c r="BE411" s="92"/>
      <c r="BF411" s="92"/>
      <c r="BG411" s="92"/>
      <c r="BH411" s="92"/>
      <c r="BI411" s="92"/>
      <c r="BJ411" s="92"/>
      <c r="BK411" s="92"/>
      <c r="BM411" s="93"/>
      <c r="BN411" s="94"/>
      <c r="BO411" s="91"/>
    </row>
    <row r="412" spans="1:67" x14ac:dyDescent="0.2">
      <c r="A412" s="15"/>
      <c r="B412" s="43"/>
      <c r="C412" s="11"/>
      <c r="D412" s="33"/>
      <c r="E412" s="11"/>
      <c r="F412" s="33"/>
      <c r="G412" s="11"/>
      <c r="H412" s="11"/>
      <c r="I412" s="11"/>
      <c r="J412" s="11"/>
      <c r="K412" s="11"/>
      <c r="L412" s="33"/>
      <c r="M412" s="11"/>
      <c r="N412" s="38"/>
      <c r="P412" s="27"/>
      <c r="Q412" s="34"/>
      <c r="R412" s="27"/>
      <c r="S412" s="33"/>
      <c r="T412" s="33"/>
      <c r="U412" s="33"/>
      <c r="V412" s="26"/>
      <c r="AJ412" s="33"/>
      <c r="AK412" s="33"/>
      <c r="AL412" s="33"/>
      <c r="AM412" s="33"/>
      <c r="AN412" s="33"/>
      <c r="AO412" s="33"/>
      <c r="AP412" s="33"/>
      <c r="AQ412" s="33"/>
      <c r="AR412" s="33"/>
      <c r="AS412" s="33"/>
      <c r="AT412" s="33"/>
      <c r="AU412" s="33"/>
      <c r="AV412" s="33"/>
      <c r="AW412" s="33"/>
      <c r="AX412" s="33"/>
      <c r="AY412" s="33"/>
      <c r="AZ412" s="33"/>
      <c r="BA412" s="33"/>
      <c r="BB412" s="33"/>
      <c r="BD412" s="92"/>
      <c r="BE412" s="92"/>
      <c r="BF412" s="92"/>
      <c r="BG412" s="92"/>
      <c r="BH412" s="92"/>
      <c r="BI412" s="92"/>
      <c r="BJ412" s="92"/>
      <c r="BK412" s="92"/>
      <c r="BM412" s="93"/>
      <c r="BN412" s="94"/>
      <c r="BO412" s="91"/>
    </row>
    <row r="413" spans="1:67" x14ac:dyDescent="0.2">
      <c r="A413" s="15"/>
      <c r="B413" s="43"/>
      <c r="C413" s="11"/>
      <c r="D413" s="33"/>
      <c r="E413" s="11"/>
      <c r="F413" s="33"/>
      <c r="G413" s="11"/>
      <c r="H413" s="11"/>
      <c r="I413" s="11"/>
      <c r="J413" s="11"/>
      <c r="K413" s="11"/>
      <c r="L413" s="33"/>
      <c r="M413" s="11"/>
      <c r="N413" s="38"/>
      <c r="P413" s="27"/>
      <c r="Q413" s="34"/>
      <c r="R413" s="27"/>
      <c r="S413" s="33"/>
      <c r="T413" s="33"/>
      <c r="U413" s="33"/>
      <c r="V413" s="26"/>
      <c r="AJ413" s="33"/>
      <c r="AK413" s="81"/>
      <c r="AL413" s="33"/>
      <c r="AM413" s="33"/>
      <c r="AN413" s="33"/>
      <c r="AO413" s="33"/>
      <c r="AP413" s="33"/>
      <c r="AQ413" s="33"/>
      <c r="AR413" s="33"/>
      <c r="AS413" s="33"/>
      <c r="AT413" s="33"/>
      <c r="AU413" s="33"/>
      <c r="AV413" s="33"/>
      <c r="AW413" s="33"/>
      <c r="AX413" s="33"/>
      <c r="AY413" s="33"/>
      <c r="AZ413" s="33"/>
      <c r="BA413" s="33"/>
      <c r="BB413" s="82"/>
      <c r="BD413" s="92"/>
      <c r="BE413" s="92"/>
      <c r="BF413" s="92"/>
      <c r="BG413" s="92"/>
      <c r="BH413" s="92"/>
      <c r="BI413" s="92"/>
      <c r="BJ413" s="92"/>
      <c r="BK413" s="92"/>
      <c r="BM413" s="93"/>
      <c r="BN413" s="94"/>
      <c r="BO413" s="91"/>
    </row>
    <row r="414" spans="1:67" x14ac:dyDescent="0.2">
      <c r="A414" s="15"/>
      <c r="B414" s="43"/>
      <c r="C414" s="11"/>
      <c r="D414" s="33"/>
      <c r="E414" s="205" t="s">
        <v>253</v>
      </c>
      <c r="F414" s="206" t="s">
        <v>254</v>
      </c>
      <c r="G414" s="205" t="s">
        <v>255</v>
      </c>
      <c r="H414" s="11"/>
      <c r="I414" s="11"/>
      <c r="J414" s="11"/>
      <c r="K414" s="11"/>
      <c r="L414" s="33"/>
      <c r="M414" s="11"/>
      <c r="N414" s="38"/>
      <c r="P414" s="27"/>
      <c r="Q414" s="34"/>
      <c r="R414" s="27"/>
      <c r="S414" s="33"/>
      <c r="T414" s="33"/>
      <c r="U414" s="33"/>
      <c r="V414" s="26"/>
      <c r="AJ414" s="33"/>
      <c r="AK414" s="82"/>
      <c r="AL414" s="33"/>
      <c r="AM414" s="33"/>
      <c r="AN414" s="33"/>
      <c r="AO414" s="33"/>
      <c r="AP414" s="33"/>
      <c r="AQ414" s="33"/>
      <c r="AR414" s="33"/>
      <c r="AS414" s="33"/>
      <c r="AT414" s="33"/>
      <c r="AU414" s="33"/>
      <c r="AV414" s="33"/>
      <c r="AW414" s="33"/>
      <c r="AX414" s="33"/>
      <c r="AY414" s="33"/>
      <c r="AZ414" s="33"/>
      <c r="BA414" s="33"/>
      <c r="BB414" s="82"/>
      <c r="BD414" s="92"/>
      <c r="BE414" s="92"/>
      <c r="BF414" s="92"/>
      <c r="BG414" s="92"/>
      <c r="BH414" s="92"/>
      <c r="BI414" s="92"/>
      <c r="BJ414" s="92"/>
      <c r="BK414" s="92"/>
      <c r="BM414" s="93"/>
      <c r="BN414" s="94"/>
      <c r="BO414" s="91"/>
    </row>
    <row r="415" spans="1:67" x14ac:dyDescent="0.2">
      <c r="A415" s="15" t="s">
        <v>247</v>
      </c>
      <c r="B415" s="43"/>
      <c r="C415" s="33"/>
      <c r="D415" s="33"/>
      <c r="E415" s="86">
        <v>1.3333333333333333</v>
      </c>
      <c r="F415" s="86">
        <v>1.4583333333333333</v>
      </c>
      <c r="G415" s="86">
        <v>1.625</v>
      </c>
      <c r="H415" s="33"/>
      <c r="I415" s="33"/>
      <c r="J415" s="33"/>
      <c r="K415" s="33"/>
      <c r="L415" s="33"/>
      <c r="M415" s="33"/>
      <c r="S415" s="33"/>
      <c r="T415" s="33"/>
      <c r="U415" s="33"/>
      <c r="V415" s="26"/>
      <c r="AJ415" s="33"/>
      <c r="AK415" s="82"/>
      <c r="AL415" s="33"/>
      <c r="AM415" s="33"/>
      <c r="AN415" s="33"/>
      <c r="AO415" s="33"/>
      <c r="AP415" s="33"/>
      <c r="AQ415" s="33"/>
      <c r="AR415" s="33"/>
      <c r="AS415" s="33"/>
      <c r="AT415" s="33"/>
      <c r="AU415" s="33"/>
      <c r="AV415" s="33"/>
      <c r="AW415" s="33"/>
      <c r="AX415" s="33"/>
      <c r="AY415" s="33"/>
      <c r="AZ415" s="33"/>
      <c r="BA415" s="33"/>
      <c r="BB415" s="82"/>
      <c r="BD415" s="92"/>
      <c r="BE415" s="92"/>
      <c r="BF415" s="92"/>
      <c r="BG415" s="92"/>
      <c r="BH415" s="92"/>
      <c r="BI415" s="92"/>
      <c r="BJ415" s="92"/>
      <c r="BK415" s="92"/>
      <c r="BM415" s="93"/>
      <c r="BN415" s="94"/>
      <c r="BO415" s="91"/>
    </row>
    <row r="416" spans="1:67" x14ac:dyDescent="0.2">
      <c r="A416" s="15" t="s">
        <v>248</v>
      </c>
      <c r="B416" s="43"/>
      <c r="C416" s="33"/>
      <c r="D416" s="33"/>
      <c r="E416" s="174">
        <v>32</v>
      </c>
      <c r="F416" s="174">
        <v>35</v>
      </c>
      <c r="G416" s="174">
        <v>39</v>
      </c>
      <c r="H416" s="33"/>
      <c r="I416" s="33"/>
      <c r="J416" s="33"/>
      <c r="K416" s="33"/>
      <c r="L416" s="33"/>
      <c r="M416" s="33"/>
      <c r="S416" s="33"/>
      <c r="T416" s="33"/>
      <c r="U416" s="33"/>
      <c r="V416" s="26"/>
      <c r="AJ416" s="33"/>
      <c r="AK416" s="82"/>
      <c r="AL416" s="33"/>
      <c r="AM416" s="33"/>
      <c r="AN416" s="33"/>
      <c r="AO416" s="33"/>
      <c r="AP416" s="33"/>
      <c r="AQ416" s="33"/>
      <c r="AR416" s="33"/>
      <c r="AS416" s="33"/>
      <c r="AT416" s="33"/>
      <c r="AU416" s="33"/>
      <c r="AV416" s="33"/>
      <c r="AW416" s="33"/>
      <c r="AX416" s="33"/>
      <c r="AY416" s="33"/>
      <c r="AZ416" s="33"/>
      <c r="BA416" s="33"/>
      <c r="BB416" s="33"/>
      <c r="BD416" s="92"/>
      <c r="BE416" s="92"/>
      <c r="BF416" s="92"/>
      <c r="BG416" s="92"/>
      <c r="BH416" s="92"/>
      <c r="BI416" s="92"/>
      <c r="BJ416" s="92"/>
      <c r="BK416" s="92"/>
      <c r="BM416" s="93"/>
      <c r="BN416" s="94"/>
      <c r="BO416" s="91"/>
    </row>
    <row r="417" spans="1:67" x14ac:dyDescent="0.2">
      <c r="A417" s="15" t="s">
        <v>249</v>
      </c>
      <c r="B417" s="43"/>
      <c r="C417" s="33"/>
      <c r="D417" s="33"/>
      <c r="E417" s="33">
        <v>6.4</v>
      </c>
      <c r="F417" s="33">
        <v>7</v>
      </c>
      <c r="G417" s="33">
        <v>7.8</v>
      </c>
      <c r="H417" s="33"/>
      <c r="I417" s="33"/>
      <c r="J417" s="33"/>
      <c r="K417" s="33"/>
      <c r="L417" s="33"/>
      <c r="M417" s="33"/>
      <c r="S417" s="33"/>
      <c r="T417" s="33"/>
      <c r="U417" s="33"/>
      <c r="V417" s="26"/>
      <c r="AJ417" s="33"/>
      <c r="AK417" s="33"/>
      <c r="AL417" s="33"/>
      <c r="AM417" s="33"/>
      <c r="AN417" s="33"/>
      <c r="AO417" s="33"/>
      <c r="AP417" s="33"/>
      <c r="AQ417" s="33"/>
      <c r="AR417" s="33"/>
      <c r="AS417" s="33"/>
      <c r="AT417" s="33"/>
      <c r="AU417" s="33"/>
      <c r="AV417" s="33"/>
      <c r="AW417" s="33"/>
      <c r="AX417" s="33"/>
      <c r="AY417" s="33"/>
      <c r="AZ417" s="33"/>
      <c r="BA417" s="33"/>
      <c r="BB417" s="33"/>
      <c r="BD417" s="92"/>
      <c r="BE417" s="92"/>
      <c r="BF417" s="92"/>
      <c r="BG417" s="92"/>
      <c r="BH417" s="92"/>
      <c r="BI417" s="92"/>
      <c r="BJ417" s="92"/>
      <c r="BK417" s="92"/>
      <c r="BM417" s="93"/>
      <c r="BN417" s="94"/>
      <c r="BO417" s="91"/>
    </row>
    <row r="418" spans="1:67" x14ac:dyDescent="0.2">
      <c r="A418" s="15" t="s">
        <v>247</v>
      </c>
      <c r="B418" s="43"/>
      <c r="C418" s="33"/>
      <c r="D418" s="33"/>
      <c r="E418" s="11">
        <v>0.26666666666666666</v>
      </c>
      <c r="F418" s="11">
        <v>0.29166666666666669</v>
      </c>
      <c r="G418" s="11">
        <v>0.32500000000000001</v>
      </c>
      <c r="H418" s="33"/>
      <c r="I418" s="33"/>
      <c r="J418" s="33"/>
      <c r="K418" s="33"/>
      <c r="L418" s="33"/>
      <c r="M418" s="33"/>
      <c r="S418" s="33"/>
      <c r="T418" s="33"/>
      <c r="U418" s="33"/>
      <c r="V418" s="26"/>
      <c r="AJ418" s="33"/>
      <c r="AK418" s="33"/>
      <c r="AL418" s="33"/>
      <c r="AM418" s="33"/>
      <c r="AN418" s="33"/>
      <c r="AO418" s="33"/>
      <c r="AP418" s="33"/>
      <c r="AQ418" s="33"/>
      <c r="AR418" s="33"/>
      <c r="AS418" s="33"/>
      <c r="AT418" s="33"/>
      <c r="AU418" s="33"/>
      <c r="AV418" s="33"/>
      <c r="AW418" s="33"/>
      <c r="AX418" s="33"/>
      <c r="AY418" s="33"/>
      <c r="AZ418" s="33"/>
      <c r="BA418" s="33"/>
      <c r="BB418" s="33"/>
      <c r="BD418" s="92"/>
      <c r="BE418" s="92"/>
      <c r="BF418" s="92"/>
      <c r="BG418" s="92"/>
      <c r="BH418" s="92"/>
      <c r="BI418" s="92"/>
      <c r="BJ418" s="92"/>
      <c r="BK418" s="92"/>
      <c r="BM418" s="93"/>
      <c r="BN418" s="94"/>
      <c r="BO418" s="91"/>
    </row>
    <row r="419" spans="1:67" x14ac:dyDescent="0.2">
      <c r="A419" s="15" t="s">
        <v>250</v>
      </c>
      <c r="B419" s="43"/>
      <c r="C419" s="33"/>
      <c r="D419" s="33"/>
      <c r="E419" s="175">
        <v>2.0833333333333332E-2</v>
      </c>
      <c r="F419" s="175">
        <v>2.0833333333333332E-2</v>
      </c>
      <c r="G419" s="175">
        <v>2.0833333333333332E-2</v>
      </c>
      <c r="H419" s="33"/>
      <c r="I419" s="33"/>
      <c r="J419" s="33"/>
      <c r="K419" s="33"/>
      <c r="L419" s="33"/>
      <c r="M419" s="33"/>
      <c r="S419" s="33"/>
      <c r="T419" s="33"/>
      <c r="U419" s="33"/>
      <c r="V419" s="26"/>
      <c r="AJ419" s="33"/>
      <c r="AK419" s="33"/>
      <c r="AL419" s="33"/>
      <c r="AM419" s="33"/>
      <c r="AN419" s="33"/>
      <c r="AO419" s="33"/>
      <c r="AP419" s="33"/>
      <c r="AQ419" s="33"/>
      <c r="AR419" s="33"/>
      <c r="AS419" s="33"/>
      <c r="AT419" s="33"/>
      <c r="AU419" s="33"/>
      <c r="AV419" s="33"/>
      <c r="AW419" s="33"/>
      <c r="AX419" s="33"/>
      <c r="AY419" s="33"/>
      <c r="AZ419" s="33"/>
      <c r="BA419" s="33"/>
      <c r="BB419" s="33"/>
      <c r="BD419" s="92"/>
      <c r="BE419" s="92"/>
      <c r="BF419" s="92"/>
      <c r="BG419" s="92"/>
      <c r="BH419" s="92"/>
      <c r="BI419" s="92"/>
      <c r="BJ419" s="92"/>
      <c r="BK419" s="92"/>
      <c r="BM419" s="93"/>
      <c r="BN419" s="94"/>
      <c r="BO419" s="91"/>
    </row>
    <row r="420" spans="1:67" ht="12.75" customHeight="1" x14ac:dyDescent="0.2">
      <c r="A420" s="15" t="s">
        <v>251</v>
      </c>
      <c r="B420" s="43"/>
      <c r="C420" s="33"/>
      <c r="D420" s="33"/>
      <c r="E420" s="175">
        <v>1.0416666666666666E-2</v>
      </c>
      <c r="F420" s="175">
        <v>1.0416666666666666E-2</v>
      </c>
      <c r="G420" s="175">
        <v>1.0416666666666666E-2</v>
      </c>
      <c r="H420" s="33"/>
      <c r="I420" s="33"/>
      <c r="J420" s="33"/>
      <c r="K420" s="33"/>
      <c r="L420" s="33"/>
      <c r="M420" s="33"/>
      <c r="S420" s="33"/>
      <c r="T420" s="33"/>
      <c r="U420" s="33"/>
      <c r="V420" s="26"/>
      <c r="AJ420" s="33"/>
      <c r="AK420" s="33"/>
      <c r="AL420" s="33"/>
      <c r="AM420" s="33"/>
      <c r="AN420" s="33"/>
      <c r="AO420" s="33"/>
      <c r="AP420" s="33"/>
      <c r="AQ420" s="33"/>
      <c r="AR420" s="33"/>
      <c r="AS420" s="33"/>
      <c r="AT420" s="33"/>
      <c r="AU420" s="33"/>
      <c r="AV420" s="33"/>
      <c r="AW420" s="33"/>
      <c r="AX420" s="33"/>
      <c r="AY420" s="33"/>
      <c r="AZ420" s="33"/>
      <c r="BA420" s="33"/>
      <c r="BB420" s="33"/>
      <c r="BD420" s="92"/>
      <c r="BE420" s="92"/>
      <c r="BF420" s="92"/>
      <c r="BG420" s="92"/>
      <c r="BH420" s="92"/>
      <c r="BI420" s="92"/>
      <c r="BJ420" s="92"/>
      <c r="BK420" s="92"/>
      <c r="BM420" s="93"/>
      <c r="BN420" s="94"/>
      <c r="BO420" s="91"/>
    </row>
    <row r="421" spans="1:67" x14ac:dyDescent="0.2">
      <c r="A421" s="15" t="s">
        <v>252</v>
      </c>
      <c r="B421" s="43"/>
      <c r="C421" s="33"/>
      <c r="D421" s="33"/>
      <c r="E421" s="175">
        <v>1.0416666666666666E-2</v>
      </c>
      <c r="F421" s="175">
        <v>1.0416666666666666E-2</v>
      </c>
      <c r="G421" s="175">
        <v>1.0416666666666666E-2</v>
      </c>
      <c r="H421" s="33"/>
      <c r="I421" s="33"/>
      <c r="J421" s="33"/>
      <c r="K421" s="33"/>
      <c r="L421" s="33"/>
      <c r="M421" s="33"/>
      <c r="N421" s="33"/>
      <c r="O421" s="33"/>
      <c r="P421" s="33"/>
      <c r="Q421" s="56"/>
      <c r="R421" s="56"/>
      <c r="S421" s="56"/>
      <c r="T421" s="55"/>
      <c r="U421" s="33"/>
      <c r="V421" s="26"/>
      <c r="AJ421" s="33"/>
      <c r="AK421" s="33"/>
      <c r="AL421" s="33"/>
      <c r="AM421" s="33"/>
      <c r="AN421" s="33"/>
      <c r="AO421" s="33"/>
      <c r="AP421" s="33"/>
      <c r="AQ421" s="33"/>
      <c r="AR421" s="33"/>
      <c r="AS421" s="33"/>
      <c r="AT421" s="33"/>
      <c r="AU421" s="33"/>
      <c r="AV421" s="33"/>
      <c r="AW421" s="33"/>
      <c r="AX421" s="33"/>
      <c r="AY421" s="33"/>
      <c r="AZ421" s="33"/>
      <c r="BA421" s="33"/>
      <c r="BB421" s="33"/>
      <c r="BD421" s="92"/>
      <c r="BE421" s="92"/>
      <c r="BF421" s="92"/>
      <c r="BG421" s="92"/>
      <c r="BH421" s="92"/>
      <c r="BI421" s="92"/>
      <c r="BJ421" s="92"/>
      <c r="BK421" s="92"/>
      <c r="BM421" s="93"/>
      <c r="BN421" s="94"/>
      <c r="BO421" s="91"/>
    </row>
    <row r="422" spans="1:67" x14ac:dyDescent="0.2">
      <c r="A422" s="15"/>
      <c r="B422" s="43"/>
      <c r="C422" s="33"/>
      <c r="D422" s="33"/>
      <c r="E422" s="33"/>
      <c r="F422" s="33"/>
      <c r="G422" s="33"/>
      <c r="H422" s="33"/>
      <c r="I422" s="33"/>
      <c r="J422" s="33"/>
      <c r="K422" s="33"/>
      <c r="L422" s="33"/>
      <c r="M422" s="33"/>
      <c r="N422" s="33"/>
      <c r="O422" s="33"/>
      <c r="P422" s="33"/>
      <c r="Q422" s="33"/>
      <c r="R422" s="33"/>
      <c r="S422" s="33"/>
      <c r="T422" s="33"/>
      <c r="U422" s="33"/>
      <c r="V422" s="26"/>
      <c r="AJ422" s="33"/>
      <c r="AK422" s="33"/>
      <c r="AL422" s="33"/>
      <c r="AM422" s="33"/>
      <c r="AN422" s="33"/>
      <c r="AO422" s="33"/>
      <c r="AP422" s="33"/>
      <c r="AQ422" s="33"/>
      <c r="AR422" s="33"/>
      <c r="AS422" s="33"/>
      <c r="AT422" s="33"/>
      <c r="AU422" s="33"/>
      <c r="AV422" s="33"/>
      <c r="AW422" s="33"/>
      <c r="AX422" s="33"/>
      <c r="AY422" s="33"/>
      <c r="AZ422" s="33"/>
      <c r="BA422" s="33"/>
      <c r="BB422" s="33"/>
      <c r="BD422" s="92"/>
      <c r="BE422" s="92"/>
      <c r="BF422" s="92"/>
      <c r="BG422" s="92"/>
      <c r="BH422" s="92"/>
      <c r="BI422" s="92"/>
      <c r="BJ422" s="92"/>
      <c r="BK422" s="92"/>
      <c r="BM422" s="93"/>
      <c r="BN422" s="94"/>
      <c r="BO422" s="91"/>
    </row>
    <row r="423" spans="1:67" x14ac:dyDescent="0.2">
      <c r="A423" s="119"/>
      <c r="B423" s="119"/>
      <c r="C423" s="119"/>
      <c r="D423" s="119"/>
      <c r="E423" s="119"/>
      <c r="F423" s="119"/>
      <c r="G423" s="119"/>
      <c r="H423" s="119"/>
      <c r="I423" s="119"/>
      <c r="J423" s="119"/>
      <c r="K423" s="119"/>
      <c r="L423" s="119"/>
      <c r="M423" s="119"/>
      <c r="N423" s="119"/>
      <c r="O423" s="119"/>
      <c r="P423" s="119"/>
      <c r="Q423" s="119"/>
      <c r="R423" s="119"/>
      <c r="S423" s="119"/>
      <c r="T423" s="119"/>
      <c r="U423" s="119"/>
      <c r="V423" s="119"/>
      <c r="AJ423" s="33"/>
      <c r="AK423" s="33"/>
      <c r="AL423" s="33"/>
      <c r="AM423" s="33"/>
      <c r="AN423" s="33"/>
      <c r="AO423" s="33"/>
      <c r="AP423" s="33"/>
      <c r="AQ423" s="33"/>
      <c r="AR423" s="33"/>
      <c r="AS423" s="33"/>
      <c r="AT423" s="33"/>
      <c r="AU423" s="33"/>
      <c r="AV423" s="33"/>
      <c r="AW423" s="33"/>
      <c r="AX423" s="33"/>
      <c r="AY423" s="33"/>
      <c r="AZ423" s="33"/>
      <c r="BA423" s="33"/>
      <c r="BB423" s="33"/>
      <c r="BD423" s="92"/>
      <c r="BE423" s="92"/>
      <c r="BF423" s="92"/>
      <c r="BG423" s="92"/>
      <c r="BH423" s="92"/>
      <c r="BI423" s="92"/>
      <c r="BJ423" s="92"/>
      <c r="BK423" s="92"/>
      <c r="BM423" s="93"/>
      <c r="BN423" s="94"/>
      <c r="BO423" s="91"/>
    </row>
    <row r="424" spans="1:67" x14ac:dyDescent="0.2">
      <c r="A424" s="119"/>
      <c r="B424" s="119"/>
      <c r="C424" s="119"/>
      <c r="D424" s="119"/>
      <c r="E424" s="119"/>
      <c r="F424" s="119"/>
      <c r="G424" s="119"/>
      <c r="H424" s="119"/>
      <c r="I424" s="119"/>
      <c r="J424" s="119"/>
      <c r="K424" s="119"/>
      <c r="L424" s="119"/>
      <c r="M424" s="119"/>
      <c r="N424" s="119"/>
      <c r="O424" s="119"/>
      <c r="P424" s="119"/>
      <c r="Q424" s="119"/>
      <c r="R424" s="119"/>
      <c r="S424" s="119"/>
      <c r="T424" s="119"/>
      <c r="U424" s="119"/>
      <c r="V424" s="119"/>
      <c r="AJ424" s="33"/>
      <c r="AK424" s="33"/>
      <c r="AL424" s="33"/>
      <c r="AM424" s="33"/>
      <c r="AN424" s="33"/>
      <c r="AO424" s="33"/>
      <c r="AP424" s="33"/>
      <c r="AQ424" s="33"/>
      <c r="AR424" s="33"/>
      <c r="AS424" s="33"/>
      <c r="AT424" s="33"/>
      <c r="AU424" s="33"/>
      <c r="AV424" s="33"/>
      <c r="AW424" s="33"/>
      <c r="AX424" s="33"/>
      <c r="AY424" s="33"/>
      <c r="AZ424" s="33"/>
      <c r="BA424" s="33"/>
      <c r="BB424" s="33"/>
      <c r="BD424" s="92"/>
      <c r="BE424" s="92"/>
      <c r="BF424" s="92"/>
      <c r="BG424" s="92"/>
      <c r="BH424" s="92"/>
      <c r="BI424" s="92"/>
      <c r="BJ424" s="92"/>
      <c r="BK424" s="92"/>
      <c r="BM424" s="93"/>
      <c r="BN424" s="94"/>
      <c r="BO424" s="91"/>
    </row>
    <row r="425" spans="1:67" ht="15.75" x14ac:dyDescent="0.2">
      <c r="A425" s="119"/>
      <c r="B425" s="119"/>
      <c r="C425" s="176"/>
      <c r="D425" s="176"/>
      <c r="E425" s="178"/>
      <c r="F425" s="178"/>
      <c r="G425" s="178"/>
      <c r="H425" s="178"/>
      <c r="I425" s="178"/>
      <c r="J425" s="178"/>
      <c r="K425" s="178"/>
      <c r="L425" s="178"/>
      <c r="M425" s="178"/>
      <c r="N425" s="178"/>
      <c r="O425" s="178"/>
      <c r="P425" s="178"/>
      <c r="Q425" s="178"/>
      <c r="R425" s="119"/>
      <c r="S425" s="119"/>
      <c r="T425" s="119"/>
      <c r="U425" s="119"/>
      <c r="V425" s="119"/>
      <c r="AJ425" s="33"/>
      <c r="AK425" s="44"/>
      <c r="AL425" s="44"/>
      <c r="AM425" s="44"/>
      <c r="AN425" s="44"/>
      <c r="AO425" s="33"/>
      <c r="AP425" s="44"/>
      <c r="AQ425" s="44"/>
      <c r="AR425" s="44"/>
      <c r="AS425" s="33"/>
      <c r="AT425" s="33"/>
      <c r="AU425" s="33"/>
      <c r="AV425" s="33"/>
      <c r="AW425" s="33"/>
      <c r="AX425" s="33"/>
      <c r="AY425" s="33"/>
      <c r="AZ425" s="33"/>
      <c r="BA425" s="33"/>
      <c r="BB425" s="33"/>
      <c r="BD425" s="92"/>
      <c r="BE425" s="92"/>
      <c r="BF425" s="92"/>
      <c r="BG425" s="92"/>
      <c r="BH425" s="92"/>
      <c r="BI425" s="92"/>
      <c r="BJ425" s="92"/>
      <c r="BK425" s="92"/>
      <c r="BM425" s="93"/>
      <c r="BN425" s="94"/>
      <c r="BO425" s="91"/>
    </row>
    <row r="426" spans="1:67" ht="15.75" x14ac:dyDescent="0.2">
      <c r="A426" s="119"/>
      <c r="B426" s="119"/>
      <c r="C426" s="176"/>
      <c r="D426" s="176"/>
      <c r="E426" s="178"/>
      <c r="F426" s="178"/>
      <c r="G426" s="178"/>
      <c r="H426" s="178"/>
      <c r="I426" s="178"/>
      <c r="J426" s="178"/>
      <c r="K426" s="178"/>
      <c r="L426" s="178"/>
      <c r="M426" s="178"/>
      <c r="N426" s="178"/>
      <c r="O426" s="178"/>
      <c r="P426" s="178"/>
      <c r="Q426" s="178"/>
      <c r="R426" s="33"/>
      <c r="S426" s="33"/>
      <c r="T426" s="33"/>
      <c r="U426" s="119"/>
      <c r="V426" s="119"/>
      <c r="AJ426" s="33"/>
      <c r="AK426" s="44"/>
      <c r="AL426" s="44"/>
      <c r="AM426" s="44"/>
      <c r="AN426" s="44"/>
      <c r="AO426" s="33"/>
      <c r="AP426" s="44"/>
      <c r="AQ426" s="44"/>
      <c r="AR426" s="44"/>
      <c r="AS426" s="33"/>
      <c r="AT426" s="33"/>
      <c r="AU426" s="33"/>
      <c r="AV426" s="33"/>
      <c r="AW426" s="33"/>
      <c r="AX426" s="33"/>
      <c r="AY426" s="33"/>
      <c r="AZ426" s="33"/>
      <c r="BA426" s="33"/>
      <c r="BB426" s="33"/>
      <c r="BD426" s="92"/>
      <c r="BE426" s="92"/>
      <c r="BF426" s="92"/>
      <c r="BG426" s="92"/>
      <c r="BH426" s="92"/>
      <c r="BI426" s="92"/>
      <c r="BJ426" s="92"/>
      <c r="BK426" s="92"/>
      <c r="BM426" s="93"/>
      <c r="BN426" s="94"/>
      <c r="BO426" s="91"/>
    </row>
    <row r="427" spans="1:67" x14ac:dyDescent="0.2">
      <c r="A427" s="119"/>
      <c r="N427" s="39"/>
      <c r="O427" s="39"/>
      <c r="P427" s="39"/>
      <c r="Q427" s="39"/>
      <c r="R427" s="119"/>
      <c r="S427" s="119"/>
      <c r="T427" s="119"/>
      <c r="U427" s="119"/>
      <c r="V427" s="119"/>
      <c r="AJ427" s="33"/>
      <c r="AK427" s="56"/>
      <c r="AL427" s="56"/>
      <c r="AM427" s="56"/>
      <c r="AN427" s="56"/>
      <c r="AO427" s="56"/>
      <c r="AP427" s="56"/>
      <c r="AQ427" s="56"/>
      <c r="AR427" s="56"/>
      <c r="AS427" s="56"/>
      <c r="AT427" s="56"/>
      <c r="AU427" s="56"/>
      <c r="AV427" s="80"/>
      <c r="AW427" s="33"/>
      <c r="AX427" s="56"/>
      <c r="AY427" s="56"/>
      <c r="AZ427" s="56"/>
      <c r="BA427" s="55"/>
      <c r="BB427" s="55"/>
      <c r="BD427" s="92"/>
      <c r="BE427" s="92"/>
      <c r="BF427" s="92"/>
      <c r="BG427" s="92"/>
      <c r="BH427" s="92"/>
      <c r="BI427" s="92"/>
      <c r="BJ427" s="92"/>
      <c r="BK427" s="92"/>
      <c r="BM427" s="93"/>
      <c r="BN427" s="94"/>
      <c r="BO427" s="91"/>
    </row>
    <row r="428" spans="1:67" x14ac:dyDescent="0.2">
      <c r="A428" s="119"/>
      <c r="C428" s="33"/>
      <c r="D428" s="33"/>
      <c r="E428" s="33"/>
      <c r="F428" s="33"/>
      <c r="G428" s="33"/>
      <c r="H428" s="33"/>
      <c r="I428" s="33"/>
      <c r="J428" s="33"/>
      <c r="K428" s="33"/>
      <c r="L428" s="33"/>
      <c r="M428" s="33"/>
      <c r="N428" s="33"/>
      <c r="O428" s="33"/>
      <c r="P428" s="33"/>
      <c r="Q428" s="33"/>
      <c r="R428" s="33"/>
      <c r="S428" s="33"/>
      <c r="T428" s="33"/>
      <c r="U428" s="119"/>
      <c r="V428" s="119"/>
      <c r="AJ428" s="33"/>
      <c r="AK428" s="26"/>
      <c r="AL428" s="26"/>
      <c r="AM428" s="26"/>
      <c r="AN428" s="26"/>
      <c r="AO428" s="26"/>
      <c r="AP428" s="26"/>
      <c r="AQ428" s="26"/>
      <c r="AR428" s="26"/>
      <c r="AS428" s="26"/>
      <c r="AT428" s="26"/>
      <c r="AU428" s="26"/>
      <c r="AV428" s="26"/>
      <c r="AW428" s="33"/>
      <c r="AX428" s="56"/>
      <c r="AY428" s="56"/>
      <c r="AZ428" s="56"/>
      <c r="BA428" s="55"/>
      <c r="BB428" s="55"/>
      <c r="BD428" s="92"/>
      <c r="BE428" s="92"/>
      <c r="BF428" s="92"/>
      <c r="BG428" s="92"/>
      <c r="BH428" s="92"/>
      <c r="BI428" s="92"/>
      <c r="BJ428" s="92"/>
      <c r="BK428" s="92"/>
      <c r="BM428" s="93"/>
      <c r="BN428" s="94"/>
      <c r="BO428" s="91"/>
    </row>
    <row r="429" spans="1:67" x14ac:dyDescent="0.2">
      <c r="A429" s="119"/>
      <c r="M429" s="119"/>
      <c r="N429" s="119"/>
      <c r="O429" s="119"/>
      <c r="P429" s="119"/>
      <c r="Q429" s="119"/>
      <c r="R429" s="119"/>
      <c r="S429" s="119"/>
      <c r="T429" s="119"/>
      <c r="U429" s="119"/>
      <c r="V429" s="119"/>
      <c r="AJ429" s="33"/>
      <c r="AK429" s="26"/>
      <c r="AL429" s="26"/>
      <c r="AM429" s="26"/>
      <c r="AN429" s="26"/>
      <c r="AO429" s="26"/>
      <c r="AP429" s="26"/>
      <c r="AQ429" s="26"/>
      <c r="AR429" s="26"/>
      <c r="AS429" s="26"/>
      <c r="AT429" s="26"/>
      <c r="AU429" s="26"/>
      <c r="AV429" s="26"/>
      <c r="AW429" s="33"/>
      <c r="AX429" s="56"/>
      <c r="AY429" s="56"/>
      <c r="AZ429" s="56"/>
      <c r="BA429" s="55"/>
      <c r="BB429" s="55"/>
      <c r="BD429" s="92"/>
      <c r="BE429" s="92"/>
      <c r="BF429" s="92"/>
      <c r="BG429" s="92"/>
      <c r="BH429" s="92"/>
      <c r="BI429" s="92"/>
      <c r="BJ429" s="92"/>
      <c r="BK429" s="92"/>
      <c r="BM429" s="93"/>
      <c r="BN429" s="94"/>
      <c r="BO429" s="91"/>
    </row>
    <row r="430" spans="1:67" ht="12.75" customHeight="1" x14ac:dyDescent="0.2">
      <c r="A430" s="119"/>
      <c r="C430" s="178"/>
      <c r="D430" s="178"/>
      <c r="E430" s="178"/>
      <c r="F430" s="178"/>
      <c r="G430" s="178"/>
      <c r="H430" s="178"/>
      <c r="I430" s="178"/>
      <c r="J430" s="178"/>
      <c r="K430" s="178"/>
      <c r="L430" s="178"/>
      <c r="M430" s="178"/>
      <c r="N430" s="178"/>
      <c r="O430" s="178"/>
      <c r="P430" s="178"/>
      <c r="Q430" s="178"/>
      <c r="R430" s="178"/>
      <c r="S430" s="178"/>
      <c r="T430" s="178"/>
      <c r="U430" s="119"/>
      <c r="V430" s="119"/>
      <c r="AJ430" s="33"/>
      <c r="AK430" s="33"/>
      <c r="AL430" s="33"/>
      <c r="AM430" s="33"/>
      <c r="AN430" s="33"/>
      <c r="AO430" s="33"/>
      <c r="AP430" s="33"/>
      <c r="AQ430" s="33"/>
      <c r="AR430" s="33"/>
      <c r="AS430" s="33"/>
      <c r="AT430" s="33"/>
      <c r="AU430" s="33"/>
      <c r="AV430" s="33"/>
      <c r="AW430" s="33"/>
      <c r="AX430" s="33"/>
      <c r="AY430" s="33"/>
      <c r="AZ430" s="33"/>
      <c r="BA430" s="33"/>
      <c r="BB430" s="33"/>
      <c r="BD430" s="92"/>
      <c r="BE430" s="92"/>
      <c r="BF430" s="92"/>
      <c r="BG430" s="92"/>
      <c r="BH430" s="92"/>
      <c r="BI430" s="92"/>
      <c r="BJ430" s="92"/>
      <c r="BK430" s="92"/>
      <c r="BM430" s="93"/>
      <c r="BN430" s="94"/>
      <c r="BO430" s="91"/>
    </row>
    <row r="431" spans="1:67" ht="12.75" customHeight="1" x14ac:dyDescent="0.2">
      <c r="A431" s="119"/>
      <c r="B431" s="119"/>
      <c r="C431" s="178"/>
      <c r="D431" s="178"/>
      <c r="E431" s="178"/>
      <c r="F431" s="178"/>
      <c r="G431" s="178"/>
      <c r="H431" s="178"/>
      <c r="I431" s="178"/>
      <c r="J431" s="178"/>
      <c r="K431" s="178"/>
      <c r="L431" s="178"/>
      <c r="M431" s="178"/>
      <c r="N431" s="178"/>
      <c r="O431" s="178"/>
      <c r="P431" s="178"/>
      <c r="Q431" s="178"/>
      <c r="R431" s="178"/>
      <c r="S431" s="178"/>
      <c r="T431" s="178"/>
      <c r="U431" s="119"/>
      <c r="V431" s="119"/>
      <c r="AJ431" s="33"/>
      <c r="AK431" s="33"/>
      <c r="AL431" s="33"/>
      <c r="AM431" s="33"/>
      <c r="AN431" s="33"/>
      <c r="AO431" s="33"/>
      <c r="AP431" s="33"/>
      <c r="AQ431" s="33"/>
      <c r="AR431" s="33"/>
      <c r="AS431" s="33"/>
      <c r="AT431" s="33"/>
      <c r="AU431" s="33"/>
      <c r="AV431" s="33"/>
      <c r="AW431" s="33"/>
      <c r="AX431" s="33"/>
      <c r="AY431" s="33"/>
      <c r="AZ431" s="33"/>
      <c r="BA431" s="33"/>
      <c r="BB431" s="33"/>
      <c r="BD431" s="92"/>
      <c r="BE431" s="92"/>
      <c r="BF431" s="92"/>
      <c r="BG431" s="92"/>
      <c r="BH431" s="92"/>
      <c r="BI431" s="92"/>
      <c r="BJ431" s="92"/>
      <c r="BK431" s="92"/>
      <c r="BM431" s="93"/>
      <c r="BN431" s="94"/>
      <c r="BO431" s="91"/>
    </row>
    <row r="432" spans="1:67" x14ac:dyDescent="0.2">
      <c r="A432" s="119"/>
      <c r="B432" s="119"/>
      <c r="C432" s="119"/>
      <c r="D432" s="119"/>
      <c r="E432" s="119"/>
      <c r="H432" s="119"/>
      <c r="I432" s="119"/>
      <c r="J432" s="119"/>
      <c r="K432" s="119"/>
      <c r="L432" s="119"/>
      <c r="M432" s="119"/>
      <c r="N432" s="119"/>
      <c r="O432" s="119"/>
      <c r="P432" s="119"/>
      <c r="Q432" s="119"/>
      <c r="R432" s="119"/>
      <c r="S432" s="119"/>
      <c r="T432" s="119"/>
      <c r="U432" s="119"/>
      <c r="V432" s="119"/>
      <c r="AJ432" s="33"/>
      <c r="AK432" s="56"/>
      <c r="AL432" s="56"/>
      <c r="AM432" s="56"/>
      <c r="AN432" s="56"/>
      <c r="AO432" s="56"/>
      <c r="AP432" s="56"/>
      <c r="AQ432" s="56"/>
      <c r="AR432" s="56"/>
      <c r="AS432" s="56"/>
      <c r="AT432" s="56"/>
      <c r="AU432" s="56"/>
      <c r="AV432" s="56"/>
      <c r="AW432" s="56"/>
      <c r="AX432" s="56"/>
      <c r="AY432" s="56"/>
      <c r="AZ432" s="56"/>
      <c r="BA432" s="56"/>
      <c r="BB432" s="56"/>
      <c r="BD432" s="92"/>
      <c r="BE432" s="92"/>
      <c r="BF432" s="92"/>
      <c r="BG432" s="92"/>
      <c r="BH432" s="92"/>
      <c r="BI432" s="92"/>
      <c r="BJ432" s="92"/>
      <c r="BK432" s="92"/>
      <c r="BM432" s="93"/>
      <c r="BN432" s="94"/>
      <c r="BO432" s="91"/>
    </row>
    <row r="433" spans="1:67" x14ac:dyDescent="0.2">
      <c r="A433" s="119"/>
      <c r="B433" s="119"/>
      <c r="C433" s="119"/>
      <c r="D433" s="119"/>
      <c r="E433" s="119"/>
      <c r="F433" s="119"/>
      <c r="G433" s="119"/>
      <c r="H433" s="119"/>
      <c r="I433" s="119"/>
      <c r="J433" s="119"/>
      <c r="K433" s="119"/>
      <c r="L433" s="119"/>
      <c r="M433" s="119"/>
      <c r="N433" s="119"/>
      <c r="O433" s="119"/>
      <c r="P433" s="119"/>
      <c r="Q433" s="119"/>
      <c r="R433" s="119"/>
      <c r="S433" s="119"/>
      <c r="T433" s="119"/>
      <c r="U433" s="119"/>
      <c r="V433" s="119"/>
      <c r="AJ433" s="33"/>
      <c r="AK433" s="12"/>
      <c r="AL433" s="12"/>
      <c r="AM433" s="12"/>
      <c r="AN433" s="12"/>
      <c r="AO433" s="12"/>
      <c r="AP433" s="12"/>
      <c r="AQ433" s="12"/>
      <c r="AR433" s="12"/>
      <c r="AS433" s="12"/>
      <c r="AT433" s="12"/>
      <c r="AU433" s="12"/>
      <c r="AV433" s="12"/>
      <c r="AW433" s="12"/>
      <c r="AX433" s="12"/>
      <c r="AY433" s="12"/>
      <c r="AZ433" s="12"/>
      <c r="BA433" s="12"/>
      <c r="BB433" s="12"/>
      <c r="BD433" s="92"/>
      <c r="BE433" s="92"/>
      <c r="BF433" s="92"/>
      <c r="BG433" s="92"/>
      <c r="BH433" s="92"/>
      <c r="BI433" s="92"/>
      <c r="BJ433" s="92"/>
      <c r="BK433" s="92"/>
      <c r="BM433" s="93"/>
      <c r="BN433" s="94"/>
      <c r="BO433" s="91"/>
    </row>
    <row r="434" spans="1:67" x14ac:dyDescent="0.2">
      <c r="A434" s="119"/>
      <c r="B434" s="119"/>
      <c r="C434" s="119"/>
      <c r="D434" s="119"/>
      <c r="E434" s="119"/>
      <c r="F434" s="119"/>
      <c r="G434" s="119"/>
      <c r="H434" s="119"/>
      <c r="I434" s="119"/>
      <c r="J434" s="119"/>
      <c r="K434" s="119"/>
      <c r="L434" s="119"/>
      <c r="M434" s="119"/>
      <c r="N434" s="119"/>
      <c r="O434" s="119"/>
      <c r="P434" s="119"/>
      <c r="Q434" s="119"/>
      <c r="R434" s="119"/>
      <c r="S434" s="119"/>
      <c r="T434" s="119"/>
      <c r="U434" s="119"/>
      <c r="V434" s="119"/>
      <c r="AJ434" s="33"/>
      <c r="AK434" s="14"/>
      <c r="AL434" s="14"/>
      <c r="AM434" s="14"/>
      <c r="AN434" s="14"/>
      <c r="AO434" s="14"/>
      <c r="AP434" s="83"/>
      <c r="AQ434" s="84"/>
      <c r="AR434" s="84"/>
      <c r="AS434" s="84"/>
      <c r="AT434" s="84"/>
      <c r="AU434" s="84"/>
      <c r="AV434" s="84"/>
      <c r="AW434" s="84"/>
      <c r="AX434" s="84"/>
      <c r="AY434" s="33"/>
      <c r="AZ434" s="33"/>
      <c r="BA434" s="33"/>
      <c r="BB434" s="33"/>
      <c r="BD434" s="92"/>
      <c r="BE434" s="92"/>
      <c r="BF434" s="92"/>
      <c r="BG434" s="92"/>
      <c r="BH434" s="92"/>
      <c r="BI434" s="92"/>
      <c r="BJ434" s="92"/>
      <c r="BK434" s="92"/>
      <c r="BM434" s="93"/>
      <c r="BN434" s="94"/>
      <c r="BO434" s="91"/>
    </row>
    <row r="435" spans="1:67" x14ac:dyDescent="0.2">
      <c r="A435" s="119"/>
      <c r="B435" s="119"/>
      <c r="C435" s="119"/>
      <c r="D435" s="119"/>
      <c r="E435" s="119"/>
      <c r="F435" s="119"/>
      <c r="G435" s="119"/>
      <c r="H435" s="119"/>
      <c r="I435" s="119"/>
      <c r="J435" s="119"/>
      <c r="K435" s="119"/>
      <c r="L435" s="119"/>
      <c r="M435" s="119"/>
      <c r="N435" s="119"/>
      <c r="O435" s="119"/>
      <c r="P435" s="119"/>
      <c r="Q435" s="119"/>
      <c r="R435" s="119"/>
      <c r="S435" s="119"/>
      <c r="T435" s="119"/>
      <c r="U435" s="119"/>
      <c r="V435" s="119"/>
      <c r="AJ435" s="33"/>
      <c r="AK435" s="14"/>
      <c r="AL435" s="14"/>
      <c r="AM435" s="14"/>
      <c r="AN435" s="14"/>
      <c r="AO435" s="14"/>
      <c r="AP435" s="84"/>
      <c r="AQ435" s="84"/>
      <c r="AR435" s="84"/>
      <c r="AS435" s="84"/>
      <c r="AT435" s="84"/>
      <c r="AU435" s="84"/>
      <c r="AV435" s="84"/>
      <c r="AW435" s="84"/>
      <c r="AX435" s="84"/>
      <c r="AY435" s="33"/>
      <c r="AZ435" s="33"/>
      <c r="BA435" s="33"/>
      <c r="BB435" s="33"/>
      <c r="BD435" s="92"/>
      <c r="BE435" s="92"/>
      <c r="BF435" s="92"/>
      <c r="BG435" s="92"/>
      <c r="BH435" s="92"/>
      <c r="BI435" s="92"/>
      <c r="BJ435" s="92"/>
      <c r="BK435" s="92"/>
      <c r="BM435" s="93"/>
      <c r="BN435" s="94"/>
      <c r="BO435" s="91"/>
    </row>
    <row r="436" spans="1:67" x14ac:dyDescent="0.2">
      <c r="A436" s="119"/>
      <c r="B436" s="119"/>
      <c r="C436" s="119"/>
      <c r="D436" s="119"/>
      <c r="E436" s="119"/>
      <c r="F436" s="119"/>
      <c r="G436" s="119"/>
      <c r="H436" s="119"/>
      <c r="I436" s="119"/>
      <c r="J436" s="119"/>
      <c r="K436" s="119"/>
      <c r="L436" s="119"/>
      <c r="M436" s="119"/>
      <c r="N436" s="119"/>
      <c r="O436" s="119"/>
      <c r="P436" s="119"/>
      <c r="Q436" s="119"/>
      <c r="R436" s="119"/>
      <c r="S436" s="119"/>
      <c r="T436" s="119"/>
      <c r="U436" s="119"/>
      <c r="V436" s="119"/>
      <c r="AJ436" s="33"/>
      <c r="AK436" s="14"/>
      <c r="AL436" s="14"/>
      <c r="AM436" s="14"/>
      <c r="AN436" s="14"/>
      <c r="AO436" s="14"/>
      <c r="AP436" s="84"/>
      <c r="AQ436" s="84"/>
      <c r="AR436" s="84"/>
      <c r="AS436" s="84"/>
      <c r="AT436" s="84"/>
      <c r="AU436" s="84"/>
      <c r="AV436" s="84"/>
      <c r="AW436" s="84"/>
      <c r="AX436" s="84"/>
      <c r="AY436" s="33"/>
      <c r="AZ436" s="33"/>
      <c r="BA436" s="33"/>
      <c r="BB436" s="33"/>
      <c r="BD436" s="92"/>
      <c r="BE436" s="92"/>
      <c r="BF436" s="92"/>
      <c r="BG436" s="92"/>
      <c r="BH436" s="92"/>
      <c r="BI436" s="92"/>
      <c r="BJ436" s="92"/>
      <c r="BK436" s="92"/>
      <c r="BM436" s="93"/>
      <c r="BN436" s="94"/>
      <c r="BO436" s="91"/>
    </row>
    <row r="437" spans="1:67" x14ac:dyDescent="0.2">
      <c r="A437" s="119"/>
      <c r="B437" s="119"/>
      <c r="C437" s="119"/>
      <c r="D437" s="119"/>
      <c r="E437" s="119"/>
      <c r="F437" s="119"/>
      <c r="G437" s="119"/>
      <c r="H437" s="119"/>
      <c r="I437" s="119"/>
      <c r="J437" s="119"/>
      <c r="K437" s="119"/>
      <c r="L437" s="119"/>
      <c r="M437" s="119"/>
      <c r="N437" s="119"/>
      <c r="O437" s="119"/>
      <c r="P437" s="119"/>
      <c r="Q437" s="119"/>
      <c r="R437" s="119"/>
      <c r="S437" s="119"/>
      <c r="T437" s="119"/>
      <c r="U437" s="119"/>
      <c r="V437" s="119"/>
      <c r="AJ437" s="33"/>
      <c r="AK437" s="14"/>
      <c r="AL437" s="14"/>
      <c r="AM437" s="14"/>
      <c r="AN437" s="14"/>
      <c r="AO437" s="14"/>
      <c r="AP437" s="84"/>
      <c r="AQ437" s="84"/>
      <c r="AR437" s="84"/>
      <c r="AS437" s="84"/>
      <c r="AT437" s="84"/>
      <c r="AU437" s="84"/>
      <c r="AV437" s="84"/>
      <c r="AW437" s="84"/>
      <c r="AX437" s="84"/>
      <c r="AY437" s="33"/>
      <c r="AZ437" s="33"/>
      <c r="BA437" s="33"/>
      <c r="BB437" s="33"/>
      <c r="BD437" s="92"/>
      <c r="BE437" s="92"/>
      <c r="BF437" s="92"/>
      <c r="BG437" s="92"/>
      <c r="BH437" s="92"/>
      <c r="BI437" s="92"/>
      <c r="BJ437" s="92"/>
      <c r="BK437" s="92"/>
      <c r="BM437" s="93"/>
      <c r="BN437" s="94"/>
      <c r="BO437" s="91"/>
    </row>
    <row r="438" spans="1:67" x14ac:dyDescent="0.2">
      <c r="A438" s="119"/>
      <c r="B438" s="119"/>
      <c r="C438" s="119"/>
      <c r="D438" s="119"/>
      <c r="E438" s="119"/>
      <c r="F438" s="119"/>
      <c r="G438" s="119"/>
      <c r="H438" s="119"/>
      <c r="I438" s="119"/>
      <c r="J438" s="119"/>
      <c r="K438" s="119"/>
      <c r="L438" s="119"/>
      <c r="M438" s="119"/>
      <c r="N438" s="119"/>
      <c r="O438" s="119"/>
      <c r="P438" s="119"/>
      <c r="Q438" s="119"/>
      <c r="R438" s="119"/>
      <c r="S438" s="119"/>
      <c r="T438" s="119"/>
      <c r="U438" s="119"/>
      <c r="V438" s="119"/>
      <c r="AJ438" s="33"/>
      <c r="AK438" s="14"/>
      <c r="AL438" s="14"/>
      <c r="AM438" s="14"/>
      <c r="AN438" s="14"/>
      <c r="AO438" s="14"/>
      <c r="AP438" s="84"/>
      <c r="AQ438" s="84"/>
      <c r="AR438" s="84"/>
      <c r="AS438" s="84"/>
      <c r="AT438" s="84"/>
      <c r="AU438" s="84"/>
      <c r="AV438" s="84"/>
      <c r="AW438" s="84"/>
      <c r="AX438" s="84"/>
      <c r="AY438" s="33"/>
      <c r="AZ438" s="33"/>
      <c r="BA438" s="33"/>
      <c r="BB438" s="33"/>
      <c r="BD438" s="92"/>
      <c r="BE438" s="92"/>
      <c r="BF438" s="92"/>
      <c r="BG438" s="92"/>
      <c r="BH438" s="92"/>
      <c r="BI438" s="92"/>
      <c r="BJ438" s="92"/>
      <c r="BK438" s="92"/>
      <c r="BM438" s="93"/>
      <c r="BN438" s="94"/>
      <c r="BO438" s="91"/>
    </row>
    <row r="439" spans="1:67" x14ac:dyDescent="0.2">
      <c r="A439" s="119"/>
      <c r="B439" s="119"/>
      <c r="C439" s="119"/>
      <c r="D439" s="119"/>
      <c r="E439" s="119"/>
      <c r="F439" s="119"/>
      <c r="G439" s="119"/>
      <c r="H439" s="119"/>
      <c r="I439" s="119"/>
      <c r="J439" s="119"/>
      <c r="K439" s="119"/>
      <c r="L439" s="119"/>
      <c r="M439" s="119"/>
      <c r="N439" s="119"/>
      <c r="O439" s="119"/>
      <c r="P439" s="119"/>
      <c r="Q439" s="119"/>
      <c r="R439" s="119"/>
      <c r="S439" s="119"/>
      <c r="T439" s="119"/>
      <c r="U439" s="119"/>
      <c r="V439" s="119"/>
      <c r="AJ439" s="33"/>
      <c r="AK439" s="14"/>
      <c r="AL439" s="14"/>
      <c r="AM439" s="14"/>
      <c r="AN439" s="14"/>
      <c r="AO439" s="14"/>
      <c r="AP439" s="84"/>
      <c r="AQ439" s="84"/>
      <c r="AR439" s="84"/>
      <c r="AS439" s="84"/>
      <c r="AT439" s="84"/>
      <c r="AU439" s="84"/>
      <c r="AV439" s="84"/>
      <c r="AW439" s="84"/>
      <c r="AX439" s="84"/>
      <c r="AY439" s="33"/>
      <c r="AZ439" s="33"/>
      <c r="BA439" s="33"/>
      <c r="BB439" s="33"/>
      <c r="BD439" s="92"/>
      <c r="BE439" s="92"/>
      <c r="BF439" s="92"/>
      <c r="BG439" s="92"/>
      <c r="BH439" s="92"/>
      <c r="BI439" s="92"/>
      <c r="BJ439" s="92"/>
      <c r="BK439" s="92"/>
      <c r="BM439" s="93"/>
      <c r="BN439" s="94"/>
      <c r="BO439" s="91"/>
    </row>
    <row r="440" spans="1:67" x14ac:dyDescent="0.2">
      <c r="A440" s="119"/>
      <c r="B440" s="119"/>
      <c r="C440" s="119"/>
      <c r="D440" s="119"/>
      <c r="E440" s="119"/>
      <c r="F440" s="119"/>
      <c r="G440" s="119"/>
      <c r="H440" s="119"/>
      <c r="I440" s="119"/>
      <c r="J440" s="119"/>
      <c r="K440" s="119"/>
      <c r="L440" s="119"/>
      <c r="M440" s="119"/>
      <c r="N440" s="119"/>
      <c r="O440" s="119"/>
      <c r="P440" s="119"/>
      <c r="Q440" s="119"/>
      <c r="R440" s="119"/>
      <c r="S440" s="119"/>
      <c r="T440" s="119"/>
      <c r="U440" s="119"/>
      <c r="V440" s="119"/>
      <c r="AJ440" s="33"/>
      <c r="AK440" s="14"/>
      <c r="AL440" s="14"/>
      <c r="AM440" s="14"/>
      <c r="AN440" s="14"/>
      <c r="AO440" s="14"/>
      <c r="AP440" s="84"/>
      <c r="AQ440" s="84"/>
      <c r="AR440" s="84"/>
      <c r="AS440" s="84"/>
      <c r="AT440" s="84"/>
      <c r="AU440" s="84"/>
      <c r="AV440" s="84"/>
      <c r="AW440" s="84"/>
      <c r="AX440" s="84"/>
      <c r="AY440" s="33"/>
      <c r="AZ440" s="33"/>
      <c r="BA440" s="33"/>
      <c r="BB440" s="33"/>
      <c r="BD440" s="92"/>
      <c r="BE440" s="92"/>
      <c r="BF440" s="92"/>
      <c r="BG440" s="92"/>
      <c r="BH440" s="92"/>
      <c r="BI440" s="92"/>
      <c r="BJ440" s="92"/>
      <c r="BK440" s="92"/>
      <c r="BM440" s="93"/>
      <c r="BN440" s="94"/>
      <c r="BO440" s="91"/>
    </row>
    <row r="441" spans="1:67" x14ac:dyDescent="0.2">
      <c r="A441" s="119"/>
      <c r="B441" s="119"/>
      <c r="C441" s="119"/>
      <c r="D441" s="119"/>
      <c r="E441" s="119"/>
      <c r="F441" s="119"/>
      <c r="G441" s="119"/>
      <c r="H441" s="119"/>
      <c r="I441" s="119"/>
      <c r="J441" s="119"/>
      <c r="K441" s="119"/>
      <c r="L441" s="119"/>
      <c r="M441" s="119"/>
      <c r="N441" s="119"/>
      <c r="O441" s="119"/>
      <c r="P441" s="119"/>
      <c r="Q441" s="119"/>
      <c r="R441" s="119"/>
      <c r="S441" s="119"/>
      <c r="T441" s="119"/>
      <c r="U441" s="119"/>
      <c r="V441" s="119"/>
      <c r="AJ441" s="33"/>
      <c r="AK441" s="14"/>
      <c r="AL441" s="14"/>
      <c r="AM441" s="14"/>
      <c r="AN441" s="14"/>
      <c r="AO441" s="14"/>
      <c r="AP441" s="84"/>
      <c r="AQ441" s="84"/>
      <c r="AR441" s="84"/>
      <c r="AS441" s="84"/>
      <c r="AT441" s="84"/>
      <c r="AU441" s="84"/>
      <c r="AV441" s="84"/>
      <c r="AW441" s="84"/>
      <c r="AX441" s="84"/>
      <c r="AY441" s="33"/>
      <c r="AZ441" s="33"/>
      <c r="BA441" s="33"/>
      <c r="BB441" s="33"/>
      <c r="BD441" s="92"/>
      <c r="BE441" s="92"/>
      <c r="BF441" s="92"/>
      <c r="BG441" s="92"/>
      <c r="BH441" s="92"/>
      <c r="BI441" s="92"/>
      <c r="BJ441" s="92"/>
      <c r="BK441" s="92"/>
      <c r="BM441" s="93"/>
      <c r="BN441" s="94"/>
      <c r="BO441" s="91"/>
    </row>
    <row r="442" spans="1:67" x14ac:dyDescent="0.2">
      <c r="A442" s="119"/>
      <c r="B442" s="119"/>
      <c r="C442" s="177"/>
      <c r="D442" s="119"/>
      <c r="E442" s="119"/>
      <c r="F442" s="119"/>
      <c r="G442" s="119"/>
      <c r="H442" s="119"/>
      <c r="I442" s="119"/>
      <c r="J442" s="119"/>
      <c r="K442" s="119"/>
      <c r="L442" s="119"/>
      <c r="M442" s="119"/>
      <c r="N442" s="119"/>
      <c r="O442" s="119"/>
      <c r="P442" s="119"/>
      <c r="Q442" s="119"/>
      <c r="R442" s="119"/>
      <c r="S442" s="119"/>
      <c r="T442" s="119"/>
      <c r="U442" s="119"/>
      <c r="V442" s="119"/>
      <c r="AJ442" s="33"/>
      <c r="AK442" s="14"/>
      <c r="AL442" s="14"/>
      <c r="AM442" s="14"/>
      <c r="AN442" s="14"/>
      <c r="AO442" s="14"/>
      <c r="AP442" s="84"/>
      <c r="AQ442" s="84"/>
      <c r="AR442" s="84"/>
      <c r="AS442" s="84"/>
      <c r="AT442" s="84"/>
      <c r="AU442" s="84"/>
      <c r="AV442" s="84"/>
      <c r="AW442" s="84"/>
      <c r="AX442" s="84"/>
      <c r="AY442" s="33"/>
      <c r="AZ442" s="33"/>
      <c r="BA442" s="33"/>
      <c r="BB442" s="33"/>
    </row>
    <row r="443" spans="1:67" x14ac:dyDescent="0.2">
      <c r="A443" s="119"/>
      <c r="B443" s="119"/>
      <c r="C443" s="119"/>
      <c r="D443" s="119"/>
      <c r="E443" s="119"/>
      <c r="F443" s="119"/>
      <c r="G443" s="119"/>
      <c r="H443" s="119"/>
      <c r="I443" s="119"/>
      <c r="J443" s="119"/>
      <c r="K443" s="119"/>
      <c r="L443" s="119"/>
      <c r="M443" s="119"/>
      <c r="N443" s="119"/>
      <c r="O443" s="119"/>
      <c r="P443" s="119"/>
      <c r="Q443" s="119"/>
      <c r="R443" s="119"/>
      <c r="S443" s="119"/>
      <c r="T443" s="119"/>
      <c r="U443" s="119"/>
      <c r="V443" s="119"/>
      <c r="AJ443" s="33"/>
      <c r="AK443" s="14"/>
      <c r="AL443" s="14"/>
      <c r="AM443" s="14"/>
      <c r="AN443" s="14"/>
      <c r="AO443" s="14"/>
      <c r="AP443" s="84"/>
      <c r="AQ443" s="84"/>
      <c r="AR443" s="84"/>
      <c r="AS443" s="84"/>
      <c r="AT443" s="84"/>
      <c r="AU443" s="84"/>
      <c r="AV443" s="84"/>
      <c r="AW443" s="84"/>
      <c r="AX443" s="84"/>
      <c r="AY443" s="33"/>
      <c r="AZ443" s="33"/>
      <c r="BA443" s="33"/>
      <c r="BB443" s="33"/>
    </row>
    <row r="444" spans="1:67" x14ac:dyDescent="0.2">
      <c r="A444" s="119"/>
      <c r="B444" s="119"/>
      <c r="C444" s="119"/>
      <c r="D444" s="119"/>
      <c r="E444" s="119"/>
      <c r="F444" s="119"/>
      <c r="G444" s="119"/>
      <c r="H444" s="119"/>
      <c r="I444" s="119"/>
      <c r="J444" s="119"/>
      <c r="K444" s="119"/>
      <c r="L444" s="119"/>
      <c r="M444" s="119"/>
      <c r="N444" s="119"/>
      <c r="O444" s="119"/>
      <c r="P444" s="119"/>
      <c r="Q444" s="119"/>
      <c r="R444" s="119"/>
      <c r="S444" s="119"/>
      <c r="T444" s="119"/>
      <c r="U444" s="119"/>
      <c r="V444" s="119"/>
      <c r="AJ444" s="33"/>
      <c r="AK444" s="14"/>
      <c r="AL444" s="14"/>
      <c r="AM444" s="14"/>
      <c r="AN444" s="14"/>
      <c r="AO444" s="14"/>
      <c r="AP444" s="84"/>
      <c r="AQ444" s="84"/>
      <c r="AR444" s="84"/>
      <c r="AS444" s="84"/>
      <c r="AT444" s="84"/>
      <c r="AU444" s="84"/>
      <c r="AV444" s="84"/>
      <c r="AW444" s="84"/>
      <c r="AX444" s="84"/>
      <c r="AY444" s="33"/>
      <c r="AZ444" s="33"/>
      <c r="BA444" s="33"/>
      <c r="BB444" s="33"/>
    </row>
    <row r="445" spans="1:67" x14ac:dyDescent="0.2">
      <c r="A445" s="119"/>
      <c r="B445" s="119"/>
      <c r="C445" s="119"/>
      <c r="D445" s="119"/>
      <c r="E445" s="119"/>
      <c r="F445" s="119"/>
      <c r="G445" s="119"/>
      <c r="H445" s="119"/>
      <c r="I445" s="119"/>
      <c r="J445" s="119"/>
      <c r="K445" s="119"/>
      <c r="L445" s="119"/>
      <c r="M445" s="119"/>
      <c r="N445" s="119"/>
      <c r="O445" s="119"/>
      <c r="P445" s="119"/>
      <c r="Q445" s="119"/>
      <c r="R445" s="119"/>
      <c r="S445" s="119"/>
      <c r="T445" s="119"/>
      <c r="U445" s="119"/>
      <c r="V445" s="119"/>
      <c r="AJ445" s="33"/>
      <c r="AK445" s="14"/>
      <c r="AL445" s="14"/>
      <c r="AM445" s="14"/>
      <c r="AN445" s="14"/>
      <c r="AO445" s="14"/>
      <c r="AP445" s="84"/>
      <c r="AQ445" s="84"/>
      <c r="AR445" s="84"/>
      <c r="AS445" s="84"/>
      <c r="AT445" s="84"/>
      <c r="AU445" s="84"/>
      <c r="AV445" s="84"/>
      <c r="AW445" s="84"/>
      <c r="AX445" s="84"/>
      <c r="AY445" s="33"/>
      <c r="AZ445" s="33"/>
      <c r="BA445" s="33"/>
      <c r="BB445" s="33"/>
    </row>
    <row r="446" spans="1:67" x14ac:dyDescent="0.2">
      <c r="A446" s="119"/>
      <c r="B446" s="119"/>
      <c r="C446" s="119"/>
      <c r="D446" s="119"/>
      <c r="E446" s="119"/>
      <c r="F446" s="119"/>
      <c r="G446" s="119"/>
      <c r="H446" s="119"/>
      <c r="I446" s="119"/>
      <c r="J446" s="119"/>
      <c r="K446" s="119"/>
      <c r="L446" s="119"/>
      <c r="M446" s="119"/>
      <c r="N446" s="119"/>
      <c r="O446" s="119"/>
      <c r="P446" s="119"/>
      <c r="Q446" s="119"/>
      <c r="R446" s="119"/>
      <c r="S446" s="119"/>
      <c r="T446" s="119"/>
      <c r="U446" s="119"/>
      <c r="V446" s="119"/>
      <c r="AJ446" s="33"/>
      <c r="AK446" s="14"/>
      <c r="AL446" s="14"/>
      <c r="AM446" s="14"/>
      <c r="AN446" s="14"/>
      <c r="AO446" s="14"/>
      <c r="AP446" s="84"/>
      <c r="AQ446" s="84"/>
      <c r="AR446" s="84"/>
      <c r="AS446" s="84"/>
      <c r="AT446" s="84"/>
      <c r="AU446" s="84"/>
      <c r="AV446" s="84"/>
      <c r="AW446" s="84"/>
      <c r="AX446" s="84"/>
      <c r="AY446" s="33"/>
      <c r="AZ446" s="33"/>
      <c r="BA446" s="33"/>
      <c r="BB446" s="33"/>
    </row>
    <row r="447" spans="1:67" x14ac:dyDescent="0.2">
      <c r="A447" s="119"/>
      <c r="B447" s="119"/>
      <c r="C447" s="119"/>
      <c r="D447" s="119"/>
      <c r="E447" s="119"/>
      <c r="F447" s="119"/>
      <c r="G447" s="119"/>
      <c r="H447" s="119"/>
      <c r="I447" s="119"/>
      <c r="J447" s="119"/>
      <c r="K447" s="119"/>
      <c r="L447" s="119"/>
      <c r="M447" s="119"/>
      <c r="N447" s="119"/>
      <c r="O447" s="119"/>
      <c r="P447" s="119"/>
      <c r="Q447" s="119"/>
      <c r="R447" s="119"/>
      <c r="S447" s="119"/>
      <c r="T447" s="119"/>
      <c r="U447" s="119"/>
      <c r="V447" s="119"/>
      <c r="AJ447" s="33"/>
      <c r="AK447" s="14"/>
      <c r="AL447" s="14"/>
      <c r="AM447" s="14"/>
      <c r="AN447" s="14"/>
      <c r="AO447" s="14"/>
      <c r="AP447" s="84"/>
      <c r="AQ447" s="84"/>
      <c r="AR447" s="84"/>
      <c r="AS447" s="84"/>
      <c r="AT447" s="84"/>
      <c r="AU447" s="84"/>
      <c r="AV447" s="84"/>
      <c r="AW447" s="84"/>
      <c r="AX447" s="84"/>
      <c r="AY447" s="33"/>
      <c r="AZ447" s="33"/>
      <c r="BA447" s="33"/>
      <c r="BB447" s="33"/>
    </row>
    <row r="448" spans="1:67" x14ac:dyDescent="0.2">
      <c r="A448" s="119"/>
      <c r="B448" s="119"/>
      <c r="C448" s="119"/>
      <c r="D448" s="119"/>
      <c r="E448" s="119"/>
      <c r="F448" s="119"/>
      <c r="G448" s="119"/>
      <c r="H448" s="119"/>
      <c r="I448" s="119"/>
      <c r="J448" s="119"/>
      <c r="K448" s="119"/>
      <c r="L448" s="119"/>
      <c r="M448" s="119"/>
      <c r="N448" s="119"/>
      <c r="O448" s="119"/>
      <c r="P448" s="119"/>
      <c r="Q448" s="119"/>
      <c r="R448" s="119"/>
      <c r="S448" s="119"/>
      <c r="T448" s="119"/>
      <c r="U448" s="119"/>
      <c r="V448" s="119"/>
      <c r="AJ448" s="33"/>
      <c r="AK448" s="14"/>
      <c r="AL448" s="14"/>
      <c r="AM448" s="14"/>
      <c r="AN448" s="14"/>
      <c r="AO448" s="14"/>
      <c r="AP448" s="84"/>
      <c r="AQ448" s="84"/>
      <c r="AR448" s="84"/>
      <c r="AS448" s="84"/>
      <c r="AT448" s="84"/>
      <c r="AU448" s="84"/>
      <c r="AV448" s="84"/>
      <c r="AW448" s="84"/>
      <c r="AX448" s="84"/>
      <c r="AY448" s="33"/>
      <c r="AZ448" s="33"/>
      <c r="BA448" s="33"/>
      <c r="BB448" s="33"/>
    </row>
    <row r="449" spans="1:54" x14ac:dyDescent="0.2">
      <c r="A449" s="119"/>
      <c r="B449" s="119"/>
      <c r="C449" s="81"/>
      <c r="D449" s="119"/>
      <c r="E449" s="119"/>
      <c r="F449" s="119"/>
      <c r="G449" s="119"/>
      <c r="H449" s="119"/>
      <c r="I449" s="119"/>
      <c r="J449" s="119"/>
      <c r="K449" s="119"/>
      <c r="L449" s="119"/>
      <c r="M449" s="119"/>
      <c r="N449" s="119"/>
      <c r="O449" s="119"/>
      <c r="P449" s="119"/>
      <c r="Q449" s="119"/>
      <c r="R449" s="119"/>
      <c r="S449" s="119"/>
      <c r="T449" s="119"/>
      <c r="U449" s="119"/>
      <c r="V449" s="119"/>
      <c r="AJ449" s="33"/>
      <c r="AK449" s="33"/>
      <c r="AL449" s="33"/>
      <c r="AM449" s="33"/>
      <c r="AN449" s="33"/>
      <c r="AO449" s="33"/>
      <c r="AP449" s="33"/>
      <c r="AQ449" s="33"/>
      <c r="AR449" s="33"/>
      <c r="AS449" s="33"/>
      <c r="AT449" s="33"/>
      <c r="AU449" s="33"/>
      <c r="AV449" s="33"/>
      <c r="AW449" s="33"/>
      <c r="AX449" s="33"/>
      <c r="AY449" s="33"/>
      <c r="AZ449" s="33"/>
      <c r="BA449" s="33"/>
      <c r="BB449" s="33"/>
    </row>
    <row r="450" spans="1:54" x14ac:dyDescent="0.2">
      <c r="A450" s="119"/>
      <c r="B450" s="119"/>
      <c r="C450" s="33"/>
      <c r="D450" s="119"/>
      <c r="E450" s="119"/>
      <c r="F450" s="119"/>
      <c r="G450" s="119"/>
      <c r="H450" s="119"/>
      <c r="I450" s="119"/>
      <c r="J450" s="119"/>
      <c r="K450" s="119"/>
      <c r="L450" s="119"/>
      <c r="M450" s="119"/>
      <c r="N450" s="119"/>
      <c r="O450" s="119"/>
      <c r="P450" s="119"/>
      <c r="Q450" s="119"/>
      <c r="R450" s="119"/>
      <c r="S450" s="119"/>
      <c r="T450" s="119"/>
      <c r="U450" s="119"/>
      <c r="V450" s="119"/>
      <c r="AJ450" s="33"/>
      <c r="AK450" s="81"/>
      <c r="AL450" s="81"/>
      <c r="AM450" s="81"/>
      <c r="AN450" s="81"/>
      <c r="AO450" s="33"/>
      <c r="AP450" s="33"/>
      <c r="AQ450" s="33"/>
      <c r="AR450" s="33"/>
      <c r="AS450" s="33"/>
      <c r="AT450" s="33"/>
      <c r="AU450" s="33"/>
      <c r="AV450" s="33"/>
      <c r="AW450" s="33"/>
      <c r="AX450" s="33"/>
      <c r="AY450" s="33"/>
      <c r="AZ450" s="33"/>
      <c r="BA450" s="33"/>
      <c r="BB450" s="33"/>
    </row>
    <row r="451" spans="1:54" x14ac:dyDescent="0.2">
      <c r="A451" s="119"/>
      <c r="B451" s="119"/>
      <c r="C451" s="82"/>
      <c r="D451" s="82"/>
      <c r="E451" s="82"/>
      <c r="F451" s="82"/>
      <c r="G451" s="82"/>
      <c r="H451" s="82"/>
      <c r="I451" s="82"/>
      <c r="J451" s="82"/>
      <c r="K451" s="82"/>
      <c r="L451" s="82"/>
      <c r="M451" s="82"/>
      <c r="N451" s="82"/>
      <c r="O451" s="82"/>
      <c r="P451" s="82"/>
      <c r="Q451" s="82"/>
      <c r="R451" s="82"/>
      <c r="S451" s="82"/>
      <c r="T451" s="82"/>
      <c r="U451" s="119"/>
      <c r="V451" s="119"/>
      <c r="AJ451" s="33"/>
      <c r="AK451" s="82"/>
      <c r="AL451" s="82"/>
      <c r="AM451" s="82"/>
      <c r="AN451" s="82"/>
      <c r="AO451" s="82"/>
      <c r="AP451" s="82"/>
      <c r="AQ451" s="82"/>
      <c r="AR451" s="82"/>
      <c r="AS451" s="82"/>
      <c r="AT451" s="82"/>
      <c r="AU451" s="82"/>
      <c r="AV451" s="82"/>
      <c r="AW451" s="82"/>
      <c r="AX451" s="82"/>
      <c r="AY451" s="82"/>
      <c r="AZ451" s="82"/>
      <c r="BA451" s="82"/>
      <c r="BB451" s="82"/>
    </row>
    <row r="452" spans="1:54" x14ac:dyDescent="0.2">
      <c r="A452" s="119"/>
      <c r="B452" s="119"/>
      <c r="C452" s="82"/>
      <c r="D452" s="82"/>
      <c r="E452" s="82"/>
      <c r="F452" s="82"/>
      <c r="G452" s="82"/>
      <c r="H452" s="82"/>
      <c r="I452" s="82"/>
      <c r="J452" s="82"/>
      <c r="K452" s="82"/>
      <c r="L452" s="82"/>
      <c r="M452" s="82"/>
      <c r="N452" s="82"/>
      <c r="O452" s="82"/>
      <c r="P452" s="82"/>
      <c r="Q452" s="82"/>
      <c r="R452" s="82"/>
      <c r="S452" s="82"/>
      <c r="T452" s="82"/>
      <c r="U452" s="119"/>
      <c r="V452" s="119"/>
      <c r="AJ452" s="33"/>
      <c r="AK452" s="82"/>
      <c r="AL452" s="82"/>
      <c r="AM452" s="82"/>
      <c r="AN452" s="82"/>
      <c r="AO452" s="82"/>
      <c r="AP452" s="82"/>
      <c r="AQ452" s="82"/>
      <c r="AR452" s="82"/>
      <c r="AS452" s="82"/>
      <c r="AT452" s="82"/>
      <c r="AU452" s="82"/>
      <c r="AV452" s="82"/>
      <c r="AW452" s="82"/>
      <c r="AX452" s="82"/>
      <c r="AY452" s="82"/>
      <c r="AZ452" s="82"/>
      <c r="BA452" s="82"/>
      <c r="BB452" s="82"/>
    </row>
    <row r="453" spans="1:54" x14ac:dyDescent="0.2">
      <c r="A453" s="119"/>
      <c r="B453" s="119"/>
      <c r="C453" s="119"/>
      <c r="D453" s="119"/>
      <c r="E453" s="119"/>
      <c r="F453" s="119"/>
      <c r="G453" s="119"/>
      <c r="H453" s="119"/>
      <c r="I453" s="119"/>
      <c r="J453" s="119"/>
      <c r="K453" s="119"/>
      <c r="L453" s="119"/>
      <c r="M453" s="119"/>
      <c r="N453" s="119"/>
      <c r="O453" s="119"/>
      <c r="P453" s="119"/>
      <c r="Q453" s="119"/>
      <c r="R453" s="119"/>
      <c r="S453" s="119"/>
      <c r="T453" s="119"/>
      <c r="U453" s="119"/>
      <c r="V453" s="119"/>
      <c r="AJ453" s="33"/>
      <c r="AK453" s="82"/>
      <c r="AL453" s="82"/>
      <c r="AM453" s="82"/>
      <c r="AN453" s="82"/>
      <c r="AO453" s="82"/>
      <c r="AP453" s="82"/>
      <c r="AQ453" s="82"/>
      <c r="AR453" s="82"/>
      <c r="AS453" s="82"/>
      <c r="AT453" s="82"/>
      <c r="AU453" s="82"/>
      <c r="AV453" s="82"/>
      <c r="AW453" s="82"/>
      <c r="AX453" s="82"/>
      <c r="AY453" s="82"/>
      <c r="AZ453" s="82"/>
      <c r="BA453" s="82"/>
      <c r="BB453" s="82"/>
    </row>
    <row r="454" spans="1:54" x14ac:dyDescent="0.2">
      <c r="A454" s="119"/>
      <c r="B454" s="119"/>
      <c r="C454" s="81"/>
      <c r="D454" s="33"/>
      <c r="E454" s="119"/>
      <c r="F454" s="119"/>
      <c r="G454" s="119"/>
      <c r="H454" s="119"/>
      <c r="I454" s="119"/>
      <c r="J454" s="119"/>
      <c r="K454" s="119"/>
      <c r="L454" s="119"/>
      <c r="M454" s="119"/>
      <c r="O454" s="119"/>
      <c r="P454" s="119"/>
      <c r="Q454" s="119"/>
      <c r="R454" s="119"/>
      <c r="S454" s="119"/>
      <c r="T454" s="119"/>
      <c r="U454" s="119"/>
      <c r="V454" s="119"/>
      <c r="AJ454" s="33"/>
      <c r="AK454" s="33"/>
      <c r="AL454" s="33"/>
      <c r="AM454" s="33"/>
      <c r="AN454" s="33"/>
      <c r="AO454" s="33"/>
      <c r="AP454" s="33"/>
      <c r="AQ454" s="33"/>
      <c r="AR454" s="33"/>
      <c r="AS454" s="33"/>
      <c r="AT454" s="33"/>
      <c r="AU454" s="33"/>
      <c r="AV454" s="33"/>
      <c r="AW454" s="33"/>
      <c r="AX454" s="33"/>
      <c r="AY454" s="33"/>
      <c r="AZ454" s="33"/>
      <c r="BA454" s="33"/>
      <c r="BB454" s="33"/>
    </row>
    <row r="455" spans="1:54" x14ac:dyDescent="0.2">
      <c r="A455" s="119"/>
      <c r="B455" s="119"/>
      <c r="C455" s="117"/>
      <c r="D455" s="33"/>
      <c r="E455" s="33"/>
      <c r="F455" s="119"/>
      <c r="G455" s="119"/>
      <c r="H455" s="119"/>
      <c r="I455" s="119"/>
      <c r="J455" s="119"/>
      <c r="K455" s="119"/>
      <c r="L455" s="119"/>
      <c r="M455" s="119"/>
      <c r="N455" s="117"/>
      <c r="O455" s="33"/>
      <c r="P455" s="119"/>
      <c r="Q455" s="119"/>
      <c r="R455" s="119"/>
      <c r="S455" s="119"/>
      <c r="T455" s="119"/>
      <c r="U455" s="119"/>
      <c r="V455" s="119"/>
      <c r="AJ455" s="33"/>
      <c r="AK455" s="33"/>
      <c r="AL455" s="33"/>
      <c r="AM455" s="33"/>
      <c r="AN455" s="33"/>
      <c r="AO455" s="33"/>
      <c r="AP455" s="33"/>
      <c r="AQ455" s="33"/>
      <c r="AR455" s="33"/>
      <c r="AS455" s="33"/>
      <c r="AT455" s="33"/>
      <c r="AU455" s="33"/>
      <c r="AV455" s="33"/>
      <c r="AW455" s="33"/>
      <c r="AX455" s="33"/>
      <c r="AY455" s="33"/>
      <c r="AZ455" s="33"/>
      <c r="BA455" s="33"/>
      <c r="BB455" s="33"/>
    </row>
    <row r="456" spans="1:54" x14ac:dyDescent="0.2">
      <c r="A456" s="119"/>
      <c r="B456" s="119"/>
      <c r="C456" s="118"/>
      <c r="D456" s="33"/>
      <c r="E456" s="33"/>
      <c r="F456" s="119"/>
      <c r="G456" s="119"/>
      <c r="H456" s="119"/>
      <c r="I456" s="117"/>
      <c r="J456" s="33"/>
      <c r="K456" s="119"/>
      <c r="L456" s="119"/>
      <c r="M456" s="119"/>
      <c r="N456" s="117"/>
      <c r="O456" s="33"/>
      <c r="P456" s="119"/>
      <c r="Q456" s="119"/>
      <c r="R456" s="119"/>
      <c r="S456" s="119"/>
      <c r="T456" s="119"/>
      <c r="U456" s="119"/>
      <c r="V456" s="119"/>
      <c r="AJ456" s="33"/>
      <c r="AK456" s="33"/>
      <c r="AL456" s="33"/>
      <c r="AM456" s="33"/>
      <c r="AN456" s="33"/>
      <c r="AO456" s="33"/>
      <c r="AP456" s="33"/>
      <c r="AQ456" s="33"/>
      <c r="AR456" s="33"/>
      <c r="AS456" s="33"/>
      <c r="AT456" s="33"/>
      <c r="AU456" s="33"/>
      <c r="AV456" s="33"/>
      <c r="AW456" s="33"/>
      <c r="AX456" s="33"/>
      <c r="AY456" s="33"/>
      <c r="AZ456" s="33"/>
      <c r="BA456" s="33"/>
      <c r="BB456" s="33"/>
    </row>
    <row r="457" spans="1:54" x14ac:dyDescent="0.2">
      <c r="A457" s="119"/>
      <c r="B457" s="119"/>
      <c r="C457" s="117"/>
      <c r="D457" s="33"/>
      <c r="E457" s="33"/>
      <c r="F457" s="119"/>
      <c r="G457" s="119"/>
      <c r="H457" s="119"/>
      <c r="I457" s="117"/>
      <c r="J457" s="33"/>
      <c r="K457" s="119"/>
      <c r="L457" s="119"/>
      <c r="M457" s="119"/>
      <c r="N457" s="33"/>
      <c r="O457" s="33"/>
      <c r="P457" s="119"/>
      <c r="Q457" s="119"/>
      <c r="R457" s="119"/>
      <c r="S457" s="119"/>
      <c r="T457" s="119"/>
      <c r="U457" s="119"/>
      <c r="V457" s="119"/>
      <c r="AJ457" s="33"/>
      <c r="AK457" s="33"/>
      <c r="AL457" s="33"/>
      <c r="AM457" s="33"/>
      <c r="AN457" s="33"/>
      <c r="AO457" s="33"/>
      <c r="AP457" s="33"/>
      <c r="AQ457" s="33"/>
      <c r="AR457" s="33"/>
      <c r="AS457" s="33"/>
      <c r="AT457" s="33"/>
      <c r="AU457" s="33"/>
      <c r="AV457" s="33"/>
      <c r="AW457" s="33"/>
      <c r="AX457" s="33"/>
      <c r="AY457" s="33"/>
      <c r="AZ457" s="33"/>
      <c r="BA457" s="33"/>
      <c r="BB457" s="33"/>
    </row>
    <row r="458" spans="1:54" x14ac:dyDescent="0.2">
      <c r="A458" s="119"/>
      <c r="B458" s="119"/>
      <c r="C458" s="117"/>
      <c r="D458" s="33"/>
      <c r="E458" s="33"/>
      <c r="F458" s="119"/>
      <c r="G458" s="119"/>
      <c r="H458" s="119"/>
      <c r="I458" s="33"/>
      <c r="J458" s="33"/>
      <c r="K458" s="119"/>
      <c r="L458" s="119"/>
      <c r="M458" s="119"/>
      <c r="N458" s="33"/>
      <c r="O458" s="33"/>
      <c r="P458" s="119"/>
      <c r="Q458" s="119"/>
      <c r="R458" s="119"/>
      <c r="S458" s="119"/>
      <c r="T458" s="119"/>
      <c r="U458" s="119"/>
      <c r="V458" s="119"/>
      <c r="AJ458" s="33"/>
      <c r="AK458" s="33"/>
      <c r="AL458" s="33"/>
      <c r="AM458" s="33"/>
      <c r="AN458" s="33"/>
      <c r="AO458" s="33"/>
      <c r="AP458" s="33"/>
      <c r="AQ458" s="33"/>
      <c r="AR458" s="33"/>
      <c r="AS458" s="33"/>
      <c r="AT458" s="33"/>
      <c r="AU458" s="33"/>
      <c r="AV458" s="33"/>
      <c r="AW458" s="33"/>
      <c r="AX458" s="33"/>
      <c r="AY458" s="33"/>
      <c r="AZ458" s="33"/>
      <c r="BA458" s="33"/>
      <c r="BB458" s="33"/>
    </row>
    <row r="459" spans="1:54" x14ac:dyDescent="0.2">
      <c r="A459" s="119"/>
      <c r="B459" s="119"/>
      <c r="C459" s="119"/>
      <c r="D459" s="119"/>
      <c r="E459" s="119"/>
      <c r="F459" s="119"/>
      <c r="G459" s="119"/>
      <c r="H459" s="119"/>
      <c r="I459" s="119"/>
      <c r="J459" s="119"/>
      <c r="K459" s="119"/>
      <c r="L459" s="119"/>
      <c r="M459" s="119"/>
      <c r="N459" s="119"/>
      <c r="O459" s="119"/>
      <c r="P459" s="119"/>
      <c r="Q459" s="119"/>
      <c r="R459" s="119"/>
      <c r="S459" s="119"/>
      <c r="T459" s="119"/>
      <c r="U459" s="119"/>
      <c r="V459" s="119"/>
      <c r="AJ459" s="33"/>
      <c r="AK459" s="33"/>
      <c r="AL459" s="33"/>
      <c r="AM459" s="33"/>
      <c r="AN459" s="33"/>
      <c r="AO459" s="33"/>
      <c r="AP459" s="33"/>
      <c r="AQ459" s="33"/>
      <c r="AR459" s="33"/>
      <c r="AS459" s="33"/>
      <c r="AT459" s="33"/>
      <c r="AU459" s="33"/>
      <c r="AV459" s="33"/>
      <c r="AW459" s="33"/>
      <c r="AX459" s="33"/>
      <c r="AY459" s="33"/>
      <c r="AZ459" s="33"/>
      <c r="BA459" s="33"/>
      <c r="BB459" s="33"/>
    </row>
    <row r="460" spans="1:54" x14ac:dyDescent="0.2">
      <c r="A460" s="119"/>
      <c r="B460" s="119"/>
      <c r="C460" s="119"/>
      <c r="D460" s="119"/>
      <c r="E460" s="119"/>
      <c r="F460" s="119"/>
      <c r="G460" s="119"/>
      <c r="H460" s="119"/>
      <c r="I460" s="119"/>
      <c r="J460" s="119"/>
      <c r="K460" s="119"/>
      <c r="L460" s="119"/>
      <c r="M460" s="119"/>
      <c r="N460" s="119"/>
      <c r="O460" s="119"/>
      <c r="P460" s="119"/>
      <c r="Q460" s="119"/>
      <c r="R460" s="119"/>
      <c r="S460" s="119"/>
      <c r="T460" s="119"/>
      <c r="U460" s="119"/>
      <c r="V460" s="119"/>
      <c r="AJ460" s="33"/>
      <c r="AK460" s="33"/>
      <c r="AL460" s="33"/>
      <c r="AM460" s="33"/>
      <c r="AN460" s="33"/>
      <c r="AO460" s="33"/>
      <c r="AP460" s="33"/>
      <c r="AQ460" s="33"/>
      <c r="AR460" s="33"/>
      <c r="AS460" s="33"/>
      <c r="AT460" s="33"/>
      <c r="AU460" s="33"/>
      <c r="AV460" s="33"/>
      <c r="AW460" s="33"/>
      <c r="AX460" s="33"/>
      <c r="AY460" s="33"/>
      <c r="AZ460" s="33"/>
      <c r="BA460" s="33"/>
      <c r="BB460" s="33"/>
    </row>
    <row r="461" spans="1:54" x14ac:dyDescent="0.2">
      <c r="A461" s="119"/>
      <c r="B461" s="119"/>
      <c r="C461" s="119"/>
      <c r="D461" s="119"/>
      <c r="E461" s="119"/>
      <c r="F461" s="119"/>
      <c r="G461" s="119"/>
      <c r="H461" s="119"/>
      <c r="I461" s="119"/>
      <c r="J461" s="119"/>
      <c r="K461" s="119"/>
      <c r="L461" s="119"/>
      <c r="M461" s="119"/>
      <c r="N461" s="119"/>
      <c r="O461" s="119"/>
      <c r="P461" s="119"/>
      <c r="Q461" s="119"/>
      <c r="R461" s="119"/>
      <c r="S461" s="119"/>
      <c r="T461" s="119"/>
      <c r="U461" s="119"/>
      <c r="V461" s="119"/>
      <c r="AJ461" s="33"/>
      <c r="AK461" s="33"/>
      <c r="AL461" s="33"/>
      <c r="AM461" s="33"/>
      <c r="AN461" s="33"/>
      <c r="AO461" s="33"/>
      <c r="AP461" s="33"/>
      <c r="AQ461" s="33"/>
      <c r="AR461" s="33"/>
      <c r="AS461" s="33"/>
      <c r="AT461" s="33"/>
      <c r="AU461" s="33"/>
      <c r="AV461" s="33"/>
      <c r="AW461" s="33"/>
      <c r="AX461" s="33"/>
      <c r="AY461" s="33"/>
      <c r="AZ461" s="33"/>
      <c r="BA461" s="33"/>
      <c r="BB461" s="33"/>
    </row>
    <row r="462" spans="1:54" x14ac:dyDescent="0.2">
      <c r="A462" s="119"/>
      <c r="B462" s="119"/>
      <c r="C462" s="119"/>
      <c r="D462" s="119"/>
      <c r="E462" s="119"/>
      <c r="F462" s="119"/>
      <c r="G462" s="119"/>
      <c r="H462" s="119"/>
      <c r="I462" s="119"/>
      <c r="J462" s="119"/>
      <c r="K462" s="119"/>
      <c r="L462" s="119"/>
      <c r="M462" s="119"/>
      <c r="N462" s="119"/>
      <c r="O462" s="119"/>
      <c r="P462" s="119"/>
      <c r="Q462" s="119"/>
      <c r="R462" s="119"/>
      <c r="S462" s="119"/>
      <c r="T462" s="119"/>
      <c r="U462" s="119"/>
      <c r="V462" s="119"/>
      <c r="AJ462" s="33"/>
      <c r="AK462" s="44"/>
      <c r="AL462" s="44"/>
      <c r="AM462" s="44"/>
      <c r="AN462" s="44"/>
      <c r="AO462" s="33"/>
      <c r="AP462" s="44"/>
      <c r="AQ462" s="44"/>
      <c r="AR462" s="44"/>
      <c r="AS462" s="33"/>
      <c r="AT462" s="33"/>
      <c r="AU462" s="33"/>
      <c r="AV462" s="33"/>
      <c r="AW462" s="33"/>
      <c r="AX462" s="33"/>
      <c r="AY462" s="33"/>
      <c r="AZ462" s="33"/>
      <c r="BA462" s="33"/>
      <c r="BB462" s="33"/>
    </row>
    <row r="463" spans="1:54" x14ac:dyDescent="0.2">
      <c r="A463" s="119"/>
      <c r="B463" s="119"/>
      <c r="C463" s="119"/>
      <c r="D463" s="119"/>
      <c r="E463" s="119"/>
      <c r="F463" s="119"/>
      <c r="G463" s="119"/>
      <c r="H463" s="119"/>
      <c r="I463" s="119"/>
      <c r="J463" s="119"/>
      <c r="K463" s="119"/>
      <c r="L463" s="119"/>
      <c r="M463" s="119"/>
      <c r="N463" s="119"/>
      <c r="O463" s="119"/>
      <c r="P463" s="119"/>
      <c r="Q463" s="119"/>
      <c r="R463" s="119"/>
      <c r="S463" s="119"/>
      <c r="T463" s="119"/>
      <c r="U463" s="119"/>
      <c r="V463" s="119"/>
    </row>
    <row r="464" spans="1:54" x14ac:dyDescent="0.2">
      <c r="A464" s="119"/>
      <c r="B464" s="119"/>
      <c r="C464" s="119"/>
      <c r="D464" s="119"/>
      <c r="E464" s="119"/>
      <c r="F464" s="119"/>
      <c r="G464" s="119"/>
      <c r="H464" s="119"/>
      <c r="I464" s="119"/>
      <c r="J464" s="119"/>
      <c r="K464" s="119"/>
      <c r="L464" s="119"/>
      <c r="M464" s="119"/>
      <c r="N464" s="119"/>
      <c r="O464" s="119"/>
      <c r="P464" s="119"/>
      <c r="Q464" s="119"/>
      <c r="R464" s="119"/>
      <c r="S464" s="119"/>
      <c r="T464" s="119"/>
      <c r="U464" s="119"/>
      <c r="V464" s="119"/>
    </row>
    <row r="465" spans="1:22" x14ac:dyDescent="0.2">
      <c r="A465" s="119"/>
      <c r="B465" s="119"/>
      <c r="C465" s="119"/>
      <c r="D465" s="119"/>
      <c r="E465" s="119"/>
      <c r="F465" s="119"/>
      <c r="G465" s="119"/>
      <c r="H465" s="119"/>
      <c r="I465" s="119"/>
      <c r="J465" s="119"/>
      <c r="K465" s="119"/>
      <c r="L465" s="119"/>
      <c r="M465" s="119"/>
      <c r="N465" s="119"/>
      <c r="O465" s="119"/>
      <c r="P465" s="119"/>
      <c r="Q465" s="119"/>
      <c r="R465" s="119"/>
      <c r="S465" s="119"/>
      <c r="T465" s="119"/>
      <c r="U465" s="119"/>
      <c r="V465" s="119"/>
    </row>
    <row r="466" spans="1:22" x14ac:dyDescent="0.2">
      <c r="A466" s="119"/>
      <c r="B466" s="119"/>
      <c r="C466" s="119"/>
      <c r="D466" s="119"/>
      <c r="E466" s="119"/>
      <c r="F466" s="119"/>
      <c r="G466" s="119"/>
      <c r="H466" s="119"/>
      <c r="I466" s="119"/>
      <c r="J466" s="119"/>
      <c r="K466" s="119"/>
      <c r="L466" s="119"/>
      <c r="M466" s="119"/>
      <c r="N466" s="119"/>
      <c r="O466" s="119"/>
      <c r="P466" s="119"/>
      <c r="Q466" s="119"/>
      <c r="R466" s="119"/>
      <c r="S466" s="119"/>
      <c r="T466" s="119"/>
      <c r="U466" s="119"/>
      <c r="V466" s="119"/>
    </row>
    <row r="467" spans="1:22" x14ac:dyDescent="0.2">
      <c r="G467" s="33"/>
      <c r="H467" s="33"/>
      <c r="I467" s="33"/>
      <c r="J467" s="33"/>
      <c r="K467" s="33"/>
      <c r="L467" s="33"/>
      <c r="M467" s="76"/>
      <c r="N467" s="33"/>
      <c r="O467" s="33"/>
      <c r="P467" s="33"/>
      <c r="Q467" s="33"/>
      <c r="R467" s="33"/>
      <c r="S467" s="44"/>
      <c r="T467" s="44"/>
    </row>
    <row r="468" spans="1:22" x14ac:dyDescent="0.2">
      <c r="G468" s="33"/>
      <c r="H468" s="133"/>
      <c r="I468" s="133"/>
      <c r="J468" s="133"/>
      <c r="K468" s="133"/>
      <c r="L468" s="133"/>
      <c r="M468" s="131"/>
      <c r="N468" s="133"/>
      <c r="O468" s="133"/>
      <c r="P468" s="133"/>
      <c r="Q468" s="133"/>
      <c r="R468" s="133"/>
      <c r="S468" s="44"/>
      <c r="T468" s="44"/>
    </row>
    <row r="469" spans="1:22" x14ac:dyDescent="0.2">
      <c r="G469" s="33"/>
      <c r="H469" s="63"/>
      <c r="I469" s="63"/>
      <c r="J469" s="116"/>
      <c r="K469" s="116"/>
      <c r="L469" s="15"/>
      <c r="M469" s="33"/>
      <c r="N469" s="63"/>
      <c r="O469" s="63"/>
      <c r="P469" s="116"/>
      <c r="Q469" s="116"/>
      <c r="R469" s="15"/>
      <c r="S469" s="44"/>
      <c r="T469" s="44"/>
    </row>
    <row r="470" spans="1:22" x14ac:dyDescent="0.2">
      <c r="G470" s="33"/>
      <c r="H470" s="132"/>
      <c r="I470" s="15"/>
      <c r="J470" s="116"/>
      <c r="K470" s="116"/>
      <c r="L470" s="62"/>
      <c r="M470" s="33"/>
      <c r="N470" s="132"/>
      <c r="O470" s="15"/>
      <c r="P470" s="116"/>
      <c r="Q470" s="116"/>
      <c r="R470" s="62"/>
      <c r="S470" s="44"/>
      <c r="T470" s="44"/>
    </row>
    <row r="471" spans="1:22" x14ac:dyDescent="0.2">
      <c r="G471" s="33"/>
      <c r="H471" s="26"/>
      <c r="I471" s="27"/>
      <c r="J471" s="84"/>
      <c r="K471" s="84"/>
      <c r="L471" s="27"/>
      <c r="M471" s="33"/>
      <c r="N471" s="26"/>
      <c r="P471" s="84"/>
      <c r="Q471" s="84"/>
      <c r="R471" s="27"/>
      <c r="S471" s="44"/>
      <c r="T471" s="44"/>
    </row>
    <row r="472" spans="1:22" x14ac:dyDescent="0.2">
      <c r="G472" s="33"/>
      <c r="H472" s="56"/>
      <c r="I472" s="27"/>
      <c r="J472" s="84"/>
      <c r="K472" s="84"/>
      <c r="L472" s="27"/>
      <c r="M472" s="33"/>
      <c r="N472" s="56"/>
      <c r="P472" s="84"/>
      <c r="Q472" s="84"/>
      <c r="R472" s="27"/>
      <c r="S472" s="44"/>
      <c r="T472" s="44"/>
    </row>
    <row r="473" spans="1:22" x14ac:dyDescent="0.2">
      <c r="G473" s="33"/>
      <c r="H473" s="84"/>
      <c r="I473" s="27"/>
      <c r="J473" s="84"/>
      <c r="K473" s="84"/>
      <c r="L473" s="27"/>
      <c r="M473" s="44"/>
      <c r="N473" s="84"/>
      <c r="P473" s="84"/>
      <c r="Q473" s="84"/>
      <c r="R473" s="27"/>
      <c r="S473" s="44"/>
      <c r="T473" s="44"/>
    </row>
    <row r="474" spans="1:22" x14ac:dyDescent="0.2">
      <c r="G474" s="33"/>
      <c r="H474" s="84"/>
      <c r="I474" s="27"/>
      <c r="J474" s="84"/>
      <c r="K474" s="84"/>
      <c r="L474" s="27"/>
      <c r="M474" s="44"/>
      <c r="N474" s="84"/>
      <c r="P474" s="84"/>
      <c r="Q474" s="84"/>
      <c r="R474" s="27"/>
      <c r="S474" s="44"/>
      <c r="T474" s="44"/>
    </row>
    <row r="475" spans="1:22" x14ac:dyDescent="0.2">
      <c r="G475" s="33"/>
      <c r="H475" s="44"/>
      <c r="I475" s="44"/>
      <c r="J475" s="44"/>
      <c r="K475" s="44"/>
      <c r="L475" s="44"/>
      <c r="M475" s="44"/>
      <c r="N475" s="44"/>
      <c r="O475" s="44"/>
      <c r="P475" s="44"/>
      <c r="Q475" s="44"/>
      <c r="R475" s="44"/>
      <c r="S475" s="44"/>
      <c r="T475" s="44"/>
    </row>
    <row r="476" spans="1:22" x14ac:dyDescent="0.2">
      <c r="G476" s="33"/>
      <c r="H476" s="44"/>
      <c r="I476" s="44"/>
      <c r="J476" s="44"/>
      <c r="K476" s="44"/>
      <c r="L476" s="44"/>
      <c r="M476" s="44"/>
      <c r="N476" s="44"/>
      <c r="O476" s="44"/>
      <c r="P476" s="44"/>
      <c r="Q476" s="44"/>
      <c r="R476" s="44"/>
      <c r="S476" s="44"/>
      <c r="T476" s="44"/>
    </row>
    <row r="477" spans="1:22" x14ac:dyDescent="0.2">
      <c r="G477" s="33"/>
      <c r="H477" s="44"/>
      <c r="I477" s="44"/>
      <c r="J477" s="44"/>
      <c r="K477" s="44"/>
      <c r="L477" s="44"/>
      <c r="M477" s="44"/>
      <c r="N477" s="44"/>
      <c r="O477" s="44"/>
      <c r="P477" s="44"/>
      <c r="Q477" s="44"/>
      <c r="R477" s="44"/>
      <c r="S477" s="44"/>
      <c r="T477" s="44"/>
    </row>
    <row r="478" spans="1:22" x14ac:dyDescent="0.2">
      <c r="G478" s="33"/>
      <c r="H478" s="44"/>
      <c r="I478" s="44"/>
      <c r="J478" s="44"/>
      <c r="K478" s="44"/>
      <c r="L478" s="44"/>
      <c r="M478" s="44"/>
      <c r="N478" s="44"/>
      <c r="O478" s="44"/>
      <c r="P478" s="44"/>
      <c r="Q478" s="44"/>
      <c r="R478" s="44"/>
      <c r="S478" s="44"/>
      <c r="T478" s="44"/>
    </row>
    <row r="479" spans="1:22" x14ac:dyDescent="0.2">
      <c r="G479" s="33"/>
      <c r="H479" s="44"/>
      <c r="I479" s="44"/>
      <c r="J479" s="44"/>
      <c r="K479" s="44"/>
      <c r="L479" s="44"/>
      <c r="M479" s="44"/>
      <c r="N479" s="44"/>
      <c r="O479" s="44"/>
      <c r="P479" s="44"/>
      <c r="Q479" s="44"/>
      <c r="R479" s="44"/>
      <c r="S479" s="44"/>
      <c r="T479" s="44"/>
    </row>
    <row r="480" spans="1:22" x14ac:dyDescent="0.2">
      <c r="G480" s="33"/>
      <c r="H480" s="44"/>
      <c r="I480" s="44"/>
      <c r="J480" s="44"/>
      <c r="K480" s="44"/>
      <c r="L480" s="44"/>
      <c r="M480" s="44"/>
      <c r="N480" s="44"/>
      <c r="O480" s="44"/>
      <c r="P480" s="44"/>
      <c r="Q480" s="44"/>
      <c r="R480" s="44"/>
      <c r="S480" s="44"/>
      <c r="T480" s="44"/>
    </row>
    <row r="481" spans="7:20" x14ac:dyDescent="0.2">
      <c r="G481" s="33"/>
      <c r="H481" s="44"/>
      <c r="I481" s="44"/>
      <c r="J481" s="44"/>
      <c r="K481" s="44"/>
      <c r="L481" s="44"/>
      <c r="M481" s="44"/>
      <c r="N481" s="44"/>
      <c r="O481" s="44"/>
      <c r="P481" s="44"/>
      <c r="Q481" s="44"/>
      <c r="R481" s="44"/>
      <c r="S481" s="44"/>
      <c r="T481" s="44"/>
    </row>
    <row r="482" spans="7:20" x14ac:dyDescent="0.2">
      <c r="G482" s="33"/>
      <c r="H482" s="44"/>
      <c r="I482" s="44"/>
      <c r="J482" s="44"/>
      <c r="K482" s="44"/>
      <c r="L482" s="44"/>
      <c r="M482" s="44"/>
      <c r="N482" s="44"/>
      <c r="O482" s="44"/>
      <c r="P482" s="44"/>
      <c r="Q482" s="44"/>
      <c r="R482" s="44"/>
      <c r="S482" s="44"/>
      <c r="T482" s="44"/>
    </row>
    <row r="483" spans="7:20" x14ac:dyDescent="0.2">
      <c r="G483" s="33"/>
      <c r="H483" s="44"/>
      <c r="I483" s="44"/>
      <c r="J483" s="44"/>
      <c r="K483" s="44"/>
      <c r="L483" s="44"/>
      <c r="M483" s="44"/>
      <c r="N483" s="44"/>
      <c r="O483" s="44"/>
      <c r="P483" s="44"/>
      <c r="Q483" s="44"/>
      <c r="R483" s="44"/>
      <c r="S483" s="44"/>
      <c r="T483" s="44"/>
    </row>
    <row r="484" spans="7:20" x14ac:dyDescent="0.2">
      <c r="G484" s="33"/>
      <c r="H484" s="44"/>
      <c r="I484" s="44"/>
      <c r="J484" s="44"/>
      <c r="K484" s="44"/>
      <c r="L484" s="44"/>
      <c r="M484" s="44"/>
      <c r="N484" s="44"/>
      <c r="O484" s="44"/>
      <c r="P484" s="44"/>
      <c r="Q484" s="44"/>
      <c r="R484" s="44"/>
      <c r="S484" s="44"/>
      <c r="T484" s="44"/>
    </row>
    <row r="485" spans="7:20" x14ac:dyDescent="0.2">
      <c r="G485" s="33"/>
      <c r="H485" s="44"/>
      <c r="I485" s="44"/>
      <c r="J485" s="44"/>
      <c r="K485" s="44"/>
      <c r="L485" s="44"/>
      <c r="M485" s="44"/>
      <c r="N485" s="44"/>
      <c r="O485" s="44"/>
      <c r="P485" s="44"/>
      <c r="Q485" s="44"/>
      <c r="R485" s="44"/>
      <c r="S485" s="44"/>
      <c r="T485" s="44"/>
    </row>
    <row r="486" spans="7:20" x14ac:dyDescent="0.2">
      <c r="G486" s="33"/>
      <c r="H486" s="44"/>
      <c r="I486" s="44"/>
      <c r="J486" s="44"/>
      <c r="K486" s="44"/>
      <c r="L486" s="44"/>
      <c r="M486" s="44"/>
      <c r="N486" s="44"/>
      <c r="O486" s="44"/>
      <c r="P486" s="44"/>
      <c r="Q486" s="44"/>
      <c r="R486" s="44"/>
      <c r="S486" s="44"/>
      <c r="T486" s="44"/>
    </row>
    <row r="487" spans="7:20" x14ac:dyDescent="0.2">
      <c r="G487" s="33"/>
      <c r="H487" s="44"/>
      <c r="I487" s="44"/>
      <c r="J487" s="44"/>
      <c r="K487" s="44"/>
      <c r="L487" s="44"/>
      <c r="M487" s="44"/>
      <c r="N487" s="44"/>
      <c r="O487" s="44"/>
      <c r="P487" s="44"/>
      <c r="Q487" s="44"/>
      <c r="R487" s="44"/>
      <c r="S487" s="44"/>
      <c r="T487" s="44"/>
    </row>
    <row r="488" spans="7:20" x14ac:dyDescent="0.2">
      <c r="G488" s="33"/>
      <c r="H488" s="44"/>
      <c r="I488" s="44"/>
      <c r="J488" s="44"/>
      <c r="K488" s="44"/>
      <c r="L488" s="44"/>
      <c r="M488" s="44"/>
      <c r="N488" s="44"/>
      <c r="O488" s="44"/>
      <c r="P488" s="44"/>
      <c r="Q488" s="44"/>
      <c r="R488" s="44"/>
      <c r="S488" s="44"/>
      <c r="T488" s="44"/>
    </row>
    <row r="489" spans="7:20" x14ac:dyDescent="0.2">
      <c r="G489" s="33"/>
      <c r="H489" s="44"/>
      <c r="I489" s="44"/>
      <c r="J489" s="44"/>
      <c r="K489" s="44"/>
      <c r="L489" s="44"/>
      <c r="M489" s="44"/>
      <c r="N489" s="44"/>
      <c r="O489" s="44"/>
      <c r="P489" s="44"/>
      <c r="Q489" s="44"/>
      <c r="R489" s="44"/>
      <c r="S489" s="44"/>
      <c r="T489" s="44"/>
    </row>
    <row r="490" spans="7:20" x14ac:dyDescent="0.2">
      <c r="G490" s="33"/>
      <c r="H490" s="44"/>
      <c r="I490" s="44"/>
      <c r="J490" s="44"/>
      <c r="K490" s="44"/>
      <c r="L490" s="44"/>
      <c r="M490" s="44"/>
      <c r="N490" s="44"/>
      <c r="O490" s="44"/>
      <c r="P490" s="44"/>
      <c r="Q490" s="44"/>
      <c r="R490" s="44"/>
      <c r="S490" s="44"/>
      <c r="T490" s="44"/>
    </row>
    <row r="491" spans="7:20" x14ac:dyDescent="0.2">
      <c r="G491" s="33"/>
      <c r="H491" s="44"/>
      <c r="I491" s="44"/>
      <c r="J491" s="44"/>
      <c r="K491" s="44"/>
      <c r="L491" s="44"/>
      <c r="M491" s="44"/>
      <c r="N491" s="44"/>
      <c r="O491" s="44"/>
      <c r="P491" s="44"/>
      <c r="Q491" s="44"/>
      <c r="R491" s="44"/>
      <c r="S491" s="44"/>
      <c r="T491" s="44"/>
    </row>
    <row r="492" spans="7:20" x14ac:dyDescent="0.2">
      <c r="G492" s="33"/>
      <c r="H492" s="44"/>
      <c r="I492" s="44"/>
      <c r="J492" s="44"/>
      <c r="K492" s="44"/>
      <c r="L492" s="44"/>
      <c r="M492" s="44"/>
      <c r="N492" s="44"/>
      <c r="O492" s="44"/>
      <c r="P492" s="44"/>
      <c r="Q492" s="44"/>
      <c r="R492" s="44"/>
      <c r="S492" s="44"/>
      <c r="T492" s="44"/>
    </row>
    <row r="493" spans="7:20" x14ac:dyDescent="0.2">
      <c r="G493" s="33"/>
      <c r="H493" s="44"/>
      <c r="I493" s="44"/>
      <c r="J493" s="44"/>
      <c r="K493" s="44"/>
      <c r="L493" s="44"/>
      <c r="M493" s="44"/>
      <c r="N493" s="44"/>
      <c r="O493" s="44"/>
      <c r="P493" s="44"/>
      <c r="Q493" s="44"/>
      <c r="R493" s="44"/>
      <c r="S493" s="44"/>
      <c r="T493" s="44"/>
    </row>
    <row r="494" spans="7:20" x14ac:dyDescent="0.2">
      <c r="G494" s="33"/>
      <c r="H494" s="44"/>
      <c r="I494" s="44"/>
      <c r="J494" s="44"/>
      <c r="K494" s="44"/>
      <c r="L494" s="44"/>
      <c r="M494" s="44"/>
      <c r="N494" s="44"/>
      <c r="O494" s="44"/>
      <c r="P494" s="44"/>
      <c r="Q494" s="44"/>
      <c r="R494" s="44"/>
      <c r="S494" s="44"/>
      <c r="T494" s="44"/>
    </row>
    <row r="495" spans="7:20" x14ac:dyDescent="0.2">
      <c r="G495" s="33"/>
      <c r="H495" s="44"/>
      <c r="I495" s="44"/>
      <c r="J495" s="44"/>
      <c r="K495" s="44"/>
      <c r="L495" s="44"/>
      <c r="M495" s="44"/>
      <c r="N495" s="44"/>
      <c r="O495" s="44"/>
      <c r="P495" s="44"/>
      <c r="Q495" s="44"/>
      <c r="R495" s="44"/>
      <c r="S495" s="44"/>
      <c r="T495" s="44"/>
    </row>
    <row r="496" spans="7:20" x14ac:dyDescent="0.2">
      <c r="G496" s="33"/>
      <c r="H496" s="33"/>
      <c r="I496" s="33"/>
      <c r="J496" s="33"/>
      <c r="K496" s="33"/>
      <c r="L496" s="33"/>
      <c r="M496" s="33"/>
      <c r="N496" s="33"/>
      <c r="O496" s="33"/>
      <c r="P496" s="33"/>
      <c r="Q496" s="33"/>
      <c r="R496" s="33"/>
      <c r="S496" s="33"/>
      <c r="T496" s="33"/>
    </row>
    <row r="497" spans="7:20" x14ac:dyDescent="0.2">
      <c r="G497" s="33"/>
      <c r="H497" s="33"/>
      <c r="I497" s="33"/>
      <c r="J497" s="33"/>
      <c r="K497" s="33"/>
      <c r="L497" s="33"/>
      <c r="M497" s="33"/>
      <c r="N497" s="33"/>
      <c r="O497" s="33"/>
      <c r="P497" s="33"/>
      <c r="Q497" s="33"/>
      <c r="R497" s="33"/>
      <c r="S497" s="33"/>
      <c r="T497" s="33"/>
    </row>
    <row r="498" spans="7:20" x14ac:dyDescent="0.2">
      <c r="G498" s="33"/>
      <c r="H498" s="33"/>
      <c r="I498" s="33"/>
      <c r="J498" s="33"/>
      <c r="K498" s="33"/>
      <c r="L498" s="33"/>
      <c r="M498" s="33"/>
      <c r="N498" s="33"/>
      <c r="O498" s="33"/>
      <c r="P498" s="33"/>
      <c r="Q498" s="33"/>
      <c r="R498" s="33"/>
      <c r="S498" s="33"/>
      <c r="T498" s="33"/>
    </row>
  </sheetData>
  <mergeCells count="252">
    <mergeCell ref="A1:V1"/>
    <mergeCell ref="C31:T34"/>
    <mergeCell ref="A4:D4"/>
    <mergeCell ref="AR31:AS31"/>
    <mergeCell ref="BC38:BI38"/>
    <mergeCell ref="BC36:BI36"/>
    <mergeCell ref="BC37:BI37"/>
    <mergeCell ref="BC27:BD27"/>
    <mergeCell ref="BC28:BD28"/>
    <mergeCell ref="BE27:BF27"/>
    <mergeCell ref="BG27:BH27"/>
    <mergeCell ref="BE28:BF28"/>
    <mergeCell ref="BG28:BH28"/>
    <mergeCell ref="BC22:BD22"/>
    <mergeCell ref="BC23:BD23"/>
    <mergeCell ref="BC24:BD24"/>
    <mergeCell ref="BC25:BD25"/>
    <mergeCell ref="BC26:BD26"/>
    <mergeCell ref="BE22:BF22"/>
    <mergeCell ref="BG22:BH22"/>
    <mergeCell ref="BE23:BF23"/>
    <mergeCell ref="BG23:BH23"/>
    <mergeCell ref="BE24:BF24"/>
    <mergeCell ref="BG24:BH24"/>
    <mergeCell ref="BC39:BI39"/>
    <mergeCell ref="BC29:BD29"/>
    <mergeCell ref="BC30:BD30"/>
    <mergeCell ref="BC31:BD31"/>
    <mergeCell ref="BC32:BD32"/>
    <mergeCell ref="BC33:BD33"/>
    <mergeCell ref="BJ36:BL36"/>
    <mergeCell ref="BJ37:BL37"/>
    <mergeCell ref="BJ38:BL38"/>
    <mergeCell ref="BJ39:BL39"/>
    <mergeCell ref="BC35:BL35"/>
    <mergeCell ref="BE29:BF29"/>
    <mergeCell ref="BG29:BH29"/>
    <mergeCell ref="BE30:BF30"/>
    <mergeCell ref="BG30:BH30"/>
    <mergeCell ref="BE31:BF31"/>
    <mergeCell ref="BG31:BH31"/>
    <mergeCell ref="BE32:BF32"/>
    <mergeCell ref="BG32:BH32"/>
    <mergeCell ref="BE33:BF33"/>
    <mergeCell ref="BG33:BH33"/>
    <mergeCell ref="BE25:BF25"/>
    <mergeCell ref="BG25:BH25"/>
    <mergeCell ref="BE26:BF26"/>
    <mergeCell ref="BG26:BH26"/>
    <mergeCell ref="BC17:BD17"/>
    <mergeCell ref="BC18:BD18"/>
    <mergeCell ref="BC19:BD19"/>
    <mergeCell ref="BC20:BD20"/>
    <mergeCell ref="BC21:BD21"/>
    <mergeCell ref="BE17:BF17"/>
    <mergeCell ref="BG17:BH17"/>
    <mergeCell ref="BE18:BF18"/>
    <mergeCell ref="BG18:BH18"/>
    <mergeCell ref="BE19:BF19"/>
    <mergeCell ref="BG19:BH19"/>
    <mergeCell ref="BE20:BF20"/>
    <mergeCell ref="BG20:BH20"/>
    <mergeCell ref="BE21:BF21"/>
    <mergeCell ref="BG21:BH21"/>
    <mergeCell ref="BG12:BH12"/>
    <mergeCell ref="BE13:BF13"/>
    <mergeCell ref="BG13:BH13"/>
    <mergeCell ref="BE14:BF14"/>
    <mergeCell ref="BG14:BH14"/>
    <mergeCell ref="BE15:BF15"/>
    <mergeCell ref="BG15:BH15"/>
    <mergeCell ref="BE16:BF16"/>
    <mergeCell ref="BG16:BH16"/>
    <mergeCell ref="R21:T21"/>
    <mergeCell ref="BC9:BD9"/>
    <mergeCell ref="BC10:BD10"/>
    <mergeCell ref="BC11:BD11"/>
    <mergeCell ref="BC6:BL6"/>
    <mergeCell ref="BM6:BN6"/>
    <mergeCell ref="BC7:BD7"/>
    <mergeCell ref="BE7:BH7"/>
    <mergeCell ref="BC8:BD8"/>
    <mergeCell ref="BE8:BF8"/>
    <mergeCell ref="BG8:BH8"/>
    <mergeCell ref="BE9:BF9"/>
    <mergeCell ref="BG9:BH9"/>
    <mergeCell ref="BE10:BF10"/>
    <mergeCell ref="BG10:BH10"/>
    <mergeCell ref="BE11:BF11"/>
    <mergeCell ref="BG11:BH11"/>
    <mergeCell ref="BC12:BD12"/>
    <mergeCell ref="BC13:BD13"/>
    <mergeCell ref="BC14:BD14"/>
    <mergeCell ref="BC15:BD15"/>
    <mergeCell ref="BC16:BD16"/>
    <mergeCell ref="BE12:BF12"/>
    <mergeCell ref="R16:T16"/>
    <mergeCell ref="F20:G20"/>
    <mergeCell ref="H20:I20"/>
    <mergeCell ref="J20:O20"/>
    <mergeCell ref="P20:Q20"/>
    <mergeCell ref="R20:T20"/>
    <mergeCell ref="C19:E19"/>
    <mergeCell ref="F19:G19"/>
    <mergeCell ref="H19:I19"/>
    <mergeCell ref="J19:O19"/>
    <mergeCell ref="P19:Q19"/>
    <mergeCell ref="R19:T19"/>
    <mergeCell ref="P15:Q15"/>
    <mergeCell ref="R15:T15"/>
    <mergeCell ref="C21:E21"/>
    <mergeCell ref="F21:G21"/>
    <mergeCell ref="H21:I21"/>
    <mergeCell ref="J21:O21"/>
    <mergeCell ref="P21:Q21"/>
    <mergeCell ref="C16:E16"/>
    <mergeCell ref="F16:G16"/>
    <mergeCell ref="H16:I16"/>
    <mergeCell ref="J16:O16"/>
    <mergeCell ref="P16:Q16"/>
    <mergeCell ref="C17:E17"/>
    <mergeCell ref="F17:G17"/>
    <mergeCell ref="H17:I17"/>
    <mergeCell ref="J17:O17"/>
    <mergeCell ref="P17:Q17"/>
    <mergeCell ref="C18:E18"/>
    <mergeCell ref="F18:G18"/>
    <mergeCell ref="H18:I18"/>
    <mergeCell ref="J18:O18"/>
    <mergeCell ref="P18:Q18"/>
    <mergeCell ref="R18:T18"/>
    <mergeCell ref="C20:E20"/>
    <mergeCell ref="B366:B372"/>
    <mergeCell ref="B373:B379"/>
    <mergeCell ref="AH262:AH263"/>
    <mergeCell ref="A410:F410"/>
    <mergeCell ref="N41:N42"/>
    <mergeCell ref="S41:S42"/>
    <mergeCell ref="C41:C42"/>
    <mergeCell ref="L41:L42"/>
    <mergeCell ref="M41:M42"/>
    <mergeCell ref="D41:D42"/>
    <mergeCell ref="E41:E42"/>
    <mergeCell ref="T41:T42"/>
    <mergeCell ref="V41:V42"/>
    <mergeCell ref="A41:A42"/>
    <mergeCell ref="F41:F42"/>
    <mergeCell ref="H41:H42"/>
    <mergeCell ref="I41:I42"/>
    <mergeCell ref="G41:G42"/>
    <mergeCell ref="J41:J42"/>
    <mergeCell ref="K41:K42"/>
    <mergeCell ref="B303:B309"/>
    <mergeCell ref="B310:B316"/>
    <mergeCell ref="B317:B323"/>
    <mergeCell ref="B324:B330"/>
    <mergeCell ref="B352:B358"/>
    <mergeCell ref="B359:B365"/>
    <mergeCell ref="B282:B288"/>
    <mergeCell ref="B289:B295"/>
    <mergeCell ref="B296:B302"/>
    <mergeCell ref="M2:N2"/>
    <mergeCell ref="M3:N3"/>
    <mergeCell ref="F2:G2"/>
    <mergeCell ref="A2:E2"/>
    <mergeCell ref="A3:E3"/>
    <mergeCell ref="I2:L2"/>
    <mergeCell ref="I3:L3"/>
    <mergeCell ref="B93:B99"/>
    <mergeCell ref="B100:B106"/>
    <mergeCell ref="B107:B113"/>
    <mergeCell ref="B114:B120"/>
    <mergeCell ref="B121:B127"/>
    <mergeCell ref="B128:B134"/>
    <mergeCell ref="B135:B141"/>
    <mergeCell ref="B142:B148"/>
    <mergeCell ref="B149:B155"/>
    <mergeCell ref="L8:M8"/>
    <mergeCell ref="N8:O8"/>
    <mergeCell ref="C9:E9"/>
    <mergeCell ref="AK3:AW3"/>
    <mergeCell ref="B44:B50"/>
    <mergeCell ref="B51:B57"/>
    <mergeCell ref="B58:B64"/>
    <mergeCell ref="B65:B71"/>
    <mergeCell ref="B72:B78"/>
    <mergeCell ref="B79:B85"/>
    <mergeCell ref="B86:B92"/>
    <mergeCell ref="C35:G35"/>
    <mergeCell ref="R6:T6"/>
    <mergeCell ref="R7:T7"/>
    <mergeCell ref="R8:T8"/>
    <mergeCell ref="R9:T9"/>
    <mergeCell ref="J13:O13"/>
    <mergeCell ref="P13:Q13"/>
    <mergeCell ref="R13:T13"/>
    <mergeCell ref="C14:E14"/>
    <mergeCell ref="F14:G14"/>
    <mergeCell ref="H14:I14"/>
    <mergeCell ref="P8:Q8"/>
    <mergeCell ref="F9:G9"/>
    <mergeCell ref="H9:I9"/>
    <mergeCell ref="J9:K9"/>
    <mergeCell ref="L9:M9"/>
    <mergeCell ref="B380:B386"/>
    <mergeCell ref="B387:B393"/>
    <mergeCell ref="B394:B400"/>
    <mergeCell ref="B401:B407"/>
    <mergeCell ref="D36:G36"/>
    <mergeCell ref="D37:G37"/>
    <mergeCell ref="D38:G38"/>
    <mergeCell ref="D39:G39"/>
    <mergeCell ref="B170:B176"/>
    <mergeCell ref="B177:B183"/>
    <mergeCell ref="B184:B190"/>
    <mergeCell ref="B191:B197"/>
    <mergeCell ref="B198:B204"/>
    <mergeCell ref="B205:B211"/>
    <mergeCell ref="B212:B218"/>
    <mergeCell ref="B219:B225"/>
    <mergeCell ref="B226:B232"/>
    <mergeCell ref="B233:B239"/>
    <mergeCell ref="B240:B246"/>
    <mergeCell ref="B156:B162"/>
    <mergeCell ref="B163:B169"/>
    <mergeCell ref="B331:B337"/>
    <mergeCell ref="B338:B344"/>
    <mergeCell ref="B345:B351"/>
    <mergeCell ref="B247:B253"/>
    <mergeCell ref="B254:B260"/>
    <mergeCell ref="B261:B267"/>
    <mergeCell ref="B268:B274"/>
    <mergeCell ref="B275:B281"/>
    <mergeCell ref="E6:Q7"/>
    <mergeCell ref="C8:E8"/>
    <mergeCell ref="F8:G8"/>
    <mergeCell ref="H8:I8"/>
    <mergeCell ref="J8:K8"/>
    <mergeCell ref="C13:E13"/>
    <mergeCell ref="F13:G13"/>
    <mergeCell ref="H13:I13"/>
    <mergeCell ref="N9:O9"/>
    <mergeCell ref="P9:Q9"/>
    <mergeCell ref="C11:T12"/>
    <mergeCell ref="R17:T17"/>
    <mergeCell ref="J14:O14"/>
    <mergeCell ref="P14:Q14"/>
    <mergeCell ref="R14:T14"/>
    <mergeCell ref="C15:E15"/>
    <mergeCell ref="F15:G15"/>
    <mergeCell ref="H15:I15"/>
    <mergeCell ref="J15:O15"/>
  </mergeCells>
  <phoneticPr fontId="7" type="noConversion"/>
  <conditionalFormatting sqref="A408:N408 M74:N88 L74:L84 O52:O57 O59:O64 O66:O71 O73:O78 O80:O85 O87:O92 O94:O99 O101:O106 O108:O113 O115:O120 O122:O127 O129:O134 O136:O141 O143:O148 O150:O155 O157:O162 O164:O169 O171:O176 O178:O183 O185:O190 O192:O197 O199:O204 O206:O211 O213:O218 O220:O225 O227:O232 O234:O239 O241:O246 O248:O253 O255:O260 O262:O267 O269:O274 O276:O281 O283:O288 O290:O295 O297:O302 O304:O309 O311:O316 O318:O323 O325:O330 O332:O337 O339:O344 O346:O351 O353:O358 O360:O365 O367:O372 O374:O379 O381:O386 O388:O393 O395:O400 O402:O407 T45:V408 P51:S408 A41:V44 B51 B58 C51:N73 C74:K88 A45:A408 C89:N407 B65 B86 B107 B128 B149 B170 B191 B212 B233 B254 B275 B296 B317 B338 B359 B380 B401 B72 B93 B114 B135 B156 B177 B198 B219 B240 B261 B282 B303 B324 B345 B366 B387 B79 B100 B121 B142 B163 B184 B205 B226 B247 B268 B289 B310 B331 B352 B373 B394 C45:S50">
    <cfRule type="expression" dxfId="25" priority="76">
      <formula>MOD(ROW(),2)</formula>
    </cfRule>
  </conditionalFormatting>
  <conditionalFormatting sqref="C422 C40:C408 C467:C1048576">
    <cfRule type="containsText" dxfId="24" priority="24" operator="containsText" text="AT">
      <formula>NOT(ISERROR(SEARCH("AT",C40)))</formula>
    </cfRule>
    <cfRule type="containsText" dxfId="23" priority="53" operator="containsText" text="ABST I">
      <formula>NOT(ISERROR(SEARCH("ABST I",C40)))</formula>
    </cfRule>
    <cfRule type="containsText" dxfId="22" priority="54" operator="containsText" text="ABST J">
      <formula>NOT(ISERROR(SEARCH("ABST J",C40)))</formula>
    </cfRule>
    <cfRule type="containsText" dxfId="21" priority="55" operator="containsText" text="CEM">
      <formula>NOT(ISERROR(SEARCH("CEM",C40)))</formula>
    </cfRule>
    <cfRule type="containsText" dxfId="20" priority="56" operator="containsText" text="CEF">
      <formula>NOT(ISERROR(SEARCH("CEF",C40)))</formula>
    </cfRule>
    <cfRule type="containsText" dxfId="19" priority="57" operator="containsText" text="CSS">
      <formula>NOT(ISERROR(SEARCH("CSS",C40)))</formula>
    </cfRule>
    <cfRule type="containsText" dxfId="18" priority="58" operator="containsText" text="CP">
      <formula>NOT(ISERROR(SEARCH("CP",C40)))</formula>
    </cfRule>
  </conditionalFormatting>
  <conditionalFormatting sqref="A43:A408">
    <cfRule type="expression" dxfId="17" priority="47">
      <formula>OR(WEEKDAY(A43,2)=6,WEEKDAY(A43,2)=7)</formula>
    </cfRule>
  </conditionalFormatting>
  <conditionalFormatting sqref="P41:Q41 P43:Q43 P45:Q45 P47:Q47 P49:Q49 P51:Q51 P53:Q53 P55:Q55 P57:Q57 P59:Q59 P61:Q61 P63:Q63 P65:Q65 P67:Q67 P69:Q69 P71:Q71 P73:Q73 P75:Q75 P77:Q77 P79:Q79 P81:Q81 P83:Q83 P85:Q85 P87:Q87 P89:Q89 P91:Q91 P93:Q93 P95:Q95 P97:Q97 P99:Q99 P101:Q101 P103:Q103 P105:Q105 P107:Q107 P109:Q109 P111:Q111 P113:Q113 P115:Q115 P117:Q117 P119:Q119 P121:Q121 P123:Q123 P125:Q125 P127:Q127 P129:Q129 P131:Q131 P133:Q133 P135:Q135 P137:Q137 P139:Q139 P141:Q141 P143:Q143 P145:Q145 P147:Q147 P149:Q149 P151:Q151 P153:Q153 P155:Q155 P157:Q157 P159:Q159 P161:Q161 P163:Q163 P165:Q165 P167:Q167 P169:Q169 P171:Q171 P173:Q173 P175:Q175 P177:Q177 P179:Q179 P181:Q181 P183:Q183 P185:Q185 P187:Q187 P189:Q189 P191:Q191 P193:Q193 P195:Q195 P197:Q197 P199:Q199 P201:Q201 P203:Q203 P205:Q205 P207:Q207 P209:Q209 P211:Q211 P213:Q213 P215:Q215 P217:Q217 P219:Q219 P221:Q221 P223:Q223 P225:Q225 P227:Q227 P229:Q229 P231:Q231 P233:Q233 P235:Q235 P237:Q237 P239:Q239 P241:Q241 P243:Q243 P245:Q245 P247:Q247 P249:Q249 P251:Q251 P253:Q253 P255:Q255 P257:Q257 P259:Q259 P261:Q261 P263:Q263 P265:Q265 P267:Q267 P269:Q269 P271:Q271 P273:Q273 P275:Q275 P277:Q277 P279:Q279 P281:Q281 P283:Q283 P285:Q285 P287:Q287 P289:Q289 P291:Q291 P293:Q293 P295:Q295 P297:Q297 P299:Q299 P301:Q301 P303:Q303 P305:Q305 P307:Q307 P309:Q309 P311:Q311 P313:Q313 P315:Q315 P317:Q317 P319:Q319 P321:Q321 P323:Q323 P325:Q325 P327:Q327 P329:Q329 P331:Q331 P333:Q333 P335:Q335 P337:Q337 P339:Q339 P341:Q341 P343:Q343 P345:Q345 P347:Q347 P349:Q349 P351:Q351 P353:Q353 P355:Q355 P357:Q357 P359:Q359 P361:Q361 P363:Q363 P365:Q365 P367:Q367 P369:Q369 P371:Q371 P373:Q373 P375:Q375 P377:Q377 P379:Q379 P381:Q381 P383:Q383 P385:Q385 P387:Q387 P389:Q389 P391:Q391 P393:Q393 P395:Q395 P397:Q397 P399:Q399 P4:Q4 P401:Q401 P403:Q403 P405:Q405 P407:Q407">
    <cfRule type="cellIs" dxfId="16" priority="26" operator="equal">
      <formula>0</formula>
    </cfRule>
  </conditionalFormatting>
  <conditionalFormatting sqref="O52:O57 O59:O64 O66:O71 O73:O78 O80:O85 O87:O92 O94:O99 O101:O106 O108:O113 O115:O120 O122:O127 O129:O134 O136:O141 O143:O148 O150:O155 O157:O162 O164:O169 O171:O176 O178:O183 O185:O190 O192:O197 O199:O204 O206:O211 O213:O218 O220:O225 O227:O232 O234:O239 O241:O246 O248:O253 O255:O260 O262:O267 O269:O274 O276:O281 O283:O288 O290:O295 O297:O302 O304:O309 O311:O316 O318:O323 O325:O330 O332:O337 O339:O344 O346:O351 O353:O358 O360:O365 O367:O372 O374:O379 O381:O386 O388:O393 O395:O400 O402:O407 O43:O50">
    <cfRule type="cellIs" dxfId="15" priority="21" operator="lessThan">
      <formula>"G3"</formula>
    </cfRule>
    <cfRule type="cellIs" dxfId="14" priority="79" operator="lessThan">
      <formula>$G$3</formula>
    </cfRule>
  </conditionalFormatting>
  <conditionalFormatting sqref="P400:Q400 P398:Q398 P396:Q396 P394:Q394 P392:Q392 P390:Q390 P388:Q388 P386:Q386 P384:Q384 P382:Q382 P380:Q380 P378:Q378 P376:Q376 P374:Q374 P372:Q372 P370:Q370 P368:Q368 P366:Q366 P364:Q364 P362:Q362 P360:Q360 P358:Q358 P356:Q356 P354:Q354 P352:Q352 P350:Q350 P348:Q348 P346:Q346 P344:Q344 P342:Q342 P340:Q340 P338:Q338 P336:Q336 P334:Q334 P332:Q332 P330:Q330 P328:Q328 P326:Q326 P324:Q324 P322:Q322 P320:Q320 P318:Q318 P316:Q316 P314:Q314 P312:Q312 P310:Q310 P308:Q308 P306:Q306 P304:Q304 P302:Q302 P300:Q300 P298:Q298 P296:Q296 P294:Q294 P292:Q292 P290:Q290 P288:Q288 P286:Q286 P284:Q284 P282:Q282 P280:Q280 P278:Q278 P276:Q276 P274:Q274 P272:Q272 P270:Q270 P268:Q268 P266:Q266 P264:Q264 P262:Q262 P260:Q260 P258:Q258 P256:Q256 P254:Q254 P252:Q252 P250:Q250 P248:Q248 P246:Q246 P244:Q244 P242:Q242 P240:Q240 P238:Q238 P236:Q236 P234:Q234 P232:Q232 P230:Q230 P228:Q228 P226:Q226 P224:Q224 P222:Q222 P220:Q220 P218:Q218 P216:Q216 P214:Q214 P212:Q212 P210:Q210 P208:Q208 P206:Q206 P204:Q204 P202:Q202 P200:Q200 P198:Q198 P196:Q196 P194:Q194 P192:Q192 P190:Q190 P188:Q188 P186:Q186 P184:Q184 P182:Q182 P180:Q180 P178:Q178 P176:Q176 P174:Q174 P172:Q172 P170:Q170 P168:Q168 P166:Q166 P164:Q164 P162:Q162 P160:Q160 P158:Q158 P156:Q156 P154:Q154 P152:Q152 P150:Q150 P148:Q148 P146:Q146 P144:Q144 P142:Q142 P140:Q140 P138:Q138 P136:Q136 P134:Q134 P132:Q132 P130:Q130 P128:Q128 P126:Q126 P124:Q124 P122:Q122 P120:Q120 P118:Q118 P116:Q116 P114:Q114 P112:Q112 P110:Q110 P108:Q108 P106:Q106 P104:Q104 P102:Q102 P100:Q100 P98:Q98 P96:Q96 P94:Q94 P92:Q92 P90:Q90 P88:Q88 P86:Q86 P84:Q84 P82:Q82 P80:Q80 P78:Q78 P76:Q76 P74:Q74 P72:Q72 P70:Q70 P46:Q46 P48:Q48 P50:Q50 P52:Q52 P54:Q54 P56:Q56 P58:Q58 P60:Q60 P62:Q62 P64:Q64 P66:Q66 P68:Q68 P42:Q43 P406:Q406 P404:Q404 P402:Q402">
    <cfRule type="cellIs" dxfId="13" priority="20" operator="equal">
      <formula>0</formula>
    </cfRule>
  </conditionalFormatting>
  <conditionalFormatting sqref="L85:L88">
    <cfRule type="expression" dxfId="12" priority="18">
      <formula>MOD(ROW(),2)</formula>
    </cfRule>
  </conditionalFormatting>
  <conditionalFormatting sqref="AE43:AE407">
    <cfRule type="cellIs" dxfId="11" priority="82" operator="lessThanOrEqual">
      <formula>"e485"</formula>
    </cfRule>
    <cfRule type="cellIs" dxfId="10" priority="83" operator="lessThan">
      <formula>$F$418</formula>
    </cfRule>
  </conditionalFormatting>
  <conditionalFormatting sqref="P44:Q44">
    <cfRule type="cellIs" dxfId="9" priority="9" operator="equal">
      <formula>0</formula>
    </cfRule>
  </conditionalFormatting>
  <conditionalFormatting sqref="C415:C421">
    <cfRule type="containsText" dxfId="8" priority="1" operator="containsText" text="AT">
      <formula>NOT(ISERROR(SEARCH("AT",C415)))</formula>
    </cfRule>
    <cfRule type="containsText" dxfId="7" priority="3" operator="containsText" text="ABST I">
      <formula>NOT(ISERROR(SEARCH("ABST I",C415)))</formula>
    </cfRule>
    <cfRule type="containsText" dxfId="6" priority="4" operator="containsText" text="ABST J">
      <formula>NOT(ISERROR(SEARCH("ABST J",C415)))</formula>
    </cfRule>
    <cfRule type="containsText" dxfId="5" priority="5" operator="containsText" text="CEM">
      <formula>NOT(ISERROR(SEARCH("CEM",C415)))</formula>
    </cfRule>
    <cfRule type="containsText" dxfId="4" priority="6" operator="containsText" text="CEF">
      <formula>NOT(ISERROR(SEARCH("CEF",C415)))</formula>
    </cfRule>
    <cfRule type="containsText" dxfId="3" priority="7" operator="containsText" text="CSS">
      <formula>NOT(ISERROR(SEARCH("CSS",C415)))</formula>
    </cfRule>
    <cfRule type="containsText" dxfId="2" priority="8" operator="containsText" text="CP">
      <formula>NOT(ISERROR(SEARCH("CP",C415)))</formula>
    </cfRule>
  </conditionalFormatting>
  <dataValidations count="6">
    <dataValidation allowBlank="1" showInputMessage="1" sqref="D43:E414" xr:uid="{56B4EA48-CC24-403F-AE81-7EB5F8FBC3FC}"/>
    <dataValidation type="list" allowBlank="1" showInputMessage="1" showErrorMessage="1" sqref="AK160:AO174 AK345:AO359 AK308:AO322 AK123:AO137 AK197:AO211 AK234:AO248 AK271:AO285 AK86:AK100 AK434:AO448 AK397:AK411" xr:uid="{AFD67EAC-9485-4AD1-BE86-EBC65E15BE07}">
      <formula1>"Retard,Absent,Congé Payé,Congé sans solde,Cong except.,Autres"</formula1>
    </dataValidation>
    <dataValidation type="custom" operator="lessThanOrEqual" allowBlank="1" showInputMessage="1" showErrorMessage="1" sqref="Y57:Y74 Y43:Y55" xr:uid="{50995B65-CB58-4870-B214-DE627558C0E4}">
      <formula1>LEN(A43)&lt;=8</formula1>
    </dataValidation>
    <dataValidation type="custom" operator="lessThanOrEqual" allowBlank="1" showInputMessage="1" showErrorMessage="1" sqref="Y56" xr:uid="{53463E07-F61E-45EB-B787-B71C2B366C4E}">
      <formula1>LEN(A55)&lt;=8</formula1>
    </dataValidation>
    <dataValidation type="custom" allowBlank="1" showInputMessage="1" showErrorMessage="1" sqref="Z43:Z407" xr:uid="{731341A0-7E1E-4933-9070-E265CCA8966B}">
      <formula1>LEN(#REF!)&gt;=8</formula1>
    </dataValidation>
    <dataValidation type="custom" operator="lessThanOrEqual" allowBlank="1" showInputMessage="1" showErrorMessage="1" sqref="Y75:Y407" xr:uid="{AE9FA669-1F1B-4091-8032-A416F7899F0F}">
      <formula1>LEN(A76)&lt;=8</formula1>
    </dataValidation>
  </dataValidations>
  <pageMargins left="0.11811023622047245" right="0.11811023622047245" top="0.15748031496062992" bottom="0.15748031496062992"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Drop Down 4">
              <controlPr defaultSize="0" autoLine="0" autoPict="0">
                <anchor moveWithCells="1">
                  <from>
                    <xdr:col>2</xdr:col>
                    <xdr:colOff>9525</xdr:colOff>
                    <xdr:row>5</xdr:row>
                    <xdr:rowOff>9525</xdr:rowOff>
                  </from>
                  <to>
                    <xdr:col>5</xdr:col>
                    <xdr:colOff>123825</xdr:colOff>
                    <xdr:row>6</xdr:row>
                    <xdr:rowOff>85725</xdr:rowOff>
                  </to>
                </anchor>
              </controlPr>
            </control>
          </mc:Choice>
        </mc:AlternateContent>
        <mc:AlternateContent xmlns:mc="http://schemas.openxmlformats.org/markup-compatibility/2006">
          <mc:Choice Requires="x14">
            <control shapeId="1031" r:id="rId5" name="Drop Down 7">
              <controlPr defaultSize="0" autoLine="0" autoPict="0">
                <anchor moveWithCells="1">
                  <from>
                    <xdr:col>2</xdr:col>
                    <xdr:colOff>9525</xdr:colOff>
                    <xdr:row>5</xdr:row>
                    <xdr:rowOff>9525</xdr:rowOff>
                  </from>
                  <to>
                    <xdr:col>5</xdr:col>
                    <xdr:colOff>123825</xdr:colOff>
                    <xdr:row>6</xdr:row>
                    <xdr:rowOff>85725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25" operator="containsText" id="{F76850F9-4F6C-4036-AA0E-D7521ECC16CC}">
            <xm:f>NOT(ISERROR(SEARCH("MAL",C40)))</xm:f>
            <xm:f>"MAL"</xm:f>
            <x14:dxf>
              <font>
                <b/>
                <i val="0"/>
              </font>
              <fill>
                <patternFill>
                  <bgColor rgb="FF00B0F0"/>
                </patternFill>
              </fill>
            </x14:dxf>
          </x14:cfRule>
          <xm:sqref>C422 C40:C408 C467:C1048576</xm:sqref>
        </x14:conditionalFormatting>
        <x14:conditionalFormatting xmlns:xm="http://schemas.microsoft.com/office/excel/2006/main">
          <x14:cfRule type="containsText" priority="2" operator="containsText" id="{5CE46511-9727-4D1B-BA3C-72BA1E95223B}">
            <xm:f>NOT(ISERROR(SEARCH("MAL",C415)))</xm:f>
            <xm:f>"MAL"</xm:f>
            <x14:dxf>
              <font>
                <b/>
                <i val="0"/>
              </font>
              <fill>
                <patternFill>
                  <bgColor rgb="FF00B0F0"/>
                </patternFill>
              </fill>
            </x14:dxf>
          </x14:cfRule>
          <xm:sqref>C415:C421</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xr:uid="{2EB1B48E-F2FB-4098-80E3-54E1D6EF282E}">
          <x14:formula1>
            <xm:f>BD!$E$2:$E$11</xm:f>
          </x14:formula1>
          <xm:sqref>C43:C414</xm:sqref>
        </x14:dataValidation>
        <x14:dataValidation type="list" allowBlank="1" showInputMessage="1" showErrorMessage="1" xr:uid="{1E07496F-D586-4933-9091-8FAD097397F7}">
          <x14:formula1>
            <xm:f>BD!$E$2:$E$11</xm:f>
          </x14:formula1>
          <xm:sqref>AL81:AO106</xm:sqref>
        </x14:dataValidation>
        <x14:dataValidation type="list" allowBlank="1" showInputMessage="1" showErrorMessage="1" xr:uid="{9C0338E5-C940-4D1C-A4C6-65D3C16481D8}">
          <x14:formula1>
            <xm:f>BD!$E$2:$E$9</xm:f>
          </x14:formula1>
          <xm:sqref>C433:E440</xm:sqref>
        </x14:dataValidation>
        <x14:dataValidation type="list" showInputMessage="1" xr:uid="{DC026E81-E833-4E74-8C17-1FEDAF8739AC}">
          <x14:formula1>
            <xm:f>BD!$E$2:$E$9</xm:f>
          </x14:formula1>
          <xm:sqref>BC8:BD33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4FC8A-334D-45A3-8AEE-DE435468E55B}">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E22C8-064D-49E2-8FB9-42E8D97075B1}">
  <sheetPr codeName="Feuil4"/>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D00FE-B7D5-4CC2-B260-1CB5FED333FA}">
  <sheetPr codeName="Feuil5"/>
  <dimension ref="A1:M23"/>
  <sheetViews>
    <sheetView workbookViewId="0">
      <selection activeCell="L4" sqref="L4"/>
    </sheetView>
  </sheetViews>
  <sheetFormatPr baseColWidth="10" defaultRowHeight="15" x14ac:dyDescent="0.25"/>
  <cols>
    <col min="6" max="6" width="26.85546875" customWidth="1"/>
    <col min="8" max="8" width="27.7109375" customWidth="1"/>
  </cols>
  <sheetData>
    <row r="1" spans="1:13" x14ac:dyDescent="0.25">
      <c r="A1" t="s">
        <v>97</v>
      </c>
      <c r="H1" t="s">
        <v>164</v>
      </c>
      <c r="L1" s="6"/>
    </row>
    <row r="2" spans="1:13" x14ac:dyDescent="0.25">
      <c r="A2" s="13" t="s">
        <v>98</v>
      </c>
      <c r="C2" s="1" t="s">
        <v>120</v>
      </c>
      <c r="D2" s="8" t="s">
        <v>209</v>
      </c>
      <c r="E2" s="23" t="s">
        <v>7</v>
      </c>
      <c r="F2" s="17" t="s">
        <v>42</v>
      </c>
      <c r="H2" s="31" t="s">
        <v>165</v>
      </c>
      <c r="I2" s="32">
        <v>44927</v>
      </c>
      <c r="K2" s="279" t="s">
        <v>215</v>
      </c>
      <c r="L2" s="279"/>
      <c r="M2" s="279"/>
    </row>
    <row r="3" spans="1:13" x14ac:dyDescent="0.25">
      <c r="A3" s="13" t="s">
        <v>99</v>
      </c>
      <c r="C3" s="1" t="s">
        <v>121</v>
      </c>
      <c r="D3" s="8" t="s">
        <v>209</v>
      </c>
      <c r="E3" s="24" t="s">
        <v>140</v>
      </c>
      <c r="F3" s="16" t="s">
        <v>143</v>
      </c>
      <c r="H3" s="31" t="s">
        <v>166</v>
      </c>
      <c r="I3" s="32">
        <v>45026</v>
      </c>
      <c r="K3" s="172" t="s">
        <v>216</v>
      </c>
      <c r="L3" s="172" t="s">
        <v>217</v>
      </c>
      <c r="M3" s="172" t="s">
        <v>218</v>
      </c>
    </row>
    <row r="4" spans="1:13" x14ac:dyDescent="0.25">
      <c r="A4" s="14" t="s">
        <v>100</v>
      </c>
      <c r="C4" s="1" t="s">
        <v>122</v>
      </c>
      <c r="D4" s="8" t="s">
        <v>209</v>
      </c>
      <c r="E4" s="24" t="s">
        <v>19</v>
      </c>
      <c r="F4" s="16" t="s">
        <v>137</v>
      </c>
      <c r="H4" s="31" t="s">
        <v>167</v>
      </c>
      <c r="I4" s="32">
        <v>45047</v>
      </c>
      <c r="K4" s="184">
        <v>32</v>
      </c>
      <c r="L4" s="184">
        <v>6.4</v>
      </c>
      <c r="M4" s="173">
        <v>0.26666666666666666</v>
      </c>
    </row>
    <row r="5" spans="1:13" x14ac:dyDescent="0.25">
      <c r="A5" s="14" t="s">
        <v>101</v>
      </c>
      <c r="C5" s="1" t="s">
        <v>123</v>
      </c>
      <c r="D5" s="8" t="s">
        <v>209</v>
      </c>
      <c r="E5" s="24" t="s">
        <v>141</v>
      </c>
      <c r="F5" s="16" t="s">
        <v>142</v>
      </c>
      <c r="H5" s="31" t="s">
        <v>168</v>
      </c>
      <c r="I5" s="32">
        <v>45054</v>
      </c>
      <c r="K5" s="184">
        <v>35</v>
      </c>
      <c r="L5" s="184">
        <v>7</v>
      </c>
      <c r="M5" s="173">
        <v>0.29166666666666669</v>
      </c>
    </row>
    <row r="6" spans="1:13" x14ac:dyDescent="0.25">
      <c r="A6" s="13" t="s">
        <v>102</v>
      </c>
      <c r="C6" s="1" t="s">
        <v>124</v>
      </c>
      <c r="D6" s="8" t="s">
        <v>209</v>
      </c>
      <c r="E6" s="29" t="s">
        <v>154</v>
      </c>
      <c r="F6" s="16" t="s">
        <v>155</v>
      </c>
      <c r="H6" s="31" t="s">
        <v>169</v>
      </c>
      <c r="I6" s="32">
        <v>45064</v>
      </c>
      <c r="K6" s="184">
        <v>39</v>
      </c>
      <c r="L6" s="184">
        <v>7.8</v>
      </c>
      <c r="M6" s="173">
        <v>0.32500000000000001</v>
      </c>
    </row>
    <row r="7" spans="1:13" x14ac:dyDescent="0.25">
      <c r="A7" s="13" t="s">
        <v>103</v>
      </c>
      <c r="C7" s="1" t="s">
        <v>125</v>
      </c>
      <c r="D7" s="8" t="s">
        <v>209</v>
      </c>
      <c r="E7" s="30" t="s">
        <v>156</v>
      </c>
      <c r="F7" s="16" t="s">
        <v>157</v>
      </c>
      <c r="H7" s="31" t="s">
        <v>170</v>
      </c>
      <c r="I7" s="32">
        <v>45075</v>
      </c>
    </row>
    <row r="8" spans="1:13" x14ac:dyDescent="0.25">
      <c r="A8" s="13" t="s">
        <v>104</v>
      </c>
      <c r="C8" s="1" t="s">
        <v>126</v>
      </c>
      <c r="D8" s="8" t="s">
        <v>209</v>
      </c>
      <c r="E8" s="20" t="s">
        <v>134</v>
      </c>
      <c r="F8" s="16" t="s">
        <v>144</v>
      </c>
      <c r="H8" s="31" t="s">
        <v>171</v>
      </c>
      <c r="I8" s="32">
        <v>45121</v>
      </c>
    </row>
    <row r="9" spans="1:13" x14ac:dyDescent="0.25">
      <c r="A9" s="13" t="s">
        <v>105</v>
      </c>
      <c r="C9" s="1" t="s">
        <v>127</v>
      </c>
      <c r="D9" s="8" t="s">
        <v>209</v>
      </c>
      <c r="E9" s="21" t="s">
        <v>135</v>
      </c>
      <c r="F9" s="16" t="s">
        <v>145</v>
      </c>
      <c r="H9" s="31" t="s">
        <v>172</v>
      </c>
      <c r="I9" s="32">
        <v>45153</v>
      </c>
    </row>
    <row r="10" spans="1:13" x14ac:dyDescent="0.25">
      <c r="A10" s="13" t="s">
        <v>106</v>
      </c>
      <c r="C10" s="1" t="s">
        <v>128</v>
      </c>
      <c r="D10" s="8" t="s">
        <v>209</v>
      </c>
      <c r="E10" s="22" t="s">
        <v>20</v>
      </c>
      <c r="F10" s="16" t="s">
        <v>146</v>
      </c>
      <c r="H10" s="31" t="s">
        <v>173</v>
      </c>
      <c r="I10" s="32">
        <v>45231</v>
      </c>
    </row>
    <row r="11" spans="1:13" x14ac:dyDescent="0.25">
      <c r="A11" s="13" t="s">
        <v>107</v>
      </c>
      <c r="C11" s="1" t="s">
        <v>129</v>
      </c>
      <c r="D11" s="8" t="s">
        <v>209</v>
      </c>
      <c r="E11" s="19" t="s">
        <v>2</v>
      </c>
      <c r="F11" s="18" t="s">
        <v>147</v>
      </c>
      <c r="H11" s="31" t="s">
        <v>174</v>
      </c>
      <c r="I11" s="32">
        <v>45241</v>
      </c>
    </row>
    <row r="12" spans="1:13" x14ac:dyDescent="0.25">
      <c r="A12" s="13" t="s">
        <v>108</v>
      </c>
      <c r="C12" s="1" t="s">
        <v>130</v>
      </c>
      <c r="D12" s="8" t="s">
        <v>209</v>
      </c>
      <c r="H12" s="31" t="s">
        <v>175</v>
      </c>
      <c r="I12" s="32">
        <v>45285</v>
      </c>
    </row>
    <row r="13" spans="1:13" x14ac:dyDescent="0.25">
      <c r="A13" s="13" t="s">
        <v>109</v>
      </c>
      <c r="C13" s="1" t="s">
        <v>131</v>
      </c>
      <c r="D13" s="8" t="s">
        <v>209</v>
      </c>
    </row>
    <row r="14" spans="1:13" x14ac:dyDescent="0.25">
      <c r="A14" s="14" t="s">
        <v>110</v>
      </c>
    </row>
    <row r="15" spans="1:13" x14ac:dyDescent="0.25">
      <c r="A15" s="13" t="s">
        <v>111</v>
      </c>
      <c r="C15" s="6">
        <f ca="1">TODAY()</f>
        <v>44958</v>
      </c>
    </row>
    <row r="16" spans="1:13" x14ac:dyDescent="0.25">
      <c r="A16" s="13" t="s">
        <v>112</v>
      </c>
    </row>
    <row r="17" spans="1:1" x14ac:dyDescent="0.25">
      <c r="A17" s="13" t="s">
        <v>113</v>
      </c>
    </row>
    <row r="18" spans="1:1" x14ac:dyDescent="0.25">
      <c r="A18" s="13" t="s">
        <v>114</v>
      </c>
    </row>
    <row r="19" spans="1:1" x14ac:dyDescent="0.25">
      <c r="A19" s="13" t="s">
        <v>115</v>
      </c>
    </row>
    <row r="20" spans="1:1" x14ac:dyDescent="0.25">
      <c r="A20" s="13" t="s">
        <v>116</v>
      </c>
    </row>
    <row r="21" spans="1:1" x14ac:dyDescent="0.25">
      <c r="A21" s="13" t="s">
        <v>117</v>
      </c>
    </row>
    <row r="22" spans="1:1" x14ac:dyDescent="0.25">
      <c r="A22" s="13" t="s">
        <v>118</v>
      </c>
    </row>
    <row r="23" spans="1:1" x14ac:dyDescent="0.25">
      <c r="A23" s="14" t="s">
        <v>119</v>
      </c>
    </row>
  </sheetData>
  <mergeCells count="1">
    <mergeCell ref="K2:M2"/>
  </mergeCells>
  <phoneticPr fontId="7"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13FEFA6-F384-416D-B98F-85919ECC3E5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Relevé Kizeo</vt:lpstr>
      <vt:lpstr>Relevé 2023</vt:lpstr>
      <vt:lpstr>Feuil1</vt:lpstr>
      <vt:lpstr>Feuil3</vt:lpstr>
      <vt:lpstr>BD</vt:lpstr>
      <vt:lpstr>véhicules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BUCHOUL</dc:creator>
  <cp:lastModifiedBy>Irp2020</cp:lastModifiedBy>
  <cp:lastPrinted>2022-06-15T15:02:41Z</cp:lastPrinted>
  <dcterms:created xsi:type="dcterms:W3CDTF">2018-12-24T13:36:57Z</dcterms:created>
  <dcterms:modified xsi:type="dcterms:W3CDTF">2023-02-01T14:39:27Z</dcterms:modified>
</cp:coreProperties>
</file>