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4581C6F4-3FC1-43EE-BA66-12730D7C02C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2-02" sheetId="159" r:id="rId1"/>
  </sheets>
  <definedNames>
    <definedName name="_xlnm._FilterDatabase" localSheetId="0" hidden="1">'02-02'!$A$3:$L$3</definedName>
  </definedName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1" i="159" l="1"/>
  <c r="AA22" i="159"/>
  <c r="AA24" i="159"/>
  <c r="AA23" i="159"/>
  <c r="AA21" i="159"/>
  <c r="F4" i="159"/>
  <c r="F5" i="159"/>
  <c r="F6" i="159"/>
  <c r="F7" i="159"/>
  <c r="F8" i="159"/>
  <c r="F9" i="159"/>
  <c r="F10" i="159"/>
  <c r="F11" i="159"/>
  <c r="F12" i="159"/>
  <c r="F13" i="159"/>
  <c r="F14" i="159"/>
  <c r="F15" i="159"/>
  <c r="F16" i="159"/>
  <c r="F17" i="159"/>
  <c r="F18" i="159"/>
  <c r="F19" i="159"/>
  <c r="F20" i="159"/>
  <c r="F21" i="159"/>
  <c r="F22" i="159"/>
  <c r="F23" i="159"/>
  <c r="F24" i="159"/>
  <c r="F25" i="159"/>
  <c r="F26" i="159"/>
  <c r="F27" i="159"/>
  <c r="F28" i="159"/>
  <c r="F29" i="159"/>
  <c r="F30" i="159"/>
  <c r="F31" i="159"/>
  <c r="F32" i="159"/>
  <c r="F33" i="159"/>
  <c r="F34" i="159"/>
  <c r="F35" i="159"/>
  <c r="F36" i="159"/>
  <c r="F37" i="159"/>
  <c r="F38" i="159"/>
  <c r="F39" i="159"/>
  <c r="F40" i="159"/>
  <c r="F41" i="159"/>
  <c r="F42" i="159"/>
  <c r="F43" i="159"/>
  <c r="F44" i="159"/>
  <c r="F45" i="159"/>
  <c r="F46" i="159"/>
  <c r="F47" i="159"/>
  <c r="F48" i="159"/>
  <c r="S25" i="159"/>
  <c r="A4" i="159"/>
  <c r="A5" i="159"/>
  <c r="A6" i="159"/>
  <c r="A7" i="159"/>
  <c r="A8" i="159"/>
  <c r="A9" i="159"/>
  <c r="A10" i="159"/>
  <c r="A11" i="159"/>
  <c r="A12" i="159"/>
  <c r="A13" i="159"/>
  <c r="A14" i="159"/>
  <c r="A15" i="159"/>
  <c r="A16" i="159"/>
  <c r="A17" i="159"/>
  <c r="A18" i="159"/>
  <c r="A19" i="159"/>
  <c r="A20" i="159"/>
  <c r="A21" i="159"/>
  <c r="A22" i="159"/>
  <c r="A23" i="159"/>
  <c r="A24" i="159"/>
  <c r="A25" i="159"/>
  <c r="A26" i="159"/>
  <c r="A27" i="159"/>
  <c r="A28" i="159"/>
  <c r="A29" i="159"/>
  <c r="A30" i="159"/>
  <c r="A31" i="159"/>
  <c r="A32" i="159"/>
  <c r="A33" i="159"/>
  <c r="A34" i="159"/>
  <c r="A35" i="159"/>
  <c r="A36" i="159"/>
  <c r="A37" i="159"/>
  <c r="A38" i="159"/>
  <c r="A39" i="159"/>
  <c r="A40" i="159"/>
  <c r="A41" i="159"/>
  <c r="A42" i="159"/>
  <c r="A43" i="159"/>
  <c r="A44" i="159"/>
  <c r="A45" i="159"/>
  <c r="A46" i="159"/>
  <c r="A47" i="159"/>
  <c r="A48" i="159"/>
  <c r="D4" i="159"/>
  <c r="G4" i="159"/>
  <c r="L4" i="159"/>
  <c r="D5" i="159"/>
  <c r="G5" i="159"/>
  <c r="L5" i="159"/>
  <c r="D6" i="159"/>
  <c r="G6" i="159"/>
  <c r="L6" i="159"/>
  <c r="D7" i="159"/>
  <c r="G7" i="159"/>
  <c r="L7" i="159"/>
  <c r="D8" i="159"/>
  <c r="G8" i="159"/>
  <c r="L8" i="159"/>
  <c r="D9" i="159"/>
  <c r="G9" i="159"/>
  <c r="L9" i="159"/>
  <c r="D10" i="159"/>
  <c r="G10" i="159"/>
  <c r="L10" i="159"/>
  <c r="D11" i="159"/>
  <c r="G11" i="159"/>
  <c r="L11" i="159"/>
  <c r="D12" i="159"/>
  <c r="G12" i="159"/>
  <c r="L12" i="159"/>
  <c r="D13" i="159"/>
  <c r="G13" i="159"/>
  <c r="L13" i="159"/>
  <c r="D14" i="159"/>
  <c r="G14" i="159"/>
  <c r="L14" i="159"/>
  <c r="D15" i="159"/>
  <c r="G15" i="159"/>
  <c r="L15" i="159"/>
  <c r="D16" i="159"/>
  <c r="G16" i="159"/>
  <c r="L16" i="159"/>
  <c r="D17" i="159"/>
  <c r="G17" i="159"/>
  <c r="L17" i="159"/>
  <c r="D18" i="159"/>
  <c r="G18" i="159"/>
  <c r="L18" i="159"/>
  <c r="D19" i="159"/>
  <c r="G19" i="159"/>
  <c r="L19" i="159"/>
  <c r="D20" i="159"/>
  <c r="G20" i="159"/>
  <c r="L20" i="159"/>
  <c r="D21" i="159"/>
  <c r="G21" i="159"/>
  <c r="L21" i="159"/>
  <c r="D22" i="159"/>
  <c r="G22" i="159"/>
  <c r="L22" i="159"/>
  <c r="D23" i="159"/>
  <c r="G23" i="159"/>
  <c r="L23" i="159"/>
  <c r="D24" i="159"/>
  <c r="G24" i="159"/>
  <c r="L24" i="159"/>
  <c r="D25" i="159"/>
  <c r="G25" i="159"/>
  <c r="L25" i="159"/>
  <c r="D26" i="159"/>
  <c r="G26" i="159"/>
  <c r="L26" i="159"/>
  <c r="D27" i="159"/>
  <c r="G27" i="159"/>
  <c r="L27" i="159"/>
  <c r="D28" i="159"/>
  <c r="G28" i="159"/>
  <c r="L28" i="159"/>
  <c r="D29" i="159"/>
  <c r="G29" i="159"/>
  <c r="L29" i="159"/>
  <c r="D30" i="159"/>
  <c r="G30" i="159"/>
  <c r="L30" i="159"/>
  <c r="D31" i="159"/>
  <c r="G31" i="159"/>
  <c r="L31" i="159"/>
  <c r="D32" i="159"/>
  <c r="G32" i="159"/>
  <c r="L32" i="159"/>
  <c r="D33" i="159"/>
  <c r="G33" i="159"/>
  <c r="L33" i="159"/>
  <c r="D34" i="159"/>
  <c r="G34" i="159"/>
  <c r="L34" i="159"/>
  <c r="D35" i="159"/>
  <c r="G35" i="159"/>
  <c r="L35" i="159"/>
  <c r="D36" i="159"/>
  <c r="G36" i="159"/>
  <c r="L36" i="159"/>
  <c r="D37" i="159"/>
  <c r="G37" i="159"/>
  <c r="L37" i="159"/>
  <c r="D38" i="159"/>
  <c r="G38" i="159"/>
  <c r="L38" i="159"/>
  <c r="D39" i="159"/>
  <c r="G39" i="159"/>
  <c r="L39" i="159"/>
  <c r="D40" i="159"/>
  <c r="G40" i="159"/>
  <c r="L40" i="159"/>
  <c r="D41" i="159"/>
  <c r="G41" i="159"/>
  <c r="L41" i="159"/>
  <c r="D42" i="159"/>
  <c r="G42" i="159"/>
  <c r="L42" i="159"/>
  <c r="D43" i="159"/>
  <c r="G43" i="159"/>
  <c r="L43" i="159"/>
  <c r="D44" i="159"/>
  <c r="G44" i="159"/>
  <c r="L44" i="159"/>
  <c r="D45" i="159"/>
  <c r="G45" i="159"/>
  <c r="L45" i="159"/>
  <c r="D46" i="159"/>
  <c r="G46" i="159"/>
  <c r="L46" i="159"/>
  <c r="D47" i="159"/>
  <c r="G47" i="159"/>
  <c r="L47" i="159"/>
  <c r="D48" i="159"/>
  <c r="G48" i="159"/>
  <c r="L48" i="159"/>
  <c r="B49" i="159"/>
  <c r="C49" i="159"/>
  <c r="F49" i="159"/>
  <c r="E53" i="159"/>
  <c r="H49" i="159"/>
  <c r="I49" i="159"/>
  <c r="J49" i="159"/>
  <c r="K49" i="159"/>
  <c r="E51" i="159"/>
  <c r="G49" i="159"/>
  <c r="E49" i="159"/>
  <c r="D49" i="159"/>
  <c r="L49" i="159"/>
  <c r="P7" i="159"/>
  <c r="P8" i="159"/>
  <c r="P4" i="159"/>
  <c r="P5" i="159"/>
  <c r="P6" i="159"/>
  <c r="R12" i="159"/>
  <c r="W5" i="159"/>
  <c r="W6" i="159"/>
  <c r="W7" i="159"/>
  <c r="W8" i="159"/>
  <c r="W4" i="159"/>
  <c r="Y12" i="159"/>
  <c r="Z14" i="159"/>
  <c r="Z22" i="159"/>
  <c r="Z28" i="159"/>
  <c r="S23" i="159"/>
  <c r="Z21" i="159"/>
  <c r="Z27" i="159"/>
  <c r="V10" i="159"/>
  <c r="O10" i="159"/>
  <c r="Y9" i="159"/>
  <c r="V9" i="159"/>
  <c r="R9" i="159"/>
  <c r="O9" i="159"/>
  <c r="Y8" i="159"/>
  <c r="R8" i="159"/>
  <c r="Y7" i="159"/>
  <c r="R7" i="159"/>
  <c r="Y6" i="159"/>
  <c r="R6" i="159"/>
  <c r="Y5" i="159"/>
  <c r="R5" i="159"/>
  <c r="Y4" i="159"/>
  <c r="R4" i="159"/>
  <c r="P2" i="159"/>
  <c r="C2" i="159"/>
  <c r="Z25" i="159"/>
  <c r="S15" i="159"/>
  <c r="Z30" i="159"/>
</calcChain>
</file>

<file path=xl/sharedStrings.xml><?xml version="1.0" encoding="utf-8"?>
<sst xmlns="http://schemas.openxmlformats.org/spreadsheetml/2006/main" count="54" uniqueCount="47">
  <si>
    <t>SAISIE DES OPERATIONS</t>
  </si>
  <si>
    <t xml:space="preserve">FEUILLES DE CAISSE JOURNALIERE </t>
  </si>
  <si>
    <t>DATE</t>
  </si>
  <si>
    <t>PAIEMENT</t>
  </si>
  <si>
    <t>N°</t>
  </si>
  <si>
    <t>Fromage
Epicerie</t>
  </si>
  <si>
    <t xml:space="preserve">Alcool </t>
  </si>
  <si>
    <t>TOTAL TICKET</t>
  </si>
  <si>
    <t>A PAYER</t>
  </si>
  <si>
    <t>CB</t>
  </si>
  <si>
    <t>ESP</t>
  </si>
  <si>
    <t>CHEQ</t>
  </si>
  <si>
    <t>AUTRE</t>
  </si>
  <si>
    <t>ESPECES A L'OUVERTURE</t>
  </si>
  <si>
    <t>ESPECES A CLOTURE</t>
  </si>
  <si>
    <t>TOTAL ESPECES OUVERTURE</t>
  </si>
  <si>
    <t>TOTAL ESPECES FERMETURE</t>
  </si>
  <si>
    <t>SOLDE MONNAIE</t>
  </si>
  <si>
    <t>CB AVEC CODE (voir ticket TPE)</t>
  </si>
  <si>
    <t>CB SANS CONTACT (voir ticket TPE)</t>
  </si>
  <si>
    <t>CHEQUES</t>
  </si>
  <si>
    <t>AMEX AVEC CODE (voir ticket TPE)</t>
  </si>
  <si>
    <t>AUTRES (bon d'achat,…)</t>
  </si>
  <si>
    <t>AMEX SANS CONTACT (voir ticket TPE)</t>
  </si>
  <si>
    <t>ESPECE</t>
  </si>
  <si>
    <t xml:space="preserve"> TICKET BALANCE DU JOUR</t>
  </si>
  <si>
    <t>TICKETS ERREUR</t>
  </si>
  <si>
    <t>DIFFERENTIEL CB</t>
  </si>
  <si>
    <t>TOTAL TICKET ERREUR</t>
  </si>
  <si>
    <t>DIFFERENTIEL ESPECES</t>
  </si>
  <si>
    <t>TOTAL REMISES COMMERCIALES</t>
  </si>
  <si>
    <t>ERREUR DE CAISSE</t>
  </si>
  <si>
    <t>PRELEVEMENTS DIVERS</t>
  </si>
  <si>
    <t>TOTAL PRELEVEMENTS</t>
  </si>
  <si>
    <t xml:space="preserve"> TICKET BALANCE DU JOUR CORRIGE</t>
  </si>
  <si>
    <t>Vérif
saisie = 0</t>
  </si>
  <si>
    <t>Remise PRIX CIBLE</t>
  </si>
  <si>
    <t>Remise calculée</t>
  </si>
  <si>
    <t>MOTIF</t>
  </si>
  <si>
    <t>Justification</t>
  </si>
  <si>
    <t>VERIFiCATION CA SAISI</t>
  </si>
  <si>
    <t>TOTAL ENCAISSE</t>
  </si>
  <si>
    <t>PAIMENTS SAISIS</t>
  </si>
  <si>
    <t>TOTAL CB</t>
  </si>
  <si>
    <t>TOTAUX</t>
  </si>
  <si>
    <t>ENCAISSEMENTS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</si>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</sst>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€&quot;"/>
    <numFmt numFmtId="165" formatCode="#,##0.00&quot; €&quot;"/>
    <numFmt numFmtId="166" formatCode="[$-F800]dddd\,\ mmmm\ dd\,\ yyyy"/>
  </numFmts>
  <fonts count="14" x14ac:knownFonts="1">
    <font>
      <sz val="11"/>
      <color indexed="8"/>
      <name val="Calibri"/>
    </font>
    <font>
      <sz val="12"/>
      <color indexed="8"/>
      <name val="Calibri"/>
      <family val="2"/>
    </font>
    <font>
      <sz val="16"/>
      <color indexed="8"/>
      <name val="Calibri"/>
      <family val="2"/>
    </font>
    <font>
      <sz val="13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5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10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10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 style="thin">
        <color auto="1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auto="1"/>
      </right>
      <top style="thin">
        <color indexed="10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/>
      <diagonal/>
    </border>
  </borders>
  <cellStyleXfs count="19">
    <xf numFmtId="0" fontId="0" fillId="0" borderId="0" applyNumberFormat="0" applyFill="0" applyBorder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69">
    <xf numFmtId="0" fontId="0" fillId="0" borderId="0" xfId="0" applyFont="1" applyAlignment="1"/>
    <xf numFmtId="2" fontId="1" fillId="2" borderId="5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2" fontId="3" fillId="2" borderId="8" xfId="0" applyNumberFormat="1" applyFont="1" applyFill="1" applyBorder="1" applyAlignment="1" applyProtection="1">
      <alignment horizontal="center" vertical="center"/>
    </xf>
    <xf numFmtId="2" fontId="1" fillId="2" borderId="13" xfId="0" applyNumberFormat="1" applyFont="1" applyFill="1" applyBorder="1" applyAlignment="1" applyProtection="1">
      <alignment horizontal="center" vertical="center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2" fontId="1" fillId="5" borderId="5" xfId="0" applyNumberFormat="1" applyFont="1" applyFill="1" applyBorder="1" applyAlignment="1" applyProtection="1">
      <alignment horizontal="center" vertical="center"/>
      <protection locked="0"/>
    </xf>
    <xf numFmtId="2" fontId="1" fillId="6" borderId="5" xfId="0" applyNumberFormat="1" applyFont="1" applyFill="1" applyBorder="1" applyAlignment="1" applyProtection="1">
      <alignment horizontal="center" vertical="center"/>
      <protection locked="0"/>
    </xf>
    <xf numFmtId="2" fontId="1" fillId="7" borderId="5" xfId="0" applyNumberFormat="1" applyFont="1" applyFill="1" applyBorder="1" applyAlignment="1" applyProtection="1">
      <alignment horizontal="center" vertical="center"/>
      <protection locked="0"/>
    </xf>
    <xf numFmtId="2" fontId="1" fillId="8" borderId="5" xfId="0" applyNumberFormat="1" applyFont="1" applyFill="1" applyBorder="1" applyAlignment="1" applyProtection="1">
      <alignment horizontal="center" vertical="center"/>
      <protection locked="0"/>
    </xf>
    <xf numFmtId="1" fontId="3" fillId="3" borderId="8" xfId="0" applyNumberFormat="1" applyFont="1" applyFill="1" applyBorder="1" applyAlignment="1" applyProtection="1">
      <alignment horizontal="center" vertical="center"/>
      <protection locked="0"/>
    </xf>
    <xf numFmtId="2" fontId="3" fillId="3" borderId="8" xfId="0" applyNumberFormat="1" applyFont="1" applyFill="1" applyBorder="1" applyAlignment="1" applyProtection="1">
      <alignment horizontal="center" vertical="center"/>
      <protection locked="0"/>
    </xf>
    <xf numFmtId="1" fontId="3" fillId="3" borderId="5" xfId="0" applyNumberFormat="1" applyFont="1" applyFill="1" applyBorder="1" applyAlignment="1" applyProtection="1">
      <alignment horizontal="center" vertical="center"/>
      <protection locked="0"/>
    </xf>
    <xf numFmtId="2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1" xfId="0" applyNumberFormat="1" applyFon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3" xfId="0" applyNumberFormat="1" applyFont="1" applyFill="1" applyBorder="1" applyAlignment="1" applyProtection="1">
      <alignment horizontal="center" vertical="center"/>
      <protection locked="0"/>
    </xf>
    <xf numFmtId="165" fontId="1" fillId="3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10" borderId="9" xfId="0" applyFill="1" applyBorder="1" applyProtection="1">
      <protection locked="0"/>
    </xf>
    <xf numFmtId="1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12" xfId="0" applyNumberFormat="1" applyFill="1" applyBorder="1" applyAlignment="1" applyProtection="1">
      <alignment horizontal="center" vertical="center"/>
      <protection locked="0"/>
    </xf>
    <xf numFmtId="2" fontId="8" fillId="11" borderId="13" xfId="0" applyNumberFormat="1" applyFont="1" applyFill="1" applyBorder="1" applyAlignment="1" applyProtection="1">
      <alignment horizontal="center" vertical="center"/>
    </xf>
    <xf numFmtId="2" fontId="8" fillId="4" borderId="5" xfId="0" applyNumberFormat="1" applyFont="1" applyFill="1" applyBorder="1" applyAlignment="1" applyProtection="1">
      <alignment horizontal="center" vertical="center"/>
    </xf>
    <xf numFmtId="2" fontId="8" fillId="11" borderId="21" xfId="0" applyNumberFormat="1" applyFont="1" applyFill="1" applyBorder="1" applyAlignment="1" applyProtection="1">
      <alignment horizontal="center" vertical="center"/>
    </xf>
    <xf numFmtId="165" fontId="0" fillId="3" borderId="18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2" fontId="1" fillId="0" borderId="5" xfId="0" applyNumberFormat="1" applyFont="1" applyFill="1" applyBorder="1" applyAlignment="1" applyProtection="1">
      <alignment horizontal="center" vertical="center"/>
    </xf>
    <xf numFmtId="2" fontId="0" fillId="2" borderId="10" xfId="0" applyNumberFormat="1" applyFill="1" applyBorder="1" applyProtection="1"/>
    <xf numFmtId="165" fontId="2" fillId="4" borderId="8" xfId="0" applyNumberFormat="1" applyFont="1" applyFill="1" applyBorder="1" applyAlignment="1" applyProtection="1">
      <alignment horizontal="center" vertical="center"/>
    </xf>
    <xf numFmtId="165" fontId="2" fillId="4" borderId="5" xfId="0" applyNumberFormat="1" applyFont="1" applyFill="1" applyBorder="1" applyAlignment="1" applyProtection="1">
      <alignment horizontal="center" vertical="center"/>
    </xf>
    <xf numFmtId="164" fontId="2" fillId="4" borderId="8" xfId="0" applyNumberFormat="1" applyFont="1" applyFill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horizontal="center" vertical="center"/>
    </xf>
    <xf numFmtId="0" fontId="0" fillId="13" borderId="5" xfId="0" applyFill="1" applyBorder="1" applyProtection="1">
      <protection locked="0"/>
    </xf>
    <xf numFmtId="0" fontId="0" fillId="0" borderId="22" xfId="0" applyBorder="1" applyProtection="1">
      <protection locked="0"/>
    </xf>
    <xf numFmtId="0" fontId="0" fillId="13" borderId="8" xfId="0" applyFill="1" applyBorder="1" applyProtection="1">
      <protection locked="0"/>
    </xf>
    <xf numFmtId="165" fontId="0" fillId="3" borderId="8" xfId="0" applyNumberFormat="1" applyFill="1" applyBorder="1" applyAlignment="1" applyProtection="1">
      <alignment horizontal="center" vertical="center"/>
      <protection locked="0"/>
    </xf>
    <xf numFmtId="0" fontId="13" fillId="12" borderId="18" xfId="0" applyFont="1" applyFill="1" applyBorder="1" applyAlignment="1" applyProtection="1">
      <alignment horizontal="center" vertical="center" wrapText="1"/>
      <protection locked="0"/>
    </xf>
    <xf numFmtId="2" fontId="0" fillId="2" borderId="15" xfId="0" applyNumberFormat="1" applyFill="1" applyBorder="1" applyAlignment="1" applyProtection="1">
      <alignment horizontal="center" vertical="center"/>
    </xf>
    <xf numFmtId="165" fontId="0" fillId="3" borderId="15" xfId="0" applyNumberFormat="1" applyFill="1" applyBorder="1" applyAlignment="1" applyProtection="1">
      <alignment horizontal="center" vertical="center"/>
      <protection locked="0"/>
    </xf>
    <xf numFmtId="165" fontId="0" fillId="13" borderId="16" xfId="0" applyNumberFormat="1" applyFill="1" applyBorder="1" applyProtection="1">
      <protection locked="0"/>
    </xf>
    <xf numFmtId="2" fontId="0" fillId="0" borderId="18" xfId="0" applyNumberFormat="1" applyBorder="1" applyProtection="1"/>
    <xf numFmtId="0" fontId="0" fillId="2" borderId="0" xfId="0" applyFill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31" xfId="0" applyBorder="1" applyProtection="1">
      <protection locked="0"/>
    </xf>
    <xf numFmtId="1" fontId="0" fillId="2" borderId="32" xfId="0" applyNumberForma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32" xfId="0" applyBorder="1" applyProtection="1">
      <protection locked="0"/>
    </xf>
    <xf numFmtId="1" fontId="0" fillId="2" borderId="33" xfId="0" applyNumberFormat="1" applyFill="1" applyBorder="1" applyAlignment="1" applyProtection="1">
      <alignment horizontal="center" vertical="center"/>
      <protection locked="0"/>
    </xf>
    <xf numFmtId="1" fontId="0" fillId="2" borderId="0" xfId="0" applyNumberFormat="1" applyFill="1" applyBorder="1" applyAlignment="1" applyProtection="1">
      <alignment horizontal="center" vertical="center"/>
      <protection locked="0"/>
    </xf>
    <xf numFmtId="1" fontId="0" fillId="2" borderId="29" xfId="0" applyNumberFormat="1" applyFill="1" applyBorder="1" applyAlignment="1" applyProtection="1">
      <alignment horizontal="center" vertical="center"/>
      <protection locked="0"/>
    </xf>
    <xf numFmtId="164" fontId="0" fillId="2" borderId="34" xfId="0" applyNumberFormat="1" applyFill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6" xfId="0" applyBorder="1" applyProtection="1">
      <protection locked="0"/>
    </xf>
    <xf numFmtId="1" fontId="0" fillId="2" borderId="34" xfId="0" applyNumberFormat="1" applyFill="1" applyBorder="1" applyProtection="1">
      <protection locked="0"/>
    </xf>
    <xf numFmtId="165" fontId="0" fillId="2" borderId="34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1" fontId="0" fillId="2" borderId="6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0" fontId="0" fillId="2" borderId="37" xfId="0" applyFill="1" applyBorder="1" applyProtection="1">
      <protection locked="0"/>
    </xf>
    <xf numFmtId="0" fontId="0" fillId="0" borderId="38" xfId="0" applyBorder="1" applyProtection="1">
      <protection locked="0"/>
    </xf>
    <xf numFmtId="1" fontId="0" fillId="2" borderId="0" xfId="0" applyNumberFormat="1" applyFill="1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26" xfId="0" applyBorder="1" applyProtection="1">
      <protection locked="0"/>
    </xf>
    <xf numFmtId="1" fontId="1" fillId="2" borderId="39" xfId="0" applyNumberFormat="1" applyFont="1" applyFill="1" applyBorder="1" applyAlignment="1" applyProtection="1">
      <alignment horizontal="right"/>
      <protection locked="0"/>
    </xf>
    <xf numFmtId="0" fontId="0" fillId="0" borderId="45" xfId="0" applyBorder="1" applyProtection="1">
      <protection locked="0"/>
    </xf>
    <xf numFmtId="0" fontId="0" fillId="0" borderId="44" xfId="0" applyFill="1" applyBorder="1" applyProtection="1">
      <protection locked="0"/>
    </xf>
    <xf numFmtId="0" fontId="0" fillId="0" borderId="39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34" xfId="0" applyFill="1" applyBorder="1" applyProtection="1">
      <protection locked="0"/>
    </xf>
    <xf numFmtId="0" fontId="0" fillId="0" borderId="43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2" borderId="22" xfId="0" applyFill="1" applyBorder="1" applyProtection="1">
      <protection locked="0"/>
    </xf>
    <xf numFmtId="0" fontId="0" fillId="0" borderId="48" xfId="0" applyBorder="1" applyProtection="1">
      <protection locked="0"/>
    </xf>
    <xf numFmtId="0" fontId="0" fillId="0" borderId="37" xfId="0" applyBorder="1" applyProtection="1">
      <protection locked="0"/>
    </xf>
    <xf numFmtId="1" fontId="4" fillId="2" borderId="32" xfId="0" applyNumberFormat="1" applyFont="1" applyFill="1" applyBorder="1" applyAlignment="1" applyProtection="1">
      <alignment horizontal="center" vertical="center"/>
      <protection locked="0"/>
    </xf>
    <xf numFmtId="1" fontId="0" fillId="2" borderId="30" xfId="0" applyNumberFormat="1" applyFill="1" applyBorder="1" applyAlignment="1" applyProtection="1">
      <alignment horizontal="center" vertical="center"/>
      <protection locked="0"/>
    </xf>
    <xf numFmtId="2" fontId="1" fillId="2" borderId="49" xfId="0" applyNumberFormat="1" applyFont="1" applyFill="1" applyBorder="1" applyAlignment="1" applyProtection="1">
      <alignment horizontal="center" vertical="center"/>
    </xf>
    <xf numFmtId="2" fontId="4" fillId="2" borderId="50" xfId="0" applyNumberFormat="1" applyFont="1" applyFill="1" applyBorder="1" applyAlignment="1" applyProtection="1">
      <alignment horizontal="center" vertical="center"/>
    </xf>
    <xf numFmtId="1" fontId="0" fillId="2" borderId="51" xfId="0" applyNumberFormat="1" applyFill="1" applyBorder="1" applyAlignment="1" applyProtection="1">
      <alignment horizontal="center" vertical="center"/>
      <protection locked="0"/>
    </xf>
    <xf numFmtId="1" fontId="0" fillId="2" borderId="45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</xf>
    <xf numFmtId="0" fontId="0" fillId="0" borderId="27" xfId="0" applyBorder="1" applyProtection="1">
      <protection locked="0"/>
    </xf>
    <xf numFmtId="1" fontId="0" fillId="2" borderId="27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1" fontId="7" fillId="2" borderId="2" xfId="0" applyNumberFormat="1" applyFont="1" applyFill="1" applyBorder="1" applyAlignment="1" applyProtection="1">
      <alignment horizontal="center" vertical="center"/>
      <protection locked="0"/>
    </xf>
    <xf numFmtId="1" fontId="7" fillId="2" borderId="3" xfId="0" applyNumberFormat="1" applyFont="1" applyFill="1" applyBorder="1" applyAlignment="1" applyProtection="1">
      <alignment horizontal="center" vertical="center"/>
      <protection locked="0"/>
    </xf>
    <xf numFmtId="1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15" xfId="0" applyNumberFormat="1" applyFont="1" applyFill="1" applyBorder="1" applyAlignment="1" applyProtection="1">
      <alignment horizontal="center"/>
      <protection locked="0"/>
    </xf>
    <xf numFmtId="166" fontId="6" fillId="0" borderId="14" xfId="0" applyNumberFormat="1" applyFont="1" applyFill="1" applyBorder="1" applyAlignment="1" applyProtection="1">
      <alignment horizontal="center" vertical="center"/>
    </xf>
    <xf numFmtId="49" fontId="7" fillId="4" borderId="7" xfId="0" applyNumberFormat="1" applyFont="1" applyFill="1" applyBorder="1" applyAlignment="1" applyProtection="1">
      <alignment horizontal="center"/>
      <protection locked="0"/>
    </xf>
    <xf numFmtId="1" fontId="7" fillId="4" borderId="8" xfId="0" applyNumberFormat="1" applyFont="1" applyFill="1" applyBorder="1" applyAlignment="1" applyProtection="1">
      <alignment horizontal="center"/>
      <protection locked="0"/>
    </xf>
    <xf numFmtId="49" fontId="6" fillId="2" borderId="16" xfId="0" applyNumberFormat="1" applyFont="1" applyFill="1" applyBorder="1" applyAlignment="1" applyProtection="1">
      <alignment horizontal="center"/>
      <protection locked="0"/>
    </xf>
    <xf numFmtId="1" fontId="6" fillId="2" borderId="16" xfId="0" applyNumberFormat="1" applyFont="1" applyFill="1" applyBorder="1" applyAlignment="1" applyProtection="1">
      <alignment horizontal="center"/>
      <protection locked="0"/>
    </xf>
    <xf numFmtId="166" fontId="6" fillId="0" borderId="16" xfId="0" applyNumberFormat="1" applyFont="1" applyFill="1" applyBorder="1" applyAlignment="1" applyProtection="1">
      <alignment horizontal="center"/>
    </xf>
    <xf numFmtId="166" fontId="6" fillId="0" borderId="5" xfId="0" applyNumberFormat="1" applyFont="1" applyFill="1" applyBorder="1" applyAlignment="1" applyProtection="1">
      <alignment horizontal="center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49" fontId="8" fillId="2" borderId="13" xfId="0" applyNumberFormat="1" applyFont="1" applyFill="1" applyBorder="1" applyAlignment="1" applyProtection="1">
      <alignment horizontal="center" vertical="center"/>
      <protection locked="0"/>
    </xf>
    <xf numFmtId="1" fontId="8" fillId="2" borderId="13" xfId="0" applyNumberFormat="1" applyFont="1" applyFill="1" applyBorder="1" applyAlignment="1" applyProtection="1">
      <alignment horizontal="center" vertical="center"/>
      <protection locked="0"/>
    </xf>
    <xf numFmtId="49" fontId="0" fillId="2" borderId="5" xfId="0" applyNumberFormat="1" applyFill="1" applyBorder="1" applyAlignment="1" applyProtection="1">
      <alignment horizontal="center" vertical="center"/>
      <protection locked="0"/>
    </xf>
    <xf numFmtId="1" fontId="0" fillId="2" borderId="5" xfId="0" applyNumberFormat="1" applyFill="1" applyBorder="1" applyAlignment="1" applyProtection="1">
      <alignment horizontal="center" vertical="center"/>
      <protection locked="0"/>
    </xf>
    <xf numFmtId="49" fontId="8" fillId="2" borderId="14" xfId="0" applyNumberFormat="1" applyFont="1" applyFill="1" applyBorder="1" applyAlignment="1" applyProtection="1">
      <alignment horizontal="center" vertical="center"/>
    </xf>
    <xf numFmtId="1" fontId="8" fillId="2" borderId="14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2" fillId="4" borderId="18" xfId="0" applyNumberFormat="1" applyFont="1" applyFill="1" applyBorder="1" applyAlignment="1" applyProtection="1">
      <alignment horizontal="center" vertical="center"/>
    </xf>
    <xf numFmtId="1" fontId="12" fillId="4" borderId="18" xfId="0" applyNumberFormat="1" applyFont="1" applyFill="1" applyBorder="1" applyAlignment="1" applyProtection="1">
      <alignment horizontal="center" vertical="center"/>
    </xf>
    <xf numFmtId="49" fontId="0" fillId="2" borderId="8" xfId="0" applyNumberFormat="1" applyFill="1" applyBorder="1" applyAlignment="1" applyProtection="1">
      <alignment horizontal="center" vertical="center"/>
      <protection locked="0"/>
    </xf>
    <xf numFmtId="1" fontId="0" fillId="2" borderId="8" xfId="0" applyNumberFormat="1" applyFill="1" applyBorder="1" applyAlignment="1" applyProtection="1">
      <alignment horizontal="center" vertical="center"/>
      <protection locked="0"/>
    </xf>
    <xf numFmtId="49" fontId="5" fillId="2" borderId="23" xfId="0" applyNumberFormat="1" applyFont="1" applyFill="1" applyBorder="1" applyAlignment="1" applyProtection="1">
      <alignment horizontal="center" vertical="center"/>
      <protection locked="0"/>
    </xf>
    <xf numFmtId="49" fontId="5" fillId="2" borderId="24" xfId="0" applyNumberFormat="1" applyFont="1" applyFill="1" applyBorder="1" applyAlignment="1" applyProtection="1">
      <alignment horizontal="center" vertical="center"/>
      <protection locked="0"/>
    </xf>
    <xf numFmtId="49" fontId="5" fillId="2" borderId="25" xfId="0" applyNumberFormat="1" applyFont="1" applyFill="1" applyBorder="1" applyAlignment="1" applyProtection="1">
      <alignment horizontal="center" vertical="center"/>
      <protection locked="0"/>
    </xf>
    <xf numFmtId="1" fontId="11" fillId="2" borderId="18" xfId="0" applyNumberFormat="1" applyFon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1" fillId="2" borderId="23" xfId="0" applyNumberFormat="1" applyFont="1" applyFill="1" applyBorder="1" applyAlignment="1" applyProtection="1">
      <alignment horizontal="center" vertical="center"/>
      <protection locked="0"/>
    </xf>
    <xf numFmtId="1" fontId="1" fillId="2" borderId="24" xfId="0" applyNumberFormat="1" applyFont="1" applyFill="1" applyBorder="1" applyAlignment="1" applyProtection="1">
      <alignment horizontal="center" vertical="center"/>
      <protection locked="0"/>
    </xf>
    <xf numFmtId="1" fontId="1" fillId="2" borderId="25" xfId="0" applyNumberFormat="1" applyFont="1" applyFill="1" applyBorder="1" applyAlignment="1" applyProtection="1">
      <alignment horizontal="center" vertical="center"/>
      <protection locked="0"/>
    </xf>
    <xf numFmtId="49" fontId="8" fillId="11" borderId="21" xfId="0" applyNumberFormat="1" applyFont="1" applyFill="1" applyBorder="1" applyAlignment="1" applyProtection="1">
      <alignment horizontal="right" vertical="center"/>
      <protection locked="0"/>
    </xf>
    <xf numFmtId="1" fontId="8" fillId="11" borderId="21" xfId="0" applyNumberFormat="1" applyFont="1" applyFill="1" applyBorder="1" applyAlignment="1" applyProtection="1">
      <alignment horizontal="right" vertical="center"/>
      <protection locked="0"/>
    </xf>
    <xf numFmtId="49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13" fillId="12" borderId="14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Border="1" applyAlignment="1" applyProtection="1">
      <alignment horizontal="center" vertical="center"/>
    </xf>
    <xf numFmtId="0" fontId="12" fillId="0" borderId="14" xfId="0" applyNumberFormat="1" applyFont="1" applyBorder="1" applyAlignment="1" applyProtection="1">
      <alignment horizontal="center" vertical="center"/>
    </xf>
    <xf numFmtId="49" fontId="8" fillId="11" borderId="13" xfId="0" applyNumberFormat="1" applyFont="1" applyFill="1" applyBorder="1" applyAlignment="1" applyProtection="1">
      <alignment horizontal="center" vertical="center"/>
      <protection locked="0"/>
    </xf>
    <xf numFmtId="1" fontId="8" fillId="11" borderId="13" xfId="0" applyNumberFormat="1" applyFont="1" applyFill="1" applyBorder="1" applyAlignment="1" applyProtection="1">
      <alignment horizontal="center" vertical="center"/>
      <protection locked="0"/>
    </xf>
    <xf numFmtId="49" fontId="8" fillId="9" borderId="13" xfId="0" applyNumberFormat="1" applyFont="1" applyFill="1" applyBorder="1" applyAlignment="1" applyProtection="1">
      <alignment horizontal="center" vertical="center"/>
      <protection locked="0"/>
    </xf>
    <xf numFmtId="1" fontId="8" fillId="9" borderId="13" xfId="0" applyNumberFormat="1" applyFont="1" applyFill="1" applyBorder="1" applyAlignment="1" applyProtection="1">
      <alignment horizontal="center" vertical="center"/>
      <protection locked="0"/>
    </xf>
    <xf numFmtId="49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5" xfId="0" applyNumberFormat="1" applyFont="1" applyFill="1" applyBorder="1" applyAlignment="1" applyProtection="1">
      <alignment horizontal="center" vertical="center"/>
      <protection locked="0"/>
    </xf>
    <xf numFmtId="1" fontId="5" fillId="2" borderId="18" xfId="0" applyNumberFormat="1" applyFont="1" applyFill="1" applyBorder="1" applyAlignment="1" applyProtection="1">
      <alignment horizontal="right" vertic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49" fontId="8" fillId="4" borderId="15" xfId="0" applyNumberFormat="1" applyFont="1" applyFill="1" applyBorder="1" applyAlignment="1" applyProtection="1">
      <alignment horizontal="center" vertical="center"/>
      <protection locked="0"/>
    </xf>
    <xf numFmtId="49" fontId="8" fillId="4" borderId="26" xfId="0" applyNumberFormat="1" applyFont="1" applyFill="1" applyBorder="1" applyAlignment="1" applyProtection="1">
      <alignment horizontal="center" vertical="center"/>
      <protection locked="0"/>
    </xf>
    <xf numFmtId="49" fontId="8" fillId="4" borderId="19" xfId="0" applyNumberFormat="1" applyFont="1" applyFill="1" applyBorder="1" applyAlignment="1" applyProtection="1">
      <alignment horizontal="center" vertical="center"/>
      <protection locked="0"/>
    </xf>
    <xf numFmtId="1" fontId="0" fillId="2" borderId="2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8" fillId="11" borderId="13" xfId="0" applyNumberFormat="1" applyFont="1" applyFill="1" applyBorder="1" applyAlignment="1" applyProtection="1">
      <alignment horizontal="right" vertical="center"/>
      <protection locked="0"/>
    </xf>
    <xf numFmtId="49" fontId="5" fillId="2" borderId="19" xfId="0" applyNumberFormat="1" applyFon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</xf>
    <xf numFmtId="0" fontId="0" fillId="14" borderId="52" xfId="0" applyFont="1" applyFill="1" applyBorder="1" applyAlignment="1" applyProtection="1">
      <alignment horizontal="center" vertical="center"/>
    </xf>
    <xf numFmtId="2" fontId="1" fillId="0" borderId="16" xfId="0" applyNumberFormat="1" applyFont="1" applyFill="1" applyBorder="1" applyAlignment="1" applyProtection="1">
      <alignment horizontal="center" vertical="center"/>
    </xf>
    <xf numFmtId="2" fontId="1" fillId="0" borderId="16" xfId="0" applyNumberFormat="1" applyFont="1" applyFill="1" applyBorder="1" applyAlignment="1" applyProtection="1">
      <alignment horizontal="center" vertical="center"/>
      <protection locked="0"/>
    </xf>
    <xf numFmtId="2" fontId="0" fillId="0" borderId="53" xfId="0" applyNumberFormat="1" applyFont="1" applyFill="1" applyBorder="1" applyAlignment="1" applyProtection="1">
      <alignment horizontal="center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31">
    <dxf>
      <font>
        <b/>
        <i val="0"/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10"/>
        </right>
        <top style="thin">
          <color indexed="8"/>
        </top>
        <bottom/>
      </border>
      <protection locked="1" hidden="0"/>
    </dxf>
    <dxf>
      <numFmt numFmtId="2" formatCode="0.00"/>
      <fill>
        <patternFill patternType="solid">
          <fgColor indexed="64"/>
          <bgColor indexed="9"/>
        </patternFill>
      </fill>
      <border diagonalUp="0" diagonalDown="0">
        <left style="thin">
          <color indexed="8"/>
        </left>
        <right style="thin">
          <color indexed="10"/>
        </right>
        <top style="thin">
          <color indexed="8"/>
        </top>
        <bottom style="thin">
          <color indexed="1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2" formatCode="0.00"/>
      <fill>
        <patternFill patternType="solid">
          <fgColor indexed="64"/>
          <bgColor indexed="1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8"/>
        </right>
        <top style="thin">
          <color indexed="8"/>
        </top>
        <bottom/>
      </border>
      <protection locked="1" hidden="0"/>
    </dxf>
    <dxf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0" hidden="0"/>
    </dxf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</border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A6A6A6"/>
      <rgbColor rgb="FF8FAADC"/>
      <rgbColor rgb="FFFFCCFF"/>
      <rgbColor rgb="FFA9D18E"/>
      <rgbColor rgb="FFFFD966"/>
      <rgbColor rgb="FFFF0000"/>
      <rgbColor rgb="FFBDC0B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885E0A-ABCC-44A4-898A-A227420A30FE}" name="Tableau1" displayName="Tableau1" ref="A3:L49" totalsRowCount="1" headerRowDxfId="27" headerRowBorderDxfId="29" tableBorderDxfId="30" totalsRowBorderDxfId="28">
  <autoFilter ref="A3:L48" xr:uid="{18563E1C-5F18-4075-8AFC-4AD462F085E9}"/>
  <tableColumns count="12">
    <tableColumn id="1" xr3:uid="{473E50F6-1003-4DD4-AA83-6C50391F44F8}" name="N°" totalsRowLabel="Total" dataDxfId="25" totalsRowDxfId="24">
      <calculatedColumnFormula>ROW()-3</calculatedColumnFormula>
    </tableColumn>
    <tableColumn id="2" xr3:uid="{72392F8C-92F6-4C8D-A257-814678817607}" name="Fromage_x000a_Epicerie" totalsRowFunction="sum" dataDxfId="23" totalsRowDxfId="22"/>
    <tableColumn id="3" xr3:uid="{F630E451-772A-4C5A-9F12-E4FB7293C48B}" name="Alcool " totalsRowFunction="sum" dataDxfId="21" totalsRowDxfId="20"/>
    <tableColumn id="4" xr3:uid="{79B224F4-4F31-40E1-AB1F-8EB3230097D5}" name="TOTAL TICKET" totalsRowFunction="sum" dataDxfId="19" totalsRowDxfId="18">
      <calculatedColumnFormula>Tableau1[[#This Row],[Fromage
Epicerie]]+Tableau1[[#This Row],[Alcool ]]</calculatedColumnFormula>
    </tableColumn>
    <tableColumn id="5" xr3:uid="{0162FE5A-7E71-42F7-B35C-655F8E51A14B}" name="Remise PRIX CIBLE" totalsRowFunction="sum" dataDxfId="17" totalsRowDxfId="16"/>
    <tableColumn id="6" xr3:uid="{56E9ADAD-E617-4FE8-A18C-8F8F017EE556}" name="Remise calculée" totalsRowFunction="sum" dataDxfId="15" totalsRowDxfId="14">
      <calculatedColumnFormula>IF(Tableau1[[#This Row],[Remise PRIX CIBLE]]&gt;0,(Tableau1[[#This Row],[TOTAL TICKET]]-Tableau1[[#This Row],[Remise PRIX CIBLE]]),0)</calculatedColumnFormula>
    </tableColumn>
    <tableColumn id="7" xr3:uid="{C1E7BB1C-9A0F-4FC2-B556-FF322F7BD8F6}" name="A PAYER" totalsRowFunction="sum" dataDxfId="13" totalsRowDxfId="12">
      <calculatedColumnFormula>Tableau1[[#This Row],[TOTAL TICKET]]-Tableau1[[#This Row],[Remise calculée]]</calculatedColumnFormula>
    </tableColumn>
    <tableColumn id="8" xr3:uid="{71BD39A4-15D1-4329-908C-981F35735138}" name="CB" totalsRowFunction="sum" dataDxfId="11" totalsRowDxfId="10"/>
    <tableColumn id="9" xr3:uid="{B6F946C3-3986-42FC-9033-7D909FED7AAB}" name="ESP" totalsRowFunction="sum" dataDxfId="9" totalsRowDxfId="8"/>
    <tableColumn id="10" xr3:uid="{A167C563-9571-4DE5-B40D-E0BACFE2BD95}" name="CHEQ" totalsRowFunction="sum" dataDxfId="7" totalsRowDxfId="6"/>
    <tableColumn id="11" xr3:uid="{D33ADB42-8D85-467C-AF4F-5EB0F669416A}" name="AUTRE" totalsRowFunction="sum" dataDxfId="5" totalsRowDxfId="4"/>
    <tableColumn id="12" xr3:uid="{DF8C93CD-8D25-4410-A9EC-6E8A7EEB979C}" name="Vérif_x000a_saisie = 0" totalsRowFunction="sum" dataDxfId="3" totalsRowDxfId="2">
      <calculatedColumnFormula>SUM(Tableau1[[#This Row],[CB]:[AUTRE]])-Tableau1[[#This Row],[A PAYER]]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IW53"/>
  <sheetViews>
    <sheetView showGridLines="0" tabSelected="1" zoomScale="91" zoomScaleNormal="91" zoomScalePageLayoutView="91" workbookViewId="0">
      <pane ySplit="3" topLeftCell="A43" activePane="bottomLeft" state="frozen"/>
      <selection activeCell="O58" sqref="O58"/>
      <selection pane="bottomLeft" activeCell="E46" sqref="E46"/>
    </sheetView>
  </sheetViews>
  <sheetFormatPr baseColWidth="10" defaultColWidth="10.7109375" defaultRowHeight="15" customHeight="1" x14ac:dyDescent="0.25"/>
  <cols>
    <col min="1" max="1" width="5.140625" style="23" customWidth="1"/>
    <col min="2" max="2" width="10.7109375" style="23" customWidth="1"/>
    <col min="3" max="3" width="8.85546875" style="23" customWidth="1"/>
    <col min="4" max="4" width="14.5703125" style="23" customWidth="1"/>
    <col min="5" max="5" width="18.7109375" style="23" customWidth="1"/>
    <col min="6" max="6" width="16.5703125" style="23" customWidth="1"/>
    <col min="7" max="7" width="10.42578125" style="23" customWidth="1"/>
    <col min="8" max="9" width="7.42578125" style="23" customWidth="1"/>
    <col min="10" max="10" width="7.85546875" style="23" customWidth="1"/>
    <col min="11" max="11" width="8.5703125" style="23" customWidth="1"/>
    <col min="12" max="12" width="10.42578125" style="23" customWidth="1"/>
    <col min="13" max="13" width="10.7109375" style="23" customWidth="1"/>
    <col min="14" max="14" width="11.42578125" style="23" customWidth="1"/>
    <col min="15" max="26" width="10.7109375" style="23" customWidth="1"/>
    <col min="27" max="27" width="20.42578125" style="23" customWidth="1"/>
    <col min="28" max="257" width="10.7109375" style="23" customWidth="1"/>
    <col min="258" max="16384" width="10.7109375" style="24"/>
  </cols>
  <sheetData>
    <row r="1" spans="1:29" ht="26.1" customHeight="1" x14ac:dyDescent="0.4">
      <c r="A1" s="101" t="s">
        <v>0</v>
      </c>
      <c r="B1" s="102"/>
      <c r="C1" s="103"/>
      <c r="D1" s="103"/>
      <c r="E1" s="103"/>
      <c r="F1" s="103"/>
      <c r="G1" s="103"/>
      <c r="H1" s="103"/>
      <c r="I1" s="103"/>
      <c r="J1" s="103"/>
      <c r="K1" s="103"/>
      <c r="L1" s="104"/>
      <c r="M1"/>
      <c r="N1" s="105" t="s">
        <v>1</v>
      </c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81"/>
      <c r="AB1" s="53"/>
      <c r="AC1" s="53"/>
    </row>
    <row r="2" spans="1:29" ht="26.1" customHeight="1" x14ac:dyDescent="0.4">
      <c r="A2" s="105" t="s">
        <v>2</v>
      </c>
      <c r="B2" s="107"/>
      <c r="C2" s="108">
        <f ca="1">DATE(2021,2,MID(CELL("filename",A1),FIND("]",CELL("filename",A1))+1,2))</f>
        <v>44229</v>
      </c>
      <c r="D2" s="108"/>
      <c r="E2" s="108"/>
      <c r="F2" s="108"/>
      <c r="G2" s="108"/>
      <c r="H2" s="109" t="s">
        <v>3</v>
      </c>
      <c r="I2" s="110"/>
      <c r="J2" s="110"/>
      <c r="K2" s="110"/>
      <c r="L2" s="25"/>
      <c r="M2"/>
      <c r="N2" s="111" t="s">
        <v>2</v>
      </c>
      <c r="O2" s="112"/>
      <c r="P2" s="113">
        <f ca="1">DATE(2021,2,MID(CELL("filename",A1),FIND("]",CELL("filename",A1))+1,2))</f>
        <v>44229</v>
      </c>
      <c r="Q2" s="113"/>
      <c r="R2" s="113"/>
      <c r="S2" s="113"/>
      <c r="T2" s="114"/>
      <c r="U2" s="113"/>
      <c r="V2" s="113"/>
      <c r="W2" s="113"/>
      <c r="X2" s="113"/>
      <c r="Y2" s="113"/>
      <c r="Z2" s="113"/>
      <c r="AA2" s="82"/>
      <c r="AB2" s="53"/>
      <c r="AC2" s="53"/>
    </row>
    <row r="3" spans="1:29" ht="45.6" customHeight="1" x14ac:dyDescent="0.25">
      <c r="A3" s="163" t="s">
        <v>4</v>
      </c>
      <c r="B3" s="7" t="s">
        <v>5</v>
      </c>
      <c r="C3" s="8" t="s">
        <v>6</v>
      </c>
      <c r="D3" s="9" t="s">
        <v>7</v>
      </c>
      <c r="E3" s="9" t="s">
        <v>36</v>
      </c>
      <c r="F3" s="9" t="s">
        <v>37</v>
      </c>
      <c r="G3" s="8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26" t="s">
        <v>35</v>
      </c>
      <c r="M3"/>
      <c r="N3" s="120" t="s">
        <v>13</v>
      </c>
      <c r="O3" s="121"/>
      <c r="P3" s="121"/>
      <c r="Q3" s="121"/>
      <c r="R3" s="121"/>
      <c r="S3" s="121"/>
      <c r="T3" s="84"/>
      <c r="U3" s="120" t="s">
        <v>14</v>
      </c>
      <c r="V3" s="121"/>
      <c r="W3" s="121"/>
      <c r="X3" s="121"/>
      <c r="Y3" s="121"/>
      <c r="Z3" s="121"/>
      <c r="AA3" s="83"/>
      <c r="AB3" s="53"/>
      <c r="AC3" s="53"/>
    </row>
    <row r="4" spans="1:29" ht="37.5" customHeight="1" x14ac:dyDescent="0.25">
      <c r="A4" s="164">
        <f t="shared" ref="A4:A48" si="0">ROW()-3</f>
        <v>1</v>
      </c>
      <c r="B4" s="10">
        <v>23.1</v>
      </c>
      <c r="C4" s="10"/>
      <c r="D4" s="1">
        <f>Tableau1[[#This Row],[Fromage
Epicerie]]+Tableau1[[#This Row],[Alcool ]]</f>
        <v>23.1</v>
      </c>
      <c r="E4" s="10"/>
      <c r="F4" s="34">
        <f>IF(Tableau1[[#This Row],[Remise PRIX CIBLE]]&gt;0,(Tableau1[[#This Row],[TOTAL TICKET]]-Tableau1[[#This Row],[Remise PRIX CIBLE]]),0)</f>
        <v>0</v>
      </c>
      <c r="G4" s="1">
        <f>Tableau1[[#This Row],[TOTAL TICKET]]-Tableau1[[#This Row],[Remise calculée]]</f>
        <v>23.1</v>
      </c>
      <c r="H4" s="11"/>
      <c r="I4" s="12">
        <v>23.1</v>
      </c>
      <c r="J4" s="13"/>
      <c r="K4" s="14"/>
      <c r="L4" s="35">
        <f>SUM(Tableau1[[#This Row],[CB]:[AUTRE]])-Tableau1[[#This Row],[A PAYER]]</f>
        <v>0</v>
      </c>
      <c r="M4"/>
      <c r="N4" s="38">
        <v>100</v>
      </c>
      <c r="O4" s="15"/>
      <c r="P4" s="4">
        <f>N4*O4</f>
        <v>0</v>
      </c>
      <c r="Q4" s="36">
        <v>0.5</v>
      </c>
      <c r="R4" s="4">
        <f t="shared" ref="R4:R9" si="1">S4/Q4</f>
        <v>48</v>
      </c>
      <c r="S4" s="16">
        <v>24</v>
      </c>
      <c r="T4" s="54"/>
      <c r="U4" s="38">
        <v>100</v>
      </c>
      <c r="V4" s="15"/>
      <c r="W4" s="4">
        <f>U4*V4</f>
        <v>0</v>
      </c>
      <c r="X4" s="36">
        <v>0.5</v>
      </c>
      <c r="Y4" s="4">
        <f t="shared" ref="Y4:Y9" si="2">Z4/X4</f>
        <v>47</v>
      </c>
      <c r="Z4" s="16">
        <v>23.5</v>
      </c>
      <c r="AA4" s="79"/>
      <c r="AB4" s="53"/>
      <c r="AC4" s="53"/>
    </row>
    <row r="5" spans="1:29" ht="37.5" customHeight="1" x14ac:dyDescent="0.25">
      <c r="A5" s="164">
        <f t="shared" si="0"/>
        <v>2</v>
      </c>
      <c r="B5" s="10">
        <v>16.350000000000001</v>
      </c>
      <c r="C5" s="10"/>
      <c r="D5" s="1">
        <f>Tableau1[[#This Row],[Fromage
Epicerie]]+Tableau1[[#This Row],[Alcool ]]</f>
        <v>16.350000000000001</v>
      </c>
      <c r="E5" s="10"/>
      <c r="F5" s="34">
        <f>IF(Tableau1[[#This Row],[Remise PRIX CIBLE]]&gt;0,(Tableau1[[#This Row],[TOTAL TICKET]]-Tableau1[[#This Row],[Remise PRIX CIBLE]]),0)</f>
        <v>0</v>
      </c>
      <c r="G5" s="1">
        <f>Tableau1[[#This Row],[TOTAL TICKET]]-Tableau1[[#This Row],[Remise calculée]]</f>
        <v>16.350000000000001</v>
      </c>
      <c r="H5" s="11"/>
      <c r="I5" s="12">
        <v>16.350000000000001</v>
      </c>
      <c r="J5" s="13"/>
      <c r="K5" s="14"/>
      <c r="L5" s="35">
        <f>SUM(Tableau1[[#This Row],[CB]:[AUTRE]])-Tableau1[[#This Row],[A PAYER]]</f>
        <v>0</v>
      </c>
      <c r="M5" s="50"/>
      <c r="N5" s="39">
        <v>50</v>
      </c>
      <c r="O5" s="17"/>
      <c r="P5" s="2">
        <f>N5*O5</f>
        <v>0</v>
      </c>
      <c r="Q5" s="37">
        <v>0.2</v>
      </c>
      <c r="R5" s="2">
        <f t="shared" si="1"/>
        <v>54</v>
      </c>
      <c r="S5" s="18">
        <v>10.8</v>
      </c>
      <c r="T5" s="54"/>
      <c r="U5" s="39">
        <v>50</v>
      </c>
      <c r="V5" s="17">
        <v>5</v>
      </c>
      <c r="W5" s="2">
        <f>U5*V5</f>
        <v>250</v>
      </c>
      <c r="X5" s="37">
        <v>0.2</v>
      </c>
      <c r="Y5" s="2">
        <f t="shared" si="2"/>
        <v>52</v>
      </c>
      <c r="Z5" s="18">
        <v>10.4</v>
      </c>
      <c r="AA5" s="74"/>
      <c r="AB5" s="53"/>
      <c r="AC5" s="53"/>
    </row>
    <row r="6" spans="1:29" ht="37.5" customHeight="1" x14ac:dyDescent="0.25">
      <c r="A6" s="164">
        <f t="shared" si="0"/>
        <v>3</v>
      </c>
      <c r="B6" s="10">
        <v>37.869999999999997</v>
      </c>
      <c r="C6" s="10">
        <v>5.5</v>
      </c>
      <c r="D6" s="1">
        <f>Tableau1[[#This Row],[Fromage
Epicerie]]+Tableau1[[#This Row],[Alcool ]]</f>
        <v>43.37</v>
      </c>
      <c r="E6" s="10"/>
      <c r="F6" s="34">
        <f>IF(Tableau1[[#This Row],[Remise PRIX CIBLE]]&gt;0,(Tableau1[[#This Row],[TOTAL TICKET]]-Tableau1[[#This Row],[Remise PRIX CIBLE]]),0)</f>
        <v>0</v>
      </c>
      <c r="G6" s="1">
        <f>Tableau1[[#This Row],[TOTAL TICKET]]-Tableau1[[#This Row],[Remise calculée]]</f>
        <v>43.37</v>
      </c>
      <c r="H6" s="11"/>
      <c r="I6" s="12">
        <v>43.37</v>
      </c>
      <c r="J6" s="13"/>
      <c r="K6" s="14"/>
      <c r="L6" s="35">
        <f>SUM(Tableau1[[#This Row],[CB]:[AUTRE]])-Tableau1[[#This Row],[A PAYER]]</f>
        <v>0</v>
      </c>
      <c r="M6" s="50"/>
      <c r="N6" s="39">
        <v>20</v>
      </c>
      <c r="O6" s="17"/>
      <c r="P6" s="2">
        <f>N6*O6</f>
        <v>0</v>
      </c>
      <c r="Q6" s="37">
        <v>0.1</v>
      </c>
      <c r="R6" s="2">
        <f t="shared" si="1"/>
        <v>35</v>
      </c>
      <c r="S6" s="18">
        <v>3.5</v>
      </c>
      <c r="T6" s="54"/>
      <c r="U6" s="39">
        <v>20</v>
      </c>
      <c r="V6" s="17">
        <v>3</v>
      </c>
      <c r="W6" s="2">
        <f>U6*V6</f>
        <v>60</v>
      </c>
      <c r="X6" s="37">
        <v>0.1</v>
      </c>
      <c r="Y6" s="2">
        <f t="shared" si="2"/>
        <v>36</v>
      </c>
      <c r="Z6" s="18">
        <v>3.6</v>
      </c>
      <c r="AA6" s="74"/>
      <c r="AB6" s="53"/>
      <c r="AC6" s="53"/>
    </row>
    <row r="7" spans="1:29" ht="37.5" customHeight="1" x14ac:dyDescent="0.25">
      <c r="A7" s="164">
        <f t="shared" si="0"/>
        <v>4</v>
      </c>
      <c r="B7" s="10">
        <v>19.809999999999999</v>
      </c>
      <c r="C7" s="10"/>
      <c r="D7" s="1">
        <f>Tableau1[[#This Row],[Fromage
Epicerie]]+Tableau1[[#This Row],[Alcool ]]</f>
        <v>19.809999999999999</v>
      </c>
      <c r="E7" s="10"/>
      <c r="F7" s="34">
        <f>IF(Tableau1[[#This Row],[Remise PRIX CIBLE]]&gt;0,(Tableau1[[#This Row],[TOTAL TICKET]]-Tableau1[[#This Row],[Remise PRIX CIBLE]]),0)</f>
        <v>0</v>
      </c>
      <c r="G7" s="1">
        <f>Tableau1[[#This Row],[TOTAL TICKET]]-Tableau1[[#This Row],[Remise calculée]]</f>
        <v>19.809999999999999</v>
      </c>
      <c r="H7" s="11">
        <v>19.809999999999999</v>
      </c>
      <c r="I7" s="12"/>
      <c r="J7" s="13"/>
      <c r="K7" s="14"/>
      <c r="L7" s="35">
        <f>SUM(Tableau1[[#This Row],[CB]:[AUTRE]])-Tableau1[[#This Row],[A PAYER]]</f>
        <v>0</v>
      </c>
      <c r="M7" s="50"/>
      <c r="N7" s="39">
        <v>10</v>
      </c>
      <c r="O7" s="17">
        <v>16</v>
      </c>
      <c r="P7" s="2">
        <f>N7*O7</f>
        <v>160</v>
      </c>
      <c r="Q7" s="37">
        <v>0.05</v>
      </c>
      <c r="R7" s="2">
        <f t="shared" si="1"/>
        <v>54</v>
      </c>
      <c r="S7" s="18">
        <v>2.7</v>
      </c>
      <c r="T7" s="54"/>
      <c r="U7" s="39">
        <v>10</v>
      </c>
      <c r="V7" s="17">
        <v>13</v>
      </c>
      <c r="W7" s="2">
        <f>U7*V7</f>
        <v>130</v>
      </c>
      <c r="X7" s="37">
        <v>0.05</v>
      </c>
      <c r="Y7" s="2">
        <f t="shared" si="2"/>
        <v>52.999999999999993</v>
      </c>
      <c r="Z7" s="18">
        <v>2.65</v>
      </c>
      <c r="AA7" s="74"/>
      <c r="AB7" s="53"/>
      <c r="AC7" s="53"/>
    </row>
    <row r="8" spans="1:29" ht="37.5" customHeight="1" x14ac:dyDescent="0.25">
      <c r="A8" s="164">
        <f t="shared" si="0"/>
        <v>5</v>
      </c>
      <c r="B8" s="10">
        <v>22.2</v>
      </c>
      <c r="C8" s="10"/>
      <c r="D8" s="1">
        <f>Tableau1[[#This Row],[Fromage
Epicerie]]+Tableau1[[#This Row],[Alcool ]]</f>
        <v>22.2</v>
      </c>
      <c r="E8" s="10"/>
      <c r="F8" s="34">
        <f>IF(Tableau1[[#This Row],[Remise PRIX CIBLE]]&gt;0,(Tableau1[[#This Row],[TOTAL TICKET]]-Tableau1[[#This Row],[Remise PRIX CIBLE]]),0)</f>
        <v>0</v>
      </c>
      <c r="G8" s="1">
        <f>Tableau1[[#This Row],[TOTAL TICKET]]-Tableau1[[#This Row],[Remise calculée]]</f>
        <v>22.2</v>
      </c>
      <c r="H8" s="11">
        <v>22.2</v>
      </c>
      <c r="I8" s="12"/>
      <c r="J8" s="13"/>
      <c r="K8" s="14"/>
      <c r="L8" s="35">
        <f>SUM(Tableau1[[#This Row],[CB]:[AUTRE]])-Tableau1[[#This Row],[A PAYER]]</f>
        <v>0</v>
      </c>
      <c r="M8" s="50"/>
      <c r="N8" s="39">
        <v>5</v>
      </c>
      <c r="O8" s="17">
        <v>23</v>
      </c>
      <c r="P8" s="2">
        <f>N8*O8</f>
        <v>115</v>
      </c>
      <c r="Q8" s="37">
        <v>0.02</v>
      </c>
      <c r="R8" s="2">
        <f t="shared" si="1"/>
        <v>14.000000000000002</v>
      </c>
      <c r="S8" s="18">
        <v>0.28000000000000003</v>
      </c>
      <c r="T8" s="54"/>
      <c r="U8" s="39">
        <v>5</v>
      </c>
      <c r="V8" s="17">
        <v>21</v>
      </c>
      <c r="W8" s="2">
        <f>U8*V8</f>
        <v>105</v>
      </c>
      <c r="X8" s="37">
        <v>0.02</v>
      </c>
      <c r="Y8" s="2">
        <f t="shared" si="2"/>
        <v>32</v>
      </c>
      <c r="Z8" s="18">
        <v>0.64</v>
      </c>
      <c r="AA8" s="74"/>
      <c r="AB8" s="53"/>
      <c r="AC8" s="53"/>
    </row>
    <row r="9" spans="1:29" ht="37.5" customHeight="1" thickBot="1" x14ac:dyDescent="0.3">
      <c r="A9" s="164">
        <f t="shared" si="0"/>
        <v>6</v>
      </c>
      <c r="B9" s="10">
        <v>14.26</v>
      </c>
      <c r="C9" s="10"/>
      <c r="D9" s="1">
        <f>Tableau1[[#This Row],[Fromage
Epicerie]]+Tableau1[[#This Row],[Alcool ]]</f>
        <v>14.26</v>
      </c>
      <c r="E9" s="10"/>
      <c r="F9" s="34">
        <f>IF(Tableau1[[#This Row],[Remise PRIX CIBLE]]&gt;0,(Tableau1[[#This Row],[TOTAL TICKET]]-Tableau1[[#This Row],[Remise PRIX CIBLE]]),0)</f>
        <v>0</v>
      </c>
      <c r="G9" s="1">
        <f>Tableau1[[#This Row],[TOTAL TICKET]]-Tableau1[[#This Row],[Remise calculée]]</f>
        <v>14.26</v>
      </c>
      <c r="H9" s="11">
        <v>14.26</v>
      </c>
      <c r="I9" s="12"/>
      <c r="J9" s="13"/>
      <c r="K9" s="14"/>
      <c r="L9" s="35">
        <f>SUM(Tableau1[[#This Row],[CB]:[AUTRE]])-Tableau1[[#This Row],[A PAYER]]</f>
        <v>0</v>
      </c>
      <c r="M9" s="50"/>
      <c r="N9" s="39">
        <v>2</v>
      </c>
      <c r="O9" s="2">
        <f>P9/N9</f>
        <v>24</v>
      </c>
      <c r="P9" s="19">
        <v>48</v>
      </c>
      <c r="Q9" s="37">
        <v>0.01</v>
      </c>
      <c r="R9" s="2">
        <f t="shared" si="1"/>
        <v>72</v>
      </c>
      <c r="S9" s="18">
        <v>0.72</v>
      </c>
      <c r="T9" s="54"/>
      <c r="U9" s="39">
        <v>2</v>
      </c>
      <c r="V9" s="2">
        <f>W9/U9</f>
        <v>21</v>
      </c>
      <c r="W9" s="20">
        <v>42</v>
      </c>
      <c r="X9" s="37">
        <v>0.01</v>
      </c>
      <c r="Y9" s="2">
        <f t="shared" si="2"/>
        <v>70</v>
      </c>
      <c r="Z9" s="18">
        <v>0.7</v>
      </c>
      <c r="AA9" s="74"/>
      <c r="AB9" s="53"/>
      <c r="AC9" s="53"/>
    </row>
    <row r="10" spans="1:29" ht="37.5" customHeight="1" thickBot="1" x14ac:dyDescent="0.3">
      <c r="A10" s="164">
        <f t="shared" si="0"/>
        <v>7</v>
      </c>
      <c r="B10" s="10">
        <v>3.74</v>
      </c>
      <c r="C10" s="10"/>
      <c r="D10" s="1">
        <f>Tableau1[[#This Row],[Fromage
Epicerie]]+Tableau1[[#This Row],[Alcool ]]</f>
        <v>3.74</v>
      </c>
      <c r="E10" s="10"/>
      <c r="F10" s="34">
        <f>IF(Tableau1[[#This Row],[Remise PRIX CIBLE]]&gt;0,(Tableau1[[#This Row],[TOTAL TICKET]]-Tableau1[[#This Row],[Remise PRIX CIBLE]]),0)</f>
        <v>0</v>
      </c>
      <c r="G10" s="1">
        <f>Tableau1[[#This Row],[TOTAL TICKET]]-Tableau1[[#This Row],[Remise calculée]]</f>
        <v>3.74</v>
      </c>
      <c r="H10" s="11"/>
      <c r="I10" s="12">
        <v>3.74</v>
      </c>
      <c r="J10" s="13"/>
      <c r="K10" s="14"/>
      <c r="L10" s="35">
        <f>SUM(Tableau1[[#This Row],[CB]:[AUTRE]])-Tableau1[[#This Row],[A PAYER]]</f>
        <v>0</v>
      </c>
      <c r="M10" s="50"/>
      <c r="N10" s="39">
        <v>1</v>
      </c>
      <c r="O10" s="3">
        <f>P10/N10</f>
        <v>35</v>
      </c>
      <c r="P10" s="21">
        <v>35</v>
      </c>
      <c r="Q10" s="65"/>
      <c r="R10" s="66"/>
      <c r="S10" s="67"/>
      <c r="T10" s="55"/>
      <c r="U10" s="39">
        <v>1</v>
      </c>
      <c r="V10" s="2">
        <f>W10/U10</f>
        <v>30</v>
      </c>
      <c r="W10" s="20">
        <v>30</v>
      </c>
      <c r="X10" s="76"/>
      <c r="Y10" s="66"/>
      <c r="Z10" s="67"/>
      <c r="AA10" s="73"/>
      <c r="AB10" s="53"/>
      <c r="AC10" s="53"/>
    </row>
    <row r="11" spans="1:29" ht="37.5" customHeight="1" x14ac:dyDescent="0.25">
      <c r="A11" s="164">
        <f t="shared" si="0"/>
        <v>8</v>
      </c>
      <c r="B11" s="10">
        <v>10.83</v>
      </c>
      <c r="C11" s="10"/>
      <c r="D11" s="1">
        <f>Tableau1[[#This Row],[Fromage
Epicerie]]+Tableau1[[#This Row],[Alcool ]]</f>
        <v>10.83</v>
      </c>
      <c r="E11" s="10"/>
      <c r="F11" s="34">
        <f>IF(Tableau1[[#This Row],[Remise PRIX CIBLE]]&gt;0,(Tableau1[[#This Row],[TOTAL TICKET]]-Tableau1[[#This Row],[Remise PRIX CIBLE]]),0)</f>
        <v>0</v>
      </c>
      <c r="G11" s="1">
        <f>Tableau1[[#This Row],[TOTAL TICKET]]-Tableau1[[#This Row],[Remise calculée]]</f>
        <v>10.83</v>
      </c>
      <c r="H11" s="11">
        <v>10.83</v>
      </c>
      <c r="I11" s="12"/>
      <c r="J11" s="13"/>
      <c r="K11" s="14"/>
      <c r="L11" s="35">
        <f>SUM(Tableau1[[#This Row],[CB]:[AUTRE]])-Tableau1[[#This Row],[A PAYER]]</f>
        <v>0</v>
      </c>
      <c r="M11" s="52"/>
      <c r="N11" s="61"/>
      <c r="O11" s="64"/>
      <c r="P11" s="63"/>
      <c r="Q11" s="68"/>
      <c r="R11" s="69"/>
      <c r="S11" s="70"/>
      <c r="T11" s="73"/>
      <c r="U11" s="64"/>
      <c r="V11" s="61"/>
      <c r="W11" s="78"/>
      <c r="X11" s="68"/>
      <c r="Y11" s="69"/>
      <c r="Z11" s="70"/>
      <c r="AA11" s="73"/>
      <c r="AB11" s="53"/>
      <c r="AC11" s="53"/>
    </row>
    <row r="12" spans="1:29" ht="37.5" customHeight="1" x14ac:dyDescent="0.25">
      <c r="A12" s="164">
        <f t="shared" si="0"/>
        <v>9</v>
      </c>
      <c r="B12" s="10">
        <v>6.97</v>
      </c>
      <c r="C12" s="10"/>
      <c r="D12" s="1">
        <f>Tableau1[[#This Row],[Fromage
Epicerie]]+Tableau1[[#This Row],[Alcool ]]</f>
        <v>6.97</v>
      </c>
      <c r="E12" s="10"/>
      <c r="F12" s="34">
        <f>IF(Tableau1[[#This Row],[Remise PRIX CIBLE]]&gt;0,(Tableau1[[#This Row],[TOTAL TICKET]]-Tableau1[[#This Row],[Remise PRIX CIBLE]]),0)</f>
        <v>0</v>
      </c>
      <c r="G12" s="1">
        <f>Tableau1[[#This Row],[TOTAL TICKET]]-Tableau1[[#This Row],[Remise calculée]]</f>
        <v>6.97</v>
      </c>
      <c r="H12" s="11"/>
      <c r="I12" s="12">
        <v>6.97</v>
      </c>
      <c r="J12" s="13"/>
      <c r="K12" s="14"/>
      <c r="L12" s="35">
        <f>SUM(Tableau1[[#This Row],[CB]:[AUTRE]])-Tableau1[[#This Row],[A PAYER]]</f>
        <v>0</v>
      </c>
      <c r="M12" s="52"/>
      <c r="N12" s="49"/>
      <c r="O12" s="57"/>
      <c r="P12" s="122" t="s">
        <v>15</v>
      </c>
      <c r="Q12" s="123"/>
      <c r="R12" s="124">
        <f>SUM(P4:P10)+SUM(S4:S9)</f>
        <v>400</v>
      </c>
      <c r="S12" s="124"/>
      <c r="T12" s="74"/>
      <c r="U12" s="56"/>
      <c r="V12" s="55"/>
      <c r="W12" s="125" t="s">
        <v>16</v>
      </c>
      <c r="X12" s="126"/>
      <c r="Y12" s="124">
        <f>SUM(W4:W10)+SUM(Z4:Z9)</f>
        <v>658.49</v>
      </c>
      <c r="Z12" s="124"/>
      <c r="AA12" s="74"/>
      <c r="AB12" s="53"/>
      <c r="AC12" s="53"/>
    </row>
    <row r="13" spans="1:29" ht="37.5" customHeight="1" thickBot="1" x14ac:dyDescent="0.3">
      <c r="A13" s="164">
        <f t="shared" si="0"/>
        <v>10</v>
      </c>
      <c r="B13" s="10">
        <v>12.2</v>
      </c>
      <c r="C13" s="10"/>
      <c r="D13" s="1">
        <f>Tableau1[[#This Row],[Fromage
Epicerie]]+Tableau1[[#This Row],[Alcool ]]</f>
        <v>12.2</v>
      </c>
      <c r="E13" s="10"/>
      <c r="F13" s="34">
        <f>IF(Tableau1[[#This Row],[Remise PRIX CIBLE]]&gt;0,(Tableau1[[#This Row],[TOTAL TICKET]]-Tableau1[[#This Row],[Remise PRIX CIBLE]]),0)</f>
        <v>0</v>
      </c>
      <c r="G13" s="1">
        <f>Tableau1[[#This Row],[TOTAL TICKET]]-Tableau1[[#This Row],[Remise calculée]]</f>
        <v>12.2</v>
      </c>
      <c r="H13" s="11"/>
      <c r="I13" s="12">
        <v>12.2</v>
      </c>
      <c r="J13" s="13"/>
      <c r="K13" s="14"/>
      <c r="L13" s="35">
        <f>SUM(Tableau1[[#This Row],[CB]:[AUTRE]])-Tableau1[[#This Row],[A PAYER]]</f>
        <v>0</v>
      </c>
      <c r="M13" s="52"/>
      <c r="N13" s="71"/>
      <c r="O13" s="72"/>
      <c r="P13" s="62"/>
      <c r="Q13" s="62"/>
      <c r="R13" s="62"/>
      <c r="S13" s="62"/>
      <c r="T13" s="56"/>
      <c r="U13" s="56"/>
      <c r="V13" s="56"/>
      <c r="W13" s="77"/>
      <c r="X13" s="77"/>
      <c r="Y13" s="77"/>
      <c r="Z13" s="77"/>
      <c r="AA13" s="56"/>
      <c r="AB13" s="53"/>
      <c r="AC13" s="53"/>
    </row>
    <row r="14" spans="1:29" ht="37.5" customHeight="1" thickBot="1" x14ac:dyDescent="0.3">
      <c r="A14" s="164">
        <f t="shared" si="0"/>
        <v>11</v>
      </c>
      <c r="B14" s="10">
        <v>10.7</v>
      </c>
      <c r="C14" s="10">
        <v>8.9</v>
      </c>
      <c r="D14" s="1">
        <f>Tableau1[[#This Row],[Fromage
Epicerie]]+Tableau1[[#This Row],[Alcool ]]</f>
        <v>19.600000000000001</v>
      </c>
      <c r="E14" s="10"/>
      <c r="F14" s="34">
        <f>IF(Tableau1[[#This Row],[Remise PRIX CIBLE]]&gt;0,(Tableau1[[#This Row],[TOTAL TICKET]]-Tableau1[[#This Row],[Remise PRIX CIBLE]]),0)</f>
        <v>0</v>
      </c>
      <c r="G14" s="1">
        <f>Tableau1[[#This Row],[TOTAL TICKET]]-Tableau1[[#This Row],[Remise calculée]]</f>
        <v>19.600000000000001</v>
      </c>
      <c r="H14" s="11">
        <v>19.600000000000001</v>
      </c>
      <c r="I14" s="12"/>
      <c r="J14" s="13"/>
      <c r="K14" s="14"/>
      <c r="L14" s="35">
        <f>SUM(Tableau1[[#This Row],[CB]:[AUTRE]])-Tableau1[[#This Row],[A PAYER]]</f>
        <v>0</v>
      </c>
      <c r="M14" s="51"/>
      <c r="N14" s="116" t="s">
        <v>25</v>
      </c>
      <c r="O14" s="117"/>
      <c r="P14" s="117"/>
      <c r="Q14" s="117"/>
      <c r="R14" s="117"/>
      <c r="S14" s="22">
        <v>964.36</v>
      </c>
      <c r="T14" s="52"/>
      <c r="U14" s="56"/>
      <c r="V14" s="75"/>
      <c r="W14" s="127" t="s">
        <v>17</v>
      </c>
      <c r="X14" s="128"/>
      <c r="Y14" s="128"/>
      <c r="Z14" s="5">
        <f>Y12-(R12+S31)</f>
        <v>258.49</v>
      </c>
      <c r="AA14" s="80"/>
      <c r="AB14" s="53"/>
      <c r="AC14" s="53"/>
    </row>
    <row r="15" spans="1:29" ht="37.5" customHeight="1" thickBot="1" x14ac:dyDescent="0.3">
      <c r="A15" s="164">
        <f t="shared" si="0"/>
        <v>12</v>
      </c>
      <c r="B15" s="10">
        <v>6.1</v>
      </c>
      <c r="C15" s="10"/>
      <c r="D15" s="1">
        <f>Tableau1[[#This Row],[Fromage
Epicerie]]+Tableau1[[#This Row],[Alcool ]]</f>
        <v>6.1</v>
      </c>
      <c r="E15" s="10"/>
      <c r="F15" s="34">
        <f>IF(Tableau1[[#This Row],[Remise PRIX CIBLE]]&gt;0,(Tableau1[[#This Row],[TOTAL TICKET]]-Tableau1[[#This Row],[Remise PRIX CIBLE]]),0)</f>
        <v>0</v>
      </c>
      <c r="G15" s="1">
        <f>Tableau1[[#This Row],[TOTAL TICKET]]-Tableau1[[#This Row],[Remise calculée]]</f>
        <v>6.1</v>
      </c>
      <c r="H15" s="11">
        <v>6.1</v>
      </c>
      <c r="I15" s="12"/>
      <c r="J15" s="13"/>
      <c r="K15" s="14"/>
      <c r="L15" s="35">
        <f>SUM(Tableau1[[#This Row],[CB]:[AUTRE]])-Tableau1[[#This Row],[A PAYER]]</f>
        <v>0</v>
      </c>
      <c r="M15" s="51"/>
      <c r="N15" s="116" t="s">
        <v>34</v>
      </c>
      <c r="O15" s="117"/>
      <c r="P15" s="117"/>
      <c r="Q15" s="117"/>
      <c r="R15" s="117"/>
      <c r="S15" s="5">
        <f>S14-S23-S25-S31</f>
        <v>964.36</v>
      </c>
      <c r="T15" s="52"/>
      <c r="U15" s="56"/>
      <c r="V15" s="85"/>
      <c r="W15" s="86"/>
      <c r="X15" s="86"/>
      <c r="Y15" s="86"/>
      <c r="Z15" s="86"/>
      <c r="AA15" s="85"/>
      <c r="AB15" s="53"/>
      <c r="AC15" s="53"/>
    </row>
    <row r="16" spans="1:29" ht="37.5" customHeight="1" x14ac:dyDescent="0.25">
      <c r="A16" s="164">
        <f t="shared" si="0"/>
        <v>13</v>
      </c>
      <c r="B16" s="10"/>
      <c r="C16" s="10">
        <v>7</v>
      </c>
      <c r="D16" s="1">
        <f>Tableau1[[#This Row],[Fromage
Epicerie]]+Tableau1[[#This Row],[Alcool ]]</f>
        <v>7</v>
      </c>
      <c r="E16" s="10"/>
      <c r="F16" s="34">
        <f>IF(Tableau1[[#This Row],[Remise PRIX CIBLE]]&gt;0,(Tableau1[[#This Row],[TOTAL TICKET]]-Tableau1[[#This Row],[Remise PRIX CIBLE]]),0)</f>
        <v>0</v>
      </c>
      <c r="G16" s="1">
        <f>Tableau1[[#This Row],[TOTAL TICKET]]-Tableau1[[#This Row],[Remise calculée]]</f>
        <v>7</v>
      </c>
      <c r="H16" s="11"/>
      <c r="I16" s="12">
        <v>7</v>
      </c>
      <c r="J16" s="13"/>
      <c r="K16" s="14"/>
      <c r="L16" s="35">
        <f>SUM(Tableau1[[#This Row],[CB]:[AUTRE]])-Tableau1[[#This Row],[A PAYER]]</f>
        <v>0</v>
      </c>
      <c r="M16" s="87"/>
      <c r="N16" s="71"/>
      <c r="O16" s="90"/>
      <c r="P16" s="90"/>
      <c r="Q16" s="90"/>
      <c r="R16" s="90"/>
      <c r="S16" s="90"/>
      <c r="T16" s="89"/>
      <c r="U16" s="129" t="s">
        <v>45</v>
      </c>
      <c r="V16" s="130"/>
      <c r="W16" s="130"/>
      <c r="X16" s="130"/>
      <c r="Y16" s="130"/>
      <c r="Z16" s="130"/>
      <c r="AA16" s="44" t="s">
        <v>42</v>
      </c>
    </row>
    <row r="17" spans="1:29" ht="37.5" customHeight="1" x14ac:dyDescent="0.25">
      <c r="A17" s="164">
        <f t="shared" si="0"/>
        <v>14</v>
      </c>
      <c r="B17" s="10">
        <v>18.100000000000001</v>
      </c>
      <c r="C17" s="10"/>
      <c r="D17" s="1">
        <f>Tableau1[[#This Row],[Fromage
Epicerie]]+Tableau1[[#This Row],[Alcool ]]</f>
        <v>18.100000000000001</v>
      </c>
      <c r="E17" s="10"/>
      <c r="F17" s="34">
        <f>IF(Tableau1[[#This Row],[Remise PRIX CIBLE]]&gt;0,(Tableau1[[#This Row],[TOTAL TICKET]]-Tableau1[[#This Row],[Remise PRIX CIBLE]]),0)</f>
        <v>0</v>
      </c>
      <c r="G17" s="1">
        <f>Tableau1[[#This Row],[TOTAL TICKET]]-Tableau1[[#This Row],[Remise calculée]]</f>
        <v>18.100000000000001</v>
      </c>
      <c r="H17" s="11">
        <v>18.100000000000001</v>
      </c>
      <c r="I17" s="12"/>
      <c r="J17" s="13"/>
      <c r="K17" s="14"/>
      <c r="L17" s="35">
        <f>SUM(Tableau1[[#This Row],[CB]:[AUTRE]])-Tableau1[[#This Row],[A PAYER]]</f>
        <v>0</v>
      </c>
      <c r="M17" s="52"/>
      <c r="N17" s="133" t="s">
        <v>26</v>
      </c>
      <c r="O17" s="134"/>
      <c r="P17" s="134"/>
      <c r="Q17" s="134"/>
      <c r="R17" s="135"/>
      <c r="S17" s="32"/>
      <c r="T17" s="57"/>
      <c r="U17" s="131" t="s">
        <v>18</v>
      </c>
      <c r="V17" s="132"/>
      <c r="W17" s="132"/>
      <c r="X17" s="132"/>
      <c r="Y17" s="132"/>
      <c r="Z17" s="43">
        <v>340.51</v>
      </c>
      <c r="AA17" s="42"/>
    </row>
    <row r="18" spans="1:29" ht="37.5" customHeight="1" x14ac:dyDescent="0.25">
      <c r="A18" s="164">
        <f t="shared" si="0"/>
        <v>15</v>
      </c>
      <c r="B18" s="10">
        <v>18.48</v>
      </c>
      <c r="C18" s="10"/>
      <c r="D18" s="1">
        <f>Tableau1[[#This Row],[Fromage
Epicerie]]+Tableau1[[#This Row],[Alcool ]]</f>
        <v>18.48</v>
      </c>
      <c r="E18" s="10"/>
      <c r="F18" s="34">
        <f>IF(Tableau1[[#This Row],[Remise PRIX CIBLE]]&gt;0,(Tableau1[[#This Row],[TOTAL TICKET]]-Tableau1[[#This Row],[Remise PRIX CIBLE]]),0)</f>
        <v>0</v>
      </c>
      <c r="G18" s="1">
        <f>Tableau1[[#This Row],[TOTAL TICKET]]-Tableau1[[#This Row],[Remise calculée]]</f>
        <v>18.48</v>
      </c>
      <c r="H18" s="11"/>
      <c r="I18" s="12">
        <v>18.48</v>
      </c>
      <c r="J18" s="13"/>
      <c r="K18" s="14"/>
      <c r="L18" s="35">
        <f>SUM(Tableau1[[#This Row],[CB]:[AUTRE]])-Tableau1[[#This Row],[A PAYER]]</f>
        <v>0</v>
      </c>
      <c r="M18" s="52"/>
      <c r="N18" s="136" t="s">
        <v>39</v>
      </c>
      <c r="O18" s="137"/>
      <c r="P18" s="138"/>
      <c r="Q18" s="139"/>
      <c r="R18" s="140"/>
      <c r="S18" s="32"/>
      <c r="T18" s="57"/>
      <c r="U18" s="118" t="s">
        <v>19</v>
      </c>
      <c r="V18" s="119"/>
      <c r="W18" s="119"/>
      <c r="X18" s="119"/>
      <c r="Y18" s="119"/>
      <c r="Z18" s="27">
        <v>365.36</v>
      </c>
      <c r="AA18" s="40"/>
    </row>
    <row r="19" spans="1:29" ht="37.5" customHeight="1" x14ac:dyDescent="0.25">
      <c r="A19" s="164">
        <f t="shared" si="0"/>
        <v>16</v>
      </c>
      <c r="B19" s="10">
        <v>19.32</v>
      </c>
      <c r="C19" s="10"/>
      <c r="D19" s="1">
        <f>Tableau1[[#This Row],[Fromage
Epicerie]]+Tableau1[[#This Row],[Alcool ]]</f>
        <v>19.32</v>
      </c>
      <c r="E19" s="10"/>
      <c r="F19" s="34">
        <f>IF(Tableau1[[#This Row],[Remise PRIX CIBLE]]&gt;0,(Tableau1[[#This Row],[TOTAL TICKET]]-Tableau1[[#This Row],[Remise PRIX CIBLE]]),0)</f>
        <v>0</v>
      </c>
      <c r="G19" s="1">
        <f>Tableau1[[#This Row],[TOTAL TICKET]]-Tableau1[[#This Row],[Remise calculée]]</f>
        <v>19.32</v>
      </c>
      <c r="H19" s="11">
        <v>19.32</v>
      </c>
      <c r="I19" s="12"/>
      <c r="J19" s="13"/>
      <c r="K19" s="14"/>
      <c r="L19" s="35">
        <f>SUM(Tableau1[[#This Row],[CB]:[AUTRE]])-Tableau1[[#This Row],[A PAYER]]</f>
        <v>0</v>
      </c>
      <c r="M19" s="52"/>
      <c r="N19" s="136" t="s">
        <v>39</v>
      </c>
      <c r="O19" s="137"/>
      <c r="P19" s="138"/>
      <c r="Q19" s="139"/>
      <c r="R19" s="140"/>
      <c r="S19" s="32"/>
      <c r="T19" s="57"/>
      <c r="U19" s="118" t="s">
        <v>21</v>
      </c>
      <c r="V19" s="119"/>
      <c r="W19" s="119"/>
      <c r="X19" s="119"/>
      <c r="Y19" s="119"/>
      <c r="Z19" s="27">
        <v>0</v>
      </c>
      <c r="AA19" s="40"/>
    </row>
    <row r="20" spans="1:29" ht="37.5" customHeight="1" x14ac:dyDescent="0.25">
      <c r="A20" s="164">
        <f t="shared" si="0"/>
        <v>17</v>
      </c>
      <c r="B20" s="10">
        <v>61.91</v>
      </c>
      <c r="C20" s="10"/>
      <c r="D20" s="1">
        <f>Tableau1[[#This Row],[Fromage
Epicerie]]+Tableau1[[#This Row],[Alcool ]]</f>
        <v>61.91</v>
      </c>
      <c r="E20" s="10"/>
      <c r="F20" s="34">
        <f>IF(Tableau1[[#This Row],[Remise PRIX CIBLE]]&gt;0,(Tableau1[[#This Row],[TOTAL TICKET]]-Tableau1[[#This Row],[Remise PRIX CIBLE]]),0)</f>
        <v>0</v>
      </c>
      <c r="G20" s="1">
        <f>Tableau1[[#This Row],[TOTAL TICKET]]-Tableau1[[#This Row],[Remise calculée]]</f>
        <v>61.91</v>
      </c>
      <c r="H20" s="11">
        <v>61.91</v>
      </c>
      <c r="I20" s="12"/>
      <c r="J20" s="13"/>
      <c r="K20" s="14"/>
      <c r="L20" s="35">
        <f>SUM(Tableau1[[#This Row],[CB]:[AUTRE]])-Tableau1[[#This Row],[A PAYER]]</f>
        <v>0</v>
      </c>
      <c r="M20" s="52"/>
      <c r="N20" s="136" t="s">
        <v>39</v>
      </c>
      <c r="O20" s="137"/>
      <c r="P20" s="115"/>
      <c r="Q20" s="115"/>
      <c r="R20" s="115"/>
      <c r="S20" s="32"/>
      <c r="T20" s="57"/>
      <c r="U20" s="118" t="s">
        <v>23</v>
      </c>
      <c r="V20" s="119"/>
      <c r="W20" s="119"/>
      <c r="X20" s="119"/>
      <c r="Y20" s="119"/>
      <c r="Z20" s="27">
        <v>0</v>
      </c>
      <c r="AA20" s="47"/>
    </row>
    <row r="21" spans="1:29" ht="37.5" customHeight="1" x14ac:dyDescent="0.25">
      <c r="A21" s="164">
        <f t="shared" si="0"/>
        <v>18</v>
      </c>
      <c r="B21" s="10">
        <v>5.88</v>
      </c>
      <c r="C21" s="10"/>
      <c r="D21" s="1">
        <f>Tableau1[[#This Row],[Fromage
Epicerie]]+Tableau1[[#This Row],[Alcool ]]</f>
        <v>5.88</v>
      </c>
      <c r="E21" s="10"/>
      <c r="F21" s="34">
        <f>IF(Tableau1[[#This Row],[Remise PRIX CIBLE]]&gt;0,(Tableau1[[#This Row],[TOTAL TICKET]]-Tableau1[[#This Row],[Remise PRIX CIBLE]]),0)</f>
        <v>0</v>
      </c>
      <c r="G21" s="1">
        <f>Tableau1[[#This Row],[TOTAL TICKET]]-Tableau1[[#This Row],[Remise calculée]]</f>
        <v>5.88</v>
      </c>
      <c r="H21" s="11">
        <v>5.88</v>
      </c>
      <c r="I21" s="12"/>
      <c r="J21" s="13"/>
      <c r="K21" s="14"/>
      <c r="L21" s="35">
        <f>SUM(Tableau1[[#This Row],[CB]:[AUTRE]])-Tableau1[[#This Row],[A PAYER]]</f>
        <v>0</v>
      </c>
      <c r="M21" s="52"/>
      <c r="N21" s="136" t="s">
        <v>39</v>
      </c>
      <c r="O21" s="137"/>
      <c r="P21" s="115"/>
      <c r="Q21" s="115"/>
      <c r="R21" s="115"/>
      <c r="S21" s="32"/>
      <c r="T21" s="57"/>
      <c r="U21" s="143" t="s">
        <v>43</v>
      </c>
      <c r="V21" s="119"/>
      <c r="W21" s="119"/>
      <c r="X21" s="119"/>
      <c r="Y21" s="119"/>
      <c r="Z21" s="45">
        <f>SUM(Z17:Z20)</f>
        <v>705.87</v>
      </c>
      <c r="AA21" s="48">
        <f>SUM(H4:H48)</f>
        <v>705.87</v>
      </c>
    </row>
    <row r="22" spans="1:29" ht="37.5" customHeight="1" x14ac:dyDescent="0.25">
      <c r="A22" s="164">
        <f t="shared" si="0"/>
        <v>19</v>
      </c>
      <c r="B22" s="10">
        <v>18.850000000000001</v>
      </c>
      <c r="C22" s="10"/>
      <c r="D22" s="1">
        <f>Tableau1[[#This Row],[Fromage
Epicerie]]+Tableau1[[#This Row],[Alcool ]]</f>
        <v>18.850000000000001</v>
      </c>
      <c r="E22" s="10"/>
      <c r="F22" s="34">
        <f>IF(Tableau1[[#This Row],[Remise PRIX CIBLE]]&gt;0,(Tableau1[[#This Row],[TOTAL TICKET]]-Tableau1[[#This Row],[Remise PRIX CIBLE]]),0)</f>
        <v>0</v>
      </c>
      <c r="G22" s="1">
        <f>Tableau1[[#This Row],[TOTAL TICKET]]-Tableau1[[#This Row],[Remise calculée]]</f>
        <v>18.850000000000001</v>
      </c>
      <c r="H22" s="11"/>
      <c r="I22" s="12">
        <v>18.850000000000001</v>
      </c>
      <c r="J22" s="13"/>
      <c r="K22" s="14"/>
      <c r="L22" s="35">
        <f>SUM(Tableau1[[#This Row],[CB]:[AUTRE]])-Tableau1[[#This Row],[A PAYER]]</f>
        <v>0</v>
      </c>
      <c r="M22" s="51"/>
      <c r="N22" s="136" t="s">
        <v>39</v>
      </c>
      <c r="O22" s="137"/>
      <c r="P22" s="115"/>
      <c r="Q22" s="115"/>
      <c r="R22" s="115"/>
      <c r="S22" s="32"/>
      <c r="T22" s="50"/>
      <c r="U22" s="118" t="s">
        <v>24</v>
      </c>
      <c r="V22" s="119"/>
      <c r="W22" s="119"/>
      <c r="X22" s="119"/>
      <c r="Y22" s="119"/>
      <c r="Z22" s="45">
        <f>Z14</f>
        <v>258.49</v>
      </c>
      <c r="AA22" s="48">
        <f>SUM(I4:I48)-S31</f>
        <v>258.48999999999995</v>
      </c>
    </row>
    <row r="23" spans="1:29" ht="37.5" customHeight="1" thickBot="1" x14ac:dyDescent="0.3">
      <c r="A23" s="164">
        <f t="shared" si="0"/>
        <v>20</v>
      </c>
      <c r="B23" s="10">
        <v>24.25</v>
      </c>
      <c r="C23" s="10">
        <v>7</v>
      </c>
      <c r="D23" s="1">
        <f>Tableau1[[#This Row],[Fromage
Epicerie]]+Tableau1[[#This Row],[Alcool ]]</f>
        <v>31.25</v>
      </c>
      <c r="E23" s="10"/>
      <c r="F23" s="34">
        <f>IF(Tableau1[[#This Row],[Remise PRIX CIBLE]]&gt;0,(Tableau1[[#This Row],[TOTAL TICKET]]-Tableau1[[#This Row],[Remise PRIX CIBLE]]),0)</f>
        <v>0</v>
      </c>
      <c r="G23" s="1">
        <f>Tableau1[[#This Row],[TOTAL TICKET]]-Tableau1[[#This Row],[Remise calculée]]</f>
        <v>31.25</v>
      </c>
      <c r="H23" s="11">
        <v>31.25</v>
      </c>
      <c r="I23" s="12"/>
      <c r="J23" s="13"/>
      <c r="K23" s="14"/>
      <c r="L23" s="35">
        <f>SUM(Tableau1[[#This Row],[CB]:[AUTRE]])-Tableau1[[#This Row],[A PAYER]]</f>
        <v>0</v>
      </c>
      <c r="M23" s="51"/>
      <c r="N23" s="141" t="s">
        <v>28</v>
      </c>
      <c r="O23" s="142"/>
      <c r="P23" s="142"/>
      <c r="Q23" s="142"/>
      <c r="R23" s="142"/>
      <c r="S23" s="31">
        <f>SUM(S18:S22)</f>
        <v>0</v>
      </c>
      <c r="T23" s="50"/>
      <c r="U23" s="118" t="s">
        <v>20</v>
      </c>
      <c r="V23" s="119"/>
      <c r="W23" s="119"/>
      <c r="X23" s="119"/>
      <c r="Y23" s="119"/>
      <c r="Z23" s="46"/>
      <c r="AA23" s="48">
        <f>SUM(J4:J48)</f>
        <v>0</v>
      </c>
    </row>
    <row r="24" spans="1:29" ht="37.5" customHeight="1" thickBot="1" x14ac:dyDescent="0.3">
      <c r="A24" s="164">
        <f t="shared" si="0"/>
        <v>21</v>
      </c>
      <c r="B24" s="10">
        <v>51.12</v>
      </c>
      <c r="C24" s="10">
        <v>27</v>
      </c>
      <c r="D24" s="1">
        <f>Tableau1[[#This Row],[Fromage
Epicerie]]+Tableau1[[#This Row],[Alcool ]]</f>
        <v>78.12</v>
      </c>
      <c r="E24" s="10"/>
      <c r="F24" s="34">
        <f>IF(Tableau1[[#This Row],[Remise PRIX CIBLE]]&gt;0,(Tableau1[[#This Row],[TOTAL TICKET]]-Tableau1[[#This Row],[Remise PRIX CIBLE]]),0)</f>
        <v>0</v>
      </c>
      <c r="G24" s="1">
        <f>Tableau1[[#This Row],[TOTAL TICKET]]-Tableau1[[#This Row],[Remise calculée]]</f>
        <v>78.12</v>
      </c>
      <c r="H24" s="11">
        <v>78.12</v>
      </c>
      <c r="I24" s="12"/>
      <c r="J24" s="13"/>
      <c r="K24" s="14"/>
      <c r="L24" s="35">
        <f>SUM(Tableau1[[#This Row],[CB]:[AUTRE]])-Tableau1[[#This Row],[A PAYER]]</f>
        <v>0</v>
      </c>
      <c r="M24" s="52"/>
      <c r="N24" s="88"/>
      <c r="O24" s="41"/>
      <c r="P24" s="41"/>
      <c r="Q24" s="41"/>
      <c r="R24" s="41"/>
      <c r="S24" s="41"/>
      <c r="T24" s="91"/>
      <c r="U24" s="118" t="s">
        <v>22</v>
      </c>
      <c r="V24" s="119"/>
      <c r="W24" s="119"/>
      <c r="X24" s="119"/>
      <c r="Y24" s="119"/>
      <c r="Z24" s="46"/>
      <c r="AA24" s="48">
        <f>SUM(K4:K48)</f>
        <v>0</v>
      </c>
    </row>
    <row r="25" spans="1:29" ht="37.5" customHeight="1" thickBot="1" x14ac:dyDescent="0.3">
      <c r="A25" s="164">
        <f t="shared" si="0"/>
        <v>22</v>
      </c>
      <c r="B25" s="10">
        <v>8.5</v>
      </c>
      <c r="C25" s="10"/>
      <c r="D25" s="1">
        <f>Tableau1[[#This Row],[Fromage
Epicerie]]+Tableau1[[#This Row],[Alcool ]]</f>
        <v>8.5</v>
      </c>
      <c r="E25" s="10"/>
      <c r="F25" s="34">
        <f>IF(Tableau1[[#This Row],[Remise PRIX CIBLE]]&gt;0,(Tableau1[[#This Row],[TOTAL TICKET]]-Tableau1[[#This Row],[Remise PRIX CIBLE]]),0)</f>
        <v>0</v>
      </c>
      <c r="G25" s="1">
        <f>Tableau1[[#This Row],[TOTAL TICKET]]-Tableau1[[#This Row],[Remise calculée]]</f>
        <v>8.5</v>
      </c>
      <c r="H25" s="11">
        <v>8.5</v>
      </c>
      <c r="I25" s="12"/>
      <c r="J25" s="13"/>
      <c r="K25" s="14"/>
      <c r="L25" s="35">
        <f>SUM(Tableau1[[#This Row],[CB]:[AUTRE]])-Tableau1[[#This Row],[A PAYER]]</f>
        <v>0</v>
      </c>
      <c r="M25" s="52"/>
      <c r="N25" s="147" t="s">
        <v>30</v>
      </c>
      <c r="O25" s="148"/>
      <c r="P25" s="148"/>
      <c r="Q25" s="148"/>
      <c r="R25" s="148"/>
      <c r="S25" s="29">
        <f>SUM(F4:F48)</f>
        <v>0</v>
      </c>
      <c r="T25" s="58"/>
      <c r="U25" s="157" t="s">
        <v>44</v>
      </c>
      <c r="V25" s="158"/>
      <c r="W25" s="158"/>
      <c r="X25" s="158"/>
      <c r="Y25" s="159"/>
      <c r="Z25" s="30">
        <f>SUM(Z21:Z24)</f>
        <v>964.36</v>
      </c>
      <c r="AA25" s="95"/>
      <c r="AB25" s="53"/>
      <c r="AC25" s="53"/>
    </row>
    <row r="26" spans="1:29" ht="37.5" customHeight="1" thickBot="1" x14ac:dyDescent="0.3">
      <c r="A26" s="164">
        <f t="shared" si="0"/>
        <v>23</v>
      </c>
      <c r="B26" s="10">
        <v>12.99</v>
      </c>
      <c r="C26" s="10">
        <v>14</v>
      </c>
      <c r="D26" s="1">
        <f>Tableau1[[#This Row],[Fromage
Epicerie]]+Tableau1[[#This Row],[Alcool ]]</f>
        <v>26.990000000000002</v>
      </c>
      <c r="E26" s="10"/>
      <c r="F26" s="34">
        <f>IF(Tableau1[[#This Row],[Remise PRIX CIBLE]]&gt;0,(Tableau1[[#This Row],[TOTAL TICKET]]-Tableau1[[#This Row],[Remise PRIX CIBLE]]),0)</f>
        <v>0</v>
      </c>
      <c r="G26" s="1">
        <f>Tableau1[[#This Row],[TOTAL TICKET]]-Tableau1[[#This Row],[Remise calculée]]</f>
        <v>26.990000000000002</v>
      </c>
      <c r="H26" s="11">
        <v>26.99</v>
      </c>
      <c r="I26" s="12"/>
      <c r="J26" s="13"/>
      <c r="K26" s="14"/>
      <c r="L26" s="35">
        <f>SUM(Tableau1[[#This Row],[CB]:[AUTRE]])-Tableau1[[#This Row],[A PAYER]]</f>
        <v>0</v>
      </c>
      <c r="M26" s="52"/>
      <c r="N26" s="33"/>
      <c r="O26" s="33"/>
      <c r="P26" s="33"/>
      <c r="Q26" s="33"/>
      <c r="R26" s="33"/>
      <c r="S26" s="33"/>
      <c r="T26" s="59"/>
      <c r="U26" s="33"/>
      <c r="V26" s="33"/>
      <c r="W26" s="33"/>
      <c r="X26" s="33"/>
      <c r="Y26" s="33"/>
      <c r="Z26" s="33"/>
      <c r="AA26" s="59"/>
      <c r="AB26" s="53"/>
      <c r="AC26" s="53"/>
    </row>
    <row r="27" spans="1:29" ht="37.5" customHeight="1" thickBot="1" x14ac:dyDescent="0.3">
      <c r="A27" s="164">
        <f t="shared" si="0"/>
        <v>24</v>
      </c>
      <c r="B27" s="10">
        <v>23.56</v>
      </c>
      <c r="C27" s="10"/>
      <c r="D27" s="1">
        <f>Tableau1[[#This Row],[Fromage
Epicerie]]+Tableau1[[#This Row],[Alcool ]]</f>
        <v>23.56</v>
      </c>
      <c r="E27" s="10"/>
      <c r="F27" s="34">
        <f>IF(Tableau1[[#This Row],[Remise PRIX CIBLE]]&gt;0,(Tableau1[[#This Row],[TOTAL TICKET]]-Tableau1[[#This Row],[Remise PRIX CIBLE]]),0)</f>
        <v>0</v>
      </c>
      <c r="G27" s="1">
        <f>Tableau1[[#This Row],[TOTAL TICKET]]-Tableau1[[#This Row],[Remise calculée]]</f>
        <v>23.56</v>
      </c>
      <c r="H27" s="11">
        <v>23.56</v>
      </c>
      <c r="I27" s="12"/>
      <c r="J27" s="13"/>
      <c r="K27" s="14"/>
      <c r="L27" s="35">
        <f>SUM(Tableau1[[#This Row],[CB]:[AUTRE]])-Tableau1[[#This Row],[A PAYER]]</f>
        <v>0</v>
      </c>
      <c r="M27" s="52"/>
      <c r="N27" s="151" t="s">
        <v>32</v>
      </c>
      <c r="O27" s="152"/>
      <c r="P27" s="153"/>
      <c r="Q27" s="153"/>
      <c r="R27" s="153"/>
      <c r="S27" s="153"/>
      <c r="T27" s="59"/>
      <c r="U27" s="149" t="s">
        <v>27</v>
      </c>
      <c r="V27" s="150"/>
      <c r="W27" s="150"/>
      <c r="X27" s="150"/>
      <c r="Y27" s="150"/>
      <c r="Z27" s="94">
        <f>AA21-Z21</f>
        <v>0</v>
      </c>
      <c r="AA27" s="92"/>
      <c r="AB27" s="53"/>
      <c r="AC27" s="53"/>
    </row>
    <row r="28" spans="1:29" ht="37.5" customHeight="1" thickBot="1" x14ac:dyDescent="0.3">
      <c r="A28" s="164">
        <f t="shared" si="0"/>
        <v>25</v>
      </c>
      <c r="B28" s="10">
        <v>28.34</v>
      </c>
      <c r="C28" s="10"/>
      <c r="D28" s="1">
        <f>Tableau1[[#This Row],[Fromage
Epicerie]]+Tableau1[[#This Row],[Alcool ]]</f>
        <v>28.34</v>
      </c>
      <c r="E28" s="10"/>
      <c r="F28" s="34">
        <f>IF(Tableau1[[#This Row],[Remise PRIX CIBLE]]&gt;0,(Tableau1[[#This Row],[TOTAL TICKET]]-Tableau1[[#This Row],[Remise PRIX CIBLE]]),0)</f>
        <v>0</v>
      </c>
      <c r="G28" s="1">
        <f>Tableau1[[#This Row],[TOTAL TICKET]]-Tableau1[[#This Row],[Remise calculée]]</f>
        <v>28.34</v>
      </c>
      <c r="H28" s="11">
        <v>28.34</v>
      </c>
      <c r="I28" s="12"/>
      <c r="J28" s="13"/>
      <c r="K28" s="14"/>
      <c r="L28" s="35">
        <f>SUM(Tableau1[[#This Row],[CB]:[AUTRE]])-Tableau1[[#This Row],[A PAYER]]</f>
        <v>0</v>
      </c>
      <c r="M28" s="52"/>
      <c r="N28" s="154" t="s">
        <v>38</v>
      </c>
      <c r="O28" s="154"/>
      <c r="P28" s="155"/>
      <c r="Q28" s="156"/>
      <c r="R28" s="156"/>
      <c r="S28" s="28"/>
      <c r="T28" s="58"/>
      <c r="U28" s="149" t="s">
        <v>29</v>
      </c>
      <c r="V28" s="150"/>
      <c r="W28" s="150"/>
      <c r="X28" s="150"/>
      <c r="Y28" s="150"/>
      <c r="Z28" s="94">
        <f>AA22-Z22</f>
        <v>0</v>
      </c>
      <c r="AA28" s="92"/>
      <c r="AB28" s="53"/>
      <c r="AC28" s="53"/>
    </row>
    <row r="29" spans="1:29" ht="37.5" customHeight="1" thickBot="1" x14ac:dyDescent="0.3">
      <c r="A29" s="164">
        <f t="shared" si="0"/>
        <v>26</v>
      </c>
      <c r="B29" s="10">
        <v>14.04</v>
      </c>
      <c r="C29" s="10"/>
      <c r="D29" s="1">
        <f>Tableau1[[#This Row],[Fromage
Epicerie]]+Tableau1[[#This Row],[Alcool ]]</f>
        <v>14.04</v>
      </c>
      <c r="E29" s="10"/>
      <c r="F29" s="34">
        <f>IF(Tableau1[[#This Row],[Remise PRIX CIBLE]]&gt;0,(Tableau1[[#This Row],[TOTAL TICKET]]-Tableau1[[#This Row],[Remise PRIX CIBLE]]),0)</f>
        <v>0</v>
      </c>
      <c r="G29" s="1">
        <f>Tableau1[[#This Row],[TOTAL TICKET]]-Tableau1[[#This Row],[Remise calculée]]</f>
        <v>14.04</v>
      </c>
      <c r="H29" s="11">
        <v>14.04</v>
      </c>
      <c r="I29" s="12"/>
      <c r="J29" s="13"/>
      <c r="K29" s="14"/>
      <c r="L29" s="35">
        <f>SUM(Tableau1[[#This Row],[CB]:[AUTRE]])-Tableau1[[#This Row],[A PAYER]]</f>
        <v>0</v>
      </c>
      <c r="M29" s="52"/>
      <c r="N29" s="154" t="s">
        <v>38</v>
      </c>
      <c r="O29" s="154"/>
      <c r="P29" s="155"/>
      <c r="Q29" s="156"/>
      <c r="R29" s="156"/>
      <c r="S29" s="28"/>
      <c r="T29" s="96"/>
      <c r="U29" s="33"/>
      <c r="V29" s="33"/>
      <c r="W29" s="33"/>
      <c r="X29" s="33"/>
      <c r="Y29" s="33"/>
      <c r="Z29" s="97"/>
      <c r="AA29" s="59"/>
      <c r="AB29" s="53"/>
      <c r="AC29" s="53"/>
    </row>
    <row r="30" spans="1:29" ht="37.5" customHeight="1" thickBot="1" x14ac:dyDescent="0.3">
      <c r="A30" s="164">
        <f t="shared" si="0"/>
        <v>27</v>
      </c>
      <c r="B30" s="10">
        <v>6.12</v>
      </c>
      <c r="C30" s="10"/>
      <c r="D30" s="1">
        <f>Tableau1[[#This Row],[Fromage
Epicerie]]+Tableau1[[#This Row],[Alcool ]]</f>
        <v>6.12</v>
      </c>
      <c r="E30" s="10"/>
      <c r="F30" s="34">
        <f>IF(Tableau1[[#This Row],[Remise PRIX CIBLE]]&gt;0,(Tableau1[[#This Row],[TOTAL TICKET]]-Tableau1[[#This Row],[Remise PRIX CIBLE]]),0)</f>
        <v>0</v>
      </c>
      <c r="G30" s="1">
        <f>Tableau1[[#This Row],[TOTAL TICKET]]-Tableau1[[#This Row],[Remise calculée]]</f>
        <v>6.12</v>
      </c>
      <c r="H30" s="11"/>
      <c r="I30" s="12">
        <v>6.12</v>
      </c>
      <c r="J30" s="13"/>
      <c r="K30" s="14"/>
      <c r="L30" s="35">
        <f>SUM(Tableau1[[#This Row],[CB]:[AUTRE]])-Tableau1[[#This Row],[A PAYER]]</f>
        <v>0</v>
      </c>
      <c r="M30" s="52"/>
      <c r="N30" s="154" t="s">
        <v>38</v>
      </c>
      <c r="O30" s="154"/>
      <c r="P30" s="160"/>
      <c r="Q30" s="161"/>
      <c r="R30" s="161"/>
      <c r="S30" s="28"/>
      <c r="T30" s="60"/>
      <c r="U30" s="149" t="s">
        <v>31</v>
      </c>
      <c r="V30" s="150"/>
      <c r="W30" s="150"/>
      <c r="X30" s="150"/>
      <c r="Y30" s="150"/>
      <c r="Z30" s="94">
        <f>Z25-S15</f>
        <v>0</v>
      </c>
      <c r="AA30" s="52"/>
      <c r="AB30" s="53"/>
      <c r="AC30" s="53"/>
    </row>
    <row r="31" spans="1:29" ht="37.5" customHeight="1" thickBot="1" x14ac:dyDescent="0.3">
      <c r="A31" s="164">
        <f t="shared" si="0"/>
        <v>28</v>
      </c>
      <c r="B31" s="10">
        <v>30.45</v>
      </c>
      <c r="C31" s="10"/>
      <c r="D31" s="1">
        <f>Tableau1[[#This Row],[Fromage
Epicerie]]+Tableau1[[#This Row],[Alcool ]]</f>
        <v>30.45</v>
      </c>
      <c r="E31" s="10"/>
      <c r="F31" s="34">
        <f>IF(Tableau1[[#This Row],[Remise PRIX CIBLE]]&gt;0,(Tableau1[[#This Row],[TOTAL TICKET]]-Tableau1[[#This Row],[Remise PRIX CIBLE]]),0)</f>
        <v>0</v>
      </c>
      <c r="G31" s="1">
        <f>Tableau1[[#This Row],[TOTAL TICKET]]-Tableau1[[#This Row],[Remise calculée]]</f>
        <v>30.45</v>
      </c>
      <c r="H31" s="11">
        <v>30.45</v>
      </c>
      <c r="I31" s="12"/>
      <c r="J31" s="13"/>
      <c r="K31" s="14"/>
      <c r="L31" s="35">
        <f>SUM(Tableau1[[#This Row],[CB]:[AUTRE]])-Tableau1[[#This Row],[A PAYER]]</f>
        <v>0</v>
      </c>
      <c r="M31" s="52"/>
      <c r="N31" s="141" t="s">
        <v>33</v>
      </c>
      <c r="O31" s="142"/>
      <c r="P31" s="162"/>
      <c r="Q31" s="162"/>
      <c r="R31" s="162"/>
      <c r="S31" s="93">
        <f>SUM(S28:S30)</f>
        <v>0</v>
      </c>
      <c r="T31" s="96"/>
      <c r="U31" s="98"/>
      <c r="V31" s="99"/>
      <c r="W31" s="99"/>
      <c r="X31" s="99"/>
      <c r="Y31" s="99"/>
      <c r="Z31" s="99"/>
      <c r="AA31" s="56"/>
      <c r="AB31" s="53"/>
      <c r="AC31" s="53"/>
    </row>
    <row r="32" spans="1:29" ht="37.5" customHeight="1" x14ac:dyDescent="0.25">
      <c r="A32" s="164">
        <f t="shared" si="0"/>
        <v>29</v>
      </c>
      <c r="B32" s="10">
        <v>18.05</v>
      </c>
      <c r="C32" s="10"/>
      <c r="D32" s="1">
        <f>Tableau1[[#This Row],[Fromage
Epicerie]]+Tableau1[[#This Row],[Alcool ]]</f>
        <v>18.05</v>
      </c>
      <c r="E32" s="10"/>
      <c r="F32" s="34">
        <f>IF(Tableau1[[#This Row],[Remise PRIX CIBLE]]&gt;0,(Tableau1[[#This Row],[TOTAL TICKET]]-Tableau1[[#This Row],[Remise PRIX CIBLE]]),0)</f>
        <v>0</v>
      </c>
      <c r="G32" s="1">
        <f>Tableau1[[#This Row],[TOTAL TICKET]]-Tableau1[[#This Row],[Remise calculée]]</f>
        <v>18.05</v>
      </c>
      <c r="H32" s="11">
        <v>18.05</v>
      </c>
      <c r="I32" s="12"/>
      <c r="J32" s="13"/>
      <c r="K32" s="14"/>
      <c r="L32" s="35">
        <f>SUM(Tableau1[[#This Row],[CB]:[AUTRE]])-Tableau1[[#This Row],[A PAYER]]</f>
        <v>0</v>
      </c>
      <c r="M32" s="52"/>
      <c r="N32" s="99"/>
      <c r="O32" s="99"/>
      <c r="P32" s="99"/>
      <c r="Q32" s="99"/>
      <c r="R32" s="99"/>
      <c r="S32" s="99"/>
      <c r="T32" s="59"/>
      <c r="U32" s="59"/>
      <c r="V32" s="59"/>
      <c r="W32" s="59"/>
      <c r="X32" s="59"/>
      <c r="Y32" s="59"/>
      <c r="Z32" s="59"/>
      <c r="AA32" s="59"/>
      <c r="AB32" s="53"/>
      <c r="AC32" s="53"/>
    </row>
    <row r="33" spans="1:28" ht="37.5" customHeight="1" x14ac:dyDescent="0.25">
      <c r="A33" s="164">
        <f t="shared" si="0"/>
        <v>30</v>
      </c>
      <c r="B33" s="10">
        <v>20.12</v>
      </c>
      <c r="C33" s="10">
        <v>3.2</v>
      </c>
      <c r="D33" s="1">
        <f>Tableau1[[#This Row],[Fromage
Epicerie]]+Tableau1[[#This Row],[Alcool ]]</f>
        <v>23.32</v>
      </c>
      <c r="E33" s="10"/>
      <c r="F33" s="34">
        <f>IF(Tableau1[[#This Row],[Remise PRIX CIBLE]]&gt;0,(Tableau1[[#This Row],[TOTAL TICKET]]-Tableau1[[#This Row],[Remise PRIX CIBLE]]),0)</f>
        <v>0</v>
      </c>
      <c r="G33" s="1">
        <f>Tableau1[[#This Row],[TOTAL TICKET]]-Tableau1[[#This Row],[Remise calculée]]</f>
        <v>23.32</v>
      </c>
      <c r="H33" s="11"/>
      <c r="I33" s="12">
        <v>23.32</v>
      </c>
      <c r="J33" s="13"/>
      <c r="K33" s="14"/>
      <c r="L33" s="35">
        <f>SUM(Tableau1[[#This Row],[CB]:[AUTRE]])-Tableau1[[#This Row],[A PAYER]]</f>
        <v>0</v>
      </c>
      <c r="M33" s="52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3"/>
    </row>
    <row r="34" spans="1:28" ht="37.5" customHeight="1" x14ac:dyDescent="0.25">
      <c r="A34" s="164">
        <f t="shared" si="0"/>
        <v>31</v>
      </c>
      <c r="B34" s="10">
        <v>25.5</v>
      </c>
      <c r="C34" s="10"/>
      <c r="D34" s="1">
        <f>Tableau1[[#This Row],[Fromage
Epicerie]]+Tableau1[[#This Row],[Alcool ]]</f>
        <v>25.5</v>
      </c>
      <c r="E34" s="10"/>
      <c r="F34" s="34">
        <f>IF(Tableau1[[#This Row],[Remise PRIX CIBLE]]&gt;0,(Tableau1[[#This Row],[TOTAL TICKET]]-Tableau1[[#This Row],[Remise PRIX CIBLE]]),0)</f>
        <v>0</v>
      </c>
      <c r="G34" s="1">
        <f>Tableau1[[#This Row],[TOTAL TICKET]]-Tableau1[[#This Row],[Remise calculée]]</f>
        <v>25.5</v>
      </c>
      <c r="H34" s="11">
        <v>25.5</v>
      </c>
      <c r="I34" s="12"/>
      <c r="J34" s="13"/>
      <c r="K34" s="14"/>
      <c r="L34" s="35">
        <f>SUM(Tableau1[[#This Row],[CB]:[AUTRE]])-Tableau1[[#This Row],[A PAYER]]</f>
        <v>0</v>
      </c>
      <c r="M34" s="52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3"/>
    </row>
    <row r="35" spans="1:28" ht="37.5" customHeight="1" x14ac:dyDescent="0.25">
      <c r="A35" s="164">
        <f t="shared" si="0"/>
        <v>32</v>
      </c>
      <c r="B35" s="10">
        <v>18.88</v>
      </c>
      <c r="C35" s="10"/>
      <c r="D35" s="1">
        <f>Tableau1[[#This Row],[Fromage
Epicerie]]+Tableau1[[#This Row],[Alcool ]]</f>
        <v>18.88</v>
      </c>
      <c r="E35" s="10"/>
      <c r="F35" s="34">
        <f>IF(Tableau1[[#This Row],[Remise PRIX CIBLE]]&gt;0,(Tableau1[[#This Row],[TOTAL TICKET]]-Tableau1[[#This Row],[Remise PRIX CIBLE]]),0)</f>
        <v>0</v>
      </c>
      <c r="G35" s="1">
        <f>Tableau1[[#This Row],[TOTAL TICKET]]-Tableau1[[#This Row],[Remise calculée]]</f>
        <v>18.88</v>
      </c>
      <c r="H35" s="11">
        <v>18.88</v>
      </c>
      <c r="I35" s="12"/>
      <c r="J35" s="13"/>
      <c r="K35" s="14"/>
      <c r="L35" s="35">
        <f>SUM(Tableau1[[#This Row],[CB]:[AUTRE]])-Tableau1[[#This Row],[A PAYER]]</f>
        <v>0</v>
      </c>
      <c r="M35" s="52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3"/>
    </row>
    <row r="36" spans="1:28" ht="37.5" customHeight="1" x14ac:dyDescent="0.25">
      <c r="A36" s="164">
        <f t="shared" si="0"/>
        <v>33</v>
      </c>
      <c r="B36" s="10">
        <v>24.66</v>
      </c>
      <c r="C36" s="10"/>
      <c r="D36" s="1">
        <f>Tableau1[[#This Row],[Fromage
Epicerie]]+Tableau1[[#This Row],[Alcool ]]</f>
        <v>24.66</v>
      </c>
      <c r="E36" s="10"/>
      <c r="F36" s="34">
        <f>IF(Tableau1[[#This Row],[Remise PRIX CIBLE]]&gt;0,(Tableau1[[#This Row],[TOTAL TICKET]]-Tableau1[[#This Row],[Remise PRIX CIBLE]]),0)</f>
        <v>0</v>
      </c>
      <c r="G36" s="1">
        <f>Tableau1[[#This Row],[TOTAL TICKET]]-Tableau1[[#This Row],[Remise calculée]]</f>
        <v>24.66</v>
      </c>
      <c r="H36" s="11">
        <v>24.66</v>
      </c>
      <c r="I36" s="12"/>
      <c r="J36" s="13"/>
      <c r="K36" s="14"/>
      <c r="L36" s="35">
        <f>SUM(Tableau1[[#This Row],[CB]:[AUTRE]])-Tableau1[[#This Row],[A PAYER]]</f>
        <v>0</v>
      </c>
      <c r="M36" s="52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3"/>
    </row>
    <row r="37" spans="1:28" ht="37.5" customHeight="1" x14ac:dyDescent="0.25">
      <c r="A37" s="164">
        <f t="shared" si="0"/>
        <v>34</v>
      </c>
      <c r="B37" s="10">
        <v>14.66</v>
      </c>
      <c r="C37" s="10"/>
      <c r="D37" s="1">
        <f>Tableau1[[#This Row],[Fromage
Epicerie]]+Tableau1[[#This Row],[Alcool ]]</f>
        <v>14.66</v>
      </c>
      <c r="E37" s="10"/>
      <c r="F37" s="34">
        <f>IF(Tableau1[[#This Row],[Remise PRIX CIBLE]]&gt;0,(Tableau1[[#This Row],[TOTAL TICKET]]-Tableau1[[#This Row],[Remise PRIX CIBLE]]),0)</f>
        <v>0</v>
      </c>
      <c r="G37" s="1">
        <f>Tableau1[[#This Row],[TOTAL TICKET]]-Tableau1[[#This Row],[Remise calculée]]</f>
        <v>14.66</v>
      </c>
      <c r="H37" s="11"/>
      <c r="I37" s="12">
        <v>14.66</v>
      </c>
      <c r="J37" s="13"/>
      <c r="K37" s="14"/>
      <c r="L37" s="35">
        <f>SUM(Tableau1[[#This Row],[CB]:[AUTRE]])-Tableau1[[#This Row],[A PAYER]]</f>
        <v>0</v>
      </c>
      <c r="M37" s="52"/>
      <c r="N37" s="59"/>
      <c r="O37" s="59"/>
      <c r="P37" s="59"/>
      <c r="Q37" s="59"/>
      <c r="R37" s="59"/>
      <c r="S37" s="59"/>
      <c r="T37" s="59"/>
      <c r="U37" s="56"/>
      <c r="V37" s="56"/>
      <c r="W37" s="56"/>
      <c r="X37" s="56"/>
      <c r="Y37" s="56"/>
      <c r="Z37" s="59"/>
      <c r="AA37" s="59"/>
      <c r="AB37" s="53"/>
    </row>
    <row r="38" spans="1:28" ht="37.5" customHeight="1" x14ac:dyDescent="0.25">
      <c r="A38" s="164">
        <f t="shared" si="0"/>
        <v>35</v>
      </c>
      <c r="B38" s="10">
        <v>6.32</v>
      </c>
      <c r="C38" s="10"/>
      <c r="D38" s="1">
        <f>Tableau1[[#This Row],[Fromage
Epicerie]]+Tableau1[[#This Row],[Alcool ]]</f>
        <v>6.32</v>
      </c>
      <c r="E38" s="10"/>
      <c r="F38" s="34">
        <f>IF(Tableau1[[#This Row],[Remise PRIX CIBLE]]&gt;0,(Tableau1[[#This Row],[TOTAL TICKET]]-Tableau1[[#This Row],[Remise PRIX CIBLE]]),0)</f>
        <v>0</v>
      </c>
      <c r="G38" s="1">
        <f>Tableau1[[#This Row],[TOTAL TICKET]]-Tableau1[[#This Row],[Remise calculée]]</f>
        <v>6.32</v>
      </c>
      <c r="H38" s="11"/>
      <c r="I38" s="12">
        <v>6.32</v>
      </c>
      <c r="J38" s="13"/>
      <c r="K38" s="14"/>
      <c r="L38" s="35">
        <f>SUM(Tableau1[[#This Row],[CB]:[AUTRE]])-Tableau1[[#This Row],[A PAYER]]</f>
        <v>0</v>
      </c>
      <c r="M38" s="52"/>
      <c r="N38" s="59"/>
      <c r="O38" s="59"/>
      <c r="P38" s="59"/>
      <c r="Q38" s="59"/>
      <c r="R38" s="59"/>
      <c r="S38" s="59"/>
      <c r="T38" s="59"/>
      <c r="U38" s="56"/>
      <c r="V38" s="56"/>
      <c r="W38" s="56"/>
      <c r="X38" s="56"/>
      <c r="Y38" s="56"/>
      <c r="Z38" s="59"/>
      <c r="AA38" s="59"/>
      <c r="AB38" s="53"/>
    </row>
    <row r="39" spans="1:28" ht="37.5" customHeight="1" x14ac:dyDescent="0.25">
      <c r="A39" s="164">
        <f t="shared" si="0"/>
        <v>36</v>
      </c>
      <c r="B39" s="10">
        <v>11</v>
      </c>
      <c r="C39" s="10"/>
      <c r="D39" s="1">
        <f>Tableau1[[#This Row],[Fromage
Epicerie]]+Tableau1[[#This Row],[Alcool ]]</f>
        <v>11</v>
      </c>
      <c r="E39" s="10"/>
      <c r="F39" s="34">
        <f>IF(Tableau1[[#This Row],[Remise PRIX CIBLE]]&gt;0,(Tableau1[[#This Row],[TOTAL TICKET]]-Tableau1[[#This Row],[Remise PRIX CIBLE]]),0)</f>
        <v>0</v>
      </c>
      <c r="G39" s="1">
        <f>Tableau1[[#This Row],[TOTAL TICKET]]-Tableau1[[#This Row],[Remise calculée]]</f>
        <v>11</v>
      </c>
      <c r="H39" s="11">
        <v>11</v>
      </c>
      <c r="I39" s="12"/>
      <c r="J39" s="13"/>
      <c r="K39" s="14"/>
      <c r="L39" s="35">
        <f>SUM(Tableau1[[#This Row],[CB]:[AUTRE]])-Tableau1[[#This Row],[A PAYER]]</f>
        <v>0</v>
      </c>
      <c r="M39" s="52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3"/>
    </row>
    <row r="40" spans="1:28" ht="37.5" customHeight="1" x14ac:dyDescent="0.25">
      <c r="A40" s="164">
        <f t="shared" si="0"/>
        <v>37</v>
      </c>
      <c r="B40" s="10">
        <v>44.17</v>
      </c>
      <c r="C40" s="10"/>
      <c r="D40" s="1">
        <f>Tableau1[[#This Row],[Fromage
Epicerie]]+Tableau1[[#This Row],[Alcool ]]</f>
        <v>44.17</v>
      </c>
      <c r="E40" s="10"/>
      <c r="F40" s="34">
        <f>IF(Tableau1[[#This Row],[Remise PRIX CIBLE]]&gt;0,(Tableau1[[#This Row],[TOTAL TICKET]]-Tableau1[[#This Row],[Remise PRIX CIBLE]]),0)</f>
        <v>0</v>
      </c>
      <c r="G40" s="1">
        <f>Tableau1[[#This Row],[TOTAL TICKET]]-Tableau1[[#This Row],[Remise calculée]]</f>
        <v>44.17</v>
      </c>
      <c r="H40" s="11">
        <v>44.17</v>
      </c>
      <c r="I40" s="12"/>
      <c r="J40" s="13"/>
      <c r="K40" s="14"/>
      <c r="L40" s="35">
        <f>SUM(Tableau1[[#This Row],[CB]:[AUTRE]])-Tableau1[[#This Row],[A PAYER]]</f>
        <v>0</v>
      </c>
      <c r="M40" s="52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3"/>
    </row>
    <row r="41" spans="1:28" ht="37.5" customHeight="1" x14ac:dyDescent="0.25">
      <c r="A41" s="164">
        <f t="shared" si="0"/>
        <v>38</v>
      </c>
      <c r="B41" s="10">
        <v>18.97</v>
      </c>
      <c r="C41" s="10"/>
      <c r="D41" s="1">
        <f>Tableau1[[#This Row],[Fromage
Epicerie]]+Tableau1[[#This Row],[Alcool ]]</f>
        <v>18.97</v>
      </c>
      <c r="E41" s="10"/>
      <c r="F41" s="34">
        <f>IF(Tableau1[[#This Row],[Remise PRIX CIBLE]]&gt;0,(Tableau1[[#This Row],[TOTAL TICKET]]-Tableau1[[#This Row],[Remise PRIX CIBLE]]),0)</f>
        <v>0</v>
      </c>
      <c r="G41" s="1">
        <f>Tableau1[[#This Row],[TOTAL TICKET]]-Tableau1[[#This Row],[Remise calculée]]</f>
        <v>18.97</v>
      </c>
      <c r="H41" s="11">
        <v>18.97</v>
      </c>
      <c r="I41" s="12"/>
      <c r="J41" s="13"/>
      <c r="K41" s="14"/>
      <c r="L41" s="35">
        <f>SUM(Tableau1[[#This Row],[CB]:[AUTRE]])-Tableau1[[#This Row],[A PAYER]]</f>
        <v>0</v>
      </c>
      <c r="M41" s="52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3"/>
    </row>
    <row r="42" spans="1:28" ht="37.5" customHeight="1" x14ac:dyDescent="0.25">
      <c r="A42" s="164">
        <f t="shared" si="0"/>
        <v>39</v>
      </c>
      <c r="B42" s="10">
        <v>21.25</v>
      </c>
      <c r="C42" s="10"/>
      <c r="D42" s="1">
        <f>Tableau1[[#This Row],[Fromage
Epicerie]]+Tableau1[[#This Row],[Alcool ]]</f>
        <v>21.25</v>
      </c>
      <c r="E42" s="10"/>
      <c r="F42" s="34">
        <f>IF(Tableau1[[#This Row],[Remise PRIX CIBLE]]&gt;0,(Tableau1[[#This Row],[TOTAL TICKET]]-Tableau1[[#This Row],[Remise PRIX CIBLE]]),0)</f>
        <v>0</v>
      </c>
      <c r="G42" s="1">
        <f>Tableau1[[#This Row],[TOTAL TICKET]]-Tableau1[[#This Row],[Remise calculée]]</f>
        <v>21.25</v>
      </c>
      <c r="H42" s="11">
        <v>21.25</v>
      </c>
      <c r="I42" s="12"/>
      <c r="J42" s="13"/>
      <c r="K42" s="14"/>
      <c r="L42" s="35">
        <f>SUM(Tableau1[[#This Row],[CB]:[AUTRE]])-Tableau1[[#This Row],[A PAYER]]</f>
        <v>0</v>
      </c>
      <c r="M42" s="52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3"/>
    </row>
    <row r="43" spans="1:28" ht="37.5" customHeight="1" x14ac:dyDescent="0.25">
      <c r="A43" s="164">
        <f t="shared" si="0"/>
        <v>40</v>
      </c>
      <c r="B43" s="10">
        <v>11.66</v>
      </c>
      <c r="C43" s="10"/>
      <c r="D43" s="1">
        <f>Tableau1[[#This Row],[Fromage
Epicerie]]+Tableau1[[#This Row],[Alcool ]]</f>
        <v>11.66</v>
      </c>
      <c r="E43" s="10"/>
      <c r="F43" s="34">
        <f>IF(Tableau1[[#This Row],[Remise PRIX CIBLE]]&gt;0,(Tableau1[[#This Row],[TOTAL TICKET]]-Tableau1[[#This Row],[Remise PRIX CIBLE]]),0)</f>
        <v>0</v>
      </c>
      <c r="G43" s="1">
        <f>Tableau1[[#This Row],[TOTAL TICKET]]-Tableau1[[#This Row],[Remise calculée]]</f>
        <v>11.66</v>
      </c>
      <c r="H43" s="11"/>
      <c r="I43" s="12">
        <v>11.66</v>
      </c>
      <c r="J43" s="13"/>
      <c r="K43" s="14"/>
      <c r="L43" s="35">
        <f>SUM(Tableau1[[#This Row],[CB]:[AUTRE]])-Tableau1[[#This Row],[A PAYER]]</f>
        <v>0</v>
      </c>
      <c r="M43" s="52"/>
      <c r="N43" s="49"/>
      <c r="O43" s="56"/>
      <c r="P43" s="56"/>
      <c r="Q43" s="56"/>
      <c r="R43" s="56"/>
      <c r="S43" s="56"/>
      <c r="T43" s="56"/>
      <c r="U43" s="59"/>
      <c r="V43" s="59"/>
      <c r="W43" s="59"/>
      <c r="X43" s="59"/>
      <c r="Y43" s="59"/>
      <c r="Z43" s="59"/>
      <c r="AA43" s="59"/>
      <c r="AB43" s="53"/>
    </row>
    <row r="44" spans="1:28" ht="37.5" customHeight="1" x14ac:dyDescent="0.25">
      <c r="A44" s="164">
        <f t="shared" si="0"/>
        <v>41</v>
      </c>
      <c r="B44" s="10">
        <v>15.74</v>
      </c>
      <c r="C44" s="10">
        <v>8</v>
      </c>
      <c r="D44" s="1">
        <f>Tableau1[[#This Row],[Fromage
Epicerie]]+Tableau1[[#This Row],[Alcool ]]</f>
        <v>23.740000000000002</v>
      </c>
      <c r="E44" s="10"/>
      <c r="F44" s="34">
        <f>IF(Tableau1[[#This Row],[Remise PRIX CIBLE]]&gt;0,(Tableau1[[#This Row],[TOTAL TICKET]]-Tableau1[[#This Row],[Remise PRIX CIBLE]]),0)</f>
        <v>0</v>
      </c>
      <c r="G44" s="1">
        <f>Tableau1[[#This Row],[TOTAL TICKET]]-Tableau1[[#This Row],[Remise calculée]]</f>
        <v>23.740000000000002</v>
      </c>
      <c r="H44" s="11">
        <v>23.74</v>
      </c>
      <c r="I44" s="12"/>
      <c r="J44" s="13"/>
      <c r="K44" s="14"/>
      <c r="L44" s="35">
        <f>SUM(Tableau1[[#This Row],[CB]:[AUTRE]])-Tableau1[[#This Row],[A PAYER]]</f>
        <v>0</v>
      </c>
      <c r="M44" s="52"/>
      <c r="N44" s="49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100"/>
      <c r="AA44" s="59"/>
      <c r="AB44" s="53"/>
    </row>
    <row r="45" spans="1:28" ht="37.5" customHeight="1" x14ac:dyDescent="0.25">
      <c r="A45" s="164">
        <f t="shared" si="0"/>
        <v>42</v>
      </c>
      <c r="B45" s="10">
        <v>60.39</v>
      </c>
      <c r="C45" s="10"/>
      <c r="D45" s="1">
        <f>Tableau1[[#This Row],[Fromage
Epicerie]]+Tableau1[[#This Row],[Alcool ]]</f>
        <v>60.39</v>
      </c>
      <c r="E45" s="10"/>
      <c r="F45" s="34">
        <f>IF(Tableau1[[#This Row],[Remise PRIX CIBLE]]&gt;0,(Tableau1[[#This Row],[TOTAL TICKET]]-Tableau1[[#This Row],[Remise PRIX CIBLE]]),0)</f>
        <v>0</v>
      </c>
      <c r="G45" s="1">
        <f>Tableau1[[#This Row],[TOTAL TICKET]]-Tableau1[[#This Row],[Remise calculée]]</f>
        <v>60.39</v>
      </c>
      <c r="H45" s="11">
        <v>60.39</v>
      </c>
      <c r="I45" s="12"/>
      <c r="J45" s="13"/>
      <c r="K45" s="14"/>
      <c r="L45" s="35">
        <f>SUM(Tableau1[[#This Row],[CB]:[AUTRE]])-Tableau1[[#This Row],[A PAYER]]</f>
        <v>0</v>
      </c>
      <c r="M45" s="52"/>
      <c r="N45" s="49"/>
      <c r="O45" s="56"/>
      <c r="P45" s="56"/>
      <c r="Q45" s="56"/>
      <c r="R45" s="56"/>
      <c r="S45" s="56"/>
      <c r="T45" s="59"/>
      <c r="U45" s="56"/>
      <c r="V45" s="56"/>
      <c r="W45" s="56"/>
      <c r="X45" s="56"/>
      <c r="Y45" s="56"/>
      <c r="Z45" s="100"/>
      <c r="AA45" s="59"/>
      <c r="AB45" s="53"/>
    </row>
    <row r="46" spans="1:28" ht="37.5" customHeight="1" x14ac:dyDescent="0.25">
      <c r="A46" s="164">
        <f t="shared" si="0"/>
        <v>43</v>
      </c>
      <c r="B46" s="10">
        <v>46.35</v>
      </c>
      <c r="C46" s="10"/>
      <c r="D46" s="1">
        <f>Tableau1[[#This Row],[Fromage
Epicerie]]+Tableau1[[#This Row],[Alcool ]]</f>
        <v>46.35</v>
      </c>
      <c r="E46" s="10"/>
      <c r="F46" s="34">
        <f>IF(Tableau1[[#This Row],[Remise PRIX CIBLE]]&gt;0,(Tableau1[[#This Row],[TOTAL TICKET]]-Tableau1[[#This Row],[Remise PRIX CIBLE]]),0)</f>
        <v>0</v>
      </c>
      <c r="G46" s="1">
        <f>Tableau1[[#This Row],[TOTAL TICKET]]-Tableau1[[#This Row],[Remise calculée]]</f>
        <v>46.35</v>
      </c>
      <c r="H46" s="11"/>
      <c r="I46" s="12">
        <v>46.35</v>
      </c>
      <c r="J46" s="13"/>
      <c r="K46" s="14"/>
      <c r="L46" s="35">
        <f>SUM(Tableau1[[#This Row],[CB]:[AUTRE]])-Tableau1[[#This Row],[A PAYER]]</f>
        <v>0</v>
      </c>
      <c r="M46" s="52"/>
      <c r="N46" s="49"/>
      <c r="O46" s="56"/>
      <c r="P46" s="56"/>
      <c r="Q46" s="56"/>
      <c r="R46" s="56"/>
      <c r="S46" s="56"/>
      <c r="T46" s="59"/>
      <c r="U46" s="56"/>
      <c r="V46" s="56"/>
      <c r="W46" s="56"/>
      <c r="X46" s="56"/>
      <c r="Y46" s="56"/>
      <c r="Z46" s="100"/>
      <c r="AA46" s="59"/>
      <c r="AB46" s="53"/>
    </row>
    <row r="47" spans="1:28" ht="37.5" customHeight="1" x14ac:dyDescent="0.25">
      <c r="A47" s="164">
        <f t="shared" si="0"/>
        <v>44</v>
      </c>
      <c r="B47" s="10"/>
      <c r="C47" s="10"/>
      <c r="D47" s="1">
        <f>Tableau1[[#This Row],[Fromage
Epicerie]]+Tableau1[[#This Row],[Alcool ]]</f>
        <v>0</v>
      </c>
      <c r="E47" s="10"/>
      <c r="F47" s="34">
        <f>IF(Tableau1[[#This Row],[Remise PRIX CIBLE]]&gt;0,(Tableau1[[#This Row],[TOTAL TICKET]]-Tableau1[[#This Row],[Remise PRIX CIBLE]]),0)</f>
        <v>0</v>
      </c>
      <c r="G47" s="1">
        <f>Tableau1[[#This Row],[TOTAL TICKET]]-Tableau1[[#This Row],[Remise calculée]]</f>
        <v>0</v>
      </c>
      <c r="H47" s="11"/>
      <c r="I47" s="12"/>
      <c r="J47" s="13"/>
      <c r="K47" s="14"/>
      <c r="L47" s="35">
        <f>SUM(Tableau1[[#This Row],[CB]:[AUTRE]])-Tableau1[[#This Row],[A PAYER]]</f>
        <v>0</v>
      </c>
      <c r="M47" s="52"/>
      <c r="N47" s="49"/>
      <c r="O47" s="56"/>
      <c r="P47" s="56"/>
      <c r="Q47" s="56"/>
      <c r="R47" s="56"/>
      <c r="S47" s="56"/>
      <c r="T47" s="59"/>
      <c r="U47" s="56"/>
      <c r="V47" s="56"/>
      <c r="W47" s="56"/>
      <c r="X47" s="56"/>
      <c r="Y47" s="56"/>
      <c r="Z47" s="100"/>
      <c r="AA47" s="59"/>
      <c r="AB47" s="53"/>
    </row>
    <row r="48" spans="1:28" ht="37.5" customHeight="1" x14ac:dyDescent="0.25">
      <c r="A48" s="164">
        <f t="shared" si="0"/>
        <v>45</v>
      </c>
      <c r="B48" s="10"/>
      <c r="C48" s="10"/>
      <c r="D48" s="1">
        <f>Tableau1[[#This Row],[Fromage
Epicerie]]+Tableau1[[#This Row],[Alcool ]]</f>
        <v>0</v>
      </c>
      <c r="E48" s="10"/>
      <c r="F48" s="34">
        <f>IF(Tableau1[[#This Row],[Remise PRIX CIBLE]]&gt;0,(Tableau1[[#This Row],[TOTAL TICKET]]-Tableau1[[#This Row],[Remise PRIX CIBLE]]),0)</f>
        <v>0</v>
      </c>
      <c r="G48" s="1">
        <f>Tableau1[[#This Row],[TOTAL TICKET]]-Tableau1[[#This Row],[Remise calculée]]</f>
        <v>0</v>
      </c>
      <c r="H48" s="11"/>
      <c r="I48" s="12"/>
      <c r="J48" s="13"/>
      <c r="K48" s="14"/>
      <c r="L48" s="35">
        <f>SUM(Tableau1[[#This Row],[CB]:[AUTRE]])-Tableau1[[#This Row],[A PAYER]]</f>
        <v>0</v>
      </c>
      <c r="M48" s="52"/>
      <c r="N48" s="49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3"/>
    </row>
    <row r="49" spans="1:28" ht="15" customHeight="1" x14ac:dyDescent="0.25">
      <c r="A49" s="165" t="s">
        <v>46</v>
      </c>
      <c r="B49" s="167">
        <f>SUBTOTAL(109,Tableau1[Fromage
Epicerie])</f>
        <v>883.75999999999988</v>
      </c>
      <c r="C49" s="167">
        <f>SUBTOTAL(109,Tableau1[[Alcool ]])</f>
        <v>80.600000000000009</v>
      </c>
      <c r="D49" s="166">
        <f>SUBTOTAL(109,Tableau1[TOTAL TICKET])</f>
        <v>964.36</v>
      </c>
      <c r="E49" s="167">
        <f>SUBTOTAL(109,Tableau1[Remise PRIX CIBLE])</f>
        <v>0</v>
      </c>
      <c r="F49" s="166">
        <f>SUBTOTAL(109,Tableau1[Remise calculée])</f>
        <v>0</v>
      </c>
      <c r="G49" s="166">
        <f>SUBTOTAL(109,Tableau1[A PAYER])</f>
        <v>964.36</v>
      </c>
      <c r="H49" s="167">
        <f>SUBTOTAL(109,Tableau1[CB])</f>
        <v>705.87</v>
      </c>
      <c r="I49" s="167">
        <f>SUBTOTAL(109,Tableau1[ESP])</f>
        <v>258.48999999999995</v>
      </c>
      <c r="J49" s="167">
        <f>SUBTOTAL(109,Tableau1[CHEQ])</f>
        <v>0</v>
      </c>
      <c r="K49" s="167">
        <f>SUBTOTAL(109,Tableau1[AUTRE])</f>
        <v>0</v>
      </c>
      <c r="L49" s="168">
        <f>SUBTOTAL(109,Tableau1[Vérif
saisie = 0])</f>
        <v>0</v>
      </c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</row>
    <row r="51" spans="1:28" ht="15" customHeight="1" x14ac:dyDescent="0.25">
      <c r="B51" s="144" t="s">
        <v>41</v>
      </c>
      <c r="C51" s="144"/>
      <c r="D51" s="144"/>
      <c r="E51" s="145">
        <f>SUM(Tableau1[[#Totals],[CB]:[AUTRE]])</f>
        <v>964.3599999999999</v>
      </c>
      <c r="F51" s="146"/>
      <c r="G51" s="146"/>
      <c r="H51" s="146"/>
    </row>
    <row r="52" spans="1:28" ht="23.25" customHeight="1" x14ac:dyDescent="0.25">
      <c r="B52" s="144"/>
      <c r="C52" s="144"/>
      <c r="D52" s="144"/>
      <c r="E52" s="146"/>
      <c r="F52" s="146"/>
      <c r="G52" s="146"/>
      <c r="H52" s="146"/>
    </row>
    <row r="53" spans="1:28" ht="15" customHeight="1" x14ac:dyDescent="0.25">
      <c r="B53" s="144" t="s">
        <v>40</v>
      </c>
      <c r="C53" s="144"/>
      <c r="D53" s="144"/>
      <c r="E53" s="145">
        <f>SUM(Tableau1[[#Totals],[Fromage
Epicerie]]+Tableau1[[#Totals],[Alcool ]])-Tableau1[[#Totals],[Remise calculée]]</f>
        <v>964.3599999999999</v>
      </c>
      <c r="F53" s="146"/>
      <c r="G53" s="146"/>
      <c r="H53" s="146"/>
    </row>
  </sheetData>
  <mergeCells count="54">
    <mergeCell ref="B53:D53"/>
    <mergeCell ref="E53:H53"/>
    <mergeCell ref="N30:O30"/>
    <mergeCell ref="P30:R30"/>
    <mergeCell ref="N31:R31"/>
    <mergeCell ref="B51:D52"/>
    <mergeCell ref="E51:H52"/>
    <mergeCell ref="N25:R25"/>
    <mergeCell ref="U30:Y30"/>
    <mergeCell ref="N27:S27"/>
    <mergeCell ref="N28:O28"/>
    <mergeCell ref="P28:R28"/>
    <mergeCell ref="N29:O29"/>
    <mergeCell ref="P29:R29"/>
    <mergeCell ref="U28:Y28"/>
    <mergeCell ref="U27:Y27"/>
    <mergeCell ref="U25:Y25"/>
    <mergeCell ref="U23:Y23"/>
    <mergeCell ref="U24:Y24"/>
    <mergeCell ref="N18:O18"/>
    <mergeCell ref="P18:R18"/>
    <mergeCell ref="N19:O19"/>
    <mergeCell ref="P19:R19"/>
    <mergeCell ref="N20:O20"/>
    <mergeCell ref="P20:R20"/>
    <mergeCell ref="N23:R23"/>
    <mergeCell ref="U19:Y19"/>
    <mergeCell ref="U20:Y20"/>
    <mergeCell ref="U21:Y21"/>
    <mergeCell ref="U22:Y22"/>
    <mergeCell ref="N21:O21"/>
    <mergeCell ref="P21:R21"/>
    <mergeCell ref="N22:O22"/>
    <mergeCell ref="P22:R22"/>
    <mergeCell ref="N14:R14"/>
    <mergeCell ref="N15:R15"/>
    <mergeCell ref="U18:Y18"/>
    <mergeCell ref="N3:S3"/>
    <mergeCell ref="U3:Z3"/>
    <mergeCell ref="P12:Q12"/>
    <mergeCell ref="R12:S12"/>
    <mergeCell ref="W12:X12"/>
    <mergeCell ref="Y12:Z12"/>
    <mergeCell ref="W14:Y14"/>
    <mergeCell ref="U16:Z16"/>
    <mergeCell ref="U17:Y17"/>
    <mergeCell ref="N17:R17"/>
    <mergeCell ref="A1:L1"/>
    <mergeCell ref="N1:Z1"/>
    <mergeCell ref="A2:B2"/>
    <mergeCell ref="C2:G2"/>
    <mergeCell ref="H2:K2"/>
    <mergeCell ref="N2:O2"/>
    <mergeCell ref="P2:Z2"/>
  </mergeCells>
  <conditionalFormatting sqref="L23">
    <cfRule type="cellIs" dxfId="1" priority="2" operator="lessThan">
      <formula>0</formula>
    </cfRule>
  </conditionalFormatting>
  <conditionalFormatting sqref="L4:L48">
    <cfRule type="cellIs" dxfId="0" priority="1" operator="notEqual">
      <formula>0</formula>
    </cfRule>
  </conditionalFormatting>
  <pageMargins left="0.17013900000000001" right="0.24027799999999999" top="0.27013900000000002" bottom="0.27013900000000002" header="0.51180599999999998" footer="0.51180599999999998"/>
  <pageSetup orientation="portrait"/>
  <headerFooter>
    <oddFooter>&amp;C&amp;"Helvetica,Regular"&amp;12&amp;K000000&amp;P</oddFooter>
  </headerFooter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Nicolas</cp:lastModifiedBy>
  <cp:lastPrinted>2021-01-28T14:19:37Z</cp:lastPrinted>
  <dcterms:created xsi:type="dcterms:W3CDTF">2020-12-16T14:34:39Z</dcterms:created>
  <dcterms:modified xsi:type="dcterms:W3CDTF">2021-02-05T04:01:40Z</dcterms:modified>
</cp:coreProperties>
</file>