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1840" windowHeight="11925"/>
  </bookViews>
  <sheets>
    <sheet name="Page de garde" sheetId="4" r:id="rId1"/>
    <sheet name="1" sheetId="1" r:id="rId2"/>
  </sheets>
  <externalReferences>
    <externalReference r:id="rId3"/>
  </externalReferences>
  <definedNames>
    <definedName name="ferie" comment="jours fériés">[1]table!$P$1:$P$27</definedName>
    <definedName name="_xlnm.Print_Area" localSheetId="0">'Page de garde'!$A$2:$G$19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4" l="1"/>
  <c r="E19" i="4" l="1"/>
  <c r="C79" i="1" l="1"/>
  <c r="A17" i="4" s="1"/>
  <c r="O78" i="1" l="1"/>
  <c r="F71" i="1" l="1"/>
  <c r="F39" i="1"/>
  <c r="F29" i="1"/>
  <c r="E61" i="1"/>
  <c r="E51" i="1"/>
  <c r="E40" i="1"/>
  <c r="E30" i="1"/>
  <c r="E25" i="1"/>
  <c r="E11" i="1"/>
  <c r="E2" i="1"/>
  <c r="M39" i="1" l="1"/>
  <c r="M71" i="1"/>
  <c r="M61" i="1"/>
  <c r="M51" i="1"/>
  <c r="M40" i="1"/>
  <c r="M30" i="1"/>
  <c r="M29" i="1"/>
  <c r="M25" i="1"/>
  <c r="M11" i="1"/>
  <c r="M2" i="1"/>
  <c r="L61" i="1"/>
  <c r="L51" i="1"/>
  <c r="L40" i="1"/>
  <c r="L30" i="1"/>
  <c r="L25" i="1"/>
  <c r="I61" i="1"/>
  <c r="I51" i="1"/>
  <c r="I40" i="1"/>
  <c r="I30" i="1"/>
  <c r="O30" i="1" s="1"/>
  <c r="N30" i="1" s="1"/>
  <c r="I25" i="1"/>
  <c r="O71" i="1"/>
  <c r="N71" i="1" s="1"/>
  <c r="F61" i="1"/>
  <c r="F51" i="1"/>
  <c r="F40" i="1"/>
  <c r="O39" i="1"/>
  <c r="N39" i="1" s="1"/>
  <c r="F30" i="1"/>
  <c r="O29" i="1"/>
  <c r="N29" i="1" s="1"/>
  <c r="F25" i="1"/>
  <c r="F2" i="1"/>
  <c r="J73" i="1"/>
  <c r="J75" i="1" s="1"/>
  <c r="G73" i="1"/>
  <c r="G75" i="1" s="1"/>
  <c r="L2" i="1"/>
  <c r="L11" i="1"/>
  <c r="D73" i="1"/>
  <c r="D75" i="1" s="1"/>
  <c r="I2" i="1"/>
  <c r="F11" i="1"/>
  <c r="O51" i="1" l="1"/>
  <c r="N51" i="1" s="1"/>
  <c r="M73" i="1"/>
  <c r="M75" i="1"/>
  <c r="C14" i="4" s="1"/>
  <c r="O11" i="1"/>
  <c r="N11" i="1" s="1"/>
  <c r="O25" i="1"/>
  <c r="N25" i="1" s="1"/>
  <c r="O61" i="1"/>
  <c r="N61" i="1" s="1"/>
  <c r="O2" i="1"/>
  <c r="N2" i="1" s="1"/>
  <c r="O40" i="1"/>
  <c r="N40" i="1" s="1"/>
  <c r="O75" i="1" l="1"/>
  <c r="O79" i="1" s="1"/>
  <c r="C17" i="4" l="1"/>
  <c r="N75" i="1"/>
  <c r="C19" i="4" l="1"/>
</calcChain>
</file>

<file path=xl/comments1.xml><?xml version="1.0" encoding="utf-8"?>
<comments xmlns="http://schemas.openxmlformats.org/spreadsheetml/2006/main">
  <authors>
    <author>VDL00777</author>
  </authors>
  <commentList>
    <comment ref="D29" authorId="0">
      <text>
        <r>
          <rPr>
            <b/>
            <sz val="9"/>
            <color indexed="81"/>
            <rFont val="Tahoma"/>
            <family val="2"/>
          </rPr>
          <t>VDL00777:</t>
        </r>
        <r>
          <rPr>
            <sz val="9"/>
            <color indexed="81"/>
            <rFont val="Tahoma"/>
            <family val="2"/>
          </rPr>
          <t xml:space="preserve">
26 séances de 2h
125 Fr/h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VDL00777:</t>
        </r>
        <r>
          <rPr>
            <sz val="9"/>
            <color indexed="81"/>
            <rFont val="Tahoma"/>
            <family val="2"/>
          </rPr>
          <t xml:space="preserve">
26 séances de 2h
125 Fr/h</t>
        </r>
      </text>
    </comment>
    <comment ref="D71" authorId="0">
      <text>
        <r>
          <rPr>
            <b/>
            <sz val="9"/>
            <color indexed="81"/>
            <rFont val="Tahoma"/>
            <family val="2"/>
          </rPr>
          <t>VDL00777:</t>
        </r>
        <r>
          <rPr>
            <sz val="9"/>
            <color indexed="81"/>
            <rFont val="Tahoma"/>
            <family val="2"/>
          </rPr>
          <t xml:space="preserve">
108 séances de 2h
125 Fr/h</t>
        </r>
      </text>
    </comment>
  </commentList>
</comments>
</file>

<file path=xl/sharedStrings.xml><?xml version="1.0" encoding="utf-8"?>
<sst xmlns="http://schemas.openxmlformats.org/spreadsheetml/2006/main" count="119" uniqueCount="107">
  <si>
    <t>PRESTATION</t>
  </si>
  <si>
    <t>ETAT</t>
  </si>
  <si>
    <t>6. AVANT-PROJET</t>
  </si>
  <si>
    <t>6.1. Validation puissances et énergies reçues par les mandataires</t>
  </si>
  <si>
    <t>6.1. Elaboration du concept des équipements et des installations</t>
  </si>
  <si>
    <t>6.2. Optimisation technique et économique</t>
  </si>
  <si>
    <t>6.2. Technique MCRC</t>
  </si>
  <si>
    <t>6.3. Livrables</t>
  </si>
  <si>
    <t>Schéma de principe</t>
  </si>
  <si>
    <t>Calcul des valeurs caractéristiques et dimensions des locaux techniques</t>
  </si>
  <si>
    <t>MAJ devis général des travaux +/- 15%</t>
  </si>
  <si>
    <t>7. PROJET DE CONSTRUCTION</t>
  </si>
  <si>
    <t>7.1. Détermination des besoins en surface et volume</t>
  </si>
  <si>
    <t>7.1. Description fonction et traitement du projet MCRC</t>
  </si>
  <si>
    <t>7.1. Mise au point du projet, plans d'ensemble et de disposition, schémas</t>
  </si>
  <si>
    <t>7.1. Devis général +/- 10% avec valeur cible à +/- 5%</t>
  </si>
  <si>
    <t>7.1. Mise au point d'un calendrier des opérations et des délais</t>
  </si>
  <si>
    <t>7.2. Elaboration d'un concept d'ensemble avec les mandataires</t>
  </si>
  <si>
    <t>7.3. Livrables</t>
  </si>
  <si>
    <t>Plan des installations 1/100ème et des réseaux 1/250ème</t>
  </si>
  <si>
    <t>Liste des équipements</t>
  </si>
  <si>
    <t>Devis général +/- 10% avec valeur cible à +/- 5%</t>
  </si>
  <si>
    <t>8. PROCEDURE DE DEMANDE D'AUTORISATION</t>
  </si>
  <si>
    <t>8.1. Préparation du dossier et suivi de la procédure de demande d'autorisation de construire</t>
  </si>
  <si>
    <t>8.3.Livrables</t>
  </si>
  <si>
    <t>Dossier d'autorisation de construire complet</t>
  </si>
  <si>
    <t>9. APPEL D'OFFRES</t>
  </si>
  <si>
    <t>9.1. Elaboration du dossier d'appel d'offres</t>
  </si>
  <si>
    <t>9.1. Contrôles techniques et arithmétiques des variantes</t>
  </si>
  <si>
    <t>9.1. Elaboration des propositions d'adjudication</t>
  </si>
  <si>
    <t>9.1. Etablissement d'un échéancier provisoire pour l'exécution des travaux</t>
  </si>
  <si>
    <t>9.2. Coordination interdisciplinaire des installations</t>
  </si>
  <si>
    <t>9.3. Livrables</t>
  </si>
  <si>
    <t>Dossier d'appel d'offres</t>
  </si>
  <si>
    <t>10. PROJET D'EXECUTION</t>
  </si>
  <si>
    <t>10.1. Indication des percements</t>
  </si>
  <si>
    <t>10.1. Elaboration des plans d'exécution, des schémas électriques et de principe</t>
  </si>
  <si>
    <t>10.1. MAJ de l'échéancier définitif pour l'exécution des travaux</t>
  </si>
  <si>
    <t>10.2. Coordination interdisciplinaire des documents d'exécution des équipements et des installations</t>
  </si>
  <si>
    <t>10.2. Report dans les plans propres des équipements et des installations conçues par des tiers</t>
  </si>
  <si>
    <t>10.2. Déterminer et situer l'emplacement des capteurs et délivrer les schémas électriques</t>
  </si>
  <si>
    <t>10.3. Livrables</t>
  </si>
  <si>
    <t>Plans et coupes 1/50ème</t>
  </si>
  <si>
    <t>Plans de coordination 1/50ème</t>
  </si>
  <si>
    <t>Plans des percements 1/50ème</t>
  </si>
  <si>
    <t>11. EXECUTION DE L'OUVRAGE</t>
  </si>
  <si>
    <t>11.1. Contrôle des travaux sur le chantier</t>
  </si>
  <si>
    <t>11.1. Contrôle de réception partielle</t>
  </si>
  <si>
    <t>11.1. Rédaction des procès verbaux</t>
  </si>
  <si>
    <t>11.2. Report dans les plans propres des équipements et des installations conçues par des tiers</t>
  </si>
  <si>
    <t>11.2. Coolaboration à la réception de la technique MCRC</t>
  </si>
  <si>
    <t>11.3. Livrables</t>
  </si>
  <si>
    <t>Dossier d'exécution mis à jour</t>
  </si>
  <si>
    <t>Dossier d'exploitation y compris rapport des tests</t>
  </si>
  <si>
    <t>PV de réception des livraisons</t>
  </si>
  <si>
    <t>12. MISE EN SERVICE, ACHEVEMENT</t>
  </si>
  <si>
    <t>12.1. Planification, organisation et surveillance de la mise en service des équipements</t>
  </si>
  <si>
    <t>12.1. Instruction du personnel</t>
  </si>
  <si>
    <t>12.1. Détermination des mesures et délais pour élimination des défauts</t>
  </si>
  <si>
    <t>12.1. Vérification et apurement des décomptes finaux</t>
  </si>
  <si>
    <t>12.1. Vérification de l'ouvrage avant échéances des garanties</t>
  </si>
  <si>
    <t>12.1. Participation à l'optimisation pendant 1 an après mise en service des installations</t>
  </si>
  <si>
    <t>12.2. Préparation d'un plan d'entretien, y compris la recherche de contrats de service</t>
  </si>
  <si>
    <t>12.3. Livrables</t>
  </si>
  <si>
    <t>Liste des défauts et points en suspens</t>
  </si>
  <si>
    <t>CHAUFFAGE</t>
  </si>
  <si>
    <t>ELECTRICITE</t>
  </si>
  <si>
    <t>PRESTATIONS SPECIFIQUES 6-7-8</t>
  </si>
  <si>
    <t>PRESTATIONS SPECIFIQUES 10-11-12</t>
  </si>
  <si>
    <t>PRESTATIONS SPECIFIQUES 9</t>
  </si>
  <si>
    <t>MONTANT</t>
  </si>
  <si>
    <t>GENIE CIVIL</t>
  </si>
  <si>
    <t>TOTAL</t>
  </si>
  <si>
    <t>REMISE</t>
  </si>
  <si>
    <t>TOTAL HT</t>
  </si>
  <si>
    <t>TOTAL ARRETE</t>
  </si>
  <si>
    <t>OK</t>
  </si>
  <si>
    <t>PROJET</t>
  </si>
  <si>
    <t>RESPONSABLE</t>
  </si>
  <si>
    <t>DATE DE CREATION</t>
  </si>
  <si>
    <t>RESP. MODIF.</t>
  </si>
  <si>
    <t>-</t>
  </si>
  <si>
    <t>DATE DE MODIFICATION</t>
  </si>
  <si>
    <t>Encours facturation</t>
  </si>
  <si>
    <t>CONTRAT</t>
  </si>
  <si>
    <t>MONTANT TOTAL DU MARCHE</t>
  </si>
  <si>
    <t>fr HT</t>
  </si>
  <si>
    <t>SITUATION(S) ANTERIEURE(S)</t>
  </si>
  <si>
    <t>Avant-projet</t>
  </si>
  <si>
    <t>Demande d'autorisation</t>
  </si>
  <si>
    <t>Appels d'offres</t>
  </si>
  <si>
    <t>Projet d'exécution</t>
  </si>
  <si>
    <t>Projet de construction</t>
  </si>
  <si>
    <t>Excécution de l'ouvrage</t>
  </si>
  <si>
    <t>Mise en service</t>
  </si>
  <si>
    <t>N° de situation</t>
  </si>
  <si>
    <t>Phase du projet</t>
  </si>
  <si>
    <t>Montant</t>
  </si>
  <si>
    <t>Facture associée</t>
  </si>
  <si>
    <t>Total des situations</t>
  </si>
  <si>
    <t>fr HT          au</t>
  </si>
  <si>
    <t>XXXXXX</t>
  </si>
  <si>
    <t>moi</t>
  </si>
  <si>
    <t>Facture n° XXXX du 31.07.2018</t>
  </si>
  <si>
    <t xml:space="preserve">7.2. Modifications du projet visant à réduire les coûts, selon exigences  </t>
  </si>
  <si>
    <t>7.2. Intégrer et appliquer au projet les exigences   pour le MCRC</t>
  </si>
  <si>
    <t>9.2. Intégration des recommandations   en termes standards de construction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</si>
</sst>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%"/>
    <numFmt numFmtId="165" formatCode="0.00000%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Geneva"/>
    </font>
    <font>
      <b/>
      <sz val="14"/>
      <color indexed="9"/>
      <name val="Calibri Light"/>
      <family val="2"/>
    </font>
    <font>
      <sz val="10"/>
      <name val="Arial"/>
      <family val="2"/>
    </font>
    <font>
      <sz val="11"/>
      <color theme="1"/>
      <name val="Calibri Light"/>
      <family val="2"/>
    </font>
    <font>
      <b/>
      <sz val="11"/>
      <name val="Calibri Light"/>
      <family val="2"/>
    </font>
    <font>
      <b/>
      <sz val="11"/>
      <color theme="1"/>
      <name val="Calibri Light"/>
      <family val="2"/>
    </font>
    <font>
      <b/>
      <sz val="11"/>
      <color indexed="10"/>
      <name val="Calibri Light"/>
      <family val="2"/>
    </font>
    <font>
      <sz val="11"/>
      <color rgb="FF0000FF"/>
      <name val="Calibri Light"/>
      <family val="2"/>
    </font>
    <font>
      <b/>
      <sz val="11"/>
      <color indexed="12"/>
      <name val="Calibri Light"/>
      <family val="2"/>
    </font>
    <font>
      <sz val="11"/>
      <color rgb="FFFF0000"/>
      <name val="Calibri Light"/>
      <family val="2"/>
    </font>
    <font>
      <sz val="11"/>
      <name val="Calibri Light"/>
      <family val="2"/>
    </font>
    <font>
      <sz val="11"/>
      <color indexed="12"/>
      <name val="Calibri Light"/>
      <family val="2"/>
    </font>
    <font>
      <sz val="14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1" fillId="0" borderId="0"/>
  </cellStyleXfs>
  <cellXfs count="134">
    <xf numFmtId="0" fontId="0" fillId="0" borderId="0" xfId="0"/>
    <xf numFmtId="0" fontId="0" fillId="0" borderId="0" xfId="0" applyFill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0" xfId="0" applyFont="1" applyFill="1"/>
    <xf numFmtId="0" fontId="0" fillId="0" borderId="7" xfId="0" applyFill="1" applyBorder="1"/>
    <xf numFmtId="0" fontId="0" fillId="0" borderId="0" xfId="0" applyFill="1" applyBorder="1"/>
    <xf numFmtId="0" fontId="2" fillId="0" borderId="7" xfId="0" applyFont="1" applyFill="1" applyBorder="1"/>
    <xf numFmtId="0" fontId="2" fillId="0" borderId="0" xfId="0" applyFont="1" applyFill="1" applyBorder="1"/>
    <xf numFmtId="0" fontId="2" fillId="0" borderId="8" xfId="0" applyFont="1" applyFill="1" applyBorder="1"/>
    <xf numFmtId="4" fontId="0" fillId="0" borderId="0" xfId="0" applyNumberFormat="1" applyFill="1"/>
    <xf numFmtId="4" fontId="0" fillId="0" borderId="0" xfId="0" applyNumberFormat="1" applyFont="1" applyFill="1" applyAlignment="1">
      <alignment horizontal="left"/>
    </xf>
    <xf numFmtId="4" fontId="2" fillId="4" borderId="6" xfId="0" applyNumberFormat="1" applyFont="1" applyFill="1" applyBorder="1"/>
    <xf numFmtId="4" fontId="2" fillId="4" borderId="8" xfId="0" applyNumberFormat="1" applyFont="1" applyFill="1" applyBorder="1"/>
    <xf numFmtId="4" fontId="2" fillId="5" borderId="6" xfId="0" applyNumberFormat="1" applyFont="1" applyFill="1" applyBorder="1"/>
    <xf numFmtId="0" fontId="2" fillId="0" borderId="0" xfId="0" applyFont="1" applyFill="1" applyAlignment="1">
      <alignment horizontal="right"/>
    </xf>
    <xf numFmtId="0" fontId="0" fillId="0" borderId="0" xfId="0" applyFont="1" applyFill="1" applyBorder="1" applyAlignment="1">
      <alignment horizontal="right"/>
    </xf>
    <xf numFmtId="9" fontId="1" fillId="0" borderId="0" xfId="1" applyFont="1" applyFill="1"/>
    <xf numFmtId="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right"/>
    </xf>
    <xf numFmtId="4" fontId="3" fillId="0" borderId="0" xfId="0" applyNumberFormat="1" applyFont="1" applyFill="1"/>
    <xf numFmtId="4" fontId="3" fillId="0" borderId="0" xfId="0" applyNumberFormat="1" applyFont="1" applyFill="1" applyBorder="1"/>
    <xf numFmtId="0" fontId="0" fillId="0" borderId="0" xfId="0" applyFont="1" applyFill="1" applyAlignment="1">
      <alignment horizontal="right"/>
    </xf>
    <xf numFmtId="165" fontId="1" fillId="0" borderId="0" xfId="1" applyNumberFormat="1" applyFont="1" applyFill="1"/>
    <xf numFmtId="0" fontId="0" fillId="0" borderId="12" xfId="0" applyFill="1" applyBorder="1"/>
    <xf numFmtId="0" fontId="0" fillId="0" borderId="13" xfId="0" applyFill="1" applyBorder="1"/>
    <xf numFmtId="4" fontId="2" fillId="4" borderId="11" xfId="0" applyNumberFormat="1" applyFont="1" applyFill="1" applyBorder="1"/>
    <xf numFmtId="0" fontId="2" fillId="0" borderId="12" xfId="0" applyFont="1" applyFill="1" applyBorder="1"/>
    <xf numFmtId="0" fontId="2" fillId="0" borderId="13" xfId="0" applyFont="1" applyFill="1" applyBorder="1"/>
    <xf numFmtId="0" fontId="2" fillId="2" borderId="3" xfId="0" applyFont="1" applyFill="1" applyBorder="1" applyAlignment="1">
      <alignment horizontal="center"/>
    </xf>
    <xf numFmtId="9" fontId="1" fillId="0" borderId="6" xfId="1" applyFont="1" applyFill="1" applyBorder="1" applyAlignment="1">
      <alignment horizontal="center"/>
    </xf>
    <xf numFmtId="9" fontId="0" fillId="0" borderId="6" xfId="1" applyFont="1" applyFill="1" applyBorder="1" applyAlignment="1">
      <alignment horizontal="center"/>
    </xf>
    <xf numFmtId="9" fontId="0" fillId="0" borderId="11" xfId="1" applyFont="1" applyFill="1" applyBorder="1" applyAlignment="1">
      <alignment horizontal="center"/>
    </xf>
    <xf numFmtId="9" fontId="1" fillId="0" borderId="11" xfId="1" applyFont="1" applyFill="1" applyBorder="1" applyAlignment="1">
      <alignment horizontal="center"/>
    </xf>
    <xf numFmtId="9" fontId="1" fillId="0" borderId="8" xfId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164" fontId="1" fillId="5" borderId="6" xfId="1" applyNumberFormat="1" applyFont="1" applyFill="1" applyBorder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2" fillId="5" borderId="6" xfId="0" applyFont="1" applyFill="1" applyBorder="1"/>
    <xf numFmtId="0" fontId="2" fillId="5" borderId="11" xfId="0" applyFont="1" applyFill="1" applyBorder="1"/>
    <xf numFmtId="4" fontId="2" fillId="5" borderId="11" xfId="0" applyNumberFormat="1" applyFont="1" applyFill="1" applyBorder="1"/>
    <xf numFmtId="4" fontId="2" fillId="5" borderId="8" xfId="0" applyNumberFormat="1" applyFont="1" applyFill="1" applyBorder="1"/>
    <xf numFmtId="4" fontId="0" fillId="5" borderId="7" xfId="0" applyNumberFormat="1" applyFont="1" applyFill="1" applyBorder="1"/>
    <xf numFmtId="4" fontId="0" fillId="5" borderId="12" xfId="0" applyNumberFormat="1" applyFont="1" applyFill="1" applyBorder="1"/>
    <xf numFmtId="4" fontId="0" fillId="5" borderId="10" xfId="0" applyNumberFormat="1" applyFont="1" applyFill="1" applyBorder="1"/>
    <xf numFmtId="4" fontId="2" fillId="4" borderId="15" xfId="0" applyNumberFormat="1" applyFont="1" applyFill="1" applyBorder="1"/>
    <xf numFmtId="4" fontId="2" fillId="4" borderId="16" xfId="0" applyNumberFormat="1" applyFont="1" applyFill="1" applyBorder="1"/>
    <xf numFmtId="4" fontId="2" fillId="4" borderId="17" xfId="0" applyNumberFormat="1" applyFont="1" applyFill="1" applyBorder="1"/>
    <xf numFmtId="4" fontId="2" fillId="4" borderId="18" xfId="0" applyNumberFormat="1" applyFont="1" applyFill="1" applyBorder="1"/>
    <xf numFmtId="4" fontId="0" fillId="4" borderId="16" xfId="0" applyNumberFormat="1" applyFill="1" applyBorder="1"/>
    <xf numFmtId="4" fontId="0" fillId="4" borderId="17" xfId="0" applyNumberFormat="1" applyFill="1" applyBorder="1"/>
    <xf numFmtId="0" fontId="2" fillId="6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4" fontId="0" fillId="4" borderId="16" xfId="0" applyNumberFormat="1" applyFont="1" applyFill="1" applyBorder="1"/>
    <xf numFmtId="4" fontId="0" fillId="4" borderId="17" xfId="0" applyNumberFormat="1" applyFont="1" applyFill="1" applyBorder="1"/>
    <xf numFmtId="164" fontId="2" fillId="0" borderId="6" xfId="0" applyNumberFormat="1" applyFont="1" applyFill="1" applyBorder="1" applyAlignment="1">
      <alignment horizontal="center"/>
    </xf>
    <xf numFmtId="164" fontId="0" fillId="0" borderId="6" xfId="0" applyNumberFormat="1" applyFont="1" applyFill="1" applyBorder="1" applyAlignment="1">
      <alignment horizontal="center"/>
    </xf>
    <xf numFmtId="164" fontId="0" fillId="0" borderId="11" xfId="0" applyNumberFormat="1" applyFont="1" applyFill="1" applyBorder="1" applyAlignment="1">
      <alignment horizontal="center"/>
    </xf>
    <xf numFmtId="164" fontId="1" fillId="5" borderId="11" xfId="1" applyNumberFormat="1" applyFont="1" applyFill="1" applyBorder="1" applyAlignment="1">
      <alignment horizontal="center"/>
    </xf>
    <xf numFmtId="164" fontId="0" fillId="0" borderId="0" xfId="0" applyNumberFormat="1" applyFont="1" applyFill="1" applyAlignment="1">
      <alignment horizontal="center"/>
    </xf>
    <xf numFmtId="164" fontId="1" fillId="0" borderId="0" xfId="1" applyNumberFormat="1" applyFont="1" applyFill="1" applyBorder="1" applyAlignment="1">
      <alignment horizontal="center"/>
    </xf>
    <xf numFmtId="164" fontId="2" fillId="0" borderId="0" xfId="1" applyNumberFormat="1" applyFont="1" applyFill="1" applyBorder="1" applyAlignment="1">
      <alignment horizontal="center"/>
    </xf>
    <xf numFmtId="4" fontId="4" fillId="10" borderId="9" xfId="0" applyNumberFormat="1" applyFont="1" applyFill="1" applyBorder="1"/>
    <xf numFmtId="9" fontId="1" fillId="0" borderId="0" xfId="1" applyFont="1" applyFill="1" applyBorder="1"/>
    <xf numFmtId="0" fontId="0" fillId="0" borderId="0" xfId="0" applyFont="1" applyFill="1" applyBorder="1" applyAlignment="1">
      <alignment horizontal="center"/>
    </xf>
    <xf numFmtId="4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164" fontId="1" fillId="5" borderId="8" xfId="1" applyNumberFormat="1" applyFont="1" applyFill="1" applyBorder="1" applyAlignment="1">
      <alignment horizontal="center"/>
    </xf>
    <xf numFmtId="9" fontId="2" fillId="5" borderId="6" xfId="1" applyFont="1" applyFill="1" applyBorder="1" applyAlignment="1">
      <alignment horizontal="center"/>
    </xf>
    <xf numFmtId="164" fontId="2" fillId="5" borderId="6" xfId="1" applyNumberFormat="1" applyFont="1" applyFill="1" applyBorder="1" applyAlignment="1">
      <alignment horizontal="center"/>
    </xf>
    <xf numFmtId="0" fontId="2" fillId="12" borderId="0" xfId="0" applyFont="1" applyFill="1" applyAlignment="1">
      <alignment horizontal="right"/>
    </xf>
    <xf numFmtId="4" fontId="0" fillId="12" borderId="0" xfId="0" applyNumberFormat="1" applyFill="1"/>
    <xf numFmtId="0" fontId="0" fillId="12" borderId="0" xfId="0" applyFont="1" applyFill="1" applyAlignment="1">
      <alignment horizontal="center"/>
    </xf>
    <xf numFmtId="4" fontId="0" fillId="12" borderId="0" xfId="0" applyNumberFormat="1" applyFont="1" applyFill="1" applyAlignment="1">
      <alignment horizontal="left"/>
    </xf>
    <xf numFmtId="0" fontId="5" fillId="8" borderId="0" xfId="0" applyFont="1" applyFill="1" applyAlignment="1">
      <alignment horizontal="right"/>
    </xf>
    <xf numFmtId="4" fontId="6" fillId="8" borderId="0" xfId="0" applyNumberFormat="1" applyFont="1" applyFill="1"/>
    <xf numFmtId="0" fontId="6" fillId="8" borderId="0" xfId="0" applyFont="1" applyFill="1" applyAlignment="1">
      <alignment horizontal="center"/>
    </xf>
    <xf numFmtId="4" fontId="6" fillId="8" borderId="0" xfId="0" applyNumberFormat="1" applyFont="1" applyFill="1" applyAlignment="1">
      <alignment horizontal="left"/>
    </xf>
    <xf numFmtId="4" fontId="0" fillId="0" borderId="0" xfId="0" applyNumberFormat="1" applyFont="1" applyFill="1" applyBorder="1" applyAlignment="1">
      <alignment horizontal="center"/>
    </xf>
    <xf numFmtId="0" fontId="2" fillId="7" borderId="19" xfId="0" applyFont="1" applyFill="1" applyBorder="1" applyAlignment="1">
      <alignment horizontal="right"/>
    </xf>
    <xf numFmtId="4" fontId="2" fillId="7" borderId="20" xfId="0" applyNumberFormat="1" applyFont="1" applyFill="1" applyBorder="1"/>
    <xf numFmtId="0" fontId="2" fillId="7" borderId="20" xfId="0" applyFont="1" applyFill="1" applyBorder="1" applyAlignment="1">
      <alignment horizontal="center"/>
    </xf>
    <xf numFmtId="4" fontId="2" fillId="7" borderId="20" xfId="0" applyNumberFormat="1" applyFont="1" applyFill="1" applyBorder="1" applyAlignment="1">
      <alignment horizontal="left"/>
    </xf>
    <xf numFmtId="4" fontId="0" fillId="7" borderId="20" xfId="0" applyNumberFormat="1" applyFont="1" applyFill="1" applyBorder="1" applyAlignment="1">
      <alignment horizontal="left"/>
    </xf>
    <xf numFmtId="4" fontId="2" fillId="7" borderId="21" xfId="0" applyNumberFormat="1" applyFont="1" applyFill="1" applyBorder="1"/>
    <xf numFmtId="4" fontId="2" fillId="6" borderId="3" xfId="0" applyNumberFormat="1" applyFont="1" applyFill="1" applyBorder="1" applyAlignment="1">
      <alignment horizontal="right"/>
    </xf>
    <xf numFmtId="4" fontId="2" fillId="6" borderId="1" xfId="0" applyNumberFormat="1" applyFont="1" applyFill="1" applyBorder="1" applyAlignment="1">
      <alignment horizontal="right"/>
    </xf>
    <xf numFmtId="4" fontId="2" fillId="3" borderId="14" xfId="0" applyNumberFormat="1" applyFont="1" applyFill="1" applyBorder="1" applyAlignment="1">
      <alignment horizontal="right"/>
    </xf>
    <xf numFmtId="4" fontId="2" fillId="3" borderId="1" xfId="0" applyNumberFormat="1" applyFont="1" applyFill="1" applyBorder="1" applyAlignment="1">
      <alignment horizontal="right"/>
    </xf>
    <xf numFmtId="4" fontId="2" fillId="9" borderId="14" xfId="0" applyNumberFormat="1" applyFont="1" applyFill="1" applyBorder="1" applyAlignment="1">
      <alignment horizontal="right"/>
    </xf>
    <xf numFmtId="4" fontId="2" fillId="9" borderId="1" xfId="0" applyNumberFormat="1" applyFont="1" applyFill="1" applyBorder="1" applyAlignment="1">
      <alignment horizontal="right"/>
    </xf>
    <xf numFmtId="4" fontId="2" fillId="2" borderId="14" xfId="0" applyNumberFormat="1" applyFont="1" applyFill="1" applyBorder="1" applyAlignment="1">
      <alignment horizontal="right"/>
    </xf>
    <xf numFmtId="4" fontId="2" fillId="2" borderId="3" xfId="0" applyNumberFormat="1" applyFont="1" applyFill="1" applyBorder="1" applyAlignment="1">
      <alignment horizontal="right"/>
    </xf>
    <xf numFmtId="0" fontId="2" fillId="5" borderId="11" xfId="1" applyNumberFormat="1" applyFont="1" applyFill="1" applyBorder="1" applyAlignment="1">
      <alignment horizontal="center"/>
    </xf>
    <xf numFmtId="0" fontId="2" fillId="5" borderId="8" xfId="1" applyNumberFormat="1" applyFont="1" applyFill="1" applyBorder="1" applyAlignment="1">
      <alignment horizontal="center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center" vertical="center"/>
    </xf>
    <xf numFmtId="0" fontId="13" fillId="0" borderId="0" xfId="2" applyFont="1" applyAlignment="1">
      <alignment vertic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 vertical="center"/>
    </xf>
    <xf numFmtId="0" fontId="14" fillId="0" borderId="0" xfId="3" applyFont="1" applyAlignment="1">
      <alignment horizontal="center" vertical="center"/>
    </xf>
    <xf numFmtId="15" fontId="15" fillId="0" borderId="0" xfId="2" applyNumberFormat="1" applyFont="1" applyAlignment="1">
      <alignment horizontal="center" vertical="center"/>
    </xf>
    <xf numFmtId="0" fontId="16" fillId="0" borderId="0" xfId="2" applyFont="1" applyAlignment="1">
      <alignment vertical="center"/>
    </xf>
    <xf numFmtId="15" fontId="16" fillId="0" borderId="0" xfId="2" applyNumberFormat="1" applyFont="1" applyAlignment="1">
      <alignment horizontal="left" vertical="center"/>
    </xf>
    <xf numFmtId="0" fontId="17" fillId="0" borderId="0" xfId="2" applyFont="1" applyAlignment="1" applyProtection="1">
      <alignment horizontal="center" vertical="center"/>
      <protection locked="0"/>
    </xf>
    <xf numFmtId="0" fontId="18" fillId="0" borderId="0" xfId="2" applyFont="1" applyAlignment="1">
      <alignment vertical="center"/>
    </xf>
    <xf numFmtId="15" fontId="18" fillId="0" borderId="0" xfId="2" applyNumberFormat="1" applyFont="1" applyAlignment="1">
      <alignment horizontal="left" vertical="center"/>
    </xf>
    <xf numFmtId="0" fontId="19" fillId="0" borderId="0" xfId="3" applyFont="1" applyAlignment="1">
      <alignment horizontal="center" vertical="center"/>
    </xf>
    <xf numFmtId="0" fontId="20" fillId="0" borderId="0" xfId="2" applyFont="1" applyAlignment="1" applyProtection="1">
      <alignment horizontal="left" vertical="center"/>
      <protection locked="0"/>
    </xf>
    <xf numFmtId="0" fontId="18" fillId="0" borderId="0" xfId="2" applyFont="1" applyAlignment="1">
      <alignment horizontal="left" vertical="center"/>
    </xf>
    <xf numFmtId="0" fontId="18" fillId="0" borderId="0" xfId="3" applyFont="1" applyAlignment="1">
      <alignment horizontal="left" vertical="center"/>
    </xf>
    <xf numFmtId="0" fontId="19" fillId="0" borderId="0" xfId="3" applyFont="1" applyAlignment="1">
      <alignment horizontal="right" vertical="center"/>
    </xf>
    <xf numFmtId="0" fontId="0" fillId="10" borderId="0" xfId="0" applyFill="1"/>
    <xf numFmtId="4" fontId="4" fillId="11" borderId="9" xfId="0" applyNumberFormat="1" applyFont="1" applyFill="1" applyBorder="1"/>
    <xf numFmtId="0" fontId="2" fillId="0" borderId="0" xfId="0" applyFont="1"/>
    <xf numFmtId="4" fontId="2" fillId="0" borderId="0" xfId="0" applyNumberFormat="1" applyFont="1"/>
    <xf numFmtId="0" fontId="0" fillId="14" borderId="22" xfId="0" applyFill="1" applyBorder="1"/>
    <xf numFmtId="0" fontId="0" fillId="14" borderId="0" xfId="0" applyFill="1" applyBorder="1"/>
    <xf numFmtId="0" fontId="0" fillId="14" borderId="23" xfId="0" applyFill="1" applyBorder="1"/>
    <xf numFmtId="4" fontId="0" fillId="14" borderId="0" xfId="0" applyNumberFormat="1" applyFill="1" applyBorder="1"/>
    <xf numFmtId="0" fontId="2" fillId="7" borderId="24" xfId="0" applyFont="1" applyFill="1" applyBorder="1"/>
    <xf numFmtId="0" fontId="2" fillId="7" borderId="25" xfId="0" applyFont="1" applyFill="1" applyBorder="1"/>
    <xf numFmtId="0" fontId="2" fillId="7" borderId="26" xfId="0" applyFont="1" applyFill="1" applyBorder="1"/>
    <xf numFmtId="0" fontId="2" fillId="13" borderId="27" xfId="0" applyFont="1" applyFill="1" applyBorder="1"/>
    <xf numFmtId="0" fontId="2" fillId="13" borderId="28" xfId="0" applyFont="1" applyFill="1" applyBorder="1"/>
    <xf numFmtId="4" fontId="2" fillId="13" borderId="28" xfId="0" applyNumberFormat="1" applyFont="1" applyFill="1" applyBorder="1"/>
    <xf numFmtId="14" fontId="2" fillId="13" borderId="28" xfId="0" applyNumberFormat="1" applyFont="1" applyFill="1" applyBorder="1" applyAlignment="1">
      <alignment horizontal="left"/>
    </xf>
    <xf numFmtId="0" fontId="2" fillId="13" borderId="29" xfId="0" applyFont="1" applyFill="1" applyBorder="1"/>
    <xf numFmtId="0" fontId="10" fillId="10" borderId="0" xfId="2" applyFont="1" applyFill="1" applyBorder="1" applyAlignment="1">
      <alignment horizontal="left" vertical="center"/>
    </xf>
    <xf numFmtId="0" fontId="2" fillId="7" borderId="25" xfId="0" applyFont="1" applyFill="1" applyBorder="1" applyAlignment="1">
      <alignment horizontal="center"/>
    </xf>
    <xf numFmtId="0" fontId="2" fillId="2" borderId="1" xfId="0" applyFont="1" applyFill="1" applyBorder="1" applyAlignment="1"/>
    <xf numFmtId="0" fontId="2" fillId="2" borderId="2" xfId="0" applyFont="1" applyFill="1" applyBorder="1" applyAlignment="1"/>
  </cellXfs>
  <cellStyles count="4">
    <cellStyle name="Normal" xfId="0" builtinId="0"/>
    <cellStyle name="Normal 2" xfId="3"/>
    <cellStyle name="Normal_base-gaine_rect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7</xdr:row>
          <xdr:rowOff>0</xdr:rowOff>
        </xdr:from>
        <xdr:to>
          <xdr:col>10</xdr:col>
          <xdr:colOff>0</xdr:colOff>
          <xdr:row>11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Nouvelle situation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racting/1-PdL/6.%20PU-E/6.%20Documents%20techniques+Travail/2.%20SiL/2.%20GT%20Technique/CSD/planning%20t&#226;ches%20bureau%20d'ing&#233;ni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graphique 1"/>
      <sheetName val="graphique 2"/>
      <sheetName val="état d'avancement"/>
      <sheetName val="Feuil2"/>
    </sheetNames>
    <sheetDataSet>
      <sheetData sheetId="0">
        <row r="1">
          <cell r="P1">
            <v>43101</v>
          </cell>
        </row>
        <row r="2">
          <cell r="P2">
            <v>43102</v>
          </cell>
        </row>
        <row r="3">
          <cell r="P3">
            <v>43189</v>
          </cell>
        </row>
        <row r="4">
          <cell r="P4">
            <v>43192</v>
          </cell>
        </row>
        <row r="5">
          <cell r="P5">
            <v>43230</v>
          </cell>
        </row>
        <row r="6">
          <cell r="P6">
            <v>43241</v>
          </cell>
        </row>
        <row r="7">
          <cell r="P7">
            <v>43313</v>
          </cell>
        </row>
        <row r="8">
          <cell r="P8">
            <v>43360</v>
          </cell>
        </row>
        <row r="9">
          <cell r="P9">
            <v>43459</v>
          </cell>
        </row>
        <row r="10">
          <cell r="P10">
            <v>43466</v>
          </cell>
        </row>
        <row r="11">
          <cell r="P11">
            <v>43467</v>
          </cell>
        </row>
        <row r="12">
          <cell r="P12">
            <v>43574</v>
          </cell>
        </row>
        <row r="13">
          <cell r="P13">
            <v>43577</v>
          </cell>
        </row>
        <row r="14">
          <cell r="P14">
            <v>43615</v>
          </cell>
        </row>
        <row r="15">
          <cell r="P15">
            <v>43626</v>
          </cell>
        </row>
        <row r="16">
          <cell r="P16">
            <v>43678</v>
          </cell>
        </row>
        <row r="17">
          <cell r="P17">
            <v>43724</v>
          </cell>
        </row>
        <row r="18">
          <cell r="P18">
            <v>43824</v>
          </cell>
        </row>
        <row r="19">
          <cell r="P19">
            <v>43831</v>
          </cell>
        </row>
        <row r="20">
          <cell r="P20">
            <v>43832</v>
          </cell>
        </row>
        <row r="21">
          <cell r="P21">
            <v>43931</v>
          </cell>
        </row>
        <row r="22">
          <cell r="P22">
            <v>43934</v>
          </cell>
        </row>
        <row r="23">
          <cell r="P23">
            <v>43972</v>
          </cell>
        </row>
        <row r="24">
          <cell r="P24">
            <v>43983</v>
          </cell>
        </row>
        <row r="25">
          <cell r="P25">
            <v>44044</v>
          </cell>
        </row>
        <row r="26">
          <cell r="P26">
            <v>44095</v>
          </cell>
        </row>
        <row r="27">
          <cell r="P27">
            <v>44190</v>
          </cell>
        </row>
      </sheetData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4:M19"/>
  <sheetViews>
    <sheetView tabSelected="1" workbookViewId="0">
      <selection activeCell="G21" sqref="G21"/>
    </sheetView>
  </sheetViews>
  <sheetFormatPr baseColWidth="10" defaultRowHeight="15"/>
  <cols>
    <col min="1" max="1" width="27.85546875" customWidth="1"/>
    <col min="2" max="2" width="23.28515625" customWidth="1"/>
    <col min="3" max="3" width="15.42578125" customWidth="1"/>
  </cols>
  <sheetData>
    <row r="4" spans="1:13" ht="18.75">
      <c r="A4" s="130" t="s">
        <v>83</v>
      </c>
      <c r="B4" s="130"/>
      <c r="C4" s="130"/>
      <c r="D4" s="130"/>
      <c r="E4" s="114"/>
      <c r="F4" s="114"/>
      <c r="G4" s="114"/>
    </row>
    <row r="5" spans="1:13">
      <c r="A5" s="97"/>
      <c r="B5" s="98"/>
      <c r="C5" s="98"/>
      <c r="D5" s="98"/>
    </row>
    <row r="6" spans="1:13">
      <c r="A6" s="99" t="s">
        <v>77</v>
      </c>
      <c r="B6" s="100" t="s">
        <v>101</v>
      </c>
      <c r="C6" s="101"/>
      <c r="D6" s="102"/>
      <c r="M6" t="s">
        <v>88</v>
      </c>
    </row>
    <row r="7" spans="1:13">
      <c r="A7" s="99" t="s">
        <v>78</v>
      </c>
      <c r="B7" s="100" t="s">
        <v>102</v>
      </c>
      <c r="C7" s="103"/>
      <c r="D7" s="102"/>
      <c r="M7" t="s">
        <v>92</v>
      </c>
    </row>
    <row r="8" spans="1:13">
      <c r="A8" s="104" t="s">
        <v>79</v>
      </c>
      <c r="B8" s="105">
        <v>43327</v>
      </c>
      <c r="C8" s="103"/>
      <c r="D8" s="102"/>
      <c r="M8" t="s">
        <v>89</v>
      </c>
    </row>
    <row r="9" spans="1:13">
      <c r="A9" s="99" t="s">
        <v>80</v>
      </c>
      <c r="B9" s="100" t="s">
        <v>81</v>
      </c>
      <c r="C9" s="106"/>
      <c r="D9" s="102"/>
      <c r="M9" t="s">
        <v>90</v>
      </c>
    </row>
    <row r="10" spans="1:13">
      <c r="A10" s="107" t="s">
        <v>82</v>
      </c>
      <c r="B10" s="108" t="s">
        <v>81</v>
      </c>
      <c r="C10" s="109"/>
      <c r="D10" s="109"/>
      <c r="M10" t="s">
        <v>91</v>
      </c>
    </row>
    <row r="11" spans="1:13">
      <c r="A11" s="104" t="s">
        <v>84</v>
      </c>
      <c r="B11" s="110"/>
      <c r="C11" s="109"/>
      <c r="D11" s="109"/>
      <c r="M11" t="s">
        <v>93</v>
      </c>
    </row>
    <row r="12" spans="1:13">
      <c r="A12" s="111"/>
      <c r="B12" s="112"/>
      <c r="C12" s="109"/>
      <c r="D12" s="113"/>
      <c r="M12" t="s">
        <v>94</v>
      </c>
    </row>
    <row r="14" spans="1:13">
      <c r="A14" s="116" t="s">
        <v>85</v>
      </c>
      <c r="B14" s="116"/>
      <c r="C14" s="117">
        <f>'1'!M75</f>
        <v>230654.20224086</v>
      </c>
      <c r="D14" s="116" t="s">
        <v>86</v>
      </c>
    </row>
    <row r="15" spans="1:13" ht="15.75" thickBot="1"/>
    <row r="16" spans="1:13">
      <c r="A16" s="122" t="s">
        <v>95</v>
      </c>
      <c r="B16" s="123" t="s">
        <v>96</v>
      </c>
      <c r="C16" s="131" t="s">
        <v>97</v>
      </c>
      <c r="D16" s="131"/>
      <c r="E16" s="123" t="s">
        <v>98</v>
      </c>
      <c r="F16" s="123"/>
      <c r="G16" s="124"/>
    </row>
    <row r="17" spans="1:7">
      <c r="A17" s="118" t="str">
        <f ca="1">'1'!C79</f>
        <v>Situation 1</v>
      </c>
      <c r="B17" s="119" t="s">
        <v>88</v>
      </c>
      <c r="C17" s="121">
        <f ca="1">'1'!O79</f>
        <v>10498.997112000001</v>
      </c>
      <c r="D17" s="119" t="s">
        <v>86</v>
      </c>
      <c r="E17" s="121" t="str">
        <f>'1'!D79</f>
        <v>Facture n° XXXX du 31.07.2018</v>
      </c>
      <c r="F17" s="119"/>
      <c r="G17" s="120"/>
    </row>
    <row r="18" spans="1:7">
      <c r="A18" s="118"/>
      <c r="B18" s="119"/>
      <c r="C18" s="119"/>
      <c r="D18" s="119"/>
      <c r="E18" s="119"/>
      <c r="F18" s="119"/>
      <c r="G18" s="120"/>
    </row>
    <row r="19" spans="1:7" ht="15.75" thickBot="1">
      <c r="A19" s="125" t="s">
        <v>99</v>
      </c>
      <c r="B19" s="126"/>
      <c r="C19" s="127">
        <f ca="1">SUM(C17:C18)</f>
        <v>10498.997112000001</v>
      </c>
      <c r="D19" s="126" t="s">
        <v>100</v>
      </c>
      <c r="E19" s="128">
        <f ca="1">TODAY()</f>
        <v>43473</v>
      </c>
      <c r="F19" s="126"/>
      <c r="G19" s="129"/>
    </row>
  </sheetData>
  <mergeCells count="2">
    <mergeCell ref="A4:D4"/>
    <mergeCell ref="C16:D16"/>
  </mergeCells>
  <dataValidations count="1">
    <dataValidation type="list" allowBlank="1" showInputMessage="1" showErrorMessage="1" sqref="B17">
      <formula1>$M$6:$M$12</formula1>
    </dataValidation>
  </dataValidations>
  <pageMargins left="0.7" right="0.7" top="0.75" bottom="0.75" header="0.3" footer="0.3"/>
  <pageSetup paperSize="9" scale="7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ewsituation" altText="Nouvelle situation">
                <anchor moveWithCells="1" sizeWithCells="1">
                  <from>
                    <xdr:col>8</xdr:col>
                    <xdr:colOff>0</xdr:colOff>
                    <xdr:row>7</xdr:row>
                    <xdr:rowOff>0</xdr:rowOff>
                  </from>
                  <to>
                    <xdr:col>10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79"/>
  <sheetViews>
    <sheetView workbookViewId="0">
      <pane xSplit="3" ySplit="1" topLeftCell="D59" activePane="bottomRight" state="frozen"/>
      <selection pane="topRight" activeCell="D1" sqref="D1"/>
      <selection pane="bottomLeft" activeCell="A2" sqref="A2"/>
      <selection pane="bottomRight" activeCell="C79" sqref="C79"/>
    </sheetView>
  </sheetViews>
  <sheetFormatPr baseColWidth="10" defaultRowHeight="15"/>
  <cols>
    <col min="1" max="2" width="4.28515625" style="1" customWidth="1"/>
    <col min="3" max="3" width="84.5703125" style="1" customWidth="1"/>
    <col min="4" max="4" width="12.7109375" style="10" customWidth="1"/>
    <col min="5" max="5" width="8.140625" style="36" bestFit="1" customWidth="1"/>
    <col min="6" max="6" width="11.42578125" style="11" customWidth="1"/>
    <col min="7" max="7" width="12.7109375" style="10" customWidth="1"/>
    <col min="8" max="8" width="9.140625" style="36" customWidth="1"/>
    <col min="9" max="9" width="11.42578125" style="11" customWidth="1"/>
    <col min="10" max="10" width="12.7109375" style="10" customWidth="1"/>
    <col min="11" max="11" width="9.140625" style="36" customWidth="1"/>
    <col min="12" max="12" width="11.42578125" style="11" customWidth="1"/>
    <col min="13" max="13" width="10.140625" style="11" bestFit="1" customWidth="1"/>
    <col min="14" max="14" width="9.140625" style="38" bestFit="1" customWidth="1"/>
    <col min="15" max="15" width="11.28515625" style="4" customWidth="1"/>
    <col min="16" max="16384" width="11.42578125" style="1"/>
  </cols>
  <sheetData>
    <row r="1" spans="1:15" s="4" customFormat="1">
      <c r="A1" s="132" t="s">
        <v>0</v>
      </c>
      <c r="B1" s="133"/>
      <c r="C1" s="133"/>
      <c r="D1" s="87" t="s">
        <v>65</v>
      </c>
      <c r="E1" s="52" t="s">
        <v>1</v>
      </c>
      <c r="F1" s="88" t="s">
        <v>70</v>
      </c>
      <c r="G1" s="89" t="s">
        <v>66</v>
      </c>
      <c r="H1" s="53" t="s">
        <v>1</v>
      </c>
      <c r="I1" s="90" t="s">
        <v>70</v>
      </c>
      <c r="J1" s="91" t="s">
        <v>71</v>
      </c>
      <c r="K1" s="54" t="s">
        <v>1</v>
      </c>
      <c r="L1" s="92" t="s">
        <v>70</v>
      </c>
      <c r="M1" s="93" t="s">
        <v>72</v>
      </c>
      <c r="N1" s="29" t="s">
        <v>1</v>
      </c>
      <c r="O1" s="94" t="s">
        <v>72</v>
      </c>
    </row>
    <row r="2" spans="1:15" s="4" customFormat="1">
      <c r="A2" s="2" t="s">
        <v>2</v>
      </c>
      <c r="B2" s="3"/>
      <c r="C2" s="3"/>
      <c r="D2" s="12">
        <v>5500</v>
      </c>
      <c r="E2" s="70">
        <f>AVERAGE(E3:E6)</f>
        <v>1</v>
      </c>
      <c r="F2" s="43">
        <f>D2*E2</f>
        <v>5500</v>
      </c>
      <c r="G2" s="46">
        <v>550</v>
      </c>
      <c r="H2" s="70">
        <v>1</v>
      </c>
      <c r="I2" s="43">
        <f>G2*H2</f>
        <v>550</v>
      </c>
      <c r="J2" s="46">
        <v>1449.2</v>
      </c>
      <c r="K2" s="71">
        <v>0.99985999999999997</v>
      </c>
      <c r="L2" s="43">
        <f>J2*K2</f>
        <v>1448.997112</v>
      </c>
      <c r="M2" s="47">
        <f>D2+G2+J2</f>
        <v>7499.2</v>
      </c>
      <c r="N2" s="37">
        <f>O2/M2</f>
        <v>0.99997294538084069</v>
      </c>
      <c r="O2" s="14">
        <f>F2+I2+L2</f>
        <v>7498.997112</v>
      </c>
    </row>
    <row r="3" spans="1:15">
      <c r="A3" s="5"/>
      <c r="B3" s="6" t="s">
        <v>3</v>
      </c>
      <c r="C3" s="6"/>
      <c r="D3" s="12"/>
      <c r="E3" s="30">
        <v>1</v>
      </c>
      <c r="F3" s="43"/>
      <c r="G3" s="47"/>
      <c r="H3" s="30"/>
      <c r="I3" s="43"/>
      <c r="J3" s="50"/>
      <c r="K3" s="30"/>
      <c r="L3" s="43"/>
      <c r="M3" s="47"/>
      <c r="N3" s="57"/>
      <c r="O3" s="14"/>
    </row>
    <row r="4" spans="1:15">
      <c r="A4" s="5"/>
      <c r="B4" s="6" t="s">
        <v>4</v>
      </c>
      <c r="C4" s="6"/>
      <c r="D4" s="12"/>
      <c r="E4" s="30">
        <v>1</v>
      </c>
      <c r="F4" s="43"/>
      <c r="G4" s="47"/>
      <c r="H4" s="30"/>
      <c r="I4" s="43"/>
      <c r="J4" s="50"/>
      <c r="K4" s="30"/>
      <c r="L4" s="43"/>
      <c r="M4" s="47"/>
      <c r="N4" s="57"/>
      <c r="O4" s="14"/>
    </row>
    <row r="5" spans="1:15">
      <c r="A5" s="5"/>
      <c r="B5" s="6" t="s">
        <v>5</v>
      </c>
      <c r="C5" s="6"/>
      <c r="D5" s="12"/>
      <c r="E5" s="30">
        <v>1</v>
      </c>
      <c r="F5" s="43"/>
      <c r="G5" s="47"/>
      <c r="H5" s="30"/>
      <c r="I5" s="43"/>
      <c r="J5" s="50"/>
      <c r="K5" s="30"/>
      <c r="L5" s="43"/>
      <c r="M5" s="47"/>
      <c r="N5" s="57"/>
      <c r="O5" s="14"/>
    </row>
    <row r="6" spans="1:15">
      <c r="A6" s="5"/>
      <c r="B6" s="6" t="s">
        <v>6</v>
      </c>
      <c r="C6" s="6"/>
      <c r="D6" s="12"/>
      <c r="E6" s="30">
        <v>1</v>
      </c>
      <c r="F6" s="43"/>
      <c r="G6" s="47"/>
      <c r="H6" s="30"/>
      <c r="I6" s="43"/>
      <c r="J6" s="50"/>
      <c r="K6" s="30"/>
      <c r="L6" s="43"/>
      <c r="M6" s="47"/>
      <c r="N6" s="57"/>
      <c r="O6" s="14"/>
    </row>
    <row r="7" spans="1:15">
      <c r="A7" s="5"/>
      <c r="B7" s="6" t="s">
        <v>7</v>
      </c>
      <c r="C7" s="6"/>
      <c r="D7" s="12"/>
      <c r="E7" s="30"/>
      <c r="F7" s="43"/>
      <c r="G7" s="47"/>
      <c r="H7" s="30"/>
      <c r="I7" s="43"/>
      <c r="J7" s="50"/>
      <c r="K7" s="30"/>
      <c r="L7" s="43"/>
      <c r="M7" s="55"/>
      <c r="N7" s="58"/>
      <c r="O7" s="39"/>
    </row>
    <row r="8" spans="1:15">
      <c r="A8" s="5"/>
      <c r="B8" s="6"/>
      <c r="C8" s="6" t="s">
        <v>8</v>
      </c>
      <c r="D8" s="12"/>
      <c r="E8" s="31" t="s">
        <v>76</v>
      </c>
      <c r="F8" s="43"/>
      <c r="G8" s="47"/>
      <c r="H8" s="30"/>
      <c r="I8" s="43"/>
      <c r="J8" s="50"/>
      <c r="K8" s="30"/>
      <c r="L8" s="43"/>
      <c r="M8" s="55"/>
      <c r="N8" s="58"/>
      <c r="O8" s="39"/>
    </row>
    <row r="9" spans="1:15">
      <c r="A9" s="5"/>
      <c r="B9" s="6"/>
      <c r="C9" s="6" t="s">
        <v>9</v>
      </c>
      <c r="D9" s="12"/>
      <c r="E9" s="31" t="s">
        <v>76</v>
      </c>
      <c r="F9" s="43"/>
      <c r="G9" s="47"/>
      <c r="H9" s="30"/>
      <c r="I9" s="43"/>
      <c r="J9" s="50"/>
      <c r="K9" s="30"/>
      <c r="L9" s="43"/>
      <c r="M9" s="55"/>
      <c r="N9" s="58"/>
      <c r="O9" s="39"/>
    </row>
    <row r="10" spans="1:15" ht="15.75" thickBot="1">
      <c r="A10" s="24"/>
      <c r="B10" s="25"/>
      <c r="C10" s="25" t="s">
        <v>10</v>
      </c>
      <c r="D10" s="26"/>
      <c r="E10" s="32" t="s">
        <v>76</v>
      </c>
      <c r="F10" s="44"/>
      <c r="G10" s="48"/>
      <c r="H10" s="33"/>
      <c r="I10" s="44"/>
      <c r="J10" s="51"/>
      <c r="K10" s="33"/>
      <c r="L10" s="44"/>
      <c r="M10" s="56"/>
      <c r="N10" s="59"/>
      <c r="O10" s="40"/>
    </row>
    <row r="11" spans="1:15" s="4" customFormat="1" ht="15.75" thickTop="1">
      <c r="A11" s="7" t="s">
        <v>11</v>
      </c>
      <c r="B11" s="8"/>
      <c r="C11" s="8"/>
      <c r="D11" s="12">
        <v>31000</v>
      </c>
      <c r="E11" s="70">
        <f>AVERAGE(E12:E19)</f>
        <v>0</v>
      </c>
      <c r="F11" s="43">
        <f>D11*E11</f>
        <v>0</v>
      </c>
      <c r="G11" s="47">
        <v>3625</v>
      </c>
      <c r="H11" s="70">
        <v>0</v>
      </c>
      <c r="I11" s="43"/>
      <c r="J11" s="47">
        <v>9963</v>
      </c>
      <c r="K11" s="70">
        <v>0</v>
      </c>
      <c r="L11" s="43">
        <f>J11*K11</f>
        <v>0</v>
      </c>
      <c r="M11" s="47">
        <f>D11+G11+J11</f>
        <v>44588</v>
      </c>
      <c r="N11" s="37">
        <f>O11/M11</f>
        <v>0</v>
      </c>
      <c r="O11" s="14">
        <f>F11+I11+L11</f>
        <v>0</v>
      </c>
    </row>
    <row r="12" spans="1:15">
      <c r="A12" s="5"/>
      <c r="B12" s="6" t="s">
        <v>12</v>
      </c>
      <c r="C12" s="6"/>
      <c r="D12" s="12"/>
      <c r="E12" s="30">
        <v>0</v>
      </c>
      <c r="F12" s="43"/>
      <c r="G12" s="47"/>
      <c r="H12" s="30"/>
      <c r="I12" s="43"/>
      <c r="J12" s="50"/>
      <c r="K12" s="30"/>
      <c r="L12" s="43"/>
      <c r="M12" s="55"/>
      <c r="N12" s="58"/>
      <c r="O12" s="39"/>
    </row>
    <row r="13" spans="1:15">
      <c r="A13" s="5"/>
      <c r="B13" s="6" t="s">
        <v>13</v>
      </c>
      <c r="C13" s="6"/>
      <c r="D13" s="12"/>
      <c r="E13" s="30">
        <v>0</v>
      </c>
      <c r="F13" s="43"/>
      <c r="G13" s="47"/>
      <c r="H13" s="30"/>
      <c r="I13" s="43"/>
      <c r="J13" s="50"/>
      <c r="K13" s="30"/>
      <c r="L13" s="43"/>
      <c r="M13" s="55"/>
      <c r="N13" s="58"/>
      <c r="O13" s="39"/>
    </row>
    <row r="14" spans="1:15">
      <c r="A14" s="5"/>
      <c r="B14" s="6" t="s">
        <v>14</v>
      </c>
      <c r="C14" s="6"/>
      <c r="D14" s="12"/>
      <c r="E14" s="30">
        <v>0</v>
      </c>
      <c r="F14" s="43"/>
      <c r="G14" s="47"/>
      <c r="H14" s="30"/>
      <c r="I14" s="43"/>
      <c r="J14" s="50"/>
      <c r="K14" s="30"/>
      <c r="L14" s="43"/>
      <c r="M14" s="55"/>
      <c r="N14" s="58"/>
      <c r="O14" s="39"/>
    </row>
    <row r="15" spans="1:15">
      <c r="A15" s="5"/>
      <c r="B15" s="6" t="s">
        <v>15</v>
      </c>
      <c r="C15" s="6"/>
      <c r="D15" s="12"/>
      <c r="E15" s="30">
        <v>0</v>
      </c>
      <c r="F15" s="43"/>
      <c r="G15" s="47"/>
      <c r="H15" s="30"/>
      <c r="I15" s="43"/>
      <c r="J15" s="50"/>
      <c r="K15" s="30"/>
      <c r="L15" s="43"/>
      <c r="M15" s="55"/>
      <c r="N15" s="58"/>
      <c r="O15" s="39"/>
    </row>
    <row r="16" spans="1:15">
      <c r="A16" s="5"/>
      <c r="B16" s="6" t="s">
        <v>16</v>
      </c>
      <c r="C16" s="6"/>
      <c r="D16" s="12"/>
      <c r="E16" s="30">
        <v>0</v>
      </c>
      <c r="F16" s="43"/>
      <c r="G16" s="47"/>
      <c r="H16" s="30"/>
      <c r="I16" s="43"/>
      <c r="J16" s="50"/>
      <c r="K16" s="30"/>
      <c r="L16" s="43"/>
      <c r="M16" s="55"/>
      <c r="N16" s="58"/>
      <c r="O16" s="39"/>
    </row>
    <row r="17" spans="1:15">
      <c r="A17" s="5"/>
      <c r="B17" s="6" t="s">
        <v>17</v>
      </c>
      <c r="C17" s="6"/>
      <c r="D17" s="12"/>
      <c r="E17" s="30">
        <v>0</v>
      </c>
      <c r="F17" s="43"/>
      <c r="G17" s="47"/>
      <c r="H17" s="30"/>
      <c r="I17" s="43"/>
      <c r="J17" s="50"/>
      <c r="K17" s="30"/>
      <c r="L17" s="43"/>
      <c r="M17" s="55"/>
      <c r="N17" s="58"/>
      <c r="O17" s="39"/>
    </row>
    <row r="18" spans="1:15">
      <c r="A18" s="5"/>
      <c r="B18" s="6" t="s">
        <v>104</v>
      </c>
      <c r="C18" s="6"/>
      <c r="D18" s="12"/>
      <c r="E18" s="30">
        <v>0</v>
      </c>
      <c r="F18" s="43"/>
      <c r="G18" s="47"/>
      <c r="H18" s="30"/>
      <c r="I18" s="43"/>
      <c r="J18" s="50"/>
      <c r="K18" s="30"/>
      <c r="L18" s="43"/>
      <c r="M18" s="55"/>
      <c r="N18" s="58"/>
      <c r="O18" s="39"/>
    </row>
    <row r="19" spans="1:15">
      <c r="A19" s="5"/>
      <c r="B19" s="6" t="s">
        <v>105</v>
      </c>
      <c r="C19" s="6"/>
      <c r="D19" s="12"/>
      <c r="E19" s="30">
        <v>0</v>
      </c>
      <c r="F19" s="43"/>
      <c r="G19" s="47"/>
      <c r="H19" s="30"/>
      <c r="I19" s="43"/>
      <c r="J19" s="50"/>
      <c r="K19" s="30"/>
      <c r="L19" s="43"/>
      <c r="M19" s="55"/>
      <c r="N19" s="58"/>
      <c r="O19" s="39"/>
    </row>
    <row r="20" spans="1:15">
      <c r="A20" s="5"/>
      <c r="B20" s="6" t="s">
        <v>18</v>
      </c>
      <c r="C20" s="6"/>
      <c r="D20" s="12"/>
      <c r="E20" s="30"/>
      <c r="F20" s="43"/>
      <c r="G20" s="47"/>
      <c r="H20" s="30"/>
      <c r="I20" s="43"/>
      <c r="J20" s="50"/>
      <c r="K20" s="30"/>
      <c r="L20" s="43"/>
      <c r="M20" s="55"/>
      <c r="N20" s="58"/>
      <c r="O20" s="39"/>
    </row>
    <row r="21" spans="1:15">
      <c r="A21" s="5"/>
      <c r="B21" s="6"/>
      <c r="C21" s="6" t="s">
        <v>19</v>
      </c>
      <c r="D21" s="12"/>
      <c r="E21" s="30"/>
      <c r="F21" s="43"/>
      <c r="G21" s="47"/>
      <c r="H21" s="30"/>
      <c r="I21" s="43"/>
      <c r="J21" s="50"/>
      <c r="K21" s="30"/>
      <c r="L21" s="43"/>
      <c r="M21" s="55"/>
      <c r="N21" s="58"/>
      <c r="O21" s="39"/>
    </row>
    <row r="22" spans="1:15">
      <c r="A22" s="5"/>
      <c r="B22" s="6"/>
      <c r="C22" s="6" t="s">
        <v>8</v>
      </c>
      <c r="D22" s="12"/>
      <c r="E22" s="30"/>
      <c r="F22" s="43"/>
      <c r="G22" s="47"/>
      <c r="H22" s="30"/>
      <c r="I22" s="43"/>
      <c r="J22" s="50"/>
      <c r="K22" s="30"/>
      <c r="L22" s="43"/>
      <c r="M22" s="55"/>
      <c r="N22" s="58"/>
      <c r="O22" s="39"/>
    </row>
    <row r="23" spans="1:15">
      <c r="A23" s="5"/>
      <c r="B23" s="6"/>
      <c r="C23" s="6" t="s">
        <v>20</v>
      </c>
      <c r="D23" s="12"/>
      <c r="E23" s="30"/>
      <c r="F23" s="43"/>
      <c r="G23" s="47"/>
      <c r="H23" s="30"/>
      <c r="I23" s="43"/>
      <c r="J23" s="50"/>
      <c r="K23" s="30"/>
      <c r="L23" s="43"/>
      <c r="M23" s="55"/>
      <c r="N23" s="58"/>
      <c r="O23" s="39"/>
    </row>
    <row r="24" spans="1:15" ht="15.75" thickBot="1">
      <c r="A24" s="24"/>
      <c r="B24" s="25"/>
      <c r="C24" s="25" t="s">
        <v>21</v>
      </c>
      <c r="D24" s="26"/>
      <c r="E24" s="33"/>
      <c r="F24" s="44"/>
      <c r="G24" s="48"/>
      <c r="H24" s="33"/>
      <c r="I24" s="44"/>
      <c r="J24" s="51"/>
      <c r="K24" s="33"/>
      <c r="L24" s="44"/>
      <c r="M24" s="56"/>
      <c r="N24" s="59"/>
      <c r="O24" s="40"/>
    </row>
    <row r="25" spans="1:15" s="4" customFormat="1" ht="15.75" thickTop="1">
      <c r="A25" s="7" t="s">
        <v>22</v>
      </c>
      <c r="B25" s="8"/>
      <c r="C25" s="8"/>
      <c r="D25" s="12">
        <v>5000</v>
      </c>
      <c r="E25" s="70">
        <f>AVERAGE(E26)</f>
        <v>0</v>
      </c>
      <c r="F25" s="43">
        <f>D25*E25</f>
        <v>0</v>
      </c>
      <c r="G25" s="47">
        <v>500</v>
      </c>
      <c r="H25" s="70">
        <v>0</v>
      </c>
      <c r="I25" s="43">
        <f>G25*H25</f>
        <v>0</v>
      </c>
      <c r="J25" s="47">
        <v>906</v>
      </c>
      <c r="K25" s="70">
        <v>0</v>
      </c>
      <c r="L25" s="43">
        <f>J25*K25</f>
        <v>0</v>
      </c>
      <c r="M25" s="47">
        <f>D25+G25+J25</f>
        <v>6406</v>
      </c>
      <c r="N25" s="37">
        <f>O25/M25</f>
        <v>0</v>
      </c>
      <c r="O25" s="14">
        <f>F25+I25+L25</f>
        <v>0</v>
      </c>
    </row>
    <row r="26" spans="1:15">
      <c r="A26" s="5"/>
      <c r="B26" s="6" t="s">
        <v>23</v>
      </c>
      <c r="C26" s="6"/>
      <c r="D26" s="12"/>
      <c r="E26" s="30">
        <v>0</v>
      </c>
      <c r="F26" s="43"/>
      <c r="G26" s="47"/>
      <c r="H26" s="30"/>
      <c r="I26" s="43"/>
      <c r="J26" s="50"/>
      <c r="K26" s="30"/>
      <c r="L26" s="43"/>
      <c r="M26" s="55"/>
      <c r="N26" s="58"/>
      <c r="O26" s="39"/>
    </row>
    <row r="27" spans="1:15">
      <c r="A27" s="5"/>
      <c r="B27" s="6" t="s">
        <v>24</v>
      </c>
      <c r="C27" s="6"/>
      <c r="D27" s="12"/>
      <c r="E27" s="30"/>
      <c r="F27" s="43"/>
      <c r="G27" s="47"/>
      <c r="H27" s="30"/>
      <c r="I27" s="43"/>
      <c r="J27" s="50"/>
      <c r="K27" s="30"/>
      <c r="L27" s="43"/>
      <c r="M27" s="55"/>
      <c r="N27" s="58"/>
      <c r="O27" s="39"/>
    </row>
    <row r="28" spans="1:15" ht="15.75" thickBot="1">
      <c r="A28" s="24"/>
      <c r="B28" s="25"/>
      <c r="C28" s="25" t="s">
        <v>25</v>
      </c>
      <c r="D28" s="26"/>
      <c r="E28" s="33"/>
      <c r="F28" s="44"/>
      <c r="G28" s="48"/>
      <c r="H28" s="33"/>
      <c r="I28" s="44"/>
      <c r="J28" s="51"/>
      <c r="K28" s="33"/>
      <c r="L28" s="44"/>
      <c r="M28" s="56"/>
      <c r="N28" s="59"/>
      <c r="O28" s="40"/>
    </row>
    <row r="29" spans="1:15" s="4" customFormat="1" ht="16.5" thickTop="1" thickBot="1">
      <c r="A29" s="27" t="s">
        <v>67</v>
      </c>
      <c r="B29" s="28"/>
      <c r="C29" s="28"/>
      <c r="D29" s="26">
        <v>6500</v>
      </c>
      <c r="E29" s="95">
        <v>12</v>
      </c>
      <c r="F29" s="44">
        <f>(125*2)*E29</f>
        <v>3000</v>
      </c>
      <c r="G29" s="48"/>
      <c r="H29" s="33"/>
      <c r="I29" s="44"/>
      <c r="J29" s="48"/>
      <c r="K29" s="33"/>
      <c r="L29" s="44"/>
      <c r="M29" s="48">
        <f>D29+G29+J29</f>
        <v>6500</v>
      </c>
      <c r="N29" s="60">
        <f>O29/M29</f>
        <v>0.46153846153846156</v>
      </c>
      <c r="O29" s="41">
        <f>F29+I29+L29</f>
        <v>3000</v>
      </c>
    </row>
    <row r="30" spans="1:15" s="4" customFormat="1" ht="15.75" thickTop="1">
      <c r="A30" s="7" t="s">
        <v>26</v>
      </c>
      <c r="B30" s="8"/>
      <c r="C30" s="8"/>
      <c r="D30" s="12">
        <v>32650</v>
      </c>
      <c r="E30" s="70">
        <f>AVERAGE(E31:E36)</f>
        <v>0</v>
      </c>
      <c r="F30" s="43">
        <f>D30*E30</f>
        <v>0</v>
      </c>
      <c r="G30" s="47">
        <v>4750</v>
      </c>
      <c r="H30" s="70">
        <v>0</v>
      </c>
      <c r="I30" s="43">
        <f>G30*H30</f>
        <v>0</v>
      </c>
      <c r="J30" s="47">
        <v>4529</v>
      </c>
      <c r="K30" s="70"/>
      <c r="L30" s="43">
        <f>J30*K30</f>
        <v>0</v>
      </c>
      <c r="M30" s="47">
        <f>D30+G30+J30</f>
        <v>41929</v>
      </c>
      <c r="N30" s="37">
        <f>O30/M30</f>
        <v>0</v>
      </c>
      <c r="O30" s="14">
        <f>F30+I30+L30</f>
        <v>0</v>
      </c>
    </row>
    <row r="31" spans="1:15">
      <c r="A31" s="5"/>
      <c r="B31" s="6" t="s">
        <v>27</v>
      </c>
      <c r="C31" s="6"/>
      <c r="D31" s="12"/>
      <c r="E31" s="30">
        <v>0</v>
      </c>
      <c r="F31" s="43"/>
      <c r="G31" s="47"/>
      <c r="H31" s="30"/>
      <c r="I31" s="43"/>
      <c r="J31" s="50"/>
      <c r="K31" s="30"/>
      <c r="L31" s="43"/>
      <c r="M31" s="55"/>
      <c r="N31" s="58"/>
      <c r="O31" s="39"/>
    </row>
    <row r="32" spans="1:15">
      <c r="A32" s="5"/>
      <c r="B32" s="6" t="s">
        <v>28</v>
      </c>
      <c r="C32" s="6"/>
      <c r="D32" s="12"/>
      <c r="E32" s="30">
        <v>0</v>
      </c>
      <c r="F32" s="43"/>
      <c r="G32" s="47"/>
      <c r="H32" s="30"/>
      <c r="I32" s="43"/>
      <c r="J32" s="50"/>
      <c r="K32" s="30"/>
      <c r="L32" s="43"/>
      <c r="M32" s="55"/>
      <c r="N32" s="58"/>
      <c r="O32" s="39"/>
    </row>
    <row r="33" spans="1:15">
      <c r="A33" s="5"/>
      <c r="B33" s="6" t="s">
        <v>29</v>
      </c>
      <c r="C33" s="6"/>
      <c r="D33" s="12"/>
      <c r="E33" s="30">
        <v>0</v>
      </c>
      <c r="F33" s="43"/>
      <c r="G33" s="47"/>
      <c r="H33" s="30"/>
      <c r="I33" s="43"/>
      <c r="J33" s="50"/>
      <c r="K33" s="30"/>
      <c r="L33" s="43"/>
      <c r="M33" s="55"/>
      <c r="N33" s="58"/>
      <c r="O33" s="39"/>
    </row>
    <row r="34" spans="1:15">
      <c r="A34" s="5"/>
      <c r="B34" s="6" t="s">
        <v>30</v>
      </c>
      <c r="C34" s="6"/>
      <c r="D34" s="12"/>
      <c r="E34" s="30">
        <v>0</v>
      </c>
      <c r="F34" s="43"/>
      <c r="G34" s="47"/>
      <c r="H34" s="30"/>
      <c r="I34" s="43"/>
      <c r="J34" s="50"/>
      <c r="K34" s="30"/>
      <c r="L34" s="43"/>
      <c r="M34" s="55"/>
      <c r="N34" s="58"/>
      <c r="O34" s="39"/>
    </row>
    <row r="35" spans="1:15">
      <c r="A35" s="5"/>
      <c r="B35" s="6" t="s">
        <v>106</v>
      </c>
      <c r="C35" s="6"/>
      <c r="D35" s="12"/>
      <c r="E35" s="30">
        <v>0</v>
      </c>
      <c r="F35" s="43"/>
      <c r="G35" s="47"/>
      <c r="H35" s="30"/>
      <c r="I35" s="43"/>
      <c r="J35" s="50"/>
      <c r="K35" s="30"/>
      <c r="L35" s="43"/>
      <c r="M35" s="55"/>
      <c r="N35" s="58"/>
      <c r="O35" s="39"/>
    </row>
    <row r="36" spans="1:15">
      <c r="A36" s="5"/>
      <c r="B36" s="6" t="s">
        <v>31</v>
      </c>
      <c r="C36" s="6"/>
      <c r="D36" s="12"/>
      <c r="E36" s="30">
        <v>0</v>
      </c>
      <c r="F36" s="43"/>
      <c r="G36" s="47"/>
      <c r="H36" s="30"/>
      <c r="I36" s="43"/>
      <c r="J36" s="50"/>
      <c r="K36" s="30"/>
      <c r="L36" s="43"/>
      <c r="M36" s="55"/>
      <c r="N36" s="58"/>
      <c r="O36" s="39"/>
    </row>
    <row r="37" spans="1:15">
      <c r="A37" s="5"/>
      <c r="B37" s="6" t="s">
        <v>32</v>
      </c>
      <c r="C37" s="6"/>
      <c r="D37" s="12"/>
      <c r="E37" s="30"/>
      <c r="F37" s="43"/>
      <c r="G37" s="47"/>
      <c r="H37" s="30"/>
      <c r="I37" s="43"/>
      <c r="J37" s="50"/>
      <c r="K37" s="30"/>
      <c r="L37" s="43"/>
      <c r="M37" s="55"/>
      <c r="N37" s="58"/>
      <c r="O37" s="39"/>
    </row>
    <row r="38" spans="1:15" ht="15.75" thickBot="1">
      <c r="A38" s="24"/>
      <c r="B38" s="25"/>
      <c r="C38" s="25" t="s">
        <v>33</v>
      </c>
      <c r="D38" s="26"/>
      <c r="E38" s="33"/>
      <c r="F38" s="44"/>
      <c r="G38" s="48"/>
      <c r="H38" s="33"/>
      <c r="I38" s="44"/>
      <c r="J38" s="51"/>
      <c r="K38" s="33"/>
      <c r="L38" s="44"/>
      <c r="M38" s="56"/>
      <c r="N38" s="59"/>
      <c r="O38" s="40"/>
    </row>
    <row r="39" spans="1:15" s="4" customFormat="1" ht="16.5" thickTop="1" thickBot="1">
      <c r="A39" s="27" t="s">
        <v>69</v>
      </c>
      <c r="B39" s="28"/>
      <c r="C39" s="28"/>
      <c r="D39" s="26">
        <v>6500</v>
      </c>
      <c r="E39" s="95">
        <v>0</v>
      </c>
      <c r="F39" s="44">
        <f>(125*2)*E39</f>
        <v>0</v>
      </c>
      <c r="G39" s="48"/>
      <c r="H39" s="33"/>
      <c r="I39" s="44"/>
      <c r="J39" s="48"/>
      <c r="K39" s="33"/>
      <c r="L39" s="44"/>
      <c r="M39" s="48">
        <f>D39+G39+J39</f>
        <v>6500</v>
      </c>
      <c r="N39" s="60">
        <f>O39/M39</f>
        <v>0</v>
      </c>
      <c r="O39" s="41">
        <f>F39+I39+L39</f>
        <v>0</v>
      </c>
    </row>
    <row r="40" spans="1:15" s="4" customFormat="1" ht="15.75" thickTop="1">
      <c r="A40" s="7" t="s">
        <v>34</v>
      </c>
      <c r="B40" s="8"/>
      <c r="C40" s="8"/>
      <c r="D40" s="12">
        <v>32650</v>
      </c>
      <c r="E40" s="70">
        <f>AVERAGE(E41:E46)</f>
        <v>0</v>
      </c>
      <c r="F40" s="43">
        <f>D40*E40</f>
        <v>0</v>
      </c>
      <c r="G40" s="47">
        <v>6000</v>
      </c>
      <c r="H40" s="70">
        <v>0</v>
      </c>
      <c r="I40" s="43">
        <f>G40*H40</f>
        <v>0</v>
      </c>
      <c r="J40" s="47">
        <v>8151</v>
      </c>
      <c r="K40" s="70">
        <v>0</v>
      </c>
      <c r="L40" s="43">
        <f>J40*K40</f>
        <v>0</v>
      </c>
      <c r="M40" s="47">
        <f>D40+G40+J40</f>
        <v>46801</v>
      </c>
      <c r="N40" s="37">
        <f>O40/M40</f>
        <v>0</v>
      </c>
      <c r="O40" s="14">
        <f>F40+I40+L40</f>
        <v>0</v>
      </c>
    </row>
    <row r="41" spans="1:15">
      <c r="A41" s="5"/>
      <c r="B41" s="6" t="s">
        <v>35</v>
      </c>
      <c r="C41" s="6"/>
      <c r="D41" s="12"/>
      <c r="E41" s="30">
        <v>0</v>
      </c>
      <c r="F41" s="43"/>
      <c r="G41" s="47"/>
      <c r="H41" s="30"/>
      <c r="I41" s="43"/>
      <c r="J41" s="50"/>
      <c r="K41" s="30"/>
      <c r="L41" s="43"/>
      <c r="M41" s="55"/>
      <c r="N41" s="58"/>
      <c r="O41" s="39"/>
    </row>
    <row r="42" spans="1:15">
      <c r="A42" s="5"/>
      <c r="B42" s="6" t="s">
        <v>36</v>
      </c>
      <c r="C42" s="6"/>
      <c r="D42" s="12"/>
      <c r="E42" s="30">
        <v>0</v>
      </c>
      <c r="F42" s="43"/>
      <c r="G42" s="47"/>
      <c r="H42" s="30"/>
      <c r="I42" s="43"/>
      <c r="J42" s="50"/>
      <c r="K42" s="30"/>
      <c r="L42" s="43"/>
      <c r="M42" s="55"/>
      <c r="N42" s="58"/>
      <c r="O42" s="39"/>
    </row>
    <row r="43" spans="1:15">
      <c r="A43" s="5"/>
      <c r="B43" s="6" t="s">
        <v>37</v>
      </c>
      <c r="C43" s="6"/>
      <c r="D43" s="12"/>
      <c r="E43" s="30">
        <v>0</v>
      </c>
      <c r="F43" s="43"/>
      <c r="G43" s="47"/>
      <c r="H43" s="30"/>
      <c r="I43" s="43"/>
      <c r="J43" s="50"/>
      <c r="K43" s="30"/>
      <c r="L43" s="43"/>
      <c r="M43" s="55"/>
      <c r="N43" s="58"/>
      <c r="O43" s="39"/>
    </row>
    <row r="44" spans="1:15">
      <c r="A44" s="5"/>
      <c r="B44" s="6" t="s">
        <v>38</v>
      </c>
      <c r="C44" s="6"/>
      <c r="D44" s="12"/>
      <c r="E44" s="30">
        <v>0</v>
      </c>
      <c r="F44" s="43"/>
      <c r="G44" s="47"/>
      <c r="H44" s="30"/>
      <c r="I44" s="43"/>
      <c r="J44" s="50"/>
      <c r="K44" s="30"/>
      <c r="L44" s="43"/>
      <c r="M44" s="55"/>
      <c r="N44" s="58"/>
      <c r="O44" s="39"/>
    </row>
    <row r="45" spans="1:15">
      <c r="A45" s="5"/>
      <c r="B45" s="6" t="s">
        <v>39</v>
      </c>
      <c r="C45" s="6"/>
      <c r="D45" s="12"/>
      <c r="E45" s="30">
        <v>0</v>
      </c>
      <c r="F45" s="43"/>
      <c r="G45" s="47"/>
      <c r="H45" s="30"/>
      <c r="I45" s="43"/>
      <c r="J45" s="50"/>
      <c r="K45" s="30"/>
      <c r="L45" s="43"/>
      <c r="M45" s="55"/>
      <c r="N45" s="58"/>
      <c r="O45" s="39"/>
    </row>
    <row r="46" spans="1:15">
      <c r="A46" s="5"/>
      <c r="B46" s="6" t="s">
        <v>40</v>
      </c>
      <c r="C46" s="6"/>
      <c r="D46" s="12"/>
      <c r="E46" s="30">
        <v>0</v>
      </c>
      <c r="F46" s="43"/>
      <c r="G46" s="47"/>
      <c r="H46" s="30"/>
      <c r="I46" s="43"/>
      <c r="J46" s="50"/>
      <c r="K46" s="30"/>
      <c r="L46" s="43"/>
      <c r="M46" s="55"/>
      <c r="N46" s="58"/>
      <c r="O46" s="39"/>
    </row>
    <row r="47" spans="1:15">
      <c r="A47" s="5"/>
      <c r="B47" s="6" t="s">
        <v>41</v>
      </c>
      <c r="C47" s="6"/>
      <c r="D47" s="12"/>
      <c r="E47" s="30"/>
      <c r="F47" s="43"/>
      <c r="G47" s="47"/>
      <c r="H47" s="30"/>
      <c r="I47" s="43"/>
      <c r="J47" s="50"/>
      <c r="K47" s="30"/>
      <c r="L47" s="43"/>
      <c r="M47" s="55"/>
      <c r="N47" s="58"/>
      <c r="O47" s="39"/>
    </row>
    <row r="48" spans="1:15">
      <c r="A48" s="5"/>
      <c r="B48" s="6"/>
      <c r="C48" s="6" t="s">
        <v>42</v>
      </c>
      <c r="D48" s="12"/>
      <c r="E48" s="30"/>
      <c r="F48" s="43"/>
      <c r="G48" s="47"/>
      <c r="H48" s="30"/>
      <c r="I48" s="43"/>
      <c r="J48" s="50"/>
      <c r="K48" s="30"/>
      <c r="L48" s="43"/>
      <c r="M48" s="55"/>
      <c r="N48" s="58"/>
      <c r="O48" s="39"/>
    </row>
    <row r="49" spans="1:15">
      <c r="A49" s="5"/>
      <c r="B49" s="6"/>
      <c r="C49" s="6" t="s">
        <v>43</v>
      </c>
      <c r="D49" s="12"/>
      <c r="E49" s="30"/>
      <c r="F49" s="43"/>
      <c r="G49" s="47"/>
      <c r="H49" s="30"/>
      <c r="I49" s="43"/>
      <c r="J49" s="50"/>
      <c r="K49" s="30"/>
      <c r="L49" s="43"/>
      <c r="M49" s="55"/>
      <c r="N49" s="58"/>
      <c r="O49" s="39"/>
    </row>
    <row r="50" spans="1:15" ht="15.75" thickBot="1">
      <c r="A50" s="24"/>
      <c r="B50" s="25"/>
      <c r="C50" s="25" t="s">
        <v>44</v>
      </c>
      <c r="D50" s="26"/>
      <c r="E50" s="33"/>
      <c r="F50" s="44"/>
      <c r="G50" s="48"/>
      <c r="H50" s="33"/>
      <c r="I50" s="44"/>
      <c r="J50" s="51"/>
      <c r="K50" s="33"/>
      <c r="L50" s="44"/>
      <c r="M50" s="56"/>
      <c r="N50" s="59"/>
      <c r="O50" s="40"/>
    </row>
    <row r="51" spans="1:15" s="4" customFormat="1" ht="15.75" thickTop="1">
      <c r="A51" s="7" t="s">
        <v>45</v>
      </c>
      <c r="B51" s="8"/>
      <c r="C51" s="8"/>
      <c r="D51" s="12">
        <v>22375</v>
      </c>
      <c r="E51" s="70">
        <f>AVERAGE(E52:E56)</f>
        <v>0</v>
      </c>
      <c r="F51" s="43">
        <f>D51*E51</f>
        <v>0</v>
      </c>
      <c r="G51" s="47">
        <v>4000</v>
      </c>
      <c r="H51" s="70">
        <v>0</v>
      </c>
      <c r="I51" s="43">
        <f>G51*H51</f>
        <v>0</v>
      </c>
      <c r="J51" s="47">
        <v>16755</v>
      </c>
      <c r="K51" s="70">
        <v>0</v>
      </c>
      <c r="L51" s="43">
        <f>J51*K51</f>
        <v>0</v>
      </c>
      <c r="M51" s="47">
        <f>D51+G51+J51</f>
        <v>43130</v>
      </c>
      <c r="N51" s="37">
        <f>O51/M51</f>
        <v>0</v>
      </c>
      <c r="O51" s="14">
        <f>F51+I51+L51</f>
        <v>0</v>
      </c>
    </row>
    <row r="52" spans="1:15">
      <c r="A52" s="5"/>
      <c r="B52" s="6" t="s">
        <v>46</v>
      </c>
      <c r="C52" s="6"/>
      <c r="D52" s="12"/>
      <c r="E52" s="30">
        <v>0</v>
      </c>
      <c r="F52" s="43"/>
      <c r="G52" s="47"/>
      <c r="H52" s="30"/>
      <c r="I52" s="43"/>
      <c r="J52" s="50"/>
      <c r="K52" s="30"/>
      <c r="L52" s="43"/>
      <c r="M52" s="55"/>
      <c r="N52" s="58"/>
      <c r="O52" s="39"/>
    </row>
    <row r="53" spans="1:15">
      <c r="A53" s="5"/>
      <c r="B53" s="6" t="s">
        <v>47</v>
      </c>
      <c r="C53" s="6"/>
      <c r="D53" s="12"/>
      <c r="E53" s="30">
        <v>0</v>
      </c>
      <c r="F53" s="43"/>
      <c r="G53" s="47"/>
      <c r="H53" s="30"/>
      <c r="I53" s="43"/>
      <c r="J53" s="50"/>
      <c r="K53" s="30"/>
      <c r="L53" s="43"/>
      <c r="M53" s="55"/>
      <c r="N53" s="58"/>
      <c r="O53" s="39"/>
    </row>
    <row r="54" spans="1:15">
      <c r="A54" s="5"/>
      <c r="B54" s="6" t="s">
        <v>48</v>
      </c>
      <c r="C54" s="6"/>
      <c r="D54" s="12"/>
      <c r="E54" s="30">
        <v>0</v>
      </c>
      <c r="F54" s="43"/>
      <c r="G54" s="47"/>
      <c r="H54" s="30"/>
      <c r="I54" s="43"/>
      <c r="J54" s="50"/>
      <c r="K54" s="30"/>
      <c r="L54" s="43"/>
      <c r="M54" s="55"/>
      <c r="N54" s="58"/>
      <c r="O54" s="39"/>
    </row>
    <row r="55" spans="1:15">
      <c r="A55" s="5"/>
      <c r="B55" s="6" t="s">
        <v>49</v>
      </c>
      <c r="C55" s="6"/>
      <c r="D55" s="12"/>
      <c r="E55" s="30">
        <v>0</v>
      </c>
      <c r="F55" s="43"/>
      <c r="G55" s="47"/>
      <c r="H55" s="30"/>
      <c r="I55" s="43"/>
      <c r="J55" s="50"/>
      <c r="K55" s="30"/>
      <c r="L55" s="43"/>
      <c r="M55" s="55"/>
      <c r="N55" s="58"/>
      <c r="O55" s="39"/>
    </row>
    <row r="56" spans="1:15">
      <c r="A56" s="5"/>
      <c r="B56" s="6" t="s">
        <v>50</v>
      </c>
      <c r="C56" s="6"/>
      <c r="D56" s="12"/>
      <c r="E56" s="30">
        <v>0</v>
      </c>
      <c r="F56" s="43"/>
      <c r="G56" s="47"/>
      <c r="H56" s="30"/>
      <c r="I56" s="43"/>
      <c r="J56" s="50"/>
      <c r="K56" s="30"/>
      <c r="L56" s="43"/>
      <c r="M56" s="55"/>
      <c r="N56" s="58"/>
      <c r="O56" s="39"/>
    </row>
    <row r="57" spans="1:15">
      <c r="A57" s="5"/>
      <c r="B57" s="6" t="s">
        <v>51</v>
      </c>
      <c r="C57" s="6"/>
      <c r="D57" s="12"/>
      <c r="E57" s="30"/>
      <c r="F57" s="43"/>
      <c r="G57" s="47"/>
      <c r="H57" s="30"/>
      <c r="I57" s="43"/>
      <c r="J57" s="50"/>
      <c r="K57" s="30"/>
      <c r="L57" s="43"/>
      <c r="M57" s="55"/>
      <c r="N57" s="58"/>
      <c r="O57" s="39"/>
    </row>
    <row r="58" spans="1:15">
      <c r="A58" s="5"/>
      <c r="B58" s="6"/>
      <c r="C58" s="6" t="s">
        <v>52</v>
      </c>
      <c r="D58" s="12"/>
      <c r="E58" s="30"/>
      <c r="F58" s="43"/>
      <c r="G58" s="47"/>
      <c r="H58" s="30"/>
      <c r="I58" s="43"/>
      <c r="J58" s="50"/>
      <c r="K58" s="30"/>
      <c r="L58" s="43"/>
      <c r="M58" s="55"/>
      <c r="N58" s="58"/>
      <c r="O58" s="39"/>
    </row>
    <row r="59" spans="1:15">
      <c r="A59" s="5"/>
      <c r="B59" s="6"/>
      <c r="C59" s="6" t="s">
        <v>53</v>
      </c>
      <c r="D59" s="12"/>
      <c r="E59" s="30"/>
      <c r="F59" s="43"/>
      <c r="G59" s="47"/>
      <c r="H59" s="30"/>
      <c r="I59" s="43"/>
      <c r="J59" s="50"/>
      <c r="K59" s="30"/>
      <c r="L59" s="43"/>
      <c r="M59" s="55"/>
      <c r="N59" s="58"/>
      <c r="O59" s="39"/>
    </row>
    <row r="60" spans="1:15" ht="15.75" thickBot="1">
      <c r="A60" s="24"/>
      <c r="B60" s="25"/>
      <c r="C60" s="25" t="s">
        <v>54</v>
      </c>
      <c r="D60" s="26"/>
      <c r="E60" s="33"/>
      <c r="F60" s="44"/>
      <c r="G60" s="48"/>
      <c r="H60" s="33"/>
      <c r="I60" s="44"/>
      <c r="J60" s="51"/>
      <c r="K60" s="33"/>
      <c r="L60" s="44"/>
      <c r="M60" s="56"/>
      <c r="N60" s="59"/>
      <c r="O60" s="40"/>
    </row>
    <row r="61" spans="1:15" s="4" customFormat="1" ht="15.75" thickTop="1">
      <c r="A61" s="7" t="s">
        <v>55</v>
      </c>
      <c r="B61" s="8"/>
      <c r="C61" s="8"/>
      <c r="D61" s="12">
        <v>16750</v>
      </c>
      <c r="E61" s="70">
        <f>AVERAGE(E62:E68)</f>
        <v>0</v>
      </c>
      <c r="F61" s="43">
        <f>D61*E61</f>
        <v>0</v>
      </c>
      <c r="G61" s="47">
        <v>2250</v>
      </c>
      <c r="H61" s="70">
        <v>0</v>
      </c>
      <c r="I61" s="43">
        <f>G61*H61</f>
        <v>0</v>
      </c>
      <c r="J61" s="47">
        <v>1359</v>
      </c>
      <c r="K61" s="70">
        <v>0</v>
      </c>
      <c r="L61" s="43">
        <f>J61*K61</f>
        <v>0</v>
      </c>
      <c r="M61" s="47">
        <f>D61+G61+J61</f>
        <v>20359</v>
      </c>
      <c r="N61" s="37">
        <f>O61/M61</f>
        <v>0</v>
      </c>
      <c r="O61" s="14">
        <f>F61+I61+L61</f>
        <v>0</v>
      </c>
    </row>
    <row r="62" spans="1:15">
      <c r="A62" s="5"/>
      <c r="B62" s="6" t="s">
        <v>56</v>
      </c>
      <c r="C62" s="6"/>
      <c r="D62" s="12"/>
      <c r="E62" s="30">
        <v>0</v>
      </c>
      <c r="F62" s="43"/>
      <c r="G62" s="47"/>
      <c r="H62" s="30"/>
      <c r="I62" s="43"/>
      <c r="J62" s="50"/>
      <c r="K62" s="30"/>
      <c r="L62" s="43"/>
      <c r="M62" s="55"/>
      <c r="N62" s="58"/>
      <c r="O62" s="39"/>
    </row>
    <row r="63" spans="1:15">
      <c r="A63" s="5"/>
      <c r="B63" s="6" t="s">
        <v>57</v>
      </c>
      <c r="C63" s="6"/>
      <c r="D63" s="12"/>
      <c r="E63" s="30">
        <v>0</v>
      </c>
      <c r="F63" s="43"/>
      <c r="G63" s="47"/>
      <c r="H63" s="30"/>
      <c r="I63" s="43"/>
      <c r="J63" s="50"/>
      <c r="K63" s="30"/>
      <c r="L63" s="43"/>
      <c r="M63" s="55"/>
      <c r="N63" s="58"/>
      <c r="O63" s="39"/>
    </row>
    <row r="64" spans="1:15">
      <c r="A64" s="5"/>
      <c r="B64" s="6" t="s">
        <v>58</v>
      </c>
      <c r="C64" s="6"/>
      <c r="D64" s="12"/>
      <c r="E64" s="30">
        <v>0</v>
      </c>
      <c r="F64" s="43"/>
      <c r="G64" s="47"/>
      <c r="H64" s="30"/>
      <c r="I64" s="43"/>
      <c r="J64" s="50"/>
      <c r="K64" s="30"/>
      <c r="L64" s="43"/>
      <c r="M64" s="55"/>
      <c r="N64" s="58"/>
      <c r="O64" s="39"/>
    </row>
    <row r="65" spans="1:15">
      <c r="A65" s="5"/>
      <c r="B65" s="6" t="s">
        <v>59</v>
      </c>
      <c r="C65" s="6"/>
      <c r="D65" s="12"/>
      <c r="E65" s="30">
        <v>0</v>
      </c>
      <c r="F65" s="43"/>
      <c r="G65" s="47"/>
      <c r="H65" s="30"/>
      <c r="I65" s="43"/>
      <c r="J65" s="50"/>
      <c r="K65" s="30"/>
      <c r="L65" s="43"/>
      <c r="M65" s="55"/>
      <c r="N65" s="58"/>
      <c r="O65" s="39"/>
    </row>
    <row r="66" spans="1:15">
      <c r="A66" s="5"/>
      <c r="B66" s="6" t="s">
        <v>60</v>
      </c>
      <c r="C66" s="6"/>
      <c r="D66" s="12"/>
      <c r="E66" s="30">
        <v>0</v>
      </c>
      <c r="F66" s="43"/>
      <c r="G66" s="47"/>
      <c r="H66" s="30"/>
      <c r="I66" s="43"/>
      <c r="J66" s="50"/>
      <c r="K66" s="30"/>
      <c r="L66" s="43"/>
      <c r="M66" s="55"/>
      <c r="N66" s="58"/>
      <c r="O66" s="39"/>
    </row>
    <row r="67" spans="1:15">
      <c r="A67" s="5"/>
      <c r="B67" s="6" t="s">
        <v>61</v>
      </c>
      <c r="C67" s="6"/>
      <c r="D67" s="12"/>
      <c r="E67" s="30">
        <v>0</v>
      </c>
      <c r="F67" s="43"/>
      <c r="G67" s="47"/>
      <c r="H67" s="30"/>
      <c r="I67" s="43"/>
      <c r="J67" s="50"/>
      <c r="K67" s="30"/>
      <c r="L67" s="43"/>
      <c r="M67" s="55"/>
      <c r="N67" s="58"/>
      <c r="O67" s="39"/>
    </row>
    <row r="68" spans="1:15">
      <c r="A68" s="5"/>
      <c r="B68" s="6" t="s">
        <v>62</v>
      </c>
      <c r="C68" s="6"/>
      <c r="D68" s="12"/>
      <c r="E68" s="30">
        <v>0</v>
      </c>
      <c r="F68" s="43"/>
      <c r="G68" s="47"/>
      <c r="H68" s="30"/>
      <c r="I68" s="43"/>
      <c r="J68" s="50"/>
      <c r="K68" s="30"/>
      <c r="L68" s="43"/>
      <c r="M68" s="55"/>
      <c r="N68" s="58"/>
      <c r="O68" s="39"/>
    </row>
    <row r="69" spans="1:15">
      <c r="A69" s="5"/>
      <c r="B69" s="6" t="s">
        <v>63</v>
      </c>
      <c r="C69" s="6"/>
      <c r="D69" s="12"/>
      <c r="E69" s="30"/>
      <c r="F69" s="43"/>
      <c r="G69" s="47"/>
      <c r="H69" s="30"/>
      <c r="I69" s="43"/>
      <c r="J69" s="50"/>
      <c r="K69" s="30"/>
      <c r="L69" s="43"/>
      <c r="M69" s="55"/>
      <c r="N69" s="58"/>
      <c r="O69" s="39"/>
    </row>
    <row r="70" spans="1:15" ht="15.75" thickBot="1">
      <c r="A70" s="24"/>
      <c r="B70" s="25"/>
      <c r="C70" s="25" t="s">
        <v>64</v>
      </c>
      <c r="D70" s="26"/>
      <c r="E70" s="33"/>
      <c r="F70" s="44"/>
      <c r="G70" s="48"/>
      <c r="H70" s="33"/>
      <c r="I70" s="44"/>
      <c r="J70" s="51"/>
      <c r="K70" s="33"/>
      <c r="L70" s="44"/>
      <c r="M70" s="56"/>
      <c r="N70" s="59"/>
      <c r="O70" s="40"/>
    </row>
    <row r="71" spans="1:15" s="4" customFormat="1" ht="15.75" thickTop="1">
      <c r="A71" s="9" t="s">
        <v>68</v>
      </c>
      <c r="B71" s="9"/>
      <c r="C71" s="9"/>
      <c r="D71" s="13">
        <v>27000</v>
      </c>
      <c r="E71" s="96">
        <v>0</v>
      </c>
      <c r="F71" s="45">
        <f>(125*2)*E71</f>
        <v>0</v>
      </c>
      <c r="G71" s="49"/>
      <c r="H71" s="34"/>
      <c r="I71" s="45"/>
      <c r="J71" s="49"/>
      <c r="K71" s="34"/>
      <c r="L71" s="45"/>
      <c r="M71" s="49">
        <f>D71+G71+J71</f>
        <v>27000</v>
      </c>
      <c r="N71" s="69">
        <f>O71/M71</f>
        <v>0</v>
      </c>
      <c r="O71" s="42">
        <f>F71+I71+L71</f>
        <v>0</v>
      </c>
    </row>
    <row r="72" spans="1:15">
      <c r="N72" s="61"/>
    </row>
    <row r="73" spans="1:15">
      <c r="C73" s="19" t="s">
        <v>74</v>
      </c>
      <c r="D73" s="20">
        <f>SUM(D2:D72)</f>
        <v>185925</v>
      </c>
      <c r="E73" s="35"/>
      <c r="F73" s="18"/>
      <c r="G73" s="20">
        <f>SUM(G2:G72)</f>
        <v>21675</v>
      </c>
      <c r="H73" s="35"/>
      <c r="I73" s="18"/>
      <c r="J73" s="20">
        <f>SUM(J2:J72)</f>
        <v>43112.2</v>
      </c>
      <c r="K73" s="35"/>
      <c r="L73" s="18"/>
      <c r="M73" s="21">
        <f>D73+G73+J73</f>
        <v>250712.2</v>
      </c>
      <c r="N73" s="62"/>
    </row>
    <row r="74" spans="1:15" ht="15.75" thickBot="1">
      <c r="C74" s="22" t="s">
        <v>73</v>
      </c>
      <c r="D74" s="17">
        <v>0.08</v>
      </c>
      <c r="G74" s="17">
        <v>0.08</v>
      </c>
      <c r="J74" s="23">
        <v>8.0023700000000003E-2</v>
      </c>
      <c r="N74" s="61"/>
    </row>
    <row r="75" spans="1:15" s="6" customFormat="1" ht="15.75" thickBot="1">
      <c r="C75" s="81" t="s">
        <v>75</v>
      </c>
      <c r="D75" s="82">
        <f>D73*(1-D74)</f>
        <v>171051</v>
      </c>
      <c r="E75" s="83"/>
      <c r="F75" s="84"/>
      <c r="G75" s="82">
        <f>G73*(1-G74)</f>
        <v>19941</v>
      </c>
      <c r="H75" s="83"/>
      <c r="I75" s="84"/>
      <c r="J75" s="82">
        <f>J73*(1-J74)</f>
        <v>39662.202240859995</v>
      </c>
      <c r="K75" s="83"/>
      <c r="L75" s="85"/>
      <c r="M75" s="86">
        <f>D75+G75+J75</f>
        <v>230654.20224086</v>
      </c>
      <c r="N75" s="63">
        <f>O75/M75</f>
        <v>4.5518343086749631E-2</v>
      </c>
      <c r="O75" s="64">
        <f>SUM(O2:O71)</f>
        <v>10498.997112000001</v>
      </c>
    </row>
    <row r="76" spans="1:15" s="6" customFormat="1">
      <c r="C76" s="16"/>
      <c r="D76" s="65"/>
      <c r="E76" s="66"/>
      <c r="F76" s="67"/>
      <c r="G76" s="65"/>
      <c r="H76" s="66"/>
      <c r="I76" s="67"/>
      <c r="J76" s="65"/>
      <c r="K76" s="68"/>
      <c r="L76" s="67"/>
      <c r="M76" s="67"/>
      <c r="N76" s="80"/>
      <c r="O76" s="8"/>
    </row>
    <row r="77" spans="1:15" ht="15.75" thickBot="1">
      <c r="C77" s="15"/>
    </row>
    <row r="78" spans="1:15" ht="15.75" thickBot="1">
      <c r="C78" s="76" t="s">
        <v>87</v>
      </c>
      <c r="D78" s="77"/>
      <c r="E78" s="78"/>
      <c r="F78" s="79"/>
      <c r="G78" s="77"/>
      <c r="H78" s="78"/>
      <c r="I78" s="79"/>
      <c r="J78" s="77"/>
      <c r="K78" s="78"/>
      <c r="L78" s="79"/>
      <c r="M78" s="79"/>
      <c r="O78" s="115">
        <f ca="1">IF(C79="Situation 1",0,INDIRECT(MID(CELL("nomfichier",A1),FIND("]",CELL("nomfichier",A1))+1,20)-1&amp;"!o78")+INDIRECT(MID(CELL("nomfichier",A1),FIND("]",CELL("nomfichier",A1))+1,20)-1&amp;"!o79"))</f>
        <v>0</v>
      </c>
    </row>
    <row r="79" spans="1:15" ht="15.75" thickBot="1">
      <c r="C79" s="72" t="str">
        <f ca="1">"Situation "&amp;MID(CELL("nomfichier",A1),FIND("]",CELL("nomfichier",A1))+1,15)</f>
        <v>Situation 1</v>
      </c>
      <c r="D79" s="73" t="s">
        <v>103</v>
      </c>
      <c r="E79" s="74"/>
      <c r="F79" s="75"/>
      <c r="G79" s="73"/>
      <c r="H79" s="74"/>
      <c r="I79" s="75"/>
      <c r="J79" s="73"/>
      <c r="K79" s="74"/>
      <c r="L79" s="75"/>
      <c r="M79" s="75"/>
      <c r="O79" s="64">
        <f ca="1">O75-O78</f>
        <v>10498.997112000001</v>
      </c>
    </row>
  </sheetData>
  <mergeCells count="1">
    <mergeCell ref="A1:C1"/>
  </mergeCells>
  <pageMargins left="0.7" right="0.7" top="0.75" bottom="0.75" header="0.3" footer="0.3"/>
  <pageSetup paperSize="8" scale="6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Page de garde</vt:lpstr>
      <vt:lpstr>1</vt:lpstr>
      <vt:lpstr>'Page de garde'!Zone_d_impression</vt:lpstr>
    </vt:vector>
  </TitlesOfParts>
  <Company>Ville de Lausanne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VDL00777</dc:creator>
  <cp:lastModifiedBy>Micot, Nicolas            UTC CCS</cp:lastModifiedBy>
  <cp:lastPrinted>2019-01-07T15:16:39Z</cp:lastPrinted>
  <dcterms:created xsi:type="dcterms:W3CDTF">2018-08-15T12:52:18Z</dcterms:created>
  <dcterms:modified xsi:type="dcterms:W3CDTF">2019-01-08T09:07:48Z</dcterms:modified>
</cp:coreProperties>
</file>