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35" windowWidth="14370" windowHeight="7635" tabRatio="666" firstSheet="5" activeTab="6"/>
  </bookViews>
  <sheets>
    <sheet name="Paramètres Cotation" sheetId="14" r:id="rId1"/>
    <sheet name="Fiche Risque 1 " sheetId="7" r:id="rId2"/>
    <sheet name="Fiche Risque 2" sheetId="6" r:id="rId3"/>
    <sheet name="Fiche Risque 3" sheetId="5" r:id="rId4"/>
    <sheet name="Tableau des risques brut" sheetId="1" r:id="rId5"/>
    <sheet name="Tableau des risques net" sheetId="15" r:id="rId6"/>
    <sheet name="Cartographie des risques" sheetId="3" r:id="rId7"/>
  </sheets>
  <functionGroups builtInGroupCount="17"/>
  <definedNames>
    <definedName name="_">'Cartographie des risques'!$F$8</definedName>
    <definedName name="_xlnm._FilterDatabase" localSheetId="4" hidden="1">'Tableau des risques brut'!$A$1:$BW$6</definedName>
    <definedName name="_xlnm._FilterDatabase" localSheetId="5" hidden="1">'Tableau des risques net'!$A$1:$BW$6</definedName>
    <definedName name="COMMENTAIRE" localSheetId="5">'Tableau des risques net'!$BW$3:$BW$76</definedName>
    <definedName name="COMMENTAIRE">'Tableau des risques brut'!$BW$3:$BW$76</definedName>
    <definedName name="criticité">'Paramètres Cotation'!$A$11:$A$16</definedName>
    <definedName name="CriticiteBrut1">'Tableau des risques brut'!$BG$3:$BG$76</definedName>
    <definedName name="CriticiteBrut10">'Tableau des risques brut'!$BM$3:$BM$76</definedName>
    <definedName name="CriticiteBrut11">'Tableau des risques brut'!$BQ$3:$BQ$76</definedName>
    <definedName name="CriticiteBrut12">'Tableau des risques brut'!$BR$3:$BR$76</definedName>
    <definedName name="CriticiteBrut13">'Tableau des risques brut'!$BT$3:$BT$76</definedName>
    <definedName name="CriticiteBrut14">'Tableau des risques brut'!$BV$3:$BV$76</definedName>
    <definedName name="CriticiteBrut15">'Tableau des risques brut'!$BN$3:$BN$76</definedName>
    <definedName name="CriticiteBrut16">'Tableau des risques brut'!$BS$3:$BS$76</definedName>
    <definedName name="CriticiteBrut2">'Tableau des risques brut'!$BH$3:$BH$76</definedName>
    <definedName name="CriticiteBrut3">'Tableau des risques brut'!$BI$3:$BI$76</definedName>
    <definedName name="CriticiteBrut4">'Tableau des risques brut'!$BJ$3:$BJ$76</definedName>
    <definedName name="CriticiteBrut5">'Tableau des risques brut'!$BL$3:$BL$76</definedName>
    <definedName name="CriticiteBrut6">'Tableau des risques brut'!$BO$3:$BO$76</definedName>
    <definedName name="CriticiteBrut7">'Tableau des risques brut'!$BP$3:$BP$76</definedName>
    <definedName name="CriticiteBrut8">'Tableau des risques brut'!$BK$3:$BK$76</definedName>
    <definedName name="CriticiteBrut9">'Tableau des risques brut'!$BU$3:$BU$76</definedName>
    <definedName name="CriticiteNet1">'Tableau des risques net'!$BG$3:$BG$76</definedName>
    <definedName name="CriticiteNet10">'Tableau des risques net'!$BM$3:$BM$76</definedName>
    <definedName name="CriticiteNet11">'Tableau des risques net'!$BQ$3:$BQ$76</definedName>
    <definedName name="CriticiteNet12">'Tableau des risques net'!$BR$3:$BR$76</definedName>
    <definedName name="CriticiteNet13">'Tableau des risques net'!$BT$3:$BT$76</definedName>
    <definedName name="CriticiteNet14">'Tableau des risques net'!$BV$3:$BV$76</definedName>
    <definedName name="CriticiteNet15">'Tableau des risques net'!$BN$3:$BN$76</definedName>
    <definedName name="CriticiteNet16">'Tableau des risques net'!$BS$3:$BS$76</definedName>
    <definedName name="CriticiteNet2">'Tableau des risques net'!$BH$3:$BH$76</definedName>
    <definedName name="CriticiteNet3">'Tableau des risques net'!$BI$3:$BI$76</definedName>
    <definedName name="CriticiteNet4">'Tableau des risques net'!$BJ$3:$BJ$76</definedName>
    <definedName name="CriticiteNet5">'Tableau des risques net'!$BL$3:$BL$76</definedName>
    <definedName name="CriticiteNet6">'Tableau des risques net'!$BO$3:$BO$76</definedName>
    <definedName name="CriticiteNet7">'Tableau des risques net'!$BP$3:$BP$76</definedName>
    <definedName name="CriticiteNet8">'Tableau des risques net'!$BK$3:$BK$76</definedName>
    <definedName name="CriticiteNet9">'Tableau des risques net'!$BU$3:$BU$76</definedName>
    <definedName name="DMR">'Paramètres Cotation'!$C$2:$C$5</definedName>
    <definedName name="Imp">'Paramètres Cotation'!$D$2:$D$7</definedName>
    <definedName name="IMPACT1" localSheetId="5">'Tableau des risques net'!$C$3:$C$76</definedName>
    <definedName name="IMPACT1">'Tableau des risques brut'!$C$3:$C$76</definedName>
    <definedName name="IMPACT2" localSheetId="5">'Tableau des risques net'!$D$3:$D$76</definedName>
    <definedName name="IMPACT2">'Tableau des risques brut'!$D$3:$D$76</definedName>
    <definedName name="IMPACT3" localSheetId="5">'Tableau des risques net'!$H$3:$H$76</definedName>
    <definedName name="IMPACT3">'Tableau des risques brut'!$H$3:$H$76</definedName>
    <definedName name="_xlnm.Print_Titles" localSheetId="4">'Tableau des risques brut'!$1:$2</definedName>
    <definedName name="_xlnm.Print_Titles" localSheetId="5">'Tableau des risques net'!$1:$2</definedName>
    <definedName name="Inst">'Paramètres Cotation'!$F$2:$F$8</definedName>
    <definedName name="MATURITE1" localSheetId="5">'Tableau des risques net'!$BC$3:$BC$76</definedName>
    <definedName name="MATURITE1">'Tableau des risques brut'!$BC$3:$BC$76</definedName>
    <definedName name="MATURITE2" localSheetId="5">'Tableau des risques net'!$BD$3:$BD$76</definedName>
    <definedName name="MATURITE2">'Tableau des risques brut'!$BD$3:$BD$76</definedName>
    <definedName name="MATURITE3" localSheetId="5">'Tableau des risques net'!$BF$3:$BF$76</definedName>
    <definedName name="MATURITE3">'Tableau des risques brut'!$BF$3:$BF$76</definedName>
    <definedName name="NUMERO_RISQUE_BRUT">'Tableau des risques brut'!$A$3:$A$76</definedName>
    <definedName name="NUMERO_RISQUE_NET">'Tableau des risques net'!$A$3:$A$76</definedName>
    <definedName name="Proba">'Paramètres Cotation'!$A$2:$A$7</definedName>
    <definedName name="PROBABILITE1" localSheetId="5">'Tableau des risques net'!$I$3:$I$76</definedName>
    <definedName name="PROBABILITE1">'Tableau des risques brut'!$I$3:$I$76</definedName>
    <definedName name="PROBABILITE2" localSheetId="5">'Tableau des risques net'!$J$3:$J$76</definedName>
    <definedName name="PROBABILITE2">'Tableau des risques brut'!$J$3:$J$76</definedName>
    <definedName name="PROBABILITE3" localSheetId="5">'Tableau des risques net'!$N$3:$N$76</definedName>
    <definedName name="PROBABILITE3">'Tableau des risques brut'!$N$3:$N$76</definedName>
    <definedName name="RB">'Paramètres Cotation'!$B$2:$B$5</definedName>
    <definedName name="RisqueBrut1">'Tableau des risques brut'!$O$3:$O$76</definedName>
    <definedName name="RisqueBrut10">'Tableau des risques brut'!$X$3:$X$76</definedName>
    <definedName name="RisqueBrut11">'Tableau des risques brut'!$Y$3:$Y$76</definedName>
    <definedName name="RisqueBrut12">'Tableau des risques brut'!$Z$3:$Z$76</definedName>
    <definedName name="RisqueBrut13">'Tableau des risques brut'!$AA$3:$AA$76</definedName>
    <definedName name="RisqueBrut14">'Tableau des risques brut'!$AB$3:$AB$76</definedName>
    <definedName name="RisqueBrut15">'Tableau des risques brut'!$AC$3:$AC$76</definedName>
    <definedName name="RisqueBrut16">'Tableau des risques brut'!$AD$3:$AD$76</definedName>
    <definedName name="RisqueBrut17">'Tableau des risques brut'!$AE$3:$AE$76</definedName>
    <definedName name="RisqueBrut18">'Tableau des risques brut'!$AF$3:$AF$76</definedName>
    <definedName name="RisqueBrut19">'Tableau des risques brut'!$AG$3:$AG$76</definedName>
    <definedName name="RisqueBrut2">'Tableau des risques brut'!$P$3:$P$76</definedName>
    <definedName name="RisqueBrut20">'Tableau des risques brut'!$AH$3:$AH$76</definedName>
    <definedName name="RisqueBrut21">'Tableau des risques brut'!$AI$3:$AI$76</definedName>
    <definedName name="RisqueBrut22">'Tableau des risques brut'!$AJ$3:$AJ$76</definedName>
    <definedName name="RisqueBrut23">'Tableau des risques brut'!$AK$3:$AK$76</definedName>
    <definedName name="RisqueBrut24">'Tableau des risques brut'!$AL$3:$AL$76</definedName>
    <definedName name="RisqueBrut25">'Tableau des risques brut'!$AM$3:$AM$76</definedName>
    <definedName name="RisqueBrut26">'Tableau des risques brut'!$AN$3:$AN$76</definedName>
    <definedName name="RisqueBrut27">'Tableau des risques brut'!$AO$3:$AO$76</definedName>
    <definedName name="RisqueBrut28">'Tableau des risques brut'!$AP$3:$AP$76</definedName>
    <definedName name="RisqueBrut29">'Tableau des risques brut'!$AQ$3:$AQ$76</definedName>
    <definedName name="RisqueBrut3">'Tableau des risques brut'!$Q$3:$Q$76</definedName>
    <definedName name="RisqueBrut30" localSheetId="5">'Tableau des risques net'!$AR$3:$AR$76</definedName>
    <definedName name="RisqueBrut30">'Tableau des risques brut'!$AR$3:$AR$76</definedName>
    <definedName name="RisqueBrut31">'Tableau des risques brut'!$AS$3:$AS$76</definedName>
    <definedName name="RisqueBrut32">'Tableau des risques brut'!$AT$3:$AT$76</definedName>
    <definedName name="RisqueBrut33">'Tableau des risques brut'!$AU$3:$AU$76</definedName>
    <definedName name="RisqueBrut34">'Tableau des risques brut'!$AV$3:$AV$76</definedName>
    <definedName name="RisqueBrut35">'Tableau des risques brut'!$AW$3:$AW$76</definedName>
    <definedName name="RisqueBrut36">'Tableau des risques brut'!$AX$3:$AX$76</definedName>
    <definedName name="RisqueBrut4">'Tableau des risques brut'!$R$3:$R$76</definedName>
    <definedName name="RisqueBrut5">'Tableau des risques brut'!$S$3:$S$76</definedName>
    <definedName name="RisqueBrut6">'Tableau des risques brut'!$BO$3:$BO$76</definedName>
    <definedName name="RisqueBrut7">'Tableau des risques brut'!$U$3:$U$76</definedName>
    <definedName name="RisqueBrut8">'Tableau des risques brut'!$V$3:$V$76</definedName>
    <definedName name="RisqueBrut9">'Tableau des risques brut'!$W$3:$W$76</definedName>
    <definedName name="RisqueNet1">'Tableau des risques net'!$O$3:$O$76</definedName>
    <definedName name="RisqueNet10">'Tableau des risques net'!$X$3:$X$76</definedName>
    <definedName name="RisqueNet11">'Tableau des risques net'!$Y$3:$Y$76</definedName>
    <definedName name="RisqueNet12">'Tableau des risques net'!$Z$3:$Z$76</definedName>
    <definedName name="RisqueNet13">'Tableau des risques net'!$AA$3:$AA$76</definedName>
    <definedName name="RisqueNet14">'Tableau des risques net'!$AB$3:$AB$76</definedName>
    <definedName name="RisqueNet15">'Tableau des risques net'!$AC$3:$AC$76</definedName>
    <definedName name="RisqueNet16">'Tableau des risques net'!$AD$3:$AD$76</definedName>
    <definedName name="RisqueNet17">'Tableau des risques net'!$AE$3:$AE$76</definedName>
    <definedName name="RisqueNet18">'Tableau des risques net'!$AF$3:$AF$76</definedName>
    <definedName name="RisqueNet19">'Tableau des risques net'!$AG$3:$AG$76</definedName>
    <definedName name="RisqueNet2">'Tableau des risques net'!$P$3:$P$76</definedName>
    <definedName name="RisqueNet20">'Tableau des risques net'!$AH$3:$AH$76</definedName>
    <definedName name="RisqueNet21">'Tableau des risques net'!$AI$3:$AI$76</definedName>
    <definedName name="RisqueNet22">'Tableau des risques net'!$AJ$3:$AJ$76</definedName>
    <definedName name="RisqueNet23">'Tableau des risques net'!$AK$3:$AK$76</definedName>
    <definedName name="RisqueNet24">'Tableau des risques net'!$AL$3:$AL$76</definedName>
    <definedName name="RisqueNet25">'Tableau des risques net'!$AM$3:$AM$76</definedName>
    <definedName name="RisqueNet26">'Tableau des risques net'!$AN$3:$AN$76</definedName>
    <definedName name="RisqueNet27">'Tableau des risques net'!$AO$3:$AO$76</definedName>
    <definedName name="RisqueNet28">'Tableau des risques net'!$AP$3:$AP$76</definedName>
    <definedName name="RisqueNet29">'Tableau des risques net'!$AQ$3:$AQ$76</definedName>
    <definedName name="RisqueNet3">'Tableau des risques net'!$Q$3:$Q$76</definedName>
    <definedName name="RisqueNet30">'Tableau des risques net'!$AR$3:$AR$76</definedName>
    <definedName name="RisqueNet31">'Tableau des risques net'!$AS$3:$AS$76</definedName>
    <definedName name="RisqueNet32">'Tableau des risques net'!$AT$3:$AT$76</definedName>
    <definedName name="RisqueNet33">'Tableau des risques net'!$AU$3:$AU$76</definedName>
    <definedName name="RisqueNet34">'Tableau des risques net'!$AV$3:$AV$76</definedName>
    <definedName name="RisqueNet35">'Tableau des risques net'!$AW$3:$AW$76</definedName>
    <definedName name="RisqueNet36">'Tableau des risques net'!$AX$3:$AX$76</definedName>
    <definedName name="RisqueNet4">'Tableau des risques net'!$R$3:$R$76</definedName>
    <definedName name="RisqueNet5">'Tableau des risques net'!$S$3:$S$76</definedName>
    <definedName name="RisqueNet6">'Tableau des risques net'!$T$3:$T$76</definedName>
    <definedName name="RisqueNet7">'Tableau des risques net'!$U$3:$U$76</definedName>
    <definedName name="RisqueNet8">'Tableau des risques net'!$V$3:$V$76</definedName>
    <definedName name="RisqueNet9">'Tableau des risques net'!$W$3:$W$76</definedName>
    <definedName name="_xlnm.Print_Area" localSheetId="6">'Cartographie des risques'!$A$1:$T$15</definedName>
  </definedNames>
  <calcPr calcId="145621"/>
</workbook>
</file>

<file path=xl/calcChain.xml><?xml version="1.0" encoding="utf-8"?>
<calcChain xmlns="http://schemas.openxmlformats.org/spreadsheetml/2006/main">
  <c r="N5" i="15" l="1"/>
  <c r="N6" i="15"/>
  <c r="M6" i="15"/>
  <c r="L6" i="15"/>
  <c r="K6" i="15"/>
  <c r="J6" i="15"/>
  <c r="J4" i="15"/>
  <c r="I6" i="15"/>
  <c r="M5" i="15"/>
  <c r="L5" i="15"/>
  <c r="K5" i="15"/>
  <c r="J5" i="15"/>
  <c r="I5" i="15"/>
  <c r="N4" i="15"/>
  <c r="M4" i="15"/>
  <c r="H6" i="15"/>
  <c r="AV6" i="15" s="1"/>
  <c r="G6" i="15"/>
  <c r="F6" i="15"/>
  <c r="E6" i="15"/>
  <c r="D6" i="15"/>
  <c r="X6" i="15" s="1"/>
  <c r="C6" i="15"/>
  <c r="H5" i="15"/>
  <c r="G5" i="15"/>
  <c r="F5" i="15"/>
  <c r="E5" i="15"/>
  <c r="AE5" i="15" s="1"/>
  <c r="D5" i="15"/>
  <c r="C5" i="15"/>
  <c r="L4" i="15"/>
  <c r="K4" i="15"/>
  <c r="I4" i="15"/>
  <c r="H4" i="15"/>
  <c r="G4" i="15"/>
  <c r="F4" i="15"/>
  <c r="E4" i="15"/>
  <c r="D4" i="15"/>
  <c r="C4" i="15"/>
  <c r="BF6" i="15"/>
  <c r="BE6" i="15"/>
  <c r="BD6" i="15"/>
  <c r="BC6" i="15"/>
  <c r="BF5" i="15"/>
  <c r="BE5" i="15"/>
  <c r="BD5" i="15"/>
  <c r="BC5" i="15"/>
  <c r="BF4" i="15"/>
  <c r="BE4" i="15"/>
  <c r="BD4" i="15"/>
  <c r="BC4" i="15"/>
  <c r="AA6" i="15" l="1"/>
  <c r="AJ6" i="15"/>
  <c r="Y5" i="15"/>
  <c r="AR6" i="15"/>
  <c r="AD6" i="15"/>
  <c r="AK5" i="15"/>
  <c r="AI5" i="15"/>
  <c r="T5" i="15"/>
  <c r="AB5" i="15"/>
  <c r="AA5" i="15"/>
  <c r="AT6" i="15"/>
  <c r="AE6" i="15"/>
  <c r="AU6" i="15"/>
  <c r="AF6" i="15"/>
  <c r="AF5" i="15"/>
  <c r="AR5" i="15"/>
  <c r="AW5" i="15"/>
  <c r="AC5" i="15"/>
  <c r="AO5" i="15"/>
  <c r="BA5" i="15"/>
  <c r="BU5" i="15" s="1"/>
  <c r="AN5" i="15"/>
  <c r="P5" i="15"/>
  <c r="AZ5" i="15"/>
  <c r="BK5" i="15" s="1"/>
  <c r="AX4" i="15"/>
  <c r="AZ6" i="15"/>
  <c r="BK6" i="15" s="1"/>
  <c r="BB6" i="15"/>
  <c r="BV6" i="15" s="1"/>
  <c r="AS4" i="15"/>
  <c r="AL4" i="15"/>
  <c r="AO4" i="15"/>
  <c r="P4" i="15"/>
  <c r="AR4" i="15"/>
  <c r="AP4" i="15"/>
  <c r="AN4" i="15"/>
  <c r="T4" i="15"/>
  <c r="Q4" i="15"/>
  <c r="R4" i="15"/>
  <c r="AD4" i="15"/>
  <c r="AF4" i="15"/>
  <c r="AB4" i="15"/>
  <c r="AE4" i="15"/>
  <c r="AA4" i="15"/>
  <c r="BA4" i="15"/>
  <c r="AK4" i="15"/>
  <c r="AW4" i="15"/>
  <c r="AG4" i="15"/>
  <c r="BB4" i="15"/>
  <c r="AZ4" i="15"/>
  <c r="AC4" i="15"/>
  <c r="Y4" i="15"/>
  <c r="U4" i="15"/>
  <c r="X5" i="15"/>
  <c r="AJ5" i="15"/>
  <c r="AV5" i="15"/>
  <c r="O6" i="15"/>
  <c r="S6" i="15"/>
  <c r="W6" i="15"/>
  <c r="AI6" i="15"/>
  <c r="AM6" i="15"/>
  <c r="AQ6" i="15"/>
  <c r="AY6" i="15"/>
  <c r="AH6" i="15"/>
  <c r="AP6" i="15"/>
  <c r="O4" i="15"/>
  <c r="S4" i="15"/>
  <c r="W4" i="15"/>
  <c r="AI4" i="15"/>
  <c r="AM4" i="15"/>
  <c r="AQ4" i="15"/>
  <c r="AU4" i="15"/>
  <c r="AY4" i="15"/>
  <c r="R5" i="15"/>
  <c r="V5" i="15"/>
  <c r="Z5" i="15"/>
  <c r="AD5" i="15"/>
  <c r="AH5" i="15"/>
  <c r="AL5" i="15"/>
  <c r="AP5" i="15"/>
  <c r="AT5" i="15"/>
  <c r="AX5" i="15"/>
  <c r="BB5" i="15"/>
  <c r="Q6" i="15"/>
  <c r="U6" i="15"/>
  <c r="Y6" i="15"/>
  <c r="AC6" i="15"/>
  <c r="AG6" i="15"/>
  <c r="AK6" i="15"/>
  <c r="AO6" i="15"/>
  <c r="AS6" i="15"/>
  <c r="AW6" i="15"/>
  <c r="BA6" i="15"/>
  <c r="X4" i="15"/>
  <c r="AJ4" i="15"/>
  <c r="AV4" i="15"/>
  <c r="O5" i="15"/>
  <c r="S5" i="15"/>
  <c r="W5" i="15"/>
  <c r="AM5" i="15"/>
  <c r="AQ5" i="15"/>
  <c r="AU5" i="15"/>
  <c r="AY5" i="15"/>
  <c r="R6" i="15"/>
  <c r="V6" i="15"/>
  <c r="Z6" i="15"/>
  <c r="AL6" i="15"/>
  <c r="AX6" i="15"/>
  <c r="V4" i="15"/>
  <c r="Z4" i="15"/>
  <c r="AH4" i="15"/>
  <c r="AT4" i="15"/>
  <c r="Q5" i="15"/>
  <c r="U5" i="15"/>
  <c r="AG5" i="15"/>
  <c r="AS5" i="15"/>
  <c r="P6" i="15"/>
  <c r="T6" i="15"/>
  <c r="AB6" i="15"/>
  <c r="AN6" i="15"/>
  <c r="BM5" i="15" l="1"/>
  <c r="BR5" i="15"/>
  <c r="BP5" i="15"/>
  <c r="BQ5" i="15"/>
  <c r="BL5" i="15"/>
  <c r="BO5" i="15"/>
  <c r="BP6" i="15"/>
  <c r="BS6" i="15"/>
  <c r="BO6" i="15"/>
  <c r="BT6" i="15"/>
  <c r="BL6" i="15"/>
  <c r="BN6" i="15"/>
  <c r="BI5" i="15"/>
  <c r="BH5" i="15"/>
  <c r="BJ5" i="15"/>
  <c r="BG5" i="15"/>
  <c r="BT5" i="15"/>
  <c r="BV5" i="15"/>
  <c r="BN5" i="15"/>
  <c r="BS5" i="15"/>
  <c r="BV4" i="15"/>
  <c r="BN4" i="15"/>
  <c r="BS4" i="15"/>
  <c r="BT4" i="15"/>
  <c r="BR4" i="15"/>
  <c r="BU4" i="15"/>
  <c r="BQ4" i="15"/>
  <c r="BM4" i="15"/>
  <c r="BO4" i="15"/>
  <c r="BK4" i="15"/>
  <c r="BP4" i="15"/>
  <c r="BL4" i="15"/>
  <c r="BU6" i="15"/>
  <c r="BQ6" i="15"/>
  <c r="BM6" i="15"/>
  <c r="BR6" i="15"/>
  <c r="BJ4" i="15"/>
  <c r="BG4" i="15"/>
  <c r="BH4" i="15"/>
  <c r="BI4" i="15"/>
  <c r="BH6" i="15"/>
  <c r="BG6" i="15"/>
  <c r="BI6" i="15"/>
  <c r="BJ6" i="15"/>
  <c r="BF6" i="1" l="1"/>
  <c r="BF5" i="1"/>
  <c r="BF4" i="1"/>
  <c r="BE6" i="1"/>
  <c r="BE5" i="1"/>
  <c r="BE4" i="1"/>
  <c r="BD6" i="1"/>
  <c r="BD5" i="1"/>
  <c r="BD4" i="1"/>
  <c r="BC6" i="1"/>
  <c r="BC5" i="1"/>
  <c r="BC4" i="1"/>
  <c r="C4" i="1"/>
  <c r="I4" i="1"/>
  <c r="F4" i="1"/>
  <c r="M4" i="1"/>
  <c r="J4" i="1"/>
  <c r="K4" i="1"/>
  <c r="D4" i="1"/>
  <c r="E4" i="1"/>
  <c r="AE4" i="1" s="1"/>
  <c r="N6" i="1"/>
  <c r="N5" i="1"/>
  <c r="N4" i="1"/>
  <c r="M6" i="1"/>
  <c r="M5" i="1"/>
  <c r="L6" i="1"/>
  <c r="L5" i="1"/>
  <c r="L4" i="1"/>
  <c r="K6" i="1"/>
  <c r="K5" i="1"/>
  <c r="J6" i="1"/>
  <c r="J5" i="1"/>
  <c r="I6" i="1"/>
  <c r="I5" i="1"/>
  <c r="H6" i="1"/>
  <c r="H5" i="1"/>
  <c r="H4" i="1"/>
  <c r="G6" i="1"/>
  <c r="G5" i="1"/>
  <c r="G4" i="1"/>
  <c r="AQ4" i="1" s="1"/>
  <c r="F6" i="1"/>
  <c r="F5" i="1"/>
  <c r="E6" i="1"/>
  <c r="E5" i="1"/>
  <c r="D6" i="1"/>
  <c r="Y6" i="1" s="1"/>
  <c r="D5" i="1"/>
  <c r="C6" i="1"/>
  <c r="C5" i="1"/>
  <c r="AX6" i="1" l="1"/>
  <c r="Y5" i="1"/>
  <c r="AP6" i="1"/>
  <c r="AJ6" i="1"/>
  <c r="AE5" i="1"/>
  <c r="AD4" i="1"/>
  <c r="AB4" i="1"/>
  <c r="AL4" i="1"/>
  <c r="AT6" i="1"/>
  <c r="AG6" i="1"/>
  <c r="AW6" i="1"/>
  <c r="S5" i="1"/>
  <c r="AG5" i="1"/>
  <c r="Q5" i="1"/>
  <c r="P5" i="1"/>
  <c r="R5" i="1"/>
  <c r="AM4" i="1"/>
  <c r="Y4" i="1"/>
  <c r="AK4" i="1"/>
  <c r="AV4" i="1"/>
  <c r="AD5" i="1"/>
  <c r="AM6" i="1"/>
  <c r="AU4" i="1"/>
  <c r="S6" i="1"/>
  <c r="R6" i="1"/>
  <c r="AK6" i="1"/>
  <c r="AO4" i="1"/>
  <c r="AV6" i="1"/>
  <c r="O5" i="1"/>
  <c r="T6" i="1"/>
  <c r="X5" i="1"/>
  <c r="AL6" i="1"/>
  <c r="AR4" i="1"/>
  <c r="AO5" i="1"/>
  <c r="AE6" i="1"/>
  <c r="AU5" i="1"/>
  <c r="AU6" i="1"/>
  <c r="AR5" i="1"/>
  <c r="S4" i="1"/>
  <c r="V5" i="1"/>
  <c r="AB5" i="1"/>
  <c r="AQ5" i="1"/>
  <c r="T5" i="1"/>
  <c r="AJ4" i="1"/>
  <c r="AO6" i="1"/>
  <c r="P4" i="1"/>
  <c r="P6" i="1"/>
  <c r="V4" i="1"/>
  <c r="V6" i="1"/>
  <c r="Z4" i="1"/>
  <c r="Z6" i="1"/>
  <c r="AB6" i="1"/>
  <c r="AF4" i="1"/>
  <c r="AF6" i="1"/>
  <c r="AG4" i="1"/>
  <c r="AT4" i="1"/>
  <c r="W5" i="1"/>
  <c r="AI6" i="1"/>
  <c r="AP4" i="1"/>
  <c r="AQ6" i="1"/>
  <c r="Z5" i="1"/>
  <c r="AF5" i="1"/>
  <c r="AJ5" i="1"/>
  <c r="AL5" i="1"/>
  <c r="AN4" i="1"/>
  <c r="AT5" i="1"/>
  <c r="AX5" i="1"/>
  <c r="R4" i="1"/>
  <c r="T4" i="1"/>
  <c r="X4" i="1"/>
  <c r="X6" i="1"/>
  <c r="AD6" i="1"/>
  <c r="AI5" i="1"/>
  <c r="AR6" i="1"/>
  <c r="AX4" i="1"/>
  <c r="AW5" i="1"/>
  <c r="U5" i="1"/>
  <c r="AA5" i="1"/>
  <c r="AC5" i="1"/>
  <c r="AH5" i="1"/>
  <c r="AH4" i="1"/>
  <c r="AK5" i="1"/>
  <c r="AN5" i="1"/>
  <c r="AP5" i="1"/>
  <c r="AS5" i="1"/>
  <c r="AW4" i="1"/>
  <c r="AV5" i="1"/>
  <c r="O4" i="1"/>
  <c r="O6" i="1"/>
  <c r="Q4" i="1"/>
  <c r="Q6" i="1"/>
  <c r="U4" i="1"/>
  <c r="U6" i="1"/>
  <c r="W4" i="1"/>
  <c r="W6" i="1"/>
  <c r="AA4" i="1"/>
  <c r="AA6" i="1"/>
  <c r="AC4" i="1"/>
  <c r="AC6" i="1"/>
  <c r="AH6" i="1"/>
  <c r="AI4" i="1"/>
  <c r="AM5" i="1"/>
  <c r="AN6" i="1"/>
  <c r="AS4" i="1"/>
  <c r="AS6" i="1"/>
  <c r="BA4" i="1"/>
  <c r="BB5" i="1"/>
  <c r="BA5" i="1"/>
  <c r="BA6" i="1"/>
  <c r="AZ4" i="1"/>
  <c r="BB6" i="1"/>
  <c r="BB4" i="1"/>
  <c r="AZ6" i="1"/>
  <c r="AY4" i="1"/>
  <c r="AZ5" i="1"/>
  <c r="AY5" i="1"/>
  <c r="AY6" i="1"/>
  <c r="J7" i="3"/>
  <c r="F10" i="3"/>
  <c r="F9" i="3"/>
  <c r="H7" i="3"/>
  <c r="H10" i="3"/>
  <c r="H9" i="3"/>
  <c r="F6" i="3"/>
  <c r="J5" i="3"/>
  <c r="I8" i="3"/>
  <c r="G5" i="3"/>
  <c r="E10" i="3"/>
  <c r="J8" i="3"/>
  <c r="F7" i="3"/>
  <c r="G10" i="3"/>
  <c r="G7" i="3"/>
  <c r="J6" i="3"/>
  <c r="F8" i="3"/>
  <c r="E8" i="3"/>
  <c r="I6" i="3"/>
  <c r="I9" i="3"/>
  <c r="I7" i="3"/>
  <c r="H6" i="3"/>
  <c r="J10" i="3"/>
  <c r="G6" i="3"/>
  <c r="H5" i="3"/>
  <c r="I5" i="3"/>
  <c r="I10" i="3"/>
  <c r="G9" i="3"/>
  <c r="E9" i="3"/>
  <c r="J9" i="3"/>
  <c r="H8" i="3"/>
  <c r="G8" i="3"/>
  <c r="E7" i="3"/>
  <c r="F5" i="3"/>
  <c r="E6" i="3"/>
  <c r="BO6" i="1" l="1"/>
  <c r="BK6" i="1"/>
  <c r="BP6" i="1"/>
  <c r="BL6" i="1"/>
  <c r="BN5" i="1"/>
  <c r="BS5" i="1"/>
  <c r="BV5" i="1"/>
  <c r="BT5" i="1"/>
  <c r="BI6" i="1"/>
  <c r="BG6" i="1"/>
  <c r="BJ6" i="1"/>
  <c r="BH6" i="1"/>
  <c r="BO4" i="1"/>
  <c r="BK4" i="1"/>
  <c r="BL4" i="1"/>
  <c r="BP4" i="1"/>
  <c r="BS6" i="1"/>
  <c r="BV6" i="1"/>
  <c r="BT6" i="1"/>
  <c r="BN6" i="1"/>
  <c r="BU5" i="1"/>
  <c r="BQ5" i="1"/>
  <c r="BM5" i="1"/>
  <c r="BR5" i="1"/>
  <c r="BO5" i="1"/>
  <c r="BK5" i="1"/>
  <c r="BP5" i="1"/>
  <c r="BL5" i="1"/>
  <c r="BJ5" i="1"/>
  <c r="BI5" i="1"/>
  <c r="BG5" i="1"/>
  <c r="BH5" i="1"/>
  <c r="BI4" i="1"/>
  <c r="BG4" i="1"/>
  <c r="BJ4" i="1"/>
  <c r="BH4" i="1"/>
  <c r="BS4" i="1"/>
  <c r="BV4" i="1"/>
  <c r="BT4" i="1"/>
  <c r="BN4" i="1"/>
  <c r="BU6" i="1"/>
  <c r="BQ6" i="1"/>
  <c r="BM6" i="1"/>
  <c r="BR6" i="1"/>
  <c r="BU4" i="1"/>
  <c r="BQ4" i="1"/>
  <c r="BM4" i="1"/>
  <c r="BR4" i="1"/>
  <c r="Q9" i="3"/>
  <c r="P10" i="3"/>
  <c r="R7" i="3"/>
  <c r="S9" i="3"/>
  <c r="Q7" i="3"/>
  <c r="S7" i="3"/>
  <c r="R9" i="3"/>
  <c r="R8" i="3"/>
  <c r="P8" i="3"/>
  <c r="R10" i="3"/>
  <c r="P7" i="3"/>
  <c r="S8" i="3"/>
  <c r="S10" i="3"/>
  <c r="Q10" i="3"/>
  <c r="P9" i="3"/>
  <c r="Q8" i="3"/>
  <c r="E5" i="3"/>
</calcChain>
</file>

<file path=xl/comments1.xml><?xml version="1.0" encoding="utf-8"?>
<comments xmlns="http://schemas.openxmlformats.org/spreadsheetml/2006/main">
  <authors>
    <author>AG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AG:</t>
        </r>
        <r>
          <rPr>
            <sz val="9"/>
            <color indexed="81"/>
            <rFont val="Tahoma"/>
            <family val="2"/>
          </rPr>
          <t xml:space="preserve">
Notez de 1 à 6
1 = Marginal
2= Faible
3= Modéré
4= Elevé
5= Critique
6= Catastrophique</t>
        </r>
      </text>
    </comment>
  </commentList>
</comments>
</file>

<file path=xl/sharedStrings.xml><?xml version="1.0" encoding="utf-8"?>
<sst xmlns="http://schemas.openxmlformats.org/spreadsheetml/2006/main" count="331" uniqueCount="131">
  <si>
    <t>Maturité du niveau de contrôle</t>
  </si>
  <si>
    <t>Commentaire</t>
  </si>
  <si>
    <t>n°</t>
  </si>
  <si>
    <t>Libellé</t>
  </si>
  <si>
    <t>Probabilité</t>
  </si>
  <si>
    <t>Rare</t>
  </si>
  <si>
    <t>Modérée</t>
  </si>
  <si>
    <t>Elevée</t>
  </si>
  <si>
    <t>Permanente</t>
  </si>
  <si>
    <t>Marginal</t>
  </si>
  <si>
    <t>Faible</t>
  </si>
  <si>
    <t>Modéré</t>
  </si>
  <si>
    <t>Elevé</t>
  </si>
  <si>
    <t>Critique</t>
  </si>
  <si>
    <t>Catastro.</t>
  </si>
  <si>
    <t>Except.</t>
  </si>
  <si>
    <t>Perma.</t>
  </si>
  <si>
    <t>Marg/Except</t>
  </si>
  <si>
    <t>Marg/Rare</t>
  </si>
  <si>
    <t>Marg/Mode.</t>
  </si>
  <si>
    <t>Catastrophique</t>
  </si>
  <si>
    <t>Exceptionnel</t>
  </si>
  <si>
    <t>Récurrente</t>
  </si>
  <si>
    <t>Faible/Rare</t>
  </si>
  <si>
    <t>Faible/Elevé</t>
  </si>
  <si>
    <t>Elevé/Except</t>
  </si>
  <si>
    <t>Elevé/Rare</t>
  </si>
  <si>
    <t>Marg/Perm</t>
  </si>
  <si>
    <t>Crit/Récu</t>
  </si>
  <si>
    <t>Cata/Rare</t>
  </si>
  <si>
    <t>Cata/Recu</t>
  </si>
  <si>
    <t>Cata/Perm</t>
  </si>
  <si>
    <t>Maitrisé</t>
  </si>
  <si>
    <t>Acceptable</t>
  </si>
  <si>
    <t>Accept.</t>
  </si>
  <si>
    <t>Insuffisant</t>
  </si>
  <si>
    <t>Mineur</t>
  </si>
  <si>
    <t>Très Elevé</t>
  </si>
  <si>
    <t>Gravité Brute</t>
  </si>
  <si>
    <t>IMPACT</t>
  </si>
  <si>
    <t>Marg/Elevé</t>
  </si>
  <si>
    <t>Marg/Recu</t>
  </si>
  <si>
    <t>Faible/Except</t>
  </si>
  <si>
    <t>Faible/Mod</t>
  </si>
  <si>
    <t>Faible/Récu</t>
  </si>
  <si>
    <t>Faible/Perm</t>
  </si>
  <si>
    <t>Mod/Excep</t>
  </si>
  <si>
    <t>Mod/Rare</t>
  </si>
  <si>
    <t>Mod/Mod</t>
  </si>
  <si>
    <t>Mod/Elev</t>
  </si>
  <si>
    <t>Mod/Recu</t>
  </si>
  <si>
    <t>Mod/Perm</t>
  </si>
  <si>
    <t>Eleve/Mod</t>
  </si>
  <si>
    <t>Eleve/Eleve</t>
  </si>
  <si>
    <t>Eleve/Recu</t>
  </si>
  <si>
    <t>Eleve/Perma</t>
  </si>
  <si>
    <t>Crit/Except</t>
  </si>
  <si>
    <t>Crit/Rare</t>
  </si>
  <si>
    <t>Crit/Modé</t>
  </si>
  <si>
    <t>Crit/Elevé</t>
  </si>
  <si>
    <t>Crit/Perma</t>
  </si>
  <si>
    <t>Cata/Except</t>
  </si>
  <si>
    <t>Cata/Mod</t>
  </si>
  <si>
    <t>Cata/Elev</t>
  </si>
  <si>
    <t>Probabilité brute</t>
  </si>
  <si>
    <t>Evaluation du risque</t>
  </si>
  <si>
    <t>Impact financier</t>
  </si>
  <si>
    <t>Impact image/ client</t>
  </si>
  <si>
    <t>Impact réglementaire/ conformité</t>
  </si>
  <si>
    <t>Impact stratégique</t>
  </si>
  <si>
    <t>Synthèse des impacts bruts</t>
  </si>
  <si>
    <t>Risque brut (Gravité inhérente)</t>
  </si>
  <si>
    <t>Niveau de maîtrise : Homme/ organisation</t>
  </si>
  <si>
    <t>Niveau de maîtrise : SI</t>
  </si>
  <si>
    <t>Niveau de maîtrise : processus/ procédure</t>
  </si>
  <si>
    <t>Niveau de maîtrise : Conformité/ réglementaire</t>
  </si>
  <si>
    <t>Synthèse du niveau de maîtrise</t>
  </si>
  <si>
    <t>Probabilité nette</t>
  </si>
  <si>
    <t>Synthèse des impacts nets</t>
  </si>
  <si>
    <t>Exceptionnelle</t>
  </si>
  <si>
    <t>Recurrente</t>
  </si>
  <si>
    <t>Proba</t>
  </si>
  <si>
    <t>RB</t>
  </si>
  <si>
    <t>DMR</t>
  </si>
  <si>
    <t>Imp</t>
  </si>
  <si>
    <t>Maîtrisé</t>
  </si>
  <si>
    <t>CRITICITE</t>
  </si>
  <si>
    <t>Zone de criticité très élevée / surveillance insuffisante</t>
  </si>
  <si>
    <t>Zone de criticité élevée / surveillance à renforcer</t>
  </si>
  <si>
    <t>Zone de criticité élevée / surveillance soutenue</t>
  </si>
  <si>
    <t>Zone de criticité modérée / surveillance modérée</t>
  </si>
  <si>
    <t>Zone de criticité faible / surveillance modérée</t>
  </si>
  <si>
    <t>Zone de criticité faible / surveillance faible</t>
  </si>
  <si>
    <t>Surveillance Faible</t>
  </si>
  <si>
    <t>Surveillance Modérée</t>
  </si>
  <si>
    <t>Surveillance à renforcer</t>
  </si>
  <si>
    <t>Mineur/Ins</t>
  </si>
  <si>
    <t>Mineur/Faible</t>
  </si>
  <si>
    <t>Mineur/Accept</t>
  </si>
  <si>
    <t>Surveillance modérée</t>
  </si>
  <si>
    <t>Mineur/Maitrisé</t>
  </si>
  <si>
    <t>Modéré/Maitrisé</t>
  </si>
  <si>
    <t>Modéré/Insu</t>
  </si>
  <si>
    <t>Elevé/Faible</t>
  </si>
  <si>
    <t>Très elevé/Accept</t>
  </si>
  <si>
    <t>Modéré/Faible</t>
  </si>
  <si>
    <t>Modéré/Acce</t>
  </si>
  <si>
    <t>Elevé/Accep</t>
  </si>
  <si>
    <t>Elevé/Maitrisé</t>
  </si>
  <si>
    <t>Très elevé/Maitrisé</t>
  </si>
  <si>
    <t>Criticité elevée</t>
  </si>
  <si>
    <t>Criticité Très élevée</t>
  </si>
  <si>
    <t>Très elevé/Insu</t>
  </si>
  <si>
    <t>Elevé/Insu</t>
  </si>
  <si>
    <t>Très elevé/Faible</t>
  </si>
  <si>
    <t>Gravité mineure</t>
  </si>
  <si>
    <t>Impact Brut</t>
  </si>
  <si>
    <t>Probabilité Brute</t>
  </si>
  <si>
    <t>Zone de Gravité Brute</t>
  </si>
  <si>
    <t xml:space="preserve">Evaluation </t>
  </si>
  <si>
    <t>Evaluation</t>
  </si>
  <si>
    <t>Impact Net</t>
  </si>
  <si>
    <t>Probabilité Nette</t>
  </si>
  <si>
    <t>Zone de Gravité Nette</t>
  </si>
  <si>
    <t>RiskBrut1</t>
  </si>
  <si>
    <t>RiskBrut2</t>
  </si>
  <si>
    <t>RiskBrut3</t>
  </si>
  <si>
    <t>RiskNet1</t>
  </si>
  <si>
    <t>RiskNet2</t>
  </si>
  <si>
    <t>RiskNet3</t>
  </si>
  <si>
    <t>GRAVITE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</si>
</sst>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name val="Verdana"/>
      <family val="2"/>
    </font>
    <font>
      <b/>
      <sz val="14"/>
      <name val="Verdana"/>
      <family val="2"/>
    </font>
    <font>
      <b/>
      <sz val="8"/>
      <name val="Verdana"/>
      <family val="2"/>
    </font>
    <font>
      <b/>
      <sz val="18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7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b/>
      <sz val="12"/>
      <color rgb="FFCCFFCC"/>
      <name val="Arial"/>
      <family val="2"/>
    </font>
    <font>
      <b/>
      <sz val="12"/>
      <color rgb="FFFFC000"/>
      <name val="Arial"/>
      <family val="2"/>
    </font>
    <font>
      <b/>
      <sz val="12"/>
      <color rgb="FFFFFF00"/>
      <name val="Arial"/>
      <family val="2"/>
    </font>
    <font>
      <b/>
      <sz val="12"/>
      <color theme="5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0" borderId="1" applyNumberFormat="0" applyAlignment="0" applyProtection="0"/>
    <xf numFmtId="0" fontId="14" fillId="0" borderId="2" applyNumberFormat="0" applyFill="0" applyAlignment="0" applyProtection="0"/>
    <xf numFmtId="0" fontId="10" fillId="21" borderId="3" applyNumberFormat="0" applyFont="0" applyAlignment="0" applyProtection="0"/>
    <xf numFmtId="0" fontId="15" fillId="7" borderId="1" applyNumberFormat="0" applyAlignment="0" applyProtection="0"/>
    <xf numFmtId="0" fontId="16" fillId="3" borderId="0" applyNumberFormat="0" applyBorder="0" applyAlignment="0" applyProtection="0"/>
    <xf numFmtId="0" fontId="17" fillId="22" borderId="0" applyNumberFormat="0" applyBorder="0" applyAlignment="0" applyProtection="0"/>
    <xf numFmtId="164" fontId="10" fillId="0" borderId="0"/>
    <xf numFmtId="0" fontId="18" fillId="4" borderId="0" applyNumberFormat="0" applyBorder="0" applyAlignment="0" applyProtection="0"/>
    <xf numFmtId="0" fontId="19" fillId="20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23" borderId="9" applyNumberFormat="0" applyAlignment="0" applyProtection="0"/>
    <xf numFmtId="0" fontId="2" fillId="0" borderId="0"/>
    <xf numFmtId="0" fontId="1" fillId="0" borderId="0"/>
  </cellStyleXfs>
  <cellXfs count="1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Fill="1" applyBorder="1" applyAlignment="1">
      <alignment horizontal="center" vertical="center" textRotation="90"/>
    </xf>
    <xf numFmtId="0" fontId="30" fillId="0" borderId="10" xfId="0" applyFont="1" applyFill="1" applyBorder="1" applyAlignment="1">
      <alignment horizontal="center" vertical="center"/>
    </xf>
    <xf numFmtId="0" fontId="28" fillId="0" borderId="0" xfId="0" applyFont="1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30" fillId="0" borderId="10" xfId="0" applyFont="1" applyFill="1" applyBorder="1" applyAlignment="1">
      <alignment horizontal="center" vertical="center" textRotation="90"/>
    </xf>
    <xf numFmtId="0" fontId="30" fillId="0" borderId="16" xfId="0" applyFont="1" applyFill="1" applyBorder="1" applyAlignment="1">
      <alignment horizontal="center" vertical="center" textRotation="90"/>
    </xf>
    <xf numFmtId="16" fontId="30" fillId="0" borderId="16" xfId="0" applyNumberFormat="1" applyFont="1" applyFill="1" applyBorder="1" applyAlignment="1">
      <alignment horizontal="center" vertical="center" textRotation="90"/>
    </xf>
    <xf numFmtId="0" fontId="30" fillId="0" borderId="12" xfId="0" applyFont="1" applyFill="1" applyBorder="1" applyAlignment="1">
      <alignment vertical="center" textRotation="90" wrapText="1"/>
    </xf>
    <xf numFmtId="0" fontId="33" fillId="0" borderId="0" xfId="44" applyFont="1" applyFill="1" applyProtection="1">
      <protection locked="0"/>
    </xf>
    <xf numFmtId="0" fontId="33" fillId="0" borderId="0" xfId="44" applyFont="1" applyFill="1" applyAlignment="1" applyProtection="1">
      <alignment horizontal="center" vertical="center"/>
    </xf>
    <xf numFmtId="0" fontId="33" fillId="0" borderId="0" xfId="44" applyFont="1" applyFill="1" applyAlignment="1" applyProtection="1">
      <alignment horizontal="center" vertical="center" wrapText="1"/>
    </xf>
    <xf numFmtId="0" fontId="33" fillId="0" borderId="0" xfId="44" applyFont="1" applyFill="1" applyAlignment="1" applyProtection="1">
      <alignment horizontal="center" vertical="center" wrapText="1"/>
      <protection locked="0"/>
    </xf>
    <xf numFmtId="0" fontId="33" fillId="0" borderId="0" xfId="44" applyFont="1" applyFill="1" applyBorder="1" applyProtection="1">
      <protection locked="0"/>
    </xf>
    <xf numFmtId="0" fontId="33" fillId="0" borderId="10" xfId="44" applyFont="1" applyFill="1" applyBorder="1" applyAlignment="1" applyProtection="1">
      <alignment horizontal="center" vertical="center" wrapText="1"/>
      <protection locked="0"/>
    </xf>
    <xf numFmtId="0" fontId="33" fillId="0" borderId="20" xfId="44" applyFont="1" applyFill="1" applyBorder="1" applyAlignment="1" applyProtection="1">
      <alignment horizontal="center" vertical="center" wrapText="1"/>
      <protection locked="0"/>
    </xf>
    <xf numFmtId="0" fontId="33" fillId="0" borderId="17" xfId="44" applyFont="1" applyFill="1" applyBorder="1" applyAlignment="1" applyProtection="1">
      <alignment horizontal="center" vertical="center" textRotation="90"/>
      <protection locked="0"/>
    </xf>
    <xf numFmtId="0" fontId="33" fillId="0" borderId="21" xfId="44" applyFont="1" applyFill="1" applyBorder="1" applyAlignment="1" applyProtection="1">
      <alignment horizontal="center" vertical="center" textRotation="90"/>
    </xf>
    <xf numFmtId="0" fontId="34" fillId="0" borderId="23" xfId="44" applyFont="1" applyFill="1" applyBorder="1" applyAlignment="1" applyProtection="1">
      <alignment horizontal="center" vertical="center" wrapText="1"/>
    </xf>
    <xf numFmtId="0" fontId="33" fillId="0" borderId="13" xfId="44" applyFont="1" applyFill="1" applyBorder="1" applyAlignment="1" applyProtection="1">
      <alignment horizontal="center" vertical="center" wrapText="1"/>
      <protection locked="0"/>
    </xf>
    <xf numFmtId="0" fontId="33" fillId="0" borderId="18" xfId="44" applyFont="1" applyFill="1" applyBorder="1" applyAlignment="1" applyProtection="1">
      <alignment horizontal="right" vertical="center" wrapText="1"/>
    </xf>
    <xf numFmtId="0" fontId="34" fillId="0" borderId="18" xfId="44" applyFont="1" applyFill="1" applyBorder="1" applyAlignment="1" applyProtection="1">
      <alignment horizontal="center" vertical="center" wrapText="1"/>
    </xf>
    <xf numFmtId="0" fontId="34" fillId="0" borderId="19" xfId="44" applyFont="1" applyFill="1" applyBorder="1" applyAlignment="1" applyProtection="1">
      <alignment horizontal="center" vertical="center" wrapText="1"/>
    </xf>
    <xf numFmtId="0" fontId="33" fillId="0" borderId="0" xfId="44" applyFont="1" applyFill="1" applyAlignment="1" applyProtection="1">
      <alignment horizontal="center" vertical="center"/>
      <protection locked="0"/>
    </xf>
    <xf numFmtId="0" fontId="35" fillId="0" borderId="0" xfId="44" applyFont="1" applyProtection="1"/>
    <xf numFmtId="0" fontId="35" fillId="0" borderId="0" xfId="44" applyFont="1" applyFill="1" applyProtection="1"/>
    <xf numFmtId="0" fontId="35" fillId="0" borderId="0" xfId="44" applyFont="1" applyFill="1" applyAlignment="1" applyProtection="1">
      <alignment horizontal="center" vertical="center"/>
    </xf>
    <xf numFmtId="0" fontId="35" fillId="0" borderId="0" xfId="44" applyFont="1" applyFill="1" applyAlignment="1" applyProtection="1">
      <alignment horizontal="center" vertical="center" wrapText="1"/>
    </xf>
    <xf numFmtId="0" fontId="35" fillId="0" borderId="24" xfId="44" applyFont="1" applyBorder="1" applyProtection="1"/>
    <xf numFmtId="0" fontId="35" fillId="0" borderId="0" xfId="44" applyFont="1" applyBorder="1" applyProtection="1"/>
    <xf numFmtId="0" fontId="0" fillId="0" borderId="0" xfId="0" applyAlignment="1">
      <alignment horizontal="center" vertical="center"/>
    </xf>
    <xf numFmtId="0" fontId="29" fillId="32" borderId="10" xfId="0" applyNumberFormat="1" applyFont="1" applyFill="1" applyBorder="1" applyAlignment="1">
      <alignment horizontal="center" vertical="center" wrapText="1"/>
    </xf>
    <xf numFmtId="0" fontId="29" fillId="25" borderId="10" xfId="0" applyNumberFormat="1" applyFont="1" applyFill="1" applyBorder="1" applyAlignment="1">
      <alignment horizontal="center" vertical="center" wrapText="1"/>
    </xf>
    <xf numFmtId="0" fontId="29" fillId="31" borderId="10" xfId="0" applyNumberFormat="1" applyFont="1" applyFill="1" applyBorder="1" applyAlignment="1">
      <alignment horizontal="center" vertical="center" wrapText="1"/>
    </xf>
    <xf numFmtId="0" fontId="29" fillId="29" borderId="10" xfId="0" applyNumberFormat="1" applyFont="1" applyFill="1" applyBorder="1" applyAlignment="1">
      <alignment horizontal="center" vertical="center" wrapText="1"/>
    </xf>
    <xf numFmtId="0" fontId="29" fillId="24" borderId="10" xfId="0" applyNumberFormat="1" applyFont="1" applyFill="1" applyBorder="1" applyAlignment="1">
      <alignment horizontal="center" vertical="center" wrapText="1"/>
    </xf>
    <xf numFmtId="0" fontId="29" fillId="26" borderId="10" xfId="0" applyNumberFormat="1" applyFont="1" applyFill="1" applyBorder="1" applyAlignment="1">
      <alignment horizontal="center" vertical="center" wrapText="1"/>
    </xf>
    <xf numFmtId="0" fontId="27" fillId="29" borderId="15" xfId="0" applyFont="1" applyFill="1" applyBorder="1" applyAlignment="1" applyProtection="1">
      <alignment vertical="center"/>
    </xf>
    <xf numFmtId="0" fontId="27" fillId="30" borderId="15" xfId="0" applyFont="1" applyFill="1" applyBorder="1" applyAlignment="1" applyProtection="1">
      <alignment vertical="center"/>
    </xf>
    <xf numFmtId="0" fontId="27" fillId="30" borderId="16" xfId="0" applyFont="1" applyFill="1" applyBorder="1" applyAlignment="1" applyProtection="1">
      <alignment vertical="center"/>
    </xf>
    <xf numFmtId="0" fontId="27" fillId="32" borderId="16" xfId="0" applyFont="1" applyFill="1" applyBorder="1" applyAlignment="1" applyProtection="1">
      <alignment vertical="center"/>
    </xf>
    <xf numFmtId="0" fontId="27" fillId="26" borderId="14" xfId="0" applyFont="1" applyFill="1" applyBorder="1" applyAlignment="1" applyProtection="1">
      <alignment vertical="center"/>
    </xf>
    <xf numFmtId="0" fontId="27" fillId="29" borderId="14" xfId="0" applyFont="1" applyFill="1" applyBorder="1" applyAlignment="1" applyProtection="1">
      <alignment vertical="center"/>
    </xf>
    <xf numFmtId="0" fontId="27" fillId="32" borderId="15" xfId="0" applyFont="1" applyFill="1" applyBorder="1" applyAlignment="1" applyProtection="1">
      <alignment vertical="center"/>
    </xf>
    <xf numFmtId="0" fontId="27" fillId="25" borderId="14" xfId="0" applyFont="1" applyFill="1" applyBorder="1" applyAlignment="1" applyProtection="1">
      <alignment vertical="center"/>
    </xf>
    <xf numFmtId="0" fontId="27" fillId="25" borderId="15" xfId="0" applyFont="1" applyFill="1" applyBorder="1" applyAlignment="1" applyProtection="1">
      <alignment vertical="center"/>
    </xf>
    <xf numFmtId="0" fontId="27" fillId="25" borderId="16" xfId="0" applyFont="1" applyFill="1" applyBorder="1" applyAlignment="1" applyProtection="1">
      <alignment vertical="center"/>
    </xf>
    <xf numFmtId="0" fontId="4" fillId="24" borderId="10" xfId="0" applyFont="1" applyFill="1" applyBorder="1" applyAlignment="1" applyProtection="1">
      <alignment horizontal="centerContinuous" vertical="center"/>
    </xf>
    <xf numFmtId="16" fontId="27" fillId="33" borderId="12" xfId="0" applyNumberFormat="1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</xf>
    <xf numFmtId="0" fontId="4" fillId="26" borderId="10" xfId="0" applyFont="1" applyFill="1" applyBorder="1" applyAlignment="1" applyProtection="1">
      <alignment horizontal="center" vertical="center" wrapText="1"/>
    </xf>
    <xf numFmtId="0" fontId="27" fillId="24" borderId="11" xfId="0" applyFont="1" applyFill="1" applyBorder="1" applyAlignment="1" applyProtection="1">
      <alignment horizontal="center" vertical="center" wrapText="1"/>
    </xf>
    <xf numFmtId="0" fontId="27" fillId="29" borderId="11" xfId="0" applyFont="1" applyFill="1" applyBorder="1" applyAlignment="1" applyProtection="1">
      <alignment horizontal="center" vertical="center" wrapText="1"/>
    </xf>
    <xf numFmtId="0" fontId="27" fillId="30" borderId="11" xfId="0" applyFont="1" applyFill="1" applyBorder="1" applyAlignment="1" applyProtection="1">
      <alignment horizontal="center" vertical="center" wrapText="1"/>
    </xf>
    <xf numFmtId="0" fontId="27" fillId="26" borderId="11" xfId="0" applyFont="1" applyFill="1" applyBorder="1" applyAlignment="1" applyProtection="1">
      <alignment horizontal="center" vertical="center" wrapText="1"/>
    </xf>
    <xf numFmtId="0" fontId="27" fillId="32" borderId="11" xfId="0" applyFont="1" applyFill="1" applyBorder="1" applyAlignment="1" applyProtection="1">
      <alignment horizontal="center" vertical="center" wrapText="1"/>
    </xf>
    <xf numFmtId="0" fontId="27" fillId="25" borderId="11" xfId="0" applyFont="1" applyFill="1" applyBorder="1" applyAlignment="1" applyProtection="1">
      <alignment horizontal="center" vertical="center" wrapText="1"/>
    </xf>
    <xf numFmtId="0" fontId="4" fillId="29" borderId="10" xfId="0" applyFont="1" applyFill="1" applyBorder="1" applyAlignment="1" applyProtection="1">
      <alignment horizontal="center" vertical="center" wrapText="1"/>
    </xf>
    <xf numFmtId="0" fontId="4" fillId="30" borderId="10" xfId="0" applyFont="1" applyFill="1" applyBorder="1" applyAlignment="1" applyProtection="1">
      <alignment horizontal="center" vertical="center" wrapText="1"/>
    </xf>
    <xf numFmtId="0" fontId="4" fillId="32" borderId="10" xfId="0" applyFont="1" applyFill="1" applyBorder="1" applyAlignment="1" applyProtection="1">
      <alignment horizontal="center" vertical="center" wrapText="1"/>
    </xf>
    <xf numFmtId="0" fontId="27" fillId="26" borderId="10" xfId="0" applyFont="1" applyFill="1" applyBorder="1" applyAlignment="1" applyProtection="1">
      <alignment vertical="center" wrapText="1"/>
    </xf>
    <xf numFmtId="0" fontId="27" fillId="34" borderId="10" xfId="0" applyFont="1" applyFill="1" applyBorder="1" applyAlignment="1" applyProtection="1">
      <alignment vertical="center" wrapText="1"/>
    </xf>
    <xf numFmtId="0" fontId="27" fillId="33" borderId="10" xfId="0" applyFont="1" applyFill="1" applyBorder="1" applyAlignment="1" applyProtection="1">
      <alignment horizontal="centerContinuous" vertical="center" wrapText="1"/>
    </xf>
    <xf numFmtId="0" fontId="27" fillId="33" borderId="14" xfId="0" applyFont="1" applyFill="1" applyBorder="1" applyAlignment="1" applyProtection="1">
      <alignment horizontal="centerContinuous" vertical="center" wrapText="1"/>
    </xf>
    <xf numFmtId="0" fontId="27" fillId="29" borderId="14" xfId="0" applyFont="1" applyFill="1" applyBorder="1" applyAlignment="1" applyProtection="1">
      <alignment vertical="center" wrapText="1"/>
    </xf>
    <xf numFmtId="0" fontId="27" fillId="29" borderId="10" xfId="0" applyFont="1" applyFill="1" applyBorder="1" applyAlignment="1" applyProtection="1">
      <alignment vertical="center" wrapText="1"/>
    </xf>
    <xf numFmtId="0" fontId="27" fillId="31" borderId="10" xfId="0" applyFont="1" applyFill="1" applyBorder="1" applyAlignment="1" applyProtection="1">
      <alignment vertical="center" wrapText="1"/>
    </xf>
    <xf numFmtId="0" fontId="27" fillId="32" borderId="10" xfId="0" applyFont="1" applyFill="1" applyBorder="1" applyAlignment="1" applyProtection="1">
      <alignment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10" xfId="0" applyFont="1" applyBorder="1" applyAlignment="1" applyProtection="1">
      <alignment horizontal="left" vertical="center" wrapText="1"/>
    </xf>
    <xf numFmtId="0" fontId="4" fillId="0" borderId="10" xfId="0" applyNumberFormat="1" applyFont="1" applyBorder="1" applyAlignment="1" applyProtection="1">
      <alignment horizontal="center" vertical="center"/>
    </xf>
    <xf numFmtId="0" fontId="36" fillId="0" borderId="10" xfId="0" applyNumberFormat="1" applyFont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39" fillId="35" borderId="10" xfId="0" applyNumberFormat="1" applyFont="1" applyFill="1" applyBorder="1" applyAlignment="1">
      <alignment horizontal="center" vertical="center" wrapText="1"/>
    </xf>
    <xf numFmtId="0" fontId="40" fillId="30" borderId="10" xfId="0" applyNumberFormat="1" applyFont="1" applyFill="1" applyBorder="1" applyAlignment="1">
      <alignment horizontal="center" vertical="center" wrapText="1"/>
    </xf>
    <xf numFmtId="0" fontId="41" fillId="29" borderId="10" xfId="0" applyNumberFormat="1" applyFont="1" applyFill="1" applyBorder="1" applyAlignment="1">
      <alignment horizontal="center" vertical="center" wrapText="1"/>
    </xf>
    <xf numFmtId="0" fontId="42" fillId="28" borderId="10" xfId="0" applyNumberFormat="1" applyFont="1" applyFill="1" applyBorder="1" applyAlignment="1">
      <alignment horizontal="center" vertical="center" wrapText="1"/>
    </xf>
    <xf numFmtId="0" fontId="33" fillId="0" borderId="17" xfId="44" applyFont="1" applyFill="1" applyBorder="1" applyAlignment="1" applyProtection="1">
      <alignment horizontal="center" vertical="center" textRotation="90"/>
      <protection locked="0"/>
    </xf>
    <xf numFmtId="0" fontId="33" fillId="0" borderId="22" xfId="44" applyFont="1" applyFill="1" applyBorder="1" applyAlignment="1" applyProtection="1">
      <alignment horizontal="center" vertical="center" textRotation="90"/>
      <protection locked="0"/>
    </xf>
    <xf numFmtId="0" fontId="33" fillId="0" borderId="17" xfId="44" applyFont="1" applyFill="1" applyBorder="1" applyAlignment="1" applyProtection="1">
      <alignment horizontal="center" vertical="center" textRotation="90"/>
    </xf>
    <xf numFmtId="0" fontId="33" fillId="0" borderId="22" xfId="44" applyFont="1" applyFill="1" applyBorder="1" applyAlignment="1" applyProtection="1">
      <alignment horizontal="center" vertical="center" textRotation="90"/>
    </xf>
    <xf numFmtId="0" fontId="4" fillId="27" borderId="12" xfId="0" applyFont="1" applyFill="1" applyBorder="1" applyAlignment="1" applyProtection="1">
      <alignment horizontal="center" vertical="center" wrapText="1"/>
    </xf>
    <xf numFmtId="0" fontId="4" fillId="27" borderId="11" xfId="0" applyFont="1" applyFill="1" applyBorder="1" applyAlignment="1" applyProtection="1">
      <alignment horizontal="center" vertical="center" wrapText="1"/>
    </xf>
    <xf numFmtId="0" fontId="4" fillId="27" borderId="10" xfId="0" applyFont="1" applyFill="1" applyBorder="1" applyAlignment="1" applyProtection="1">
      <alignment horizontal="center" vertical="center"/>
    </xf>
    <xf numFmtId="0" fontId="4" fillId="24" borderId="12" xfId="0" applyFont="1" applyFill="1" applyBorder="1" applyAlignment="1" applyProtection="1">
      <alignment horizontal="center" vertical="center"/>
    </xf>
    <xf numFmtId="0" fontId="4" fillId="24" borderId="11" xfId="0" applyFont="1" applyFill="1" applyBorder="1" applyAlignment="1" applyProtection="1">
      <alignment horizontal="center" vertical="center"/>
    </xf>
    <xf numFmtId="0" fontId="4" fillId="26" borderId="10" xfId="0" applyFont="1" applyFill="1" applyBorder="1" applyAlignment="1" applyProtection="1">
      <alignment horizontal="center" vertical="center"/>
    </xf>
    <xf numFmtId="0" fontId="4" fillId="24" borderId="14" xfId="0" applyFont="1" applyFill="1" applyBorder="1" applyAlignment="1" applyProtection="1">
      <alignment horizontal="center" vertical="center"/>
    </xf>
    <xf numFmtId="0" fontId="4" fillId="24" borderId="15" xfId="0" applyFont="1" applyFill="1" applyBorder="1" applyAlignment="1" applyProtection="1">
      <alignment horizontal="center" vertical="center"/>
    </xf>
    <xf numFmtId="0" fontId="4" fillId="24" borderId="16" xfId="0" applyFont="1" applyFill="1" applyBorder="1" applyAlignment="1" applyProtection="1">
      <alignment horizontal="center" vertical="center"/>
    </xf>
    <xf numFmtId="0" fontId="27" fillId="25" borderId="14" xfId="0" applyFont="1" applyFill="1" applyBorder="1" applyAlignment="1" applyProtection="1">
      <alignment horizontal="center" vertical="center"/>
    </xf>
    <xf numFmtId="0" fontId="27" fillId="25" borderId="15" xfId="0" applyFont="1" applyFill="1" applyBorder="1" applyAlignment="1" applyProtection="1">
      <alignment horizontal="center" vertical="center"/>
    </xf>
    <xf numFmtId="0" fontId="27" fillId="25" borderId="16" xfId="0" applyFont="1" applyFill="1" applyBorder="1" applyAlignment="1" applyProtection="1">
      <alignment horizontal="center" vertical="center"/>
    </xf>
    <xf numFmtId="16" fontId="27" fillId="26" borderId="14" xfId="0" applyNumberFormat="1" applyFont="1" applyFill="1" applyBorder="1" applyAlignment="1" applyProtection="1">
      <alignment horizontal="center" vertical="center" wrapText="1"/>
    </xf>
    <xf numFmtId="16" fontId="27" fillId="26" borderId="15" xfId="0" applyNumberFormat="1" applyFont="1" applyFill="1" applyBorder="1" applyAlignment="1" applyProtection="1">
      <alignment horizontal="center" vertical="center" wrapText="1"/>
    </xf>
    <xf numFmtId="16" fontId="27" fillId="34" borderId="15" xfId="0" applyNumberFormat="1" applyFont="1" applyFill="1" applyBorder="1" applyAlignment="1" applyProtection="1">
      <alignment horizontal="center" vertical="center" wrapText="1"/>
    </xf>
    <xf numFmtId="16" fontId="27" fillId="34" borderId="16" xfId="0" applyNumberFormat="1" applyFont="1" applyFill="1" applyBorder="1" applyAlignment="1" applyProtection="1">
      <alignment horizontal="center" vertical="center" wrapText="1"/>
    </xf>
    <xf numFmtId="16" fontId="27" fillId="29" borderId="14" xfId="0" applyNumberFormat="1" applyFont="1" applyFill="1" applyBorder="1" applyAlignment="1" applyProtection="1">
      <alignment horizontal="center" vertical="center" wrapText="1"/>
    </xf>
    <xf numFmtId="16" fontId="27" fillId="29" borderId="15" xfId="0" applyNumberFormat="1" applyFont="1" applyFill="1" applyBorder="1" applyAlignment="1" applyProtection="1">
      <alignment horizontal="center" vertical="center" wrapText="1"/>
    </xf>
    <xf numFmtId="16" fontId="27" fillId="29" borderId="16" xfId="0" applyNumberFormat="1" applyFont="1" applyFill="1" applyBorder="1" applyAlignment="1" applyProtection="1">
      <alignment horizontal="center" vertical="center" wrapText="1"/>
    </xf>
    <xf numFmtId="0" fontId="27" fillId="26" borderId="14" xfId="0" applyFont="1" applyFill="1" applyBorder="1" applyAlignment="1" applyProtection="1">
      <alignment horizontal="center" vertical="center"/>
    </xf>
    <xf numFmtId="0" fontId="27" fillId="26" borderId="15" xfId="0" applyFont="1" applyFill="1" applyBorder="1" applyAlignment="1" applyProtection="1">
      <alignment horizontal="center" vertical="center"/>
    </xf>
    <xf numFmtId="0" fontId="27" fillId="24" borderId="14" xfId="0" applyFont="1" applyFill="1" applyBorder="1" applyAlignment="1" applyProtection="1">
      <alignment horizontal="center" vertical="center"/>
    </xf>
    <xf numFmtId="0" fontId="27" fillId="24" borderId="15" xfId="0" applyFont="1" applyFill="1" applyBorder="1" applyAlignment="1" applyProtection="1">
      <alignment horizontal="center" vertical="center"/>
    </xf>
    <xf numFmtId="16" fontId="27" fillId="31" borderId="14" xfId="0" applyNumberFormat="1" applyFont="1" applyFill="1" applyBorder="1" applyAlignment="1" applyProtection="1">
      <alignment horizontal="center" vertical="center" wrapText="1"/>
    </xf>
    <xf numFmtId="16" fontId="27" fillId="31" borderId="16" xfId="0" applyNumberFormat="1" applyFont="1" applyFill="1" applyBorder="1" applyAlignment="1" applyProtection="1">
      <alignment horizontal="center" vertical="center" wrapText="1"/>
    </xf>
    <xf numFmtId="16" fontId="27" fillId="32" borderId="14" xfId="0" applyNumberFormat="1" applyFont="1" applyFill="1" applyBorder="1" applyAlignment="1" applyProtection="1">
      <alignment horizontal="center" vertical="center" wrapText="1"/>
    </xf>
    <xf numFmtId="16" fontId="27" fillId="32" borderId="15" xfId="0" applyNumberFormat="1" applyFont="1" applyFill="1" applyBorder="1" applyAlignment="1" applyProtection="1">
      <alignment horizontal="center" vertical="center" wrapText="1"/>
    </xf>
    <xf numFmtId="16" fontId="27" fillId="32" borderId="16" xfId="0" applyNumberFormat="1" applyFont="1" applyFill="1" applyBorder="1" applyAlignment="1" applyProtection="1">
      <alignment horizontal="center" vertical="center" wrapText="1"/>
    </xf>
    <xf numFmtId="0" fontId="4" fillId="27" borderId="10" xfId="0" applyFont="1" applyFill="1" applyBorder="1" applyAlignment="1" applyProtection="1">
      <alignment horizontal="center" vertical="center" wrapText="1"/>
    </xf>
    <xf numFmtId="0" fontId="37" fillId="0" borderId="25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textRotation="90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3"/>
    <cellStyle name="Normal 3" xfId="32"/>
    <cellStyle name="Normal 4" xfId="44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6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1104900</xdr:colOff>
          <xdr:row>14</xdr:row>
          <xdr:rowOff>133350</xdr:rowOff>
        </xdr:from>
        <xdr:to>
          <xdr:col>7</xdr:col>
          <xdr:colOff>409575</xdr:colOff>
          <xdr:row>20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U:\ProjetsStrategiques\Organisation_Relation_client\Documents_courants\Ateliers%20processus%20GRC\Supports%20m&#233;thodologiques\20180123_Aide_saisie_risque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externalLinkPath" Target="file:///U:\ProjetsStrategiques\Organisation_Relation_client\Documents_courants\Ateliers%20processus%20GRC\Supports%20m&#233;thodologiques\20180123_Aide_saisie_risque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externalLinkPath" Target="file:///U:\ProjetsStrategiques\Organisation_Relation_client\Documents_courants\Ateliers%20processus%20GRC\Supports%20m&#233;thodologiques\20180123_Aide_saisie_risque.xlsx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zoomScale="130" zoomScaleNormal="130" workbookViewId="0">
      <selection activeCell="F21" sqref="F21"/>
    </sheetView>
  </sheetViews>
  <sheetFormatPr baseColWidth="10" defaultColWidth="11.42578125" defaultRowHeight="11.25" x14ac:dyDescent="0.2"/>
  <cols>
    <col min="1" max="1" width="11" style="35" bestFit="1" customWidth="1"/>
    <col min="2" max="2" width="6.42578125" style="35" bestFit="1" customWidth="1"/>
    <col min="3" max="3" width="8.5703125" style="35" bestFit="1" customWidth="1"/>
    <col min="4" max="4" width="11.5703125" style="35" bestFit="1" customWidth="1"/>
    <col min="5" max="5" width="12" style="35" bestFit="1" customWidth="1"/>
    <col min="6" max="6" width="25.28515625" style="35" bestFit="1" customWidth="1"/>
    <col min="7" max="16384" width="11.42578125" style="35"/>
  </cols>
  <sheetData>
    <row r="1" spans="1:6" x14ac:dyDescent="0.2">
      <c r="A1" s="35" t="s">
        <v>81</v>
      </c>
      <c r="B1" s="35" t="s">
        <v>82</v>
      </c>
      <c r="C1" s="35" t="s">
        <v>83</v>
      </c>
      <c r="D1" s="35" t="s">
        <v>84</v>
      </c>
    </row>
    <row r="2" spans="1:6" ht="14.25" customHeight="1" x14ac:dyDescent="0.2">
      <c r="A2" s="36" t="s">
        <v>79</v>
      </c>
      <c r="B2" s="36" t="s">
        <v>36</v>
      </c>
      <c r="C2" s="37" t="s">
        <v>35</v>
      </c>
      <c r="D2" s="37" t="s">
        <v>9</v>
      </c>
      <c r="E2" s="38"/>
      <c r="F2" s="36"/>
    </row>
    <row r="3" spans="1:6" x14ac:dyDescent="0.2">
      <c r="A3" s="36" t="s">
        <v>5</v>
      </c>
      <c r="B3" s="36" t="s">
        <v>11</v>
      </c>
      <c r="C3" s="37" t="s">
        <v>10</v>
      </c>
      <c r="D3" s="37" t="s">
        <v>10</v>
      </c>
      <c r="E3" s="38"/>
      <c r="F3" s="36"/>
    </row>
    <row r="4" spans="1:6" x14ac:dyDescent="0.2">
      <c r="A4" s="36" t="s">
        <v>6</v>
      </c>
      <c r="B4" s="36" t="s">
        <v>12</v>
      </c>
      <c r="C4" s="37" t="s">
        <v>33</v>
      </c>
      <c r="D4" s="37" t="s">
        <v>11</v>
      </c>
      <c r="E4" s="38"/>
      <c r="F4" s="36"/>
    </row>
    <row r="5" spans="1:6" x14ac:dyDescent="0.2">
      <c r="A5" s="36" t="s">
        <v>7</v>
      </c>
      <c r="B5" s="36" t="s">
        <v>13</v>
      </c>
      <c r="C5" s="37" t="s">
        <v>85</v>
      </c>
      <c r="D5" s="37" t="s">
        <v>12</v>
      </c>
      <c r="E5" s="38"/>
      <c r="F5" s="36"/>
    </row>
    <row r="6" spans="1:6" x14ac:dyDescent="0.2">
      <c r="A6" s="36" t="s">
        <v>80</v>
      </c>
      <c r="D6" s="37" t="s">
        <v>13</v>
      </c>
      <c r="E6" s="38"/>
      <c r="F6" s="36"/>
    </row>
    <row r="7" spans="1:6" x14ac:dyDescent="0.2">
      <c r="A7" s="36" t="s">
        <v>8</v>
      </c>
      <c r="D7" s="37" t="s">
        <v>20</v>
      </c>
      <c r="F7" s="36"/>
    </row>
    <row r="10" spans="1:6" x14ac:dyDescent="0.2">
      <c r="A10" s="35" t="s">
        <v>86</v>
      </c>
    </row>
    <row r="11" spans="1:6" x14ac:dyDescent="0.2">
      <c r="A11" s="39" t="s">
        <v>87</v>
      </c>
    </row>
    <row r="12" spans="1:6" x14ac:dyDescent="0.2">
      <c r="A12" s="39" t="s">
        <v>88</v>
      </c>
    </row>
    <row r="13" spans="1:6" x14ac:dyDescent="0.2">
      <c r="A13" s="39" t="s">
        <v>89</v>
      </c>
    </row>
    <row r="14" spans="1:6" x14ac:dyDescent="0.2">
      <c r="A14" s="39" t="s">
        <v>90</v>
      </c>
    </row>
    <row r="15" spans="1:6" x14ac:dyDescent="0.2">
      <c r="A15" s="39" t="s">
        <v>91</v>
      </c>
    </row>
    <row r="16" spans="1:6" x14ac:dyDescent="0.2">
      <c r="A16" s="40" t="s">
        <v>92</v>
      </c>
    </row>
    <row r="34" spans="5:5" x14ac:dyDescent="0.2">
      <c r="E34" s="40"/>
    </row>
    <row r="35" spans="5:5" x14ac:dyDescent="0.2">
      <c r="E35" s="40"/>
    </row>
    <row r="36" spans="5:5" x14ac:dyDescent="0.2">
      <c r="E36" s="40"/>
    </row>
    <row r="37" spans="5:5" x14ac:dyDescent="0.2">
      <c r="E37" s="40"/>
    </row>
    <row r="38" spans="5:5" x14ac:dyDescent="0.2">
      <c r="E38" s="40"/>
    </row>
    <row r="39" spans="5:5" x14ac:dyDescent="0.2">
      <c r="E39" s="40"/>
    </row>
    <row r="40" spans="5:5" x14ac:dyDescent="0.2">
      <c r="E40" s="40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5"/>
  <sheetViews>
    <sheetView zoomScale="80" zoomScaleNormal="80" workbookViewId="0">
      <pane ySplit="1" topLeftCell="A2" activePane="bottomLeft" state="frozenSplit"/>
      <selection activeCell="N22" sqref="N22"/>
      <selection pane="bottomLeft" activeCell="F27" sqref="F27"/>
    </sheetView>
  </sheetViews>
  <sheetFormatPr baseColWidth="10" defaultColWidth="11.42578125" defaultRowHeight="12.75" x14ac:dyDescent="0.2"/>
  <cols>
    <col min="1" max="1" width="9.140625" style="34" customWidth="1"/>
    <col min="2" max="2" width="8.42578125" style="34" customWidth="1"/>
    <col min="3" max="3" width="38.42578125" style="23" customWidth="1"/>
    <col min="4" max="4" width="37.5703125" style="23" customWidth="1"/>
    <col min="5" max="5" width="26.28515625" style="20" customWidth="1"/>
    <col min="6" max="6" width="28.28515625" style="20" bestFit="1" customWidth="1"/>
    <col min="7" max="16384" width="11.42578125" style="20"/>
  </cols>
  <sheetData>
    <row r="1" spans="1:6" x14ac:dyDescent="0.2">
      <c r="A1" s="20"/>
      <c r="B1" s="21"/>
      <c r="C1" s="22"/>
      <c r="E1" s="24"/>
      <c r="F1" s="24"/>
    </row>
    <row r="2" spans="1:6" ht="19.899999999999999" customHeight="1" x14ac:dyDescent="0.2">
      <c r="A2" s="27"/>
      <c r="B2" s="28"/>
      <c r="C2" s="29" t="s">
        <v>64</v>
      </c>
      <c r="D2" s="30" t="s">
        <v>80</v>
      </c>
    </row>
    <row r="3" spans="1:6" ht="19.899999999999999" customHeight="1" x14ac:dyDescent="0.2">
      <c r="A3" s="92" t="s">
        <v>119</v>
      </c>
      <c r="B3" s="94" t="s">
        <v>65</v>
      </c>
      <c r="C3" s="31" t="s">
        <v>66</v>
      </c>
      <c r="D3" s="25" t="s">
        <v>13</v>
      </c>
    </row>
    <row r="4" spans="1:6" ht="19.899999999999999" customHeight="1" x14ac:dyDescent="0.2">
      <c r="A4" s="92"/>
      <c r="B4" s="94"/>
      <c r="C4" s="31" t="s">
        <v>67</v>
      </c>
      <c r="D4" s="25" t="s">
        <v>12</v>
      </c>
    </row>
    <row r="5" spans="1:6" ht="19.899999999999999" customHeight="1" x14ac:dyDescent="0.2">
      <c r="A5" s="92"/>
      <c r="B5" s="94"/>
      <c r="C5" s="31" t="s">
        <v>68</v>
      </c>
      <c r="D5" s="25" t="s">
        <v>12</v>
      </c>
    </row>
    <row r="6" spans="1:6" ht="19.899999999999999" customHeight="1" x14ac:dyDescent="0.2">
      <c r="A6" s="92"/>
      <c r="B6" s="94"/>
      <c r="C6" s="31" t="s">
        <v>69</v>
      </c>
      <c r="D6" s="25" t="s">
        <v>12</v>
      </c>
    </row>
    <row r="7" spans="1:6" ht="19.899999999999999" customHeight="1" x14ac:dyDescent="0.2">
      <c r="A7" s="92"/>
      <c r="B7" s="94"/>
      <c r="C7" s="32" t="s">
        <v>70</v>
      </c>
      <c r="D7" s="25" t="s">
        <v>13</v>
      </c>
    </row>
    <row r="8" spans="1:6" ht="19.899999999999999" customHeight="1" x14ac:dyDescent="0.2">
      <c r="A8" s="92"/>
      <c r="B8" s="94"/>
      <c r="C8" s="32" t="s">
        <v>71</v>
      </c>
      <c r="D8" s="25" t="s">
        <v>13</v>
      </c>
    </row>
    <row r="9" spans="1:6" ht="19.899999999999999" customHeight="1" x14ac:dyDescent="0.2">
      <c r="A9" s="92"/>
      <c r="B9" s="94"/>
      <c r="C9" s="31" t="s">
        <v>72</v>
      </c>
      <c r="D9" s="25" t="s">
        <v>10</v>
      </c>
    </row>
    <row r="10" spans="1:6" ht="19.899999999999999" customHeight="1" x14ac:dyDescent="0.2">
      <c r="A10" s="92"/>
      <c r="B10" s="94"/>
      <c r="C10" s="31" t="s">
        <v>73</v>
      </c>
      <c r="D10" s="25" t="s">
        <v>10</v>
      </c>
    </row>
    <row r="11" spans="1:6" ht="19.899999999999999" customHeight="1" x14ac:dyDescent="0.2">
      <c r="A11" s="92"/>
      <c r="B11" s="94"/>
      <c r="C11" s="31" t="s">
        <v>74</v>
      </c>
      <c r="D11" s="25" t="s">
        <v>10</v>
      </c>
    </row>
    <row r="12" spans="1:6" ht="34.5" customHeight="1" x14ac:dyDescent="0.2">
      <c r="A12" s="92"/>
      <c r="B12" s="94"/>
      <c r="C12" s="31" t="s">
        <v>75</v>
      </c>
      <c r="D12" s="25" t="s">
        <v>10</v>
      </c>
    </row>
    <row r="13" spans="1:6" ht="19.899999999999999" customHeight="1" x14ac:dyDescent="0.2">
      <c r="A13" s="92"/>
      <c r="B13" s="94"/>
      <c r="C13" s="32" t="s">
        <v>76</v>
      </c>
      <c r="D13" s="25" t="s">
        <v>33</v>
      </c>
    </row>
    <row r="14" spans="1:6" ht="19.899999999999999" customHeight="1" x14ac:dyDescent="0.2">
      <c r="A14" s="92"/>
      <c r="B14" s="94"/>
      <c r="C14" s="32" t="s">
        <v>77</v>
      </c>
      <c r="D14" s="30" t="s">
        <v>7</v>
      </c>
    </row>
    <row r="15" spans="1:6" ht="19.899999999999999" customHeight="1" thickBot="1" x14ac:dyDescent="0.25">
      <c r="A15" s="93"/>
      <c r="B15" s="95"/>
      <c r="C15" s="33" t="s">
        <v>78</v>
      </c>
      <c r="D15" s="26" t="s">
        <v>12</v>
      </c>
    </row>
  </sheetData>
  <sheetProtection selectLockedCells="1"/>
  <dataConsolidate>
    <dataRefs count="1">
      <dataRef ref="E39:E42" sheet="Paramètres" r:id="rId1"/>
    </dataRefs>
  </dataConsolidate>
  <mergeCells count="2">
    <mergeCell ref="A3:A15"/>
    <mergeCell ref="B3:B15"/>
  </mergeCells>
  <conditionalFormatting sqref="D2 D14">
    <cfRule type="cellIs" dxfId="59" priority="15" operator="equal">
      <formula>"Permanente"</formula>
    </cfRule>
    <cfRule type="cellIs" dxfId="58" priority="16" operator="equal">
      <formula>"Recurrente"</formula>
    </cfRule>
    <cfRule type="cellIs" dxfId="57" priority="17" operator="equal">
      <formula>"Elevée"</formula>
    </cfRule>
    <cfRule type="cellIs" dxfId="56" priority="18" operator="equal">
      <formula>"Modérée"</formula>
    </cfRule>
    <cfRule type="cellIs" dxfId="55" priority="19" operator="equal">
      <formula>"Rare"</formula>
    </cfRule>
    <cfRule type="cellIs" dxfId="54" priority="20" operator="equal">
      <formula>"Exceptionnelle"</formula>
    </cfRule>
  </conditionalFormatting>
  <conditionalFormatting sqref="D7 D15">
    <cfRule type="cellIs" dxfId="53" priority="9" operator="equal">
      <formula>"Catastrophique"</formula>
    </cfRule>
    <cfRule type="cellIs" dxfId="52" priority="10" operator="equal">
      <formula>"Critique"</formula>
    </cfRule>
    <cfRule type="cellIs" dxfId="51" priority="11" operator="equal">
      <formula>"Elevé"</formula>
    </cfRule>
    <cfRule type="cellIs" dxfId="50" priority="12" operator="equal">
      <formula>"Modéré"</formula>
    </cfRule>
    <cfRule type="cellIs" dxfId="49" priority="13" operator="equal">
      <formula>"Faible"</formula>
    </cfRule>
    <cfRule type="cellIs" dxfId="48" priority="14" operator="equal">
      <formula>"Marginal"</formula>
    </cfRule>
  </conditionalFormatting>
  <conditionalFormatting sqref="D8">
    <cfRule type="cellIs" dxfId="47" priority="5" operator="equal">
      <formula>"Critique"</formula>
    </cfRule>
    <cfRule type="cellIs" dxfId="46" priority="6" operator="equal">
      <formula>"Elevé"</formula>
    </cfRule>
    <cfRule type="cellIs" dxfId="45" priority="7" operator="equal">
      <formula>"Modéré"</formula>
    </cfRule>
    <cfRule type="cellIs" dxfId="44" priority="8" operator="equal">
      <formula>"Mineur"</formula>
    </cfRule>
  </conditionalFormatting>
  <conditionalFormatting sqref="D13">
    <cfRule type="cellIs" dxfId="43" priority="1" operator="equal">
      <formula>"Maîtrisé"</formula>
    </cfRule>
    <cfRule type="cellIs" dxfId="42" priority="2" operator="equal">
      <formula>"Acceptable"</formula>
    </cfRule>
    <cfRule type="cellIs" dxfId="41" priority="3" operator="equal">
      <formula>"Faible"</formula>
    </cfRule>
    <cfRule type="cellIs" dxfId="40" priority="4" operator="equal">
      <formula>"Insuffisant"</formula>
    </cfRule>
  </conditionalFormatting>
  <dataValidations count="4">
    <dataValidation type="list" allowBlank="1" showInputMessage="1" showErrorMessage="1" sqref="D9:D13">
      <formula1>DMR</formula1>
    </dataValidation>
    <dataValidation type="list" allowBlank="1" showInputMessage="1" showErrorMessage="1" sqref="D15 D3:D7">
      <formula1>Imp</formula1>
    </dataValidation>
    <dataValidation type="list" allowBlank="1" showInputMessage="1" showErrorMessage="1" sqref="D8">
      <formula1>RB</formula1>
    </dataValidation>
    <dataValidation type="list" allowBlank="1" showInputMessage="1" showErrorMessage="1" sqref="D2 D14">
      <formula1>Proba</formula1>
    </dataValidation>
  </dataValidation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5"/>
  <sheetViews>
    <sheetView zoomScale="90" zoomScaleNormal="90" workbookViewId="0">
      <pane ySplit="1" topLeftCell="A2" activePane="bottomLeft" state="frozenSplit"/>
      <selection activeCell="N22" sqref="N22"/>
      <selection pane="bottomLeft" activeCell="C31" sqref="C31"/>
    </sheetView>
  </sheetViews>
  <sheetFormatPr baseColWidth="10" defaultColWidth="11.42578125" defaultRowHeight="12.75" x14ac:dyDescent="0.2"/>
  <cols>
    <col min="1" max="1" width="9.140625" style="34" customWidth="1"/>
    <col min="2" max="2" width="8.42578125" style="34" customWidth="1"/>
    <col min="3" max="3" width="38.42578125" style="23" customWidth="1"/>
    <col min="4" max="4" width="37.5703125" style="23" customWidth="1"/>
    <col min="5" max="5" width="26.28515625" style="20" customWidth="1"/>
    <col min="6" max="6" width="28.28515625" style="20" bestFit="1" customWidth="1"/>
    <col min="7" max="16384" width="11.42578125" style="20"/>
  </cols>
  <sheetData>
    <row r="1" spans="1:6" x14ac:dyDescent="0.2">
      <c r="A1" s="20"/>
      <c r="B1" s="21"/>
      <c r="C1" s="22"/>
      <c r="E1" s="24"/>
      <c r="F1" s="24"/>
    </row>
    <row r="2" spans="1:6" ht="19.899999999999999" customHeight="1" x14ac:dyDescent="0.2">
      <c r="A2" s="27"/>
      <c r="B2" s="28"/>
      <c r="C2" s="29" t="s">
        <v>64</v>
      </c>
      <c r="D2" s="30" t="s">
        <v>6</v>
      </c>
    </row>
    <row r="3" spans="1:6" ht="19.899999999999999" customHeight="1" x14ac:dyDescent="0.2">
      <c r="A3" s="92" t="s">
        <v>119</v>
      </c>
      <c r="B3" s="94" t="s">
        <v>65</v>
      </c>
      <c r="C3" s="31" t="s">
        <v>66</v>
      </c>
      <c r="D3" s="25" t="s">
        <v>11</v>
      </c>
    </row>
    <row r="4" spans="1:6" ht="19.899999999999999" customHeight="1" x14ac:dyDescent="0.2">
      <c r="A4" s="92"/>
      <c r="B4" s="94"/>
      <c r="C4" s="31" t="s">
        <v>67</v>
      </c>
      <c r="D4" s="25" t="s">
        <v>12</v>
      </c>
    </row>
    <row r="5" spans="1:6" ht="19.899999999999999" customHeight="1" x14ac:dyDescent="0.2">
      <c r="A5" s="92"/>
      <c r="B5" s="94"/>
      <c r="C5" s="31" t="s">
        <v>68</v>
      </c>
      <c r="D5" s="25" t="s">
        <v>12</v>
      </c>
    </row>
    <row r="6" spans="1:6" ht="19.899999999999999" customHeight="1" x14ac:dyDescent="0.2">
      <c r="A6" s="92"/>
      <c r="B6" s="94"/>
      <c r="C6" s="31" t="s">
        <v>69</v>
      </c>
      <c r="D6" s="25" t="s">
        <v>11</v>
      </c>
    </row>
    <row r="7" spans="1:6" ht="19.899999999999999" customHeight="1" x14ac:dyDescent="0.2">
      <c r="A7" s="92"/>
      <c r="B7" s="94"/>
      <c r="C7" s="32" t="s">
        <v>70</v>
      </c>
      <c r="D7" s="25" t="s">
        <v>11</v>
      </c>
    </row>
    <row r="8" spans="1:6" ht="19.899999999999999" customHeight="1" x14ac:dyDescent="0.2">
      <c r="A8" s="92"/>
      <c r="B8" s="94"/>
      <c r="C8" s="32" t="s">
        <v>71</v>
      </c>
      <c r="D8" s="25" t="s">
        <v>12</v>
      </c>
    </row>
    <row r="9" spans="1:6" ht="19.899999999999999" customHeight="1" x14ac:dyDescent="0.2">
      <c r="A9" s="92"/>
      <c r="B9" s="94"/>
      <c r="C9" s="31" t="s">
        <v>72</v>
      </c>
      <c r="D9" s="25" t="s">
        <v>10</v>
      </c>
    </row>
    <row r="10" spans="1:6" ht="19.899999999999999" customHeight="1" x14ac:dyDescent="0.2">
      <c r="A10" s="92"/>
      <c r="B10" s="94"/>
      <c r="C10" s="31" t="s">
        <v>73</v>
      </c>
      <c r="D10" s="25" t="s">
        <v>10</v>
      </c>
    </row>
    <row r="11" spans="1:6" ht="19.899999999999999" customHeight="1" x14ac:dyDescent="0.2">
      <c r="A11" s="92"/>
      <c r="B11" s="94"/>
      <c r="C11" s="31" t="s">
        <v>74</v>
      </c>
      <c r="D11" s="25" t="s">
        <v>33</v>
      </c>
    </row>
    <row r="12" spans="1:6" ht="19.899999999999999" customHeight="1" x14ac:dyDescent="0.2">
      <c r="A12" s="92"/>
      <c r="B12" s="94"/>
      <c r="C12" s="31" t="s">
        <v>75</v>
      </c>
      <c r="D12" s="25" t="s">
        <v>10</v>
      </c>
    </row>
    <row r="13" spans="1:6" ht="19.899999999999999" customHeight="1" x14ac:dyDescent="0.2">
      <c r="A13" s="92"/>
      <c r="B13" s="94"/>
      <c r="C13" s="32" t="s">
        <v>76</v>
      </c>
      <c r="D13" s="25" t="s">
        <v>33</v>
      </c>
    </row>
    <row r="14" spans="1:6" ht="19.899999999999999" customHeight="1" x14ac:dyDescent="0.2">
      <c r="A14" s="92"/>
      <c r="B14" s="94"/>
      <c r="C14" s="32" t="s">
        <v>77</v>
      </c>
      <c r="D14" s="30" t="s">
        <v>6</v>
      </c>
    </row>
    <row r="15" spans="1:6" ht="19.899999999999999" customHeight="1" thickBot="1" x14ac:dyDescent="0.25">
      <c r="A15" s="93"/>
      <c r="B15" s="95"/>
      <c r="C15" s="33" t="s">
        <v>78</v>
      </c>
      <c r="D15" s="26" t="s">
        <v>9</v>
      </c>
    </row>
  </sheetData>
  <sheetProtection selectLockedCells="1"/>
  <dataConsolidate>
    <dataRefs count="1">
      <dataRef ref="E39:E42" sheet="Paramètres" r:id="rId1"/>
    </dataRefs>
  </dataConsolidate>
  <mergeCells count="2">
    <mergeCell ref="A3:A15"/>
    <mergeCell ref="B3:B15"/>
  </mergeCells>
  <conditionalFormatting sqref="D2 D14">
    <cfRule type="cellIs" dxfId="39" priority="15" operator="equal">
      <formula>"Permanente"</formula>
    </cfRule>
    <cfRule type="cellIs" dxfId="38" priority="16" operator="equal">
      <formula>"Recurrente"</formula>
    </cfRule>
    <cfRule type="cellIs" dxfId="37" priority="17" operator="equal">
      <formula>"Elevée"</formula>
    </cfRule>
    <cfRule type="cellIs" dxfId="36" priority="18" operator="equal">
      <formula>"Modérée"</formula>
    </cfRule>
    <cfRule type="cellIs" dxfId="35" priority="19" operator="equal">
      <formula>"Rare"</formula>
    </cfRule>
    <cfRule type="cellIs" dxfId="34" priority="20" operator="equal">
      <formula>"Exceptionnelle"</formula>
    </cfRule>
  </conditionalFormatting>
  <conditionalFormatting sqref="D7 D15">
    <cfRule type="cellIs" dxfId="33" priority="9" operator="equal">
      <formula>"Catastrophique"</formula>
    </cfRule>
    <cfRule type="cellIs" dxfId="32" priority="10" operator="equal">
      <formula>"Critique"</formula>
    </cfRule>
    <cfRule type="cellIs" dxfId="31" priority="11" operator="equal">
      <formula>"Elevé"</formula>
    </cfRule>
    <cfRule type="cellIs" dxfId="30" priority="12" operator="equal">
      <formula>"Modéré"</formula>
    </cfRule>
    <cfRule type="cellIs" dxfId="29" priority="13" operator="equal">
      <formula>"Faible"</formula>
    </cfRule>
    <cfRule type="cellIs" dxfId="28" priority="14" operator="equal">
      <formula>"Marginal"</formula>
    </cfRule>
  </conditionalFormatting>
  <conditionalFormatting sqref="D8">
    <cfRule type="cellIs" dxfId="27" priority="5" operator="equal">
      <formula>"Critique"</formula>
    </cfRule>
    <cfRule type="cellIs" dxfId="26" priority="6" operator="equal">
      <formula>"Elevé"</formula>
    </cfRule>
    <cfRule type="cellIs" dxfId="25" priority="7" operator="equal">
      <formula>"Modéré"</formula>
    </cfRule>
    <cfRule type="cellIs" dxfId="24" priority="8" operator="equal">
      <formula>"Mineur"</formula>
    </cfRule>
  </conditionalFormatting>
  <conditionalFormatting sqref="D13">
    <cfRule type="cellIs" dxfId="23" priority="1" operator="equal">
      <formula>"Maîtrisé"</formula>
    </cfRule>
    <cfRule type="cellIs" dxfId="22" priority="2" operator="equal">
      <formula>"Acceptable"</formula>
    </cfRule>
    <cfRule type="cellIs" dxfId="21" priority="3" operator="equal">
      <formula>"Faible"</formula>
    </cfRule>
    <cfRule type="cellIs" dxfId="20" priority="4" operator="equal">
      <formula>"Insuffisant"</formula>
    </cfRule>
  </conditionalFormatting>
  <dataValidations count="4">
    <dataValidation type="list" allowBlank="1" showInputMessage="1" showErrorMessage="1" sqref="D2 D14">
      <formula1>Proba</formula1>
    </dataValidation>
    <dataValidation type="list" allowBlank="1" showInputMessage="1" showErrorMessage="1" sqref="D8">
      <formula1>RB</formula1>
    </dataValidation>
    <dataValidation type="list" allowBlank="1" showInputMessage="1" showErrorMessage="1" sqref="D15 D3:D7">
      <formula1>Imp</formula1>
    </dataValidation>
    <dataValidation type="list" allowBlank="1" showInputMessage="1" showErrorMessage="1" sqref="D9:D13">
      <formula1>DMR</formula1>
    </dataValidation>
  </dataValidation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5"/>
  <sheetViews>
    <sheetView zoomScale="90" zoomScaleNormal="90" workbookViewId="0">
      <pane ySplit="1" topLeftCell="A2" activePane="bottomLeft" state="frozenSplit"/>
      <selection activeCell="N22" sqref="N22"/>
      <selection pane="bottomLeft" activeCell="C43" sqref="C43"/>
    </sheetView>
  </sheetViews>
  <sheetFormatPr baseColWidth="10" defaultColWidth="11.42578125" defaultRowHeight="12.75" x14ac:dyDescent="0.2"/>
  <cols>
    <col min="1" max="1" width="9.140625" style="34" customWidth="1"/>
    <col min="2" max="2" width="8.42578125" style="34" customWidth="1"/>
    <col min="3" max="3" width="38.42578125" style="23" customWidth="1"/>
    <col min="4" max="4" width="37.5703125" style="23" customWidth="1"/>
    <col min="5" max="5" width="26.28515625" style="20" customWidth="1"/>
    <col min="6" max="6" width="28.28515625" style="20" bestFit="1" customWidth="1"/>
    <col min="7" max="16384" width="11.42578125" style="20"/>
  </cols>
  <sheetData>
    <row r="1" spans="1:6" x14ac:dyDescent="0.2">
      <c r="A1" s="20"/>
      <c r="B1" s="21"/>
      <c r="C1" s="22"/>
      <c r="E1" s="24"/>
      <c r="F1" s="24"/>
    </row>
    <row r="2" spans="1:6" ht="19.899999999999999" customHeight="1" x14ac:dyDescent="0.2">
      <c r="A2" s="27"/>
      <c r="B2" s="28"/>
      <c r="C2" s="29" t="s">
        <v>64</v>
      </c>
      <c r="D2" s="30" t="s">
        <v>6</v>
      </c>
    </row>
    <row r="3" spans="1:6" ht="19.899999999999999" customHeight="1" x14ac:dyDescent="0.2">
      <c r="A3" s="92" t="s">
        <v>120</v>
      </c>
      <c r="B3" s="94" t="s">
        <v>65</v>
      </c>
      <c r="C3" s="31" t="s">
        <v>66</v>
      </c>
      <c r="D3" s="25" t="s">
        <v>12</v>
      </c>
    </row>
    <row r="4" spans="1:6" ht="19.899999999999999" customHeight="1" x14ac:dyDescent="0.2">
      <c r="A4" s="92"/>
      <c r="B4" s="94"/>
      <c r="C4" s="31" t="s">
        <v>67</v>
      </c>
      <c r="D4" s="25" t="s">
        <v>12</v>
      </c>
    </row>
    <row r="5" spans="1:6" ht="19.899999999999999" customHeight="1" x14ac:dyDescent="0.2">
      <c r="A5" s="92"/>
      <c r="B5" s="94"/>
      <c r="C5" s="31" t="s">
        <v>68</v>
      </c>
      <c r="D5" s="25" t="s">
        <v>12</v>
      </c>
    </row>
    <row r="6" spans="1:6" ht="19.899999999999999" customHeight="1" x14ac:dyDescent="0.2">
      <c r="A6" s="92"/>
      <c r="B6" s="94"/>
      <c r="C6" s="31" t="s">
        <v>69</v>
      </c>
      <c r="D6" s="25" t="s">
        <v>12</v>
      </c>
    </row>
    <row r="7" spans="1:6" ht="19.899999999999999" customHeight="1" x14ac:dyDescent="0.2">
      <c r="A7" s="92"/>
      <c r="B7" s="94"/>
      <c r="C7" s="32" t="s">
        <v>70</v>
      </c>
      <c r="D7" s="25" t="s">
        <v>12</v>
      </c>
    </row>
    <row r="8" spans="1:6" ht="19.899999999999999" customHeight="1" x14ac:dyDescent="0.2">
      <c r="A8" s="92"/>
      <c r="B8" s="94"/>
      <c r="C8" s="32" t="s">
        <v>71</v>
      </c>
      <c r="D8" s="25" t="s">
        <v>12</v>
      </c>
    </row>
    <row r="9" spans="1:6" ht="19.899999999999999" customHeight="1" x14ac:dyDescent="0.2">
      <c r="A9" s="92"/>
      <c r="B9" s="94"/>
      <c r="C9" s="31" t="s">
        <v>72</v>
      </c>
      <c r="D9" s="25" t="s">
        <v>33</v>
      </c>
    </row>
    <row r="10" spans="1:6" ht="19.899999999999999" customHeight="1" x14ac:dyDescent="0.2">
      <c r="A10" s="92"/>
      <c r="B10" s="94"/>
      <c r="C10" s="31" t="s">
        <v>73</v>
      </c>
      <c r="D10" s="25" t="s">
        <v>35</v>
      </c>
    </row>
    <row r="11" spans="1:6" ht="19.899999999999999" customHeight="1" x14ac:dyDescent="0.2">
      <c r="A11" s="92"/>
      <c r="B11" s="94"/>
      <c r="C11" s="31" t="s">
        <v>74</v>
      </c>
      <c r="D11" s="25" t="s">
        <v>10</v>
      </c>
    </row>
    <row r="12" spans="1:6" ht="27.75" customHeight="1" x14ac:dyDescent="0.2">
      <c r="A12" s="92"/>
      <c r="B12" s="94"/>
      <c r="C12" s="31" t="s">
        <v>75</v>
      </c>
      <c r="D12" s="25" t="s">
        <v>33</v>
      </c>
    </row>
    <row r="13" spans="1:6" ht="19.899999999999999" customHeight="1" x14ac:dyDescent="0.2">
      <c r="A13" s="92"/>
      <c r="B13" s="94"/>
      <c r="C13" s="32" t="s">
        <v>76</v>
      </c>
      <c r="D13" s="25" t="s">
        <v>10</v>
      </c>
    </row>
    <row r="14" spans="1:6" ht="19.899999999999999" customHeight="1" x14ac:dyDescent="0.2">
      <c r="A14" s="92"/>
      <c r="B14" s="94"/>
      <c r="C14" s="32" t="s">
        <v>77</v>
      </c>
      <c r="D14" s="30" t="s">
        <v>5</v>
      </c>
    </row>
    <row r="15" spans="1:6" ht="19.899999999999999" customHeight="1" thickBot="1" x14ac:dyDescent="0.25">
      <c r="A15" s="93"/>
      <c r="B15" s="95"/>
      <c r="C15" s="33" t="s">
        <v>78</v>
      </c>
      <c r="D15" s="26" t="s">
        <v>10</v>
      </c>
    </row>
  </sheetData>
  <sheetProtection selectLockedCells="1"/>
  <dataConsolidate>
    <dataRefs count="1">
      <dataRef ref="E39:E42" sheet="Paramètres" r:id="rId1"/>
    </dataRefs>
  </dataConsolidate>
  <mergeCells count="2">
    <mergeCell ref="A3:A15"/>
    <mergeCell ref="B3:B15"/>
  </mergeCells>
  <conditionalFormatting sqref="D2 D14">
    <cfRule type="cellIs" dxfId="19" priority="15" operator="equal">
      <formula>"Permanente"</formula>
    </cfRule>
    <cfRule type="cellIs" dxfId="18" priority="16" operator="equal">
      <formula>"Recurrente"</formula>
    </cfRule>
    <cfRule type="cellIs" dxfId="17" priority="17" operator="equal">
      <formula>"Elevée"</formula>
    </cfRule>
    <cfRule type="cellIs" dxfId="16" priority="18" operator="equal">
      <formula>"Modérée"</formula>
    </cfRule>
    <cfRule type="cellIs" dxfId="15" priority="19" operator="equal">
      <formula>"Rare"</formula>
    </cfRule>
    <cfRule type="cellIs" dxfId="14" priority="20" operator="equal">
      <formula>"Exceptionnelle"</formula>
    </cfRule>
  </conditionalFormatting>
  <conditionalFormatting sqref="D7 D15">
    <cfRule type="cellIs" dxfId="13" priority="9" operator="equal">
      <formula>"Catastrophique"</formula>
    </cfRule>
    <cfRule type="cellIs" dxfId="12" priority="10" operator="equal">
      <formula>"Critique"</formula>
    </cfRule>
    <cfRule type="cellIs" dxfId="11" priority="11" operator="equal">
      <formula>"Elevé"</formula>
    </cfRule>
    <cfRule type="cellIs" dxfId="10" priority="12" operator="equal">
      <formula>"Modéré"</formula>
    </cfRule>
    <cfRule type="cellIs" dxfId="9" priority="13" operator="equal">
      <formula>"Faible"</formula>
    </cfRule>
    <cfRule type="cellIs" dxfId="8" priority="14" operator="equal">
      <formula>"Marginal"</formula>
    </cfRule>
  </conditionalFormatting>
  <conditionalFormatting sqref="D8">
    <cfRule type="cellIs" dxfId="7" priority="5" operator="equal">
      <formula>"Critique"</formula>
    </cfRule>
    <cfRule type="cellIs" dxfId="6" priority="6" operator="equal">
      <formula>"Elevé"</formula>
    </cfRule>
    <cfRule type="cellIs" dxfId="5" priority="7" operator="equal">
      <formula>"Modéré"</formula>
    </cfRule>
    <cfRule type="cellIs" dxfId="4" priority="8" operator="equal">
      <formula>"Mineur"</formula>
    </cfRule>
  </conditionalFormatting>
  <conditionalFormatting sqref="D13">
    <cfRule type="cellIs" dxfId="3" priority="1" operator="equal">
      <formula>"Maîtrisé"</formula>
    </cfRule>
    <cfRule type="cellIs" dxfId="2" priority="2" operator="equal">
      <formula>"Acceptable"</formula>
    </cfRule>
    <cfRule type="cellIs" dxfId="1" priority="3" operator="equal">
      <formula>"Faible"</formula>
    </cfRule>
    <cfRule type="cellIs" dxfId="0" priority="4" operator="equal">
      <formula>"Insuffisant"</formula>
    </cfRule>
  </conditionalFormatting>
  <dataValidations count="4">
    <dataValidation type="list" allowBlank="1" showInputMessage="1" showErrorMessage="1" sqref="D9:D13">
      <formula1>DMR</formula1>
    </dataValidation>
    <dataValidation type="list" allowBlank="1" showInputMessage="1" showErrorMessage="1" sqref="D15 D3:D7">
      <formula1>Imp</formula1>
    </dataValidation>
    <dataValidation type="list" allowBlank="1" showInputMessage="1" showErrorMessage="1" sqref="D8">
      <formula1>RB</formula1>
    </dataValidation>
    <dataValidation type="list" allowBlank="1" showInputMessage="1" showErrorMessage="1" sqref="D2 D14">
      <formula1>Proba</formula1>
    </dataValidation>
  </dataValidation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W6"/>
  <sheetViews>
    <sheetView showGridLines="0" zoomScale="90" zoomScaleNormal="90" zoomScaleSheetLayoutView="100" workbookViewId="0">
      <selection activeCell="B19" sqref="B19"/>
    </sheetView>
  </sheetViews>
  <sheetFormatPr baseColWidth="10" defaultRowHeight="12.75" x14ac:dyDescent="0.2"/>
  <cols>
    <col min="1" max="1" width="12.85546875" style="2" customWidth="1"/>
    <col min="2" max="2" width="34.140625" style="1" customWidth="1"/>
    <col min="3" max="3" width="10.140625" style="2" customWidth="1"/>
    <col min="4" max="4" width="6.7109375" style="2" customWidth="1"/>
    <col min="5" max="5" width="7.85546875" style="2" customWidth="1"/>
    <col min="6" max="6" width="6" style="2" customWidth="1"/>
    <col min="7" max="7" width="8.140625" style="2" customWidth="1"/>
    <col min="8" max="8" width="9.28515625" style="2" customWidth="1"/>
    <col min="9" max="9" width="10.140625" style="2" customWidth="1"/>
    <col min="10" max="10" width="5.42578125" style="2" customWidth="1"/>
    <col min="11" max="11" width="9" style="2" customWidth="1"/>
    <col min="12" max="12" width="7.140625" style="2" customWidth="1"/>
    <col min="13" max="13" width="11.28515625" style="2" customWidth="1"/>
    <col min="14" max="14" width="7.5703125" style="2" customWidth="1"/>
    <col min="15" max="16" width="10.5703125" style="2" hidden="1" customWidth="1"/>
    <col min="17" max="17" width="10.7109375" style="2" hidden="1" customWidth="1"/>
    <col min="18" max="20" width="10.5703125" style="2" hidden="1" customWidth="1"/>
    <col min="21" max="21" width="11.7109375" style="2" hidden="1" customWidth="1"/>
    <col min="22" max="29" width="10.5703125" style="2" hidden="1" customWidth="1"/>
    <col min="30" max="30" width="12.42578125" style="2" hidden="1" customWidth="1"/>
    <col min="31" max="31" width="11" style="2" hidden="1" customWidth="1"/>
    <col min="32" max="50" width="10.5703125" style="2" hidden="1" customWidth="1"/>
    <col min="51" max="54" width="16.7109375" style="4" customWidth="1"/>
    <col min="55" max="55" width="10.5703125" style="2" bestFit="1" customWidth="1"/>
    <col min="56" max="56" width="6.7109375" style="2" bestFit="1" customWidth="1"/>
    <col min="57" max="57" width="7.85546875" style="2" bestFit="1" customWidth="1"/>
    <col min="58" max="58" width="8.42578125" style="2" bestFit="1" customWidth="1"/>
    <col min="59" max="59" width="13.28515625" style="2" customWidth="1"/>
    <col min="60" max="60" width="12.7109375" style="2" customWidth="1"/>
    <col min="61" max="62" width="12.5703125" style="2" customWidth="1"/>
    <col min="63" max="63" width="13.5703125" style="2" customWidth="1"/>
    <col min="64" max="66" width="22.28515625" style="2" customWidth="1"/>
    <col min="67" max="67" width="12.5703125" style="2" customWidth="1"/>
    <col min="68" max="69" width="10.5703125" style="2" customWidth="1"/>
    <col min="70" max="71" width="19.28515625" style="2" customWidth="1"/>
    <col min="72" max="74" width="17.7109375" style="2" customWidth="1"/>
    <col min="75" max="75" width="38.5703125" style="14" customWidth="1"/>
  </cols>
  <sheetData>
    <row r="1" spans="1:75" s="3" customFormat="1" ht="18" customHeight="1" x14ac:dyDescent="0.2">
      <c r="A1" s="98" t="s">
        <v>2</v>
      </c>
      <c r="B1" s="96" t="s">
        <v>3</v>
      </c>
      <c r="C1" s="102" t="s">
        <v>116</v>
      </c>
      <c r="D1" s="103"/>
      <c r="E1" s="103"/>
      <c r="F1" s="103"/>
      <c r="G1" s="103"/>
      <c r="H1" s="104"/>
      <c r="I1" s="101" t="s">
        <v>117</v>
      </c>
      <c r="J1" s="101"/>
      <c r="K1" s="101"/>
      <c r="L1" s="101"/>
      <c r="M1" s="101"/>
      <c r="N1" s="101"/>
      <c r="O1" s="117" t="s">
        <v>115</v>
      </c>
      <c r="P1" s="118"/>
      <c r="Q1" s="118"/>
      <c r="R1" s="48"/>
      <c r="S1" s="49"/>
      <c r="T1" s="50"/>
      <c r="U1" s="115"/>
      <c r="V1" s="116"/>
      <c r="W1" s="48"/>
      <c r="X1" s="48"/>
      <c r="Y1" s="49"/>
      <c r="Z1" s="51"/>
      <c r="AA1" s="52"/>
      <c r="AB1" s="48"/>
      <c r="AC1" s="48"/>
      <c r="AD1" s="49"/>
      <c r="AE1" s="49"/>
      <c r="AF1" s="51"/>
      <c r="AG1" s="53"/>
      <c r="AH1" s="48"/>
      <c r="AI1" s="49"/>
      <c r="AJ1" s="49"/>
      <c r="AK1" s="54"/>
      <c r="AL1" s="51"/>
      <c r="AM1" s="55"/>
      <c r="AN1" s="56"/>
      <c r="AO1" s="56"/>
      <c r="AP1" s="56"/>
      <c r="AQ1" s="56"/>
      <c r="AR1" s="57"/>
      <c r="AS1" s="105" t="s">
        <v>20</v>
      </c>
      <c r="AT1" s="106"/>
      <c r="AU1" s="106"/>
      <c r="AV1" s="106"/>
      <c r="AW1" s="106"/>
      <c r="AX1" s="107"/>
      <c r="AY1" s="102" t="s">
        <v>118</v>
      </c>
      <c r="AZ1" s="103"/>
      <c r="BA1" s="103"/>
      <c r="BB1" s="103"/>
      <c r="BC1" s="58" t="s">
        <v>0</v>
      </c>
      <c r="BD1" s="58"/>
      <c r="BE1" s="58"/>
      <c r="BF1" s="58"/>
      <c r="BG1" s="108" t="s">
        <v>93</v>
      </c>
      <c r="BH1" s="109"/>
      <c r="BI1" s="110" t="s">
        <v>99</v>
      </c>
      <c r="BJ1" s="110"/>
      <c r="BK1" s="111"/>
      <c r="BL1" s="59" t="s">
        <v>95</v>
      </c>
      <c r="BM1" s="59" t="s">
        <v>95</v>
      </c>
      <c r="BN1" s="59" t="s">
        <v>95</v>
      </c>
      <c r="BO1" s="112" t="s">
        <v>94</v>
      </c>
      <c r="BP1" s="113"/>
      <c r="BQ1" s="114"/>
      <c r="BR1" s="119" t="s">
        <v>110</v>
      </c>
      <c r="BS1" s="120"/>
      <c r="BT1" s="121" t="s">
        <v>111</v>
      </c>
      <c r="BU1" s="122"/>
      <c r="BV1" s="123"/>
      <c r="BW1" s="99" t="s">
        <v>1</v>
      </c>
    </row>
    <row r="2" spans="1:75" s="4" customFormat="1" ht="27.75" customHeight="1" x14ac:dyDescent="0.2">
      <c r="A2" s="98"/>
      <c r="B2" s="97"/>
      <c r="C2" s="60" t="s">
        <v>9</v>
      </c>
      <c r="D2" s="60" t="s">
        <v>10</v>
      </c>
      <c r="E2" s="60" t="s">
        <v>11</v>
      </c>
      <c r="F2" s="60" t="s">
        <v>12</v>
      </c>
      <c r="G2" s="60" t="s">
        <v>13</v>
      </c>
      <c r="H2" s="60" t="s">
        <v>14</v>
      </c>
      <c r="I2" s="61" t="s">
        <v>15</v>
      </c>
      <c r="J2" s="61" t="s">
        <v>5</v>
      </c>
      <c r="K2" s="61" t="s">
        <v>6</v>
      </c>
      <c r="L2" s="61" t="s">
        <v>12</v>
      </c>
      <c r="M2" s="61" t="s">
        <v>22</v>
      </c>
      <c r="N2" s="61" t="s">
        <v>16</v>
      </c>
      <c r="O2" s="62" t="s">
        <v>17</v>
      </c>
      <c r="P2" s="62" t="s">
        <v>18</v>
      </c>
      <c r="Q2" s="62" t="s">
        <v>19</v>
      </c>
      <c r="R2" s="63" t="s">
        <v>40</v>
      </c>
      <c r="S2" s="64" t="s">
        <v>41</v>
      </c>
      <c r="T2" s="64" t="s">
        <v>27</v>
      </c>
      <c r="U2" s="65" t="s">
        <v>42</v>
      </c>
      <c r="V2" s="65" t="s">
        <v>23</v>
      </c>
      <c r="W2" s="63" t="s">
        <v>43</v>
      </c>
      <c r="X2" s="63" t="s">
        <v>24</v>
      </c>
      <c r="Y2" s="64" t="s">
        <v>44</v>
      </c>
      <c r="Z2" s="66" t="s">
        <v>45</v>
      </c>
      <c r="AA2" s="65" t="s">
        <v>46</v>
      </c>
      <c r="AB2" s="63" t="s">
        <v>47</v>
      </c>
      <c r="AC2" s="63" t="s">
        <v>48</v>
      </c>
      <c r="AD2" s="64" t="s">
        <v>49</v>
      </c>
      <c r="AE2" s="64" t="s">
        <v>50</v>
      </c>
      <c r="AF2" s="66" t="s">
        <v>51</v>
      </c>
      <c r="AG2" s="63" t="s">
        <v>25</v>
      </c>
      <c r="AH2" s="63" t="s">
        <v>26</v>
      </c>
      <c r="AI2" s="64" t="s">
        <v>52</v>
      </c>
      <c r="AJ2" s="64" t="s">
        <v>53</v>
      </c>
      <c r="AK2" s="66" t="s">
        <v>54</v>
      </c>
      <c r="AL2" s="66" t="s">
        <v>55</v>
      </c>
      <c r="AM2" s="67" t="s">
        <v>56</v>
      </c>
      <c r="AN2" s="67" t="s">
        <v>57</v>
      </c>
      <c r="AO2" s="67" t="s">
        <v>58</v>
      </c>
      <c r="AP2" s="67" t="s">
        <v>59</v>
      </c>
      <c r="AQ2" s="67" t="s">
        <v>28</v>
      </c>
      <c r="AR2" s="67" t="s">
        <v>60</v>
      </c>
      <c r="AS2" s="67" t="s">
        <v>61</v>
      </c>
      <c r="AT2" s="67" t="s">
        <v>29</v>
      </c>
      <c r="AU2" s="67" t="s">
        <v>62</v>
      </c>
      <c r="AV2" s="67" t="s">
        <v>63</v>
      </c>
      <c r="AW2" s="67" t="s">
        <v>30</v>
      </c>
      <c r="AX2" s="67" t="s">
        <v>31</v>
      </c>
      <c r="AY2" s="61" t="s">
        <v>36</v>
      </c>
      <c r="AZ2" s="68" t="s">
        <v>11</v>
      </c>
      <c r="BA2" s="69" t="s">
        <v>12</v>
      </c>
      <c r="BB2" s="70" t="s">
        <v>37</v>
      </c>
      <c r="BC2" s="60" t="s">
        <v>35</v>
      </c>
      <c r="BD2" s="60" t="s">
        <v>10</v>
      </c>
      <c r="BE2" s="60" t="s">
        <v>34</v>
      </c>
      <c r="BF2" s="60" t="s">
        <v>32</v>
      </c>
      <c r="BG2" s="71" t="s">
        <v>96</v>
      </c>
      <c r="BH2" s="71" t="s">
        <v>97</v>
      </c>
      <c r="BI2" s="72" t="s">
        <v>98</v>
      </c>
      <c r="BJ2" s="72" t="s">
        <v>100</v>
      </c>
      <c r="BK2" s="72" t="s">
        <v>101</v>
      </c>
      <c r="BL2" s="73" t="s">
        <v>102</v>
      </c>
      <c r="BM2" s="74" t="s">
        <v>103</v>
      </c>
      <c r="BN2" s="74" t="s">
        <v>104</v>
      </c>
      <c r="BO2" s="75" t="s">
        <v>105</v>
      </c>
      <c r="BP2" s="76" t="s">
        <v>106</v>
      </c>
      <c r="BQ2" s="76" t="s">
        <v>107</v>
      </c>
      <c r="BR2" s="77" t="s">
        <v>108</v>
      </c>
      <c r="BS2" s="77" t="s">
        <v>109</v>
      </c>
      <c r="BT2" s="78" t="s">
        <v>112</v>
      </c>
      <c r="BU2" s="78" t="s">
        <v>113</v>
      </c>
      <c r="BV2" s="78" t="s">
        <v>114</v>
      </c>
      <c r="BW2" s="100"/>
    </row>
    <row r="3" spans="1:75" ht="25.5" hidden="1" customHeight="1" x14ac:dyDescent="0.2">
      <c r="A3" s="79"/>
      <c r="B3" s="80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1">
        <v>1</v>
      </c>
      <c r="P3" s="81">
        <v>1</v>
      </c>
      <c r="Q3" s="81">
        <v>1</v>
      </c>
      <c r="R3" s="81">
        <v>1</v>
      </c>
      <c r="S3" s="81">
        <v>1</v>
      </c>
      <c r="T3" s="81">
        <v>1</v>
      </c>
      <c r="U3" s="81">
        <v>1</v>
      </c>
      <c r="V3" s="81">
        <v>1</v>
      </c>
      <c r="W3" s="81">
        <v>1</v>
      </c>
      <c r="X3" s="81">
        <v>1</v>
      </c>
      <c r="Y3" s="81">
        <v>1</v>
      </c>
      <c r="Z3" s="81">
        <v>1</v>
      </c>
      <c r="AA3" s="81">
        <v>1</v>
      </c>
      <c r="AB3" s="81">
        <v>1</v>
      </c>
      <c r="AC3" s="81">
        <v>1</v>
      </c>
      <c r="AD3" s="81">
        <v>1</v>
      </c>
      <c r="AE3" s="81">
        <v>1</v>
      </c>
      <c r="AF3" s="81">
        <v>1</v>
      </c>
      <c r="AG3" s="81">
        <v>1</v>
      </c>
      <c r="AH3" s="81">
        <v>1</v>
      </c>
      <c r="AI3" s="81">
        <v>1</v>
      </c>
      <c r="AJ3" s="81">
        <v>1</v>
      </c>
      <c r="AK3" s="81">
        <v>1</v>
      </c>
      <c r="AL3" s="81">
        <v>1</v>
      </c>
      <c r="AM3" s="81">
        <v>1</v>
      </c>
      <c r="AN3" s="81">
        <v>1</v>
      </c>
      <c r="AO3" s="81">
        <v>1</v>
      </c>
      <c r="AP3" s="81">
        <v>1</v>
      </c>
      <c r="AQ3" s="81">
        <v>1</v>
      </c>
      <c r="AR3" s="81">
        <v>1</v>
      </c>
      <c r="AS3" s="81">
        <v>1</v>
      </c>
      <c r="AT3" s="81">
        <v>1</v>
      </c>
      <c r="AU3" s="81">
        <v>1</v>
      </c>
      <c r="AV3" s="81">
        <v>1</v>
      </c>
      <c r="AW3" s="81">
        <v>1</v>
      </c>
      <c r="AX3" s="81">
        <v>1</v>
      </c>
      <c r="AY3" s="82"/>
      <c r="AZ3" s="82"/>
      <c r="BA3" s="82"/>
      <c r="BB3" s="82"/>
      <c r="BC3" s="79"/>
      <c r="BD3" s="79"/>
      <c r="BE3" s="79"/>
      <c r="BF3" s="79"/>
      <c r="BG3" s="81">
        <v>1</v>
      </c>
      <c r="BH3" s="81">
        <v>1</v>
      </c>
      <c r="BI3" s="81">
        <v>1</v>
      </c>
      <c r="BJ3" s="81"/>
      <c r="BK3" s="81"/>
      <c r="BL3" s="81">
        <v>1</v>
      </c>
      <c r="BM3" s="81"/>
      <c r="BN3" s="81"/>
      <c r="BO3" s="81">
        <v>1</v>
      </c>
      <c r="BP3" s="81">
        <v>1</v>
      </c>
      <c r="BQ3" s="81"/>
      <c r="BR3" s="81">
        <v>1</v>
      </c>
      <c r="BS3" s="81"/>
      <c r="BT3" s="81"/>
      <c r="BU3" s="81"/>
      <c r="BV3" s="81">
        <v>1</v>
      </c>
      <c r="BW3" s="83"/>
    </row>
    <row r="4" spans="1:75" ht="25.5" customHeight="1" x14ac:dyDescent="0.2">
      <c r="A4" s="79" t="s">
        <v>124</v>
      </c>
      <c r="B4" s="84"/>
      <c r="C4" s="85" t="str">
        <f>IF(COUNTIF('Fiche Risque 1 '!D7,"*Marginal*"),"x"," ")</f>
        <v xml:space="preserve"> </v>
      </c>
      <c r="D4" s="85" t="str">
        <f>IF(COUNTIF('Fiche Risque 1 '!D7,"*Faible*"),"x"," ")</f>
        <v xml:space="preserve"> </v>
      </c>
      <c r="E4" s="85" t="str">
        <f>IF(COUNTIF('Fiche Risque 1 '!D7,"*Modéré*"),"x"," ")</f>
        <v xml:space="preserve"> </v>
      </c>
      <c r="F4" s="85" t="str">
        <f>IF(COUNTIF('Fiche Risque 1 '!D7,"*Elevé*"),"x"," ")</f>
        <v xml:space="preserve"> </v>
      </c>
      <c r="G4" s="85" t="str">
        <f>IF(COUNTIF('Fiche Risque 1 '!D7,"*Critique*"),"x"," ")</f>
        <v>x</v>
      </c>
      <c r="H4" s="85" t="str">
        <f>IF(COUNTIF('Fiche Risque 1 '!D7,"*Catastrophique*"),"x"," ")</f>
        <v xml:space="preserve"> </v>
      </c>
      <c r="I4" s="85" t="str">
        <f>IF(COUNTIF('Fiche Risque 1 '!D2,"*Exceptionnelle*"),"x"," ")</f>
        <v xml:space="preserve"> </v>
      </c>
      <c r="J4" s="85" t="str">
        <f>IF(COUNTIF('Fiche Risque 1 '!D2,"*Rare*"),"x"," ")</f>
        <v xml:space="preserve"> </v>
      </c>
      <c r="K4" s="85" t="str">
        <f>IF(COUNTIF('Fiche Risque 1 '!D2,"*Modérée*"),"x"," ")</f>
        <v xml:space="preserve"> </v>
      </c>
      <c r="L4" s="85" t="str">
        <f>IF(COUNTIF('Fiche Risque 1 '!D2,"*Elevée*"),"x"," ")</f>
        <v xml:space="preserve"> </v>
      </c>
      <c r="M4" s="85" t="str">
        <f>IF(COUNTIF('Fiche Risque 1 '!D2,"*Recurrente*"),"x"," ")</f>
        <v>x</v>
      </c>
      <c r="N4" s="85" t="str">
        <f>IF(COUNTIF('Fiche Risque 1 '!D2,"*Permanente*"),"x"," ")</f>
        <v xml:space="preserve"> </v>
      </c>
      <c r="O4" s="86" t="str">
        <f>IF(AND(C4="x",I4="x"),"x"," ")</f>
        <v xml:space="preserve"> </v>
      </c>
      <c r="P4" s="86" t="str">
        <f>IF(AND(C4="x",J4="x"),"x"," ")</f>
        <v xml:space="preserve"> </v>
      </c>
      <c r="Q4" s="86" t="str">
        <f>IF(AND(C4="x",K4="x"),"x"," ")</f>
        <v xml:space="preserve"> </v>
      </c>
      <c r="R4" s="86" t="str">
        <f>IF(AND(C4="x",L4="x"),"x"," ")</f>
        <v xml:space="preserve"> </v>
      </c>
      <c r="S4" s="86" t="str">
        <f>IF(AND(C4="x",M4="x"),"x"," ")</f>
        <v xml:space="preserve"> </v>
      </c>
      <c r="T4" s="86" t="str">
        <f>IF(AND(C4="x",N4="x"),"x"," ")</f>
        <v xml:space="preserve"> </v>
      </c>
      <c r="U4" s="86" t="str">
        <f>IF(AND(D4="x",I4="x"),"x"," ")</f>
        <v xml:space="preserve"> </v>
      </c>
      <c r="V4" s="86" t="str">
        <f>IF(AND(D4="x",J4="x"),"x"," ")</f>
        <v xml:space="preserve"> </v>
      </c>
      <c r="W4" s="86" t="str">
        <f>IF(AND(D4="x",K4="x"),"x"," ")</f>
        <v xml:space="preserve"> </v>
      </c>
      <c r="X4" s="86" t="str">
        <f>IF(AND(D4="x",L4="x"),"x"," ")</f>
        <v xml:space="preserve"> </v>
      </c>
      <c r="Y4" s="86" t="str">
        <f>IF(AND(D4="x",M4="x"),"x"," ")</f>
        <v xml:space="preserve"> </v>
      </c>
      <c r="Z4" s="86" t="str">
        <f>IF(AND(D4="x",N4="x"),"x"," ")</f>
        <v xml:space="preserve"> </v>
      </c>
      <c r="AA4" s="86" t="str">
        <f>IF(AND(E4="x",I4="x"),"x"," ")</f>
        <v xml:space="preserve"> </v>
      </c>
      <c r="AB4" s="86" t="str">
        <f>IF(AND(E4="x",J4="x"),"x"," ")</f>
        <v xml:space="preserve"> </v>
      </c>
      <c r="AC4" s="86" t="str">
        <f>IF(AND(E4="x",K4="x"),"x"," ")</f>
        <v xml:space="preserve"> </v>
      </c>
      <c r="AD4" s="86" t="str">
        <f>IF(AND(E4="x",L4="x"),"x"," ")</f>
        <v xml:space="preserve"> </v>
      </c>
      <c r="AE4" s="86" t="str">
        <f>IF(AND(E4="x",M4="x"),"x"," ")</f>
        <v xml:space="preserve"> </v>
      </c>
      <c r="AF4" s="86" t="str">
        <f>IF(AND(E4="x",N4="x"),"x"," ")</f>
        <v xml:space="preserve"> </v>
      </c>
      <c r="AG4" s="86" t="str">
        <f>IF(AND(F4="x",I4="x"),"x"," ")</f>
        <v xml:space="preserve"> </v>
      </c>
      <c r="AH4" s="86" t="str">
        <f>IF(AND(F4="x",J4="x"),"x"," ")</f>
        <v xml:space="preserve"> </v>
      </c>
      <c r="AI4" s="86" t="str">
        <f>IF(AND(F4="x",K4="x"),"x"," ")</f>
        <v xml:space="preserve"> </v>
      </c>
      <c r="AJ4" s="86" t="str">
        <f>IF(AND(F4="x",L4="x"),"x"," ")</f>
        <v xml:space="preserve"> </v>
      </c>
      <c r="AK4" s="86" t="str">
        <f>IF(AND(F4="x",M4="x"),"x"," ")</f>
        <v xml:space="preserve"> </v>
      </c>
      <c r="AL4" s="86" t="str">
        <f>IF(AND(F4="x",N4="x"),"x"," ")</f>
        <v xml:space="preserve"> </v>
      </c>
      <c r="AM4" s="86" t="str">
        <f>IF(AND(G4="x",I4="x"),"x"," ")</f>
        <v xml:space="preserve"> </v>
      </c>
      <c r="AN4" s="86" t="str">
        <f>IF(AND(G4="x",J4="x"),"x"," ")</f>
        <v xml:space="preserve"> </v>
      </c>
      <c r="AO4" s="86" t="str">
        <f>IF(AND(G4="x",K4="x"),"x"," ")</f>
        <v xml:space="preserve"> </v>
      </c>
      <c r="AP4" s="86" t="str">
        <f>IF(AND(G4="x",L4="x"),"x"," ")</f>
        <v xml:space="preserve"> </v>
      </c>
      <c r="AQ4" s="86" t="str">
        <f>IF(AND(G4="x",M4="x"),"x"," ")</f>
        <v>x</v>
      </c>
      <c r="AR4" s="86" t="str">
        <f>IF(AND(G4="x",N4="x"),"x"," ")</f>
        <v xml:space="preserve"> </v>
      </c>
      <c r="AS4" s="86" t="str">
        <f>IF(AND(H4="x",I4="x"),"x"," ")</f>
        <v xml:space="preserve"> </v>
      </c>
      <c r="AT4" s="86" t="str">
        <f>IF(AND(H4="x",J4="x"),"x"," ")</f>
        <v xml:space="preserve"> </v>
      </c>
      <c r="AU4" s="86" t="str">
        <f>IF(AND(H4="x",K4="x"),"x"," ")</f>
        <v xml:space="preserve"> </v>
      </c>
      <c r="AV4" s="86" t="str">
        <f>IF(AND(H4="x",L4="x"),"x"," ")</f>
        <v xml:space="preserve"> </v>
      </c>
      <c r="AW4" s="86" t="str">
        <f>IF(AND(H4="x",M4="x"),"x"," ")</f>
        <v xml:space="preserve"> </v>
      </c>
      <c r="AX4" s="86" t="str">
        <f>IF(AND(H4="x",N4="x"),"x"," ")</f>
        <v xml:space="preserve"> </v>
      </c>
      <c r="AY4" s="87" t="str">
        <f>IF(OR(C4&amp;J4="xx",C4&amp;K4="xx",C4&amp;I4="xx",D4&amp;I4="xx",D4&amp;J4="xx",E4&amp;I4="xx"),"x"," ")</f>
        <v xml:space="preserve"> </v>
      </c>
      <c r="AZ4" s="85" t="str">
        <f>IF(OR(C4&amp;L4="xx",D4&amp;K4="xx",D4&amp;L4="xx",E4&amp;J4="xx",E4&amp;K4="xx",F4&amp;I4="xx",F4&amp;J4="xx"),"x"," ")</f>
        <v xml:space="preserve"> </v>
      </c>
      <c r="BA4" s="85" t="str">
        <f>IF(OR(C4&amp;N4="xx",C4&amp;M4="xx",D4&amp;M4="xx",E4&amp;M4="xx",E4&amp;L4="xx",F4&amp;L4="xx",F4&amp;K4="xx"),"x"," ")</f>
        <v xml:space="preserve"> </v>
      </c>
      <c r="BB4" s="85" t="str">
        <f>IF(OR(D4&amp;N4="xx",E4&amp;N4="xx",F4&amp;N4="xx",F4&amp;M4="xx",G4&amp;I4="xx",G4&amp;J4="xx",G4&amp;K4="xx",G4&amp;L4="xx",G4&amp;M4="xx",G4&amp;N4="xx"),"x"," ")</f>
        <v>x</v>
      </c>
      <c r="BC4" s="85" t="str">
        <f>IF(COUNTIF('Fiche Risque 1 '!D13,"*Insuffisant*"),"x"," ")</f>
        <v xml:space="preserve"> </v>
      </c>
      <c r="BD4" s="85" t="str">
        <f>IF(COUNTIF('Fiche Risque 1 '!D13,"*Faible*"),"x"," ")</f>
        <v xml:space="preserve"> </v>
      </c>
      <c r="BE4" s="85" t="str">
        <f>IF(COUNTIF('Fiche Risque 1 '!D13,"*Acceptable*"),"x"," ")</f>
        <v>x</v>
      </c>
      <c r="BF4" s="85" t="str">
        <f>IF(COUNTIF('Fiche Risque 1 '!D13,"*Maîtrisé*"),"x"," ")</f>
        <v xml:space="preserve"> </v>
      </c>
      <c r="BG4" s="85" t="str">
        <f t="shared" ref="BG4:BG6" si="0">IF(AND(AY4="x",BC4="x"),"x"," ")</f>
        <v xml:space="preserve"> </v>
      </c>
      <c r="BH4" s="85" t="str">
        <f t="shared" ref="BH4:BH6" si="1">IF(AND(AY4="x",BD4="x"),"x"," ")</f>
        <v xml:space="preserve"> </v>
      </c>
      <c r="BI4" s="85" t="str">
        <f t="shared" ref="BI4:BI6" si="2">IF(AND(AY4="x",BE4="x"),"x"," ")</f>
        <v xml:space="preserve"> </v>
      </c>
      <c r="BJ4" s="85" t="str">
        <f t="shared" ref="BJ4:BJ6" si="3">IF(AND(AY4="x",BF4="x"),"x"," ")</f>
        <v xml:space="preserve"> </v>
      </c>
      <c r="BK4" s="85" t="str">
        <f t="shared" ref="BK4:BK6" si="4">IF(AND(AZ4="x",BF4="x"),"x"," ")</f>
        <v xml:space="preserve"> </v>
      </c>
      <c r="BL4" s="85" t="str">
        <f t="shared" ref="BL4:BL6" si="5">IF(AND(AZ4="x",BC4="x"),"x"," ")</f>
        <v xml:space="preserve"> </v>
      </c>
      <c r="BM4" s="85" t="str">
        <f t="shared" ref="BM4:BM6" si="6">IF(AND(BA4="x",BD4="x"),"x"," ")</f>
        <v xml:space="preserve"> </v>
      </c>
      <c r="BN4" s="85" t="str">
        <f t="shared" ref="BN4:BN6" si="7">IF(AND(BB4="x",BE4="x"),"x"," ")</f>
        <v>x</v>
      </c>
      <c r="BO4" s="85" t="str">
        <f t="shared" ref="BO4:BO6" si="8">IF(AND(AZ4="x",BD4="x"),"x"," ")</f>
        <v xml:space="preserve"> </v>
      </c>
      <c r="BP4" s="85" t="str">
        <f t="shared" ref="BP4:BP6" si="9">IF(AND(AZ4="x",BE4="x"),"x"," ")</f>
        <v xml:space="preserve"> </v>
      </c>
      <c r="BQ4" s="85" t="str">
        <f t="shared" ref="BQ4:BQ6" si="10">IF(AND(BA4="x",BE4="x"),"x"," ")</f>
        <v xml:space="preserve"> </v>
      </c>
      <c r="BR4" s="85" t="str">
        <f t="shared" ref="BR4:BR6" si="11">IF(AND(BA4="x",BF4="x"),"x"," ")</f>
        <v xml:space="preserve"> </v>
      </c>
      <c r="BS4" s="85" t="str">
        <f t="shared" ref="BS4:BS6" si="12">IF(AND(BB4="x",BF4="x"),"x"," ")</f>
        <v xml:space="preserve"> </v>
      </c>
      <c r="BT4" s="85" t="str">
        <f t="shared" ref="BT4:BT6" si="13">IF(AND(BB4="x",BC4="x"),"x"," ")</f>
        <v xml:space="preserve"> </v>
      </c>
      <c r="BU4" s="85" t="str">
        <f t="shared" ref="BU4:BU6" si="14">IF(AND(BA4="x",BC4="x"),"x"," ")</f>
        <v xml:space="preserve"> </v>
      </c>
      <c r="BV4" s="85" t="str">
        <f t="shared" ref="BV4:BV6" si="15">IF(AND(BB4="x",BD4="x"),"x"," ")</f>
        <v xml:space="preserve"> </v>
      </c>
      <c r="BW4" s="84"/>
    </row>
    <row r="5" spans="1:75" ht="25.5" customHeight="1" x14ac:dyDescent="0.2">
      <c r="A5" s="79" t="s">
        <v>125</v>
      </c>
      <c r="B5" s="84"/>
      <c r="C5" s="85" t="str">
        <f>IF(COUNTIF('Fiche Risque 2'!D7,"*Marginal*"),"x"," ")</f>
        <v xml:space="preserve"> </v>
      </c>
      <c r="D5" s="85" t="str">
        <f>IF(COUNTIF('Fiche Risque 2'!D7,"*Faible*"),"x"," ")</f>
        <v xml:space="preserve"> </v>
      </c>
      <c r="E5" s="85" t="str">
        <f>IF(COUNTIF('Fiche Risque 2'!D7,"*Modéré*"),"x"," ")</f>
        <v>x</v>
      </c>
      <c r="F5" s="85" t="str">
        <f>IF(COUNTIF('Fiche Risque 2'!D7,"*Elevé*"),"x"," ")</f>
        <v xml:space="preserve"> </v>
      </c>
      <c r="G5" s="85" t="str">
        <f>IF(COUNTIF('Fiche Risque 2'!D7,"*Critique*"),"x"," ")</f>
        <v xml:space="preserve"> </v>
      </c>
      <c r="H5" s="85" t="str">
        <f>IF(COUNTIF('Fiche Risque 2'!D7,"*Catastrophique*"),"x"," ")</f>
        <v xml:space="preserve"> </v>
      </c>
      <c r="I5" s="85" t="str">
        <f>IF(COUNTIF('Fiche Risque 2'!D2,"*Exceptionnelle*"),"x"," ")</f>
        <v xml:space="preserve"> </v>
      </c>
      <c r="J5" s="85" t="str">
        <f>IF(COUNTIF('Fiche Risque 2'!D2,"*Rare*"),"x"," ")</f>
        <v xml:space="preserve"> </v>
      </c>
      <c r="K5" s="85" t="str">
        <f>IF(COUNTIF('Fiche Risque 2'!D2,"*Modérée*"),"x"," ")</f>
        <v>x</v>
      </c>
      <c r="L5" s="85" t="str">
        <f>IF(COUNTIF('Fiche Risque 2'!D2,"*Elevée*"),"x"," ")</f>
        <v xml:space="preserve"> </v>
      </c>
      <c r="M5" s="85" t="str">
        <f>IF(COUNTIF('Fiche Risque 2'!D2,"*Recurrente*"),"x"," ")</f>
        <v xml:space="preserve"> </v>
      </c>
      <c r="N5" s="85" t="str">
        <f>IF(COUNTIF('Fiche Risque 2'!D2,"*Permanente*"),"x"," ")</f>
        <v xml:space="preserve"> </v>
      </c>
      <c r="O5" s="86" t="str">
        <f t="shared" ref="O5:O6" si="16">IF(AND(C5="x",I5="x"),"x"," ")</f>
        <v xml:space="preserve"> </v>
      </c>
      <c r="P5" s="86" t="str">
        <f t="shared" ref="P5:P6" si="17">IF(AND(C5="x",J5="x"),"x"," ")</f>
        <v xml:space="preserve"> </v>
      </c>
      <c r="Q5" s="86" t="str">
        <f t="shared" ref="Q5:Q6" si="18">IF(AND(C5="x",K5="x"),"x"," ")</f>
        <v xml:space="preserve"> </v>
      </c>
      <c r="R5" s="86" t="str">
        <f t="shared" ref="R5:R6" si="19">IF(AND(C5="x",L5="x"),"x"," ")</f>
        <v xml:space="preserve"> </v>
      </c>
      <c r="S5" s="86" t="str">
        <f t="shared" ref="S5:S6" si="20">IF(AND(C5="x",M5="x"),"x"," ")</f>
        <v xml:space="preserve"> </v>
      </c>
      <c r="T5" s="86" t="str">
        <f t="shared" ref="T5:T6" si="21">IF(AND(C5="x",N5="x"),"x"," ")</f>
        <v xml:space="preserve"> </v>
      </c>
      <c r="U5" s="86" t="str">
        <f t="shared" ref="U5:U6" si="22">IF(AND(D5="x",I5="x"),"x"," ")</f>
        <v xml:space="preserve"> </v>
      </c>
      <c r="V5" s="86" t="str">
        <f t="shared" ref="V5:V6" si="23">IF(AND(D5="x",J5="x"),"x"," ")</f>
        <v xml:space="preserve"> </v>
      </c>
      <c r="W5" s="86" t="str">
        <f t="shared" ref="W5:W6" si="24">IF(AND(D5="x",K5="x"),"x"," ")</f>
        <v xml:space="preserve"> </v>
      </c>
      <c r="X5" s="86" t="str">
        <f t="shared" ref="X5:X6" si="25">IF(AND(D5="x",L5="x"),"x"," ")</f>
        <v xml:space="preserve"> </v>
      </c>
      <c r="Y5" s="86" t="str">
        <f t="shared" ref="Y5:Y6" si="26">IF(AND(D5="x",M5="x"),"x"," ")</f>
        <v xml:space="preserve"> </v>
      </c>
      <c r="Z5" s="86" t="str">
        <f t="shared" ref="Z5:Z6" si="27">IF(AND(D5="x",N5="x"),"x"," ")</f>
        <v xml:space="preserve"> </v>
      </c>
      <c r="AA5" s="86" t="str">
        <f t="shared" ref="AA5:AA6" si="28">IF(AND(E5="x",I5="x"),"x"," ")</f>
        <v xml:space="preserve"> </v>
      </c>
      <c r="AB5" s="86" t="str">
        <f t="shared" ref="AB5:AB6" si="29">IF(AND(E5="x",J5="x"),"x"," ")</f>
        <v xml:space="preserve"> </v>
      </c>
      <c r="AC5" s="86" t="str">
        <f t="shared" ref="AC5:AC6" si="30">IF(AND(E5="x",K5="x"),"x"," ")</f>
        <v>x</v>
      </c>
      <c r="AD5" s="86" t="str">
        <f t="shared" ref="AD5:AD6" si="31">IF(AND(E5="x",L5="x"),"x"," ")</f>
        <v xml:space="preserve"> </v>
      </c>
      <c r="AE5" s="86" t="str">
        <f t="shared" ref="AE5:AE6" si="32">IF(AND(E5="x",M5="x"),"x"," ")</f>
        <v xml:space="preserve"> </v>
      </c>
      <c r="AF5" s="86" t="str">
        <f t="shared" ref="AF5:AF6" si="33">IF(AND(E5="x",N5="x"),"x"," ")</f>
        <v xml:space="preserve"> </v>
      </c>
      <c r="AG5" s="86" t="str">
        <f t="shared" ref="AG5:AG6" si="34">IF(AND(F5="x",I5="x"),"x"," ")</f>
        <v xml:space="preserve"> </v>
      </c>
      <c r="AH5" s="86" t="str">
        <f t="shared" ref="AH5:AH6" si="35">IF(AND(F5="x",J5="x"),"x"," ")</f>
        <v xml:space="preserve"> </v>
      </c>
      <c r="AI5" s="86" t="str">
        <f t="shared" ref="AI5:AI6" si="36">IF(AND(F5="x",K5="x"),"x"," ")</f>
        <v xml:space="preserve"> </v>
      </c>
      <c r="AJ5" s="86" t="str">
        <f t="shared" ref="AJ5:AJ6" si="37">IF(AND(F5="x",L5="x"),"x"," ")</f>
        <v xml:space="preserve"> </v>
      </c>
      <c r="AK5" s="86" t="str">
        <f t="shared" ref="AK5:AK6" si="38">IF(AND(F5="x",M5="x"),"x"," ")</f>
        <v xml:space="preserve"> </v>
      </c>
      <c r="AL5" s="86" t="str">
        <f t="shared" ref="AL5:AL6" si="39">IF(AND(F5="x",N5="x"),"x"," ")</f>
        <v xml:space="preserve"> </v>
      </c>
      <c r="AM5" s="86" t="str">
        <f t="shared" ref="AM5:AM6" si="40">IF(AND(G5="x",I5="x"),"x"," ")</f>
        <v xml:space="preserve"> </v>
      </c>
      <c r="AN5" s="86" t="str">
        <f t="shared" ref="AN5:AN6" si="41">IF(AND(G5="x",J5="x"),"x"," ")</f>
        <v xml:space="preserve"> </v>
      </c>
      <c r="AO5" s="86" t="str">
        <f t="shared" ref="AO5:AO6" si="42">IF(AND(G5="x",K5="x"),"x"," ")</f>
        <v xml:space="preserve"> </v>
      </c>
      <c r="AP5" s="86" t="str">
        <f t="shared" ref="AP5:AP6" si="43">IF(AND(G5="x",L5="x"),"x"," ")</f>
        <v xml:space="preserve"> </v>
      </c>
      <c r="AQ5" s="86" t="str">
        <f t="shared" ref="AQ5:AQ6" si="44">IF(AND(G5="x",M5="x"),"x"," ")</f>
        <v xml:space="preserve"> </v>
      </c>
      <c r="AR5" s="86" t="str">
        <f t="shared" ref="AR5:AR6" si="45">IF(AND(G5="x",N5="x"),"x"," ")</f>
        <v xml:space="preserve"> </v>
      </c>
      <c r="AS5" s="86" t="str">
        <f t="shared" ref="AS5:AS6" si="46">IF(AND(H5="x",I5="x"),"x"," ")</f>
        <v xml:space="preserve"> </v>
      </c>
      <c r="AT5" s="86" t="str">
        <f t="shared" ref="AT5:AT6" si="47">IF(AND(H5="x",J5="x"),"x"," ")</f>
        <v xml:space="preserve"> </v>
      </c>
      <c r="AU5" s="86" t="str">
        <f t="shared" ref="AU5:AU6" si="48">IF(AND(H5="x",K5="x"),"x"," ")</f>
        <v xml:space="preserve"> </v>
      </c>
      <c r="AV5" s="86" t="str">
        <f t="shared" ref="AV5:AV6" si="49">IF(AND(H5="x",L5="x"),"x"," ")</f>
        <v xml:space="preserve"> </v>
      </c>
      <c r="AW5" s="86" t="str">
        <f t="shared" ref="AW5:AW6" si="50">IF(AND(H5="x",M5="x"),"x"," ")</f>
        <v xml:space="preserve"> </v>
      </c>
      <c r="AX5" s="86" t="str">
        <f t="shared" ref="AX5:AX6" si="51">IF(AND(H5="x",N5="x"),"x"," ")</f>
        <v xml:space="preserve"> </v>
      </c>
      <c r="AY5" s="87" t="str">
        <f t="shared" ref="AY5:AY6" si="52">IF(OR(C5&amp;J5="xx",C5&amp;K5="xx",C5&amp;I5="xx",D5&amp;I5="xx",D5&amp;J5="xx",E5&amp;I5="xx"),"x"," ")</f>
        <v xml:space="preserve"> </v>
      </c>
      <c r="AZ5" s="85" t="str">
        <f t="shared" ref="AZ5:AZ6" si="53">IF(OR(C5&amp;L5="xx",D5&amp;K5="xx",D5&amp;L5="xx",E5&amp;J5="xx",E5&amp;K5="xx",F5&amp;I5="xx",F5&amp;J5="xx"),"x"," ")</f>
        <v>x</v>
      </c>
      <c r="BA5" s="85" t="str">
        <f t="shared" ref="BA5:BA6" si="54">IF(OR(C5&amp;N5="xx",C5&amp;M5="xx",D5&amp;M5="xx",E5&amp;M5="xx",E5&amp;L5="xx",F5&amp;L5="xx",F5&amp;K5="xx"),"x"," ")</f>
        <v xml:space="preserve"> </v>
      </c>
      <c r="BB5" s="85" t="str">
        <f t="shared" ref="BB5:BB6" si="55">IF(OR(D5&amp;N5="xx",E5&amp;N5="xx",F5&amp;N5="xx",F5&amp;M5="xx",G5&amp;I5="xx",G5&amp;J5="xx",G5&amp;K5="xx",G5&amp;L5="xx",G5&amp;M5="xx",G5&amp;N5="xx"),"x"," ")</f>
        <v xml:space="preserve"> </v>
      </c>
      <c r="BC5" s="85" t="str">
        <f>IF(COUNTIF('Fiche Risque 2'!D13,"*Insuffisant*"),"x"," ")</f>
        <v xml:space="preserve"> </v>
      </c>
      <c r="BD5" s="85" t="str">
        <f>IF(COUNTIF('Fiche Risque 2'!D13,"*Faible*"),"x"," ")</f>
        <v xml:space="preserve"> </v>
      </c>
      <c r="BE5" s="85" t="str">
        <f>IF(COUNTIF('Fiche Risque 2'!D13,"*Acceptable*"),"x"," ")</f>
        <v>x</v>
      </c>
      <c r="BF5" s="85" t="str">
        <f>IF(COUNTIF('Fiche Risque 2'!D13,"*Maîtrisé*"),"x"," ")</f>
        <v xml:space="preserve"> </v>
      </c>
      <c r="BG5" s="85" t="str">
        <f t="shared" si="0"/>
        <v xml:space="preserve"> </v>
      </c>
      <c r="BH5" s="85" t="str">
        <f t="shared" si="1"/>
        <v xml:space="preserve"> </v>
      </c>
      <c r="BI5" s="85" t="str">
        <f t="shared" si="2"/>
        <v xml:space="preserve"> </v>
      </c>
      <c r="BJ5" s="85" t="str">
        <f t="shared" si="3"/>
        <v xml:space="preserve"> </v>
      </c>
      <c r="BK5" s="85" t="str">
        <f t="shared" si="4"/>
        <v xml:space="preserve"> </v>
      </c>
      <c r="BL5" s="85" t="str">
        <f t="shared" si="5"/>
        <v xml:space="preserve"> </v>
      </c>
      <c r="BM5" s="85" t="str">
        <f t="shared" si="6"/>
        <v xml:space="preserve"> </v>
      </c>
      <c r="BN5" s="85" t="str">
        <f t="shared" si="7"/>
        <v xml:space="preserve"> </v>
      </c>
      <c r="BO5" s="85" t="str">
        <f t="shared" si="8"/>
        <v xml:space="preserve"> </v>
      </c>
      <c r="BP5" s="85" t="str">
        <f t="shared" si="9"/>
        <v>x</v>
      </c>
      <c r="BQ5" s="85" t="str">
        <f t="shared" si="10"/>
        <v xml:space="preserve"> </v>
      </c>
      <c r="BR5" s="85" t="str">
        <f t="shared" si="11"/>
        <v xml:space="preserve"> </v>
      </c>
      <c r="BS5" s="85" t="str">
        <f t="shared" si="12"/>
        <v xml:space="preserve"> </v>
      </c>
      <c r="BT5" s="85" t="str">
        <f t="shared" si="13"/>
        <v xml:space="preserve"> </v>
      </c>
      <c r="BU5" s="85" t="str">
        <f t="shared" si="14"/>
        <v xml:space="preserve"> </v>
      </c>
      <c r="BV5" s="85" t="str">
        <f t="shared" si="15"/>
        <v xml:space="preserve"> </v>
      </c>
      <c r="BW5" s="84"/>
    </row>
    <row r="6" spans="1:75" ht="30" customHeight="1" x14ac:dyDescent="0.2">
      <c r="A6" s="79" t="s">
        <v>126</v>
      </c>
      <c r="B6" s="84"/>
      <c r="C6" s="85" t="str">
        <f>IF(COUNTIF('Fiche Risque 3'!D7,"*Marginal*"),"x"," ")</f>
        <v xml:space="preserve"> </v>
      </c>
      <c r="D6" s="85" t="str">
        <f>IF(COUNTIF('Fiche Risque 3'!D7,"*Faible*"),"x"," ")</f>
        <v xml:space="preserve"> </v>
      </c>
      <c r="E6" s="85" t="str">
        <f>IF(COUNTIF('Fiche Risque 3'!D7,"*Modéré*"),"x"," ")</f>
        <v xml:space="preserve"> </v>
      </c>
      <c r="F6" s="85" t="str">
        <f>IF(COUNTIF('Fiche Risque 3'!D7,"*Elevé*"),"x"," ")</f>
        <v>x</v>
      </c>
      <c r="G6" s="85" t="str">
        <f>IF(COUNTIF('Fiche Risque 3'!D7,"*Critique*"),"x"," ")</f>
        <v xml:space="preserve"> </v>
      </c>
      <c r="H6" s="85" t="str">
        <f>IF(COUNTIF('Fiche Risque 3'!D7,"*Catastrophique*"),"x"," ")</f>
        <v xml:space="preserve"> </v>
      </c>
      <c r="I6" s="85" t="str">
        <f>IF(COUNTIF('Fiche Risque 3'!D2,"*Exceptionnelle*"),"x"," ")</f>
        <v xml:space="preserve"> </v>
      </c>
      <c r="J6" s="85" t="str">
        <f>IF(COUNTIF('Fiche Risque 3'!D2,"*Rare*"),"x"," ")</f>
        <v xml:space="preserve"> </v>
      </c>
      <c r="K6" s="85" t="str">
        <f>IF(COUNTIF('Fiche Risque 3'!D2,"*Modérée*"),"x"," ")</f>
        <v>x</v>
      </c>
      <c r="L6" s="85" t="str">
        <f>IF(COUNTIF('Fiche Risque 3'!D2,"*Elevée*"),"x"," ")</f>
        <v xml:space="preserve"> </v>
      </c>
      <c r="M6" s="85" t="str">
        <f>IF(COUNTIF('Fiche Risque 3'!D2,"*Recurrente*"),"x"," ")</f>
        <v xml:space="preserve"> </v>
      </c>
      <c r="N6" s="85" t="str">
        <f>IF(COUNTIF('Fiche Risque 3'!D2,"*Permanente*"),"x"," ")</f>
        <v xml:space="preserve"> </v>
      </c>
      <c r="O6" s="86" t="str">
        <f t="shared" si="16"/>
        <v xml:space="preserve"> </v>
      </c>
      <c r="P6" s="86" t="str">
        <f t="shared" si="17"/>
        <v xml:space="preserve"> </v>
      </c>
      <c r="Q6" s="86" t="str">
        <f t="shared" si="18"/>
        <v xml:space="preserve"> </v>
      </c>
      <c r="R6" s="86" t="str">
        <f t="shared" si="19"/>
        <v xml:space="preserve"> </v>
      </c>
      <c r="S6" s="86" t="str">
        <f t="shared" si="20"/>
        <v xml:space="preserve"> </v>
      </c>
      <c r="T6" s="86" t="str">
        <f t="shared" si="21"/>
        <v xml:space="preserve"> </v>
      </c>
      <c r="U6" s="86" t="str">
        <f t="shared" si="22"/>
        <v xml:space="preserve"> </v>
      </c>
      <c r="V6" s="86" t="str">
        <f t="shared" si="23"/>
        <v xml:space="preserve"> </v>
      </c>
      <c r="W6" s="86" t="str">
        <f t="shared" si="24"/>
        <v xml:space="preserve"> </v>
      </c>
      <c r="X6" s="86" t="str">
        <f t="shared" si="25"/>
        <v xml:space="preserve"> </v>
      </c>
      <c r="Y6" s="86" t="str">
        <f t="shared" si="26"/>
        <v xml:space="preserve"> </v>
      </c>
      <c r="Z6" s="86" t="str">
        <f t="shared" si="27"/>
        <v xml:space="preserve"> </v>
      </c>
      <c r="AA6" s="86" t="str">
        <f t="shared" si="28"/>
        <v xml:space="preserve"> </v>
      </c>
      <c r="AB6" s="86" t="str">
        <f t="shared" si="29"/>
        <v xml:space="preserve"> </v>
      </c>
      <c r="AC6" s="86" t="str">
        <f t="shared" si="30"/>
        <v xml:space="preserve"> </v>
      </c>
      <c r="AD6" s="86" t="str">
        <f t="shared" si="31"/>
        <v xml:space="preserve"> </v>
      </c>
      <c r="AE6" s="86" t="str">
        <f t="shared" si="32"/>
        <v xml:space="preserve"> </v>
      </c>
      <c r="AF6" s="86" t="str">
        <f t="shared" si="33"/>
        <v xml:space="preserve"> </v>
      </c>
      <c r="AG6" s="86" t="str">
        <f t="shared" si="34"/>
        <v xml:space="preserve"> </v>
      </c>
      <c r="AH6" s="86" t="str">
        <f t="shared" si="35"/>
        <v xml:space="preserve"> </v>
      </c>
      <c r="AI6" s="86" t="str">
        <f t="shared" si="36"/>
        <v>x</v>
      </c>
      <c r="AJ6" s="86" t="str">
        <f t="shared" si="37"/>
        <v xml:space="preserve"> </v>
      </c>
      <c r="AK6" s="86" t="str">
        <f t="shared" si="38"/>
        <v xml:space="preserve"> </v>
      </c>
      <c r="AL6" s="86" t="str">
        <f t="shared" si="39"/>
        <v xml:space="preserve"> </v>
      </c>
      <c r="AM6" s="86" t="str">
        <f t="shared" si="40"/>
        <v xml:space="preserve"> </v>
      </c>
      <c r="AN6" s="86" t="str">
        <f t="shared" si="41"/>
        <v xml:space="preserve"> </v>
      </c>
      <c r="AO6" s="86" t="str">
        <f t="shared" si="42"/>
        <v xml:space="preserve"> </v>
      </c>
      <c r="AP6" s="86" t="str">
        <f t="shared" si="43"/>
        <v xml:space="preserve"> </v>
      </c>
      <c r="AQ6" s="86" t="str">
        <f t="shared" si="44"/>
        <v xml:space="preserve"> </v>
      </c>
      <c r="AR6" s="86" t="str">
        <f t="shared" si="45"/>
        <v xml:space="preserve"> </v>
      </c>
      <c r="AS6" s="86" t="str">
        <f t="shared" si="46"/>
        <v xml:space="preserve"> </v>
      </c>
      <c r="AT6" s="86" t="str">
        <f t="shared" si="47"/>
        <v xml:space="preserve"> </v>
      </c>
      <c r="AU6" s="86" t="str">
        <f t="shared" si="48"/>
        <v xml:space="preserve"> </v>
      </c>
      <c r="AV6" s="86" t="str">
        <f t="shared" si="49"/>
        <v xml:space="preserve"> </v>
      </c>
      <c r="AW6" s="86" t="str">
        <f t="shared" si="50"/>
        <v xml:space="preserve"> </v>
      </c>
      <c r="AX6" s="86" t="str">
        <f t="shared" si="51"/>
        <v xml:space="preserve"> </v>
      </c>
      <c r="AY6" s="87" t="str">
        <f t="shared" si="52"/>
        <v xml:space="preserve"> </v>
      </c>
      <c r="AZ6" s="85" t="str">
        <f t="shared" si="53"/>
        <v xml:space="preserve"> </v>
      </c>
      <c r="BA6" s="85" t="str">
        <f t="shared" si="54"/>
        <v>x</v>
      </c>
      <c r="BB6" s="85" t="str">
        <f t="shared" si="55"/>
        <v xml:space="preserve"> </v>
      </c>
      <c r="BC6" s="85" t="str">
        <f>IF(COUNTIF('Fiche Risque 3'!D13,"*Insuffisant*"),"x"," ")</f>
        <v xml:space="preserve"> </v>
      </c>
      <c r="BD6" s="85" t="str">
        <f>IF(COUNTIF('Fiche Risque 3'!D13,"*Faible*"),"x"," ")</f>
        <v>x</v>
      </c>
      <c r="BE6" s="85" t="str">
        <f>IF(COUNTIF('Fiche Risque 3'!D13,"*Acceptable*"),"x"," ")</f>
        <v xml:space="preserve"> </v>
      </c>
      <c r="BF6" s="85" t="str">
        <f>IF(COUNTIF('Fiche Risque 3'!D13,"*Maîtrisé*"),"x"," ")</f>
        <v xml:space="preserve"> </v>
      </c>
      <c r="BG6" s="85" t="str">
        <f t="shared" si="0"/>
        <v xml:space="preserve"> </v>
      </c>
      <c r="BH6" s="85" t="str">
        <f t="shared" si="1"/>
        <v xml:space="preserve"> </v>
      </c>
      <c r="BI6" s="85" t="str">
        <f t="shared" si="2"/>
        <v xml:space="preserve"> </v>
      </c>
      <c r="BJ6" s="85" t="str">
        <f t="shared" si="3"/>
        <v xml:space="preserve"> </v>
      </c>
      <c r="BK6" s="85" t="str">
        <f t="shared" si="4"/>
        <v xml:space="preserve"> </v>
      </c>
      <c r="BL6" s="85" t="str">
        <f t="shared" si="5"/>
        <v xml:space="preserve"> </v>
      </c>
      <c r="BM6" s="85" t="str">
        <f t="shared" si="6"/>
        <v>x</v>
      </c>
      <c r="BN6" s="85" t="str">
        <f t="shared" si="7"/>
        <v xml:space="preserve"> </v>
      </c>
      <c r="BO6" s="85" t="str">
        <f t="shared" si="8"/>
        <v xml:space="preserve"> </v>
      </c>
      <c r="BP6" s="85" t="str">
        <f t="shared" si="9"/>
        <v xml:space="preserve"> </v>
      </c>
      <c r="BQ6" s="85" t="str">
        <f t="shared" si="10"/>
        <v xml:space="preserve"> </v>
      </c>
      <c r="BR6" s="85" t="str">
        <f t="shared" si="11"/>
        <v xml:space="preserve"> </v>
      </c>
      <c r="BS6" s="85" t="str">
        <f t="shared" si="12"/>
        <v xml:space="preserve"> </v>
      </c>
      <c r="BT6" s="85" t="str">
        <f t="shared" si="13"/>
        <v xml:space="preserve"> </v>
      </c>
      <c r="BU6" s="85" t="str">
        <f t="shared" si="14"/>
        <v xml:space="preserve"> </v>
      </c>
      <c r="BV6" s="85" t="str">
        <f t="shared" si="15"/>
        <v xml:space="preserve"> </v>
      </c>
      <c r="BW6" s="84"/>
    </row>
  </sheetData>
  <autoFilter ref="A1:BW6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20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7" showButton="0"/>
    <filterColumn colId="48" showButton="0"/>
  </autoFilter>
  <mergeCells count="14">
    <mergeCell ref="B1:B2"/>
    <mergeCell ref="A1:A2"/>
    <mergeCell ref="BW1:BW2"/>
    <mergeCell ref="I1:N1"/>
    <mergeCell ref="C1:H1"/>
    <mergeCell ref="AS1:AX1"/>
    <mergeCell ref="BG1:BH1"/>
    <mergeCell ref="BI1:BK1"/>
    <mergeCell ref="BO1:BQ1"/>
    <mergeCell ref="U1:V1"/>
    <mergeCell ref="O1:Q1"/>
    <mergeCell ref="BR1:BS1"/>
    <mergeCell ref="BT1:BV1"/>
    <mergeCell ref="AY1:BB1"/>
  </mergeCells>
  <phoneticPr fontId="5" type="noConversion"/>
  <pageMargins left="0.27" right="0.5" top="0.5" bottom="0.39" header="0.33" footer="0.21"/>
  <pageSetup paperSize="9" scale="38" orientation="landscape" r:id="rId1"/>
  <headerFooter alignWithMargins="0">
    <oddHeader>&amp;R&amp;"Arial,Italique"&amp;8&amp;D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BW27"/>
  <sheetViews>
    <sheetView showGridLines="0" zoomScale="90" zoomScaleNormal="90" zoomScaleSheetLayoutView="100" workbookViewId="0">
      <selection activeCell="B15" sqref="B15"/>
    </sheetView>
  </sheetViews>
  <sheetFormatPr baseColWidth="10" defaultRowHeight="12.75" x14ac:dyDescent="0.2"/>
  <cols>
    <col min="1" max="1" width="12.42578125" style="2" customWidth="1"/>
    <col min="2" max="2" width="34.140625" style="1" customWidth="1"/>
    <col min="3" max="3" width="10.140625" style="2" customWidth="1"/>
    <col min="4" max="4" width="6.7109375" style="2" customWidth="1"/>
    <col min="5" max="5" width="7.85546875" style="2" customWidth="1"/>
    <col min="6" max="6" width="6" style="2" customWidth="1"/>
    <col min="7" max="7" width="8.140625" style="2" customWidth="1"/>
    <col min="8" max="8" width="9.28515625" style="2" customWidth="1"/>
    <col min="9" max="9" width="10.140625" style="2" customWidth="1"/>
    <col min="10" max="10" width="5.42578125" style="2" customWidth="1"/>
    <col min="11" max="11" width="9" style="2" customWidth="1"/>
    <col min="12" max="12" width="7.140625" style="2" customWidth="1"/>
    <col min="13" max="13" width="11.28515625" style="2" customWidth="1"/>
    <col min="14" max="14" width="7.5703125" style="2" customWidth="1"/>
    <col min="15" max="16" width="10.5703125" style="2" hidden="1" customWidth="1"/>
    <col min="17" max="17" width="10.7109375" style="2" hidden="1" customWidth="1"/>
    <col min="18" max="20" width="10.5703125" style="2" hidden="1" customWidth="1"/>
    <col min="21" max="21" width="11.7109375" style="2" hidden="1" customWidth="1"/>
    <col min="22" max="29" width="10.5703125" style="2" hidden="1" customWidth="1"/>
    <col min="30" max="30" width="12.42578125" style="2" hidden="1" customWidth="1"/>
    <col min="31" max="31" width="11" style="2" hidden="1" customWidth="1"/>
    <col min="32" max="50" width="10.5703125" style="2" hidden="1" customWidth="1"/>
    <col min="51" max="54" width="16.7109375" style="4" customWidth="1"/>
    <col min="55" max="55" width="10.5703125" style="2" bestFit="1" customWidth="1"/>
    <col min="56" max="56" width="6.7109375" style="2" bestFit="1" customWidth="1"/>
    <col min="57" max="57" width="7.85546875" style="2" bestFit="1" customWidth="1"/>
    <col min="58" max="58" width="8.42578125" style="2" bestFit="1" customWidth="1"/>
    <col min="59" max="59" width="13.28515625" style="2" hidden="1" customWidth="1"/>
    <col min="60" max="60" width="12.7109375" style="2" hidden="1" customWidth="1"/>
    <col min="61" max="62" width="12.5703125" style="2" hidden="1" customWidth="1"/>
    <col min="63" max="63" width="13.5703125" style="2" hidden="1" customWidth="1"/>
    <col min="64" max="66" width="22.28515625" style="2" hidden="1" customWidth="1"/>
    <col min="67" max="67" width="12.5703125" style="2" hidden="1" customWidth="1"/>
    <col min="68" max="69" width="10.5703125" style="2" hidden="1" customWidth="1"/>
    <col min="70" max="71" width="19.28515625" style="2" hidden="1" customWidth="1"/>
    <col min="72" max="74" width="17.7109375" style="2" hidden="1" customWidth="1"/>
    <col min="75" max="75" width="38.5703125" style="14" customWidth="1"/>
  </cols>
  <sheetData>
    <row r="1" spans="1:75" s="3" customFormat="1" ht="18" customHeight="1" x14ac:dyDescent="0.2">
      <c r="A1" s="98" t="s">
        <v>2</v>
      </c>
      <c r="B1" s="124" t="s">
        <v>3</v>
      </c>
      <c r="C1" s="102" t="s">
        <v>121</v>
      </c>
      <c r="D1" s="103"/>
      <c r="E1" s="103"/>
      <c r="F1" s="103"/>
      <c r="G1" s="103"/>
      <c r="H1" s="104"/>
      <c r="I1" s="101" t="s">
        <v>122</v>
      </c>
      <c r="J1" s="101"/>
      <c r="K1" s="101"/>
      <c r="L1" s="101"/>
      <c r="M1" s="101"/>
      <c r="N1" s="101"/>
      <c r="O1" s="117" t="s">
        <v>115</v>
      </c>
      <c r="P1" s="118"/>
      <c r="Q1" s="118"/>
      <c r="R1" s="48"/>
      <c r="S1" s="49"/>
      <c r="T1" s="50"/>
      <c r="U1" s="115"/>
      <c r="V1" s="116"/>
      <c r="W1" s="48"/>
      <c r="X1" s="48"/>
      <c r="Y1" s="49"/>
      <c r="Z1" s="51"/>
      <c r="AA1" s="52"/>
      <c r="AB1" s="48"/>
      <c r="AC1" s="48"/>
      <c r="AD1" s="49"/>
      <c r="AE1" s="49"/>
      <c r="AF1" s="51"/>
      <c r="AG1" s="53"/>
      <c r="AH1" s="48"/>
      <c r="AI1" s="49"/>
      <c r="AJ1" s="49"/>
      <c r="AK1" s="54"/>
      <c r="AL1" s="51"/>
      <c r="AM1" s="55"/>
      <c r="AN1" s="56"/>
      <c r="AO1" s="56"/>
      <c r="AP1" s="56"/>
      <c r="AQ1" s="56"/>
      <c r="AR1" s="57"/>
      <c r="AS1" s="105" t="s">
        <v>20</v>
      </c>
      <c r="AT1" s="106"/>
      <c r="AU1" s="106"/>
      <c r="AV1" s="106"/>
      <c r="AW1" s="106"/>
      <c r="AX1" s="107"/>
      <c r="AY1" s="102" t="s">
        <v>123</v>
      </c>
      <c r="AZ1" s="103"/>
      <c r="BA1" s="103"/>
      <c r="BB1" s="103"/>
      <c r="BC1" s="58" t="s">
        <v>0</v>
      </c>
      <c r="BD1" s="58"/>
      <c r="BE1" s="58"/>
      <c r="BF1" s="58"/>
      <c r="BG1" s="108" t="s">
        <v>93</v>
      </c>
      <c r="BH1" s="109"/>
      <c r="BI1" s="110" t="s">
        <v>99</v>
      </c>
      <c r="BJ1" s="110"/>
      <c r="BK1" s="111"/>
      <c r="BL1" s="59" t="s">
        <v>95</v>
      </c>
      <c r="BM1" s="59" t="s">
        <v>95</v>
      </c>
      <c r="BN1" s="59" t="s">
        <v>95</v>
      </c>
      <c r="BO1" s="112" t="s">
        <v>94</v>
      </c>
      <c r="BP1" s="113"/>
      <c r="BQ1" s="114"/>
      <c r="BR1" s="119" t="s">
        <v>110</v>
      </c>
      <c r="BS1" s="120"/>
      <c r="BT1" s="121" t="s">
        <v>111</v>
      </c>
      <c r="BU1" s="122"/>
      <c r="BV1" s="123"/>
      <c r="BW1" s="99" t="s">
        <v>1</v>
      </c>
    </row>
    <row r="2" spans="1:75" s="4" customFormat="1" ht="27.75" customHeight="1" x14ac:dyDescent="0.2">
      <c r="A2" s="98"/>
      <c r="B2" s="124"/>
      <c r="C2" s="60" t="s">
        <v>9</v>
      </c>
      <c r="D2" s="60" t="s">
        <v>10</v>
      </c>
      <c r="E2" s="60" t="s">
        <v>11</v>
      </c>
      <c r="F2" s="60" t="s">
        <v>12</v>
      </c>
      <c r="G2" s="60" t="s">
        <v>13</v>
      </c>
      <c r="H2" s="60" t="s">
        <v>14</v>
      </c>
      <c r="I2" s="61" t="s">
        <v>15</v>
      </c>
      <c r="J2" s="61" t="s">
        <v>5</v>
      </c>
      <c r="K2" s="61" t="s">
        <v>6</v>
      </c>
      <c r="L2" s="61" t="s">
        <v>12</v>
      </c>
      <c r="M2" s="61" t="s">
        <v>22</v>
      </c>
      <c r="N2" s="61" t="s">
        <v>16</v>
      </c>
      <c r="O2" s="62" t="s">
        <v>17</v>
      </c>
      <c r="P2" s="62" t="s">
        <v>18</v>
      </c>
      <c r="Q2" s="62" t="s">
        <v>19</v>
      </c>
      <c r="R2" s="63" t="s">
        <v>40</v>
      </c>
      <c r="S2" s="64" t="s">
        <v>41</v>
      </c>
      <c r="T2" s="64" t="s">
        <v>27</v>
      </c>
      <c r="U2" s="65" t="s">
        <v>42</v>
      </c>
      <c r="V2" s="65" t="s">
        <v>23</v>
      </c>
      <c r="W2" s="63" t="s">
        <v>43</v>
      </c>
      <c r="X2" s="63" t="s">
        <v>24</v>
      </c>
      <c r="Y2" s="64" t="s">
        <v>44</v>
      </c>
      <c r="Z2" s="66" t="s">
        <v>45</v>
      </c>
      <c r="AA2" s="65" t="s">
        <v>46</v>
      </c>
      <c r="AB2" s="63" t="s">
        <v>47</v>
      </c>
      <c r="AC2" s="63" t="s">
        <v>48</v>
      </c>
      <c r="AD2" s="64" t="s">
        <v>49</v>
      </c>
      <c r="AE2" s="64" t="s">
        <v>50</v>
      </c>
      <c r="AF2" s="66" t="s">
        <v>51</v>
      </c>
      <c r="AG2" s="63" t="s">
        <v>25</v>
      </c>
      <c r="AH2" s="63" t="s">
        <v>26</v>
      </c>
      <c r="AI2" s="64" t="s">
        <v>52</v>
      </c>
      <c r="AJ2" s="64" t="s">
        <v>53</v>
      </c>
      <c r="AK2" s="66" t="s">
        <v>54</v>
      </c>
      <c r="AL2" s="66" t="s">
        <v>55</v>
      </c>
      <c r="AM2" s="67" t="s">
        <v>56</v>
      </c>
      <c r="AN2" s="67" t="s">
        <v>57</v>
      </c>
      <c r="AO2" s="67" t="s">
        <v>58</v>
      </c>
      <c r="AP2" s="67" t="s">
        <v>59</v>
      </c>
      <c r="AQ2" s="67" t="s">
        <v>28</v>
      </c>
      <c r="AR2" s="67" t="s">
        <v>60</v>
      </c>
      <c r="AS2" s="67" t="s">
        <v>61</v>
      </c>
      <c r="AT2" s="67" t="s">
        <v>29</v>
      </c>
      <c r="AU2" s="67" t="s">
        <v>62</v>
      </c>
      <c r="AV2" s="67" t="s">
        <v>63</v>
      </c>
      <c r="AW2" s="67" t="s">
        <v>30</v>
      </c>
      <c r="AX2" s="67" t="s">
        <v>31</v>
      </c>
      <c r="AY2" s="61" t="s">
        <v>36</v>
      </c>
      <c r="AZ2" s="68" t="s">
        <v>11</v>
      </c>
      <c r="BA2" s="69" t="s">
        <v>12</v>
      </c>
      <c r="BB2" s="70" t="s">
        <v>37</v>
      </c>
      <c r="BC2" s="60" t="s">
        <v>35</v>
      </c>
      <c r="BD2" s="60" t="s">
        <v>10</v>
      </c>
      <c r="BE2" s="60" t="s">
        <v>34</v>
      </c>
      <c r="BF2" s="60" t="s">
        <v>32</v>
      </c>
      <c r="BG2" s="71" t="s">
        <v>96</v>
      </c>
      <c r="BH2" s="71" t="s">
        <v>97</v>
      </c>
      <c r="BI2" s="72" t="s">
        <v>98</v>
      </c>
      <c r="BJ2" s="72" t="s">
        <v>100</v>
      </c>
      <c r="BK2" s="72" t="s">
        <v>101</v>
      </c>
      <c r="BL2" s="73" t="s">
        <v>102</v>
      </c>
      <c r="BM2" s="74" t="s">
        <v>103</v>
      </c>
      <c r="BN2" s="74" t="s">
        <v>104</v>
      </c>
      <c r="BO2" s="75" t="s">
        <v>105</v>
      </c>
      <c r="BP2" s="76" t="s">
        <v>106</v>
      </c>
      <c r="BQ2" s="76" t="s">
        <v>107</v>
      </c>
      <c r="BR2" s="77" t="s">
        <v>108</v>
      </c>
      <c r="BS2" s="77" t="s">
        <v>109</v>
      </c>
      <c r="BT2" s="78" t="s">
        <v>112</v>
      </c>
      <c r="BU2" s="78" t="s">
        <v>113</v>
      </c>
      <c r="BV2" s="78" t="s">
        <v>114</v>
      </c>
      <c r="BW2" s="100"/>
    </row>
    <row r="3" spans="1:75" ht="25.5" hidden="1" customHeight="1" x14ac:dyDescent="0.2">
      <c r="A3" s="79"/>
      <c r="B3" s="80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1">
        <v>1</v>
      </c>
      <c r="P3" s="81">
        <v>1</v>
      </c>
      <c r="Q3" s="81">
        <v>1</v>
      </c>
      <c r="R3" s="81">
        <v>1</v>
      </c>
      <c r="S3" s="81">
        <v>1</v>
      </c>
      <c r="T3" s="81">
        <v>1</v>
      </c>
      <c r="U3" s="81">
        <v>1</v>
      </c>
      <c r="V3" s="81">
        <v>1</v>
      </c>
      <c r="W3" s="81">
        <v>1</v>
      </c>
      <c r="X3" s="81">
        <v>1</v>
      </c>
      <c r="Y3" s="81">
        <v>1</v>
      </c>
      <c r="Z3" s="81">
        <v>1</v>
      </c>
      <c r="AA3" s="81">
        <v>1</v>
      </c>
      <c r="AB3" s="81">
        <v>1</v>
      </c>
      <c r="AC3" s="81">
        <v>1</v>
      </c>
      <c r="AD3" s="81">
        <v>1</v>
      </c>
      <c r="AE3" s="81">
        <v>1</v>
      </c>
      <c r="AF3" s="81">
        <v>1</v>
      </c>
      <c r="AG3" s="81">
        <v>1</v>
      </c>
      <c r="AH3" s="81">
        <v>1</v>
      </c>
      <c r="AI3" s="81">
        <v>1</v>
      </c>
      <c r="AJ3" s="81">
        <v>1</v>
      </c>
      <c r="AK3" s="81">
        <v>1</v>
      </c>
      <c r="AL3" s="81">
        <v>1</v>
      </c>
      <c r="AM3" s="81">
        <v>1</v>
      </c>
      <c r="AN3" s="81">
        <v>1</v>
      </c>
      <c r="AO3" s="81">
        <v>1</v>
      </c>
      <c r="AP3" s="81">
        <v>1</v>
      </c>
      <c r="AQ3" s="81">
        <v>1</v>
      </c>
      <c r="AR3" s="81">
        <v>1</v>
      </c>
      <c r="AS3" s="81">
        <v>1</v>
      </c>
      <c r="AT3" s="81">
        <v>1</v>
      </c>
      <c r="AU3" s="81">
        <v>1</v>
      </c>
      <c r="AV3" s="81">
        <v>1</v>
      </c>
      <c r="AW3" s="81">
        <v>1</v>
      </c>
      <c r="AX3" s="81">
        <v>1</v>
      </c>
      <c r="AY3" s="82"/>
      <c r="AZ3" s="82"/>
      <c r="BA3" s="82"/>
      <c r="BB3" s="82"/>
      <c r="BC3" s="79"/>
      <c r="BD3" s="79"/>
      <c r="BE3" s="79"/>
      <c r="BF3" s="79"/>
      <c r="BG3" s="81">
        <v>1</v>
      </c>
      <c r="BH3" s="81">
        <v>1</v>
      </c>
      <c r="BI3" s="81">
        <v>1</v>
      </c>
      <c r="BJ3" s="81"/>
      <c r="BK3" s="81"/>
      <c r="BL3" s="81">
        <v>1</v>
      </c>
      <c r="BM3" s="81"/>
      <c r="BN3" s="81"/>
      <c r="BO3" s="81">
        <v>1</v>
      </c>
      <c r="BP3" s="81">
        <v>1</v>
      </c>
      <c r="BQ3" s="81"/>
      <c r="BR3" s="81">
        <v>1</v>
      </c>
      <c r="BS3" s="81"/>
      <c r="BT3" s="81"/>
      <c r="BU3" s="81"/>
      <c r="BV3" s="81">
        <v>1</v>
      </c>
      <c r="BW3" s="83"/>
    </row>
    <row r="4" spans="1:75" ht="25.5" customHeight="1" x14ac:dyDescent="0.2">
      <c r="A4" s="79" t="s">
        <v>127</v>
      </c>
      <c r="B4" s="84"/>
      <c r="C4" s="85" t="str">
        <f>IF(COUNTIF('Fiche Risque 1 '!D15,"*Marginal*"),"x"," ")</f>
        <v xml:space="preserve"> </v>
      </c>
      <c r="D4" s="85" t="str">
        <f>IF(COUNTIF('Fiche Risque 1 '!D15,"*Faible*"),"x"," ")</f>
        <v xml:space="preserve"> </v>
      </c>
      <c r="E4" s="85" t="str">
        <f>IF(COUNTIF('Fiche Risque 1 '!D15,"*Modéré*"),"x"," ")</f>
        <v xml:space="preserve"> </v>
      </c>
      <c r="F4" s="85" t="str">
        <f>IF(COUNTIF('Fiche Risque 1 '!D15,"*Elevé*"),"x"," ")</f>
        <v>x</v>
      </c>
      <c r="G4" s="85" t="str">
        <f>IF(COUNTIF('Fiche Risque 1 '!D15,"*Critique*"),"x"," ")</f>
        <v xml:space="preserve"> </v>
      </c>
      <c r="H4" s="85" t="str">
        <f>IF(COUNTIF('Fiche Risque 1 '!D15,"*Catastrophique*"),"x"," ")</f>
        <v xml:space="preserve"> </v>
      </c>
      <c r="I4" s="85" t="str">
        <f>IF(COUNTIF('Fiche Risque 1 '!D14,"*Exceptionnelle*"),"x"," ")</f>
        <v xml:space="preserve"> </v>
      </c>
      <c r="J4" s="85" t="str">
        <f>IF(COUNTIF('Fiche Risque 1 '!D14,"*Rare*"),"x"," ")</f>
        <v xml:space="preserve"> </v>
      </c>
      <c r="K4" s="85" t="str">
        <f>IF(COUNTIF('Fiche Risque 1 '!D14,"*Modérée*"),"x"," ")</f>
        <v xml:space="preserve"> </v>
      </c>
      <c r="L4" s="85" t="str">
        <f>IF(COUNTIF('Fiche Risque 1 '!D14,"*Elevée*"),"x"," ")</f>
        <v>x</v>
      </c>
      <c r="M4" s="85" t="str">
        <f>IF(COUNTIF('Fiche Risque 1 '!D14,"*Recurrente*"),"x"," ")</f>
        <v xml:space="preserve"> </v>
      </c>
      <c r="N4" s="85" t="str">
        <f>IF(COUNTIF('Fiche Risque 1 '!D14,"*Permanente*"),"x"," ")</f>
        <v xml:space="preserve"> </v>
      </c>
      <c r="O4" s="86" t="str">
        <f>IF(AND(C4="x",I4="x"),"x"," ")</f>
        <v xml:space="preserve"> </v>
      </c>
      <c r="P4" s="86" t="str">
        <f>IF(AND(C4="x",J4="x"),"x"," ")</f>
        <v xml:space="preserve"> </v>
      </c>
      <c r="Q4" s="86" t="str">
        <f>IF(AND(C4="x",K4="x"),"x"," ")</f>
        <v xml:space="preserve"> </v>
      </c>
      <c r="R4" s="86" t="str">
        <f>IF(AND(C4="x",L4="x"),"x"," ")</f>
        <v xml:space="preserve"> </v>
      </c>
      <c r="S4" s="86" t="str">
        <f>IF(AND(C4="x",M4="x"),"x"," ")</f>
        <v xml:space="preserve"> </v>
      </c>
      <c r="T4" s="86" t="str">
        <f>IF(AND(C4="x",N4="x"),"x"," ")</f>
        <v xml:space="preserve"> </v>
      </c>
      <c r="U4" s="86" t="str">
        <f>IF(AND(D4="x",I4="x"),"x"," ")</f>
        <v xml:space="preserve"> </v>
      </c>
      <c r="V4" s="86" t="str">
        <f>IF(AND(D4="x",J4="x"),"x"," ")</f>
        <v xml:space="preserve"> </v>
      </c>
      <c r="W4" s="86" t="str">
        <f>IF(AND(D4="x",K4="x"),"x"," ")</f>
        <v xml:space="preserve"> </v>
      </c>
      <c r="X4" s="86" t="str">
        <f>IF(AND(D4="x",L4="x"),"x"," ")</f>
        <v xml:space="preserve"> </v>
      </c>
      <c r="Y4" s="86" t="str">
        <f>IF(AND(D4="x",M4="x"),"x"," ")</f>
        <v xml:space="preserve"> </v>
      </c>
      <c r="Z4" s="86" t="str">
        <f>IF(AND(D4="x",N4="x"),"x"," ")</f>
        <v xml:space="preserve"> </v>
      </c>
      <c r="AA4" s="86" t="str">
        <f>IF(AND(E4="x",I4="x"),"x"," ")</f>
        <v xml:space="preserve"> </v>
      </c>
      <c r="AB4" s="86" t="str">
        <f>IF(AND(E4="x",J4="x"),"x"," ")</f>
        <v xml:space="preserve"> </v>
      </c>
      <c r="AC4" s="86" t="str">
        <f>IF(AND(E4="x",K4="x"),"x"," ")</f>
        <v xml:space="preserve"> </v>
      </c>
      <c r="AD4" s="86" t="str">
        <f>IF(AND(E4="x",L4="x"),"x"," ")</f>
        <v xml:space="preserve"> </v>
      </c>
      <c r="AE4" s="86" t="str">
        <f>IF(AND(E4="x",M4="x"),"x"," ")</f>
        <v xml:space="preserve"> </v>
      </c>
      <c r="AF4" s="86" t="str">
        <f>IF(AND(E4="x",N4="x"),"x"," ")</f>
        <v xml:space="preserve"> </v>
      </c>
      <c r="AG4" s="86" t="str">
        <f>IF(AND(F4="x",I4="x"),"x"," ")</f>
        <v xml:space="preserve"> </v>
      </c>
      <c r="AH4" s="86" t="str">
        <f>IF(AND(F4="x",J4="x"),"x"," ")</f>
        <v xml:space="preserve"> </v>
      </c>
      <c r="AI4" s="86" t="str">
        <f>IF(AND(F4="x",K4="x"),"x"," ")</f>
        <v xml:space="preserve"> </v>
      </c>
      <c r="AJ4" s="86" t="str">
        <f>IF(AND(F4="x",L4="x"),"x"," ")</f>
        <v>x</v>
      </c>
      <c r="AK4" s="86" t="str">
        <f>IF(AND(F4="x",M4="x"),"x"," ")</f>
        <v xml:space="preserve"> </v>
      </c>
      <c r="AL4" s="86" t="str">
        <f>IF(AND(F4="x",N4="x"),"x"," ")</f>
        <v xml:space="preserve"> </v>
      </c>
      <c r="AM4" s="86" t="str">
        <f>IF(AND(G4="x",I4="x"),"x"," ")</f>
        <v xml:space="preserve"> </v>
      </c>
      <c r="AN4" s="86" t="str">
        <f>IF(AND(G4="x",J4="x"),"x"," ")</f>
        <v xml:space="preserve"> </v>
      </c>
      <c r="AO4" s="86" t="str">
        <f>IF(AND(G4="x",K4="x"),"x"," ")</f>
        <v xml:space="preserve"> </v>
      </c>
      <c r="AP4" s="86" t="str">
        <f>IF(AND(G4="x",L4="x"),"x"," ")</f>
        <v xml:space="preserve"> </v>
      </c>
      <c r="AQ4" s="86" t="str">
        <f>IF(AND(G4="x",M4="x"),"x"," ")</f>
        <v xml:space="preserve"> </v>
      </c>
      <c r="AR4" s="86" t="str">
        <f>IF(AND(G4="x",N4="x"),"x"," ")</f>
        <v xml:space="preserve"> </v>
      </c>
      <c r="AS4" s="86" t="str">
        <f>IF(AND(H4="x",I4="x"),"x"," ")</f>
        <v xml:space="preserve"> </v>
      </c>
      <c r="AT4" s="86" t="str">
        <f>IF(AND(H4="x",J4="x"),"x"," ")</f>
        <v xml:space="preserve"> </v>
      </c>
      <c r="AU4" s="86" t="str">
        <f>IF(AND(H4="x",K4="x"),"x"," ")</f>
        <v xml:space="preserve"> </v>
      </c>
      <c r="AV4" s="86" t="str">
        <f>IF(AND(H4="x",L4="x"),"x"," ")</f>
        <v xml:space="preserve"> </v>
      </c>
      <c r="AW4" s="86" t="str">
        <f>IF(AND(H4="x",M4="x"),"x"," ")</f>
        <v xml:space="preserve"> </v>
      </c>
      <c r="AX4" s="86" t="str">
        <f>IF(AND(H4="x",N4="x"),"x"," ")</f>
        <v xml:space="preserve"> </v>
      </c>
      <c r="AY4" s="87" t="str">
        <f>IF(OR(C4&amp;J4="xx",C4&amp;K4="xx",C4&amp;I4="xx",D4&amp;I4="xx",D4&amp;J4="xx",E4&amp;I4="xx"),"x"," ")</f>
        <v xml:space="preserve"> </v>
      </c>
      <c r="AZ4" s="85" t="str">
        <f>IF(OR(C4&amp;L4="xx",D4&amp;K4="xx",D4&amp;L4="xx",E4&amp;J4="xx",E4&amp;K4="xx",F4&amp;I4="xx",F4&amp;J4="xx"),"x"," ")</f>
        <v xml:space="preserve"> </v>
      </c>
      <c r="BA4" s="85" t="str">
        <f>IF(OR(C4&amp;N4="xx",C4&amp;M4="xx",D4&amp;M4="xx",E4&amp;M4="xx",E4&amp;L4="xx",F4&amp;L4="xx",F4&amp;K4="xx"),"x"," ")</f>
        <v>x</v>
      </c>
      <c r="BB4" s="85" t="str">
        <f>IF(OR(D4&amp;N4="xx",E4&amp;N4="xx",F4&amp;N4="xx",F4&amp;M4="xx",G4&amp;I4="xx",G4&amp;J4="xx",G4&amp;K4="xx",G4&amp;L4="xx",G4&amp;M4="xx",G4&amp;N4="xx"),"x"," ")</f>
        <v xml:space="preserve"> </v>
      </c>
      <c r="BC4" s="85" t="str">
        <f>IF(COUNTIF('Fiche Risque 1 '!D13,"*Insuffisant*"),"x"," ")</f>
        <v xml:space="preserve"> </v>
      </c>
      <c r="BD4" s="85" t="str">
        <f>IF(COUNTIF('Fiche Risque 1 '!D13,"*Faible*"),"x"," ")</f>
        <v xml:space="preserve"> </v>
      </c>
      <c r="BE4" s="85" t="str">
        <f>IF(COUNTIF('Fiche Risque 1 '!D13,"*Acceptable*"),"x"," ")</f>
        <v>x</v>
      </c>
      <c r="BF4" s="85" t="str">
        <f>IF(COUNTIF('Fiche Risque 1 '!D13,"*Maîtrisé*"),"x"," ")</f>
        <v xml:space="preserve"> </v>
      </c>
      <c r="BG4" s="85" t="str">
        <f t="shared" ref="BG4:BG6" si="0">IF(AND(AY4="x",BC4="x"),"x"," ")</f>
        <v xml:space="preserve"> </v>
      </c>
      <c r="BH4" s="85" t="str">
        <f t="shared" ref="BH4:BH6" si="1">IF(AND(AY4="x",BD4="x"),"x"," ")</f>
        <v xml:space="preserve"> </v>
      </c>
      <c r="BI4" s="85" t="str">
        <f t="shared" ref="BI4:BI6" si="2">IF(AND(AY4="x",BE4="x"),"x"," ")</f>
        <v xml:space="preserve"> </v>
      </c>
      <c r="BJ4" s="85" t="str">
        <f t="shared" ref="BJ4:BJ6" si="3">IF(AND(AY4="x",BF4="x"),"x"," ")</f>
        <v xml:space="preserve"> </v>
      </c>
      <c r="BK4" s="85" t="str">
        <f t="shared" ref="BK4:BK6" si="4">IF(AND(AZ4="x",BF4="x"),"x"," ")</f>
        <v xml:space="preserve"> </v>
      </c>
      <c r="BL4" s="85" t="str">
        <f t="shared" ref="BL4:BN6" si="5">IF(AND(AZ4="x",BC4="x"),"x"," ")</f>
        <v xml:space="preserve"> </v>
      </c>
      <c r="BM4" s="85" t="str">
        <f t="shared" si="5"/>
        <v xml:space="preserve"> </v>
      </c>
      <c r="BN4" s="85" t="str">
        <f t="shared" si="5"/>
        <v xml:space="preserve"> </v>
      </c>
      <c r="BO4" s="85" t="str">
        <f t="shared" ref="BO4:BO6" si="6">IF(AND(AZ4="x",BD4="x"),"x"," ")</f>
        <v xml:space="preserve"> </v>
      </c>
      <c r="BP4" s="85" t="str">
        <f t="shared" ref="BP4:BP6" si="7">IF(AND(AZ4="x",BE4="x"),"x"," ")</f>
        <v xml:space="preserve"> </v>
      </c>
      <c r="BQ4" s="85" t="str">
        <f t="shared" ref="BQ4:BQ6" si="8">IF(AND(BA4="x",BE4="x"),"x"," ")</f>
        <v>x</v>
      </c>
      <c r="BR4" s="85" t="str">
        <f t="shared" ref="BR4:BR6" si="9">IF(AND(BA4="x",BF4="x"),"x"," ")</f>
        <v xml:space="preserve"> </v>
      </c>
      <c r="BS4" s="85" t="str">
        <f t="shared" ref="BS4:BS6" si="10">IF(AND(BB4="x",BF4="x"),"x"," ")</f>
        <v xml:space="preserve"> </v>
      </c>
      <c r="BT4" s="85" t="str">
        <f t="shared" ref="BT4:BT6" si="11">IF(AND(BB4="x",BC4="x"),"x"," ")</f>
        <v xml:space="preserve"> </v>
      </c>
      <c r="BU4" s="85" t="str">
        <f t="shared" ref="BU4:BV6" si="12">IF(AND(BA4="x",BC4="x"),"x"," ")</f>
        <v xml:space="preserve"> </v>
      </c>
      <c r="BV4" s="85" t="str">
        <f t="shared" si="12"/>
        <v xml:space="preserve"> </v>
      </c>
      <c r="BW4" s="84"/>
    </row>
    <row r="5" spans="1:75" ht="25.5" customHeight="1" x14ac:dyDescent="0.2">
      <c r="A5" s="79" t="s">
        <v>128</v>
      </c>
      <c r="B5" s="84"/>
      <c r="C5" s="85" t="str">
        <f>IF(COUNTIF('Fiche Risque 2'!D15,"*Marginal*"),"x"," ")</f>
        <v>x</v>
      </c>
      <c r="D5" s="85" t="str">
        <f>IF(COUNTIF('Fiche Risque 2'!D15,"*Faible*"),"x"," ")</f>
        <v xml:space="preserve"> </v>
      </c>
      <c r="E5" s="85" t="str">
        <f>IF(COUNTIF('Fiche Risque 2'!D15,"*Modéré*"),"x"," ")</f>
        <v xml:space="preserve"> </v>
      </c>
      <c r="F5" s="85" t="str">
        <f>IF(COUNTIF('Fiche Risque 2'!D15,"*Elevé*"),"x"," ")</f>
        <v xml:space="preserve"> </v>
      </c>
      <c r="G5" s="85" t="str">
        <f>IF(COUNTIF('Fiche Risque 2'!D15,"*Critique*"),"x"," ")</f>
        <v xml:space="preserve"> </v>
      </c>
      <c r="H5" s="85" t="str">
        <f>IF(COUNTIF('Fiche Risque 2'!D15,"*Catastrophique*"),"x"," ")</f>
        <v xml:space="preserve"> </v>
      </c>
      <c r="I5" s="85" t="str">
        <f>IF(COUNTIF('Fiche Risque 2'!D14,"*Exceptionnelle*"),"x"," ")</f>
        <v xml:space="preserve"> </v>
      </c>
      <c r="J5" s="85" t="str">
        <f>IF(COUNTIF('Fiche Risque 2'!D14,"*Rare*"),"x"," ")</f>
        <v xml:space="preserve"> </v>
      </c>
      <c r="K5" s="85" t="str">
        <f>IF(COUNTIF('Fiche Risque 2'!D14,"*Modérée*"),"x"," ")</f>
        <v>x</v>
      </c>
      <c r="L5" s="85" t="str">
        <f>IF(COUNTIF('Fiche Risque 2'!D14,"*Elevée*"),"x"," ")</f>
        <v xml:space="preserve"> </v>
      </c>
      <c r="M5" s="85" t="str">
        <f>IF(COUNTIF('Fiche Risque 2'!D14,"*Recurrente*"),"x"," ")</f>
        <v xml:space="preserve"> </v>
      </c>
      <c r="N5" s="85" t="str">
        <f>IF(COUNTIF('Fiche Risque 2'!D14,"*Permanente*"),"x"," ")</f>
        <v xml:space="preserve"> </v>
      </c>
      <c r="O5" s="86" t="str">
        <f t="shared" ref="O5:O6" si="13">IF(AND(C5="x",I5="x"),"x"," ")</f>
        <v xml:space="preserve"> </v>
      </c>
      <c r="P5" s="86" t="str">
        <f t="shared" ref="P5:P6" si="14">IF(AND(C5="x",J5="x"),"x"," ")</f>
        <v xml:space="preserve"> </v>
      </c>
      <c r="Q5" s="86" t="str">
        <f t="shared" ref="Q5:Q6" si="15">IF(AND(C5="x",K5="x"),"x"," ")</f>
        <v>x</v>
      </c>
      <c r="R5" s="86" t="str">
        <f t="shared" ref="R5:R6" si="16">IF(AND(C5="x",L5="x"),"x"," ")</f>
        <v xml:space="preserve"> </v>
      </c>
      <c r="S5" s="86" t="str">
        <f t="shared" ref="S5:S6" si="17">IF(AND(C5="x",M5="x"),"x"," ")</f>
        <v xml:space="preserve"> </v>
      </c>
      <c r="T5" s="86" t="str">
        <f t="shared" ref="T5:T6" si="18">IF(AND(C5="x",N5="x"),"x"," ")</f>
        <v xml:space="preserve"> </v>
      </c>
      <c r="U5" s="86" t="str">
        <f t="shared" ref="U5:U6" si="19">IF(AND(D5="x",I5="x"),"x"," ")</f>
        <v xml:space="preserve"> </v>
      </c>
      <c r="V5" s="86" t="str">
        <f t="shared" ref="V5:V6" si="20">IF(AND(D5="x",J5="x"),"x"," ")</f>
        <v xml:space="preserve"> </v>
      </c>
      <c r="W5" s="86" t="str">
        <f t="shared" ref="W5:W6" si="21">IF(AND(D5="x",K5="x"),"x"," ")</f>
        <v xml:space="preserve"> </v>
      </c>
      <c r="X5" s="86" t="str">
        <f t="shared" ref="X5:X6" si="22">IF(AND(D5="x",L5="x"),"x"," ")</f>
        <v xml:space="preserve"> </v>
      </c>
      <c r="Y5" s="86" t="str">
        <f t="shared" ref="Y5:Y6" si="23">IF(AND(D5="x",M5="x"),"x"," ")</f>
        <v xml:space="preserve"> </v>
      </c>
      <c r="Z5" s="86" t="str">
        <f t="shared" ref="Z5:Z6" si="24">IF(AND(D5="x",N5="x"),"x"," ")</f>
        <v xml:space="preserve"> </v>
      </c>
      <c r="AA5" s="86" t="str">
        <f t="shared" ref="AA5:AA6" si="25">IF(AND(E5="x",I5="x"),"x"," ")</f>
        <v xml:space="preserve"> </v>
      </c>
      <c r="AB5" s="86" t="str">
        <f t="shared" ref="AB5:AB6" si="26">IF(AND(E5="x",J5="x"),"x"," ")</f>
        <v xml:space="preserve"> </v>
      </c>
      <c r="AC5" s="86" t="str">
        <f t="shared" ref="AC5:AC6" si="27">IF(AND(E5="x",K5="x"),"x"," ")</f>
        <v xml:space="preserve"> </v>
      </c>
      <c r="AD5" s="86" t="str">
        <f t="shared" ref="AD5:AD6" si="28">IF(AND(E5="x",L5="x"),"x"," ")</f>
        <v xml:space="preserve"> </v>
      </c>
      <c r="AE5" s="86" t="str">
        <f t="shared" ref="AE5:AE6" si="29">IF(AND(E5="x",M5="x"),"x"," ")</f>
        <v xml:space="preserve"> </v>
      </c>
      <c r="AF5" s="86" t="str">
        <f t="shared" ref="AF5:AF6" si="30">IF(AND(E5="x",N5="x"),"x"," ")</f>
        <v xml:space="preserve"> </v>
      </c>
      <c r="AG5" s="86" t="str">
        <f t="shared" ref="AG5:AG6" si="31">IF(AND(F5="x",I5="x"),"x"," ")</f>
        <v xml:space="preserve"> </v>
      </c>
      <c r="AH5" s="86" t="str">
        <f t="shared" ref="AH5:AH6" si="32">IF(AND(F5="x",J5="x"),"x"," ")</f>
        <v xml:space="preserve"> </v>
      </c>
      <c r="AI5" s="86" t="str">
        <f t="shared" ref="AI5:AI6" si="33">IF(AND(F5="x",K5="x"),"x"," ")</f>
        <v xml:space="preserve"> </v>
      </c>
      <c r="AJ5" s="86" t="str">
        <f t="shared" ref="AJ5:AJ6" si="34">IF(AND(F5="x",L5="x"),"x"," ")</f>
        <v xml:space="preserve"> </v>
      </c>
      <c r="AK5" s="86" t="str">
        <f t="shared" ref="AK5:AK6" si="35">IF(AND(F5="x",M5="x"),"x"," ")</f>
        <v xml:space="preserve"> </v>
      </c>
      <c r="AL5" s="86" t="str">
        <f t="shared" ref="AL5:AL6" si="36">IF(AND(F5="x",N5="x"),"x"," ")</f>
        <v xml:space="preserve"> </v>
      </c>
      <c r="AM5" s="86" t="str">
        <f t="shared" ref="AM5:AM6" si="37">IF(AND(G5="x",I5="x"),"x"," ")</f>
        <v xml:space="preserve"> </v>
      </c>
      <c r="AN5" s="86" t="str">
        <f t="shared" ref="AN5:AN6" si="38">IF(AND(G5="x",J5="x"),"x"," ")</f>
        <v xml:space="preserve"> </v>
      </c>
      <c r="AO5" s="86" t="str">
        <f t="shared" ref="AO5:AO6" si="39">IF(AND(G5="x",K5="x"),"x"," ")</f>
        <v xml:space="preserve"> </v>
      </c>
      <c r="AP5" s="86" t="str">
        <f t="shared" ref="AP5:AP6" si="40">IF(AND(G5="x",L5="x"),"x"," ")</f>
        <v xml:space="preserve"> </v>
      </c>
      <c r="AQ5" s="86" t="str">
        <f t="shared" ref="AQ5:AQ6" si="41">IF(AND(G5="x",M5="x"),"x"," ")</f>
        <v xml:space="preserve"> </v>
      </c>
      <c r="AR5" s="86" t="str">
        <f t="shared" ref="AR5:AR6" si="42">IF(AND(G5="x",N5="x"),"x"," ")</f>
        <v xml:space="preserve"> </v>
      </c>
      <c r="AS5" s="86" t="str">
        <f t="shared" ref="AS5:AS6" si="43">IF(AND(H5="x",I5="x"),"x"," ")</f>
        <v xml:space="preserve"> </v>
      </c>
      <c r="AT5" s="86" t="str">
        <f t="shared" ref="AT5:AT6" si="44">IF(AND(H5="x",J5="x"),"x"," ")</f>
        <v xml:space="preserve"> </v>
      </c>
      <c r="AU5" s="86" t="str">
        <f t="shared" ref="AU5:AU6" si="45">IF(AND(H5="x",K5="x"),"x"," ")</f>
        <v xml:space="preserve"> </v>
      </c>
      <c r="AV5" s="86" t="str">
        <f t="shared" ref="AV5:AV6" si="46">IF(AND(H5="x",L5="x"),"x"," ")</f>
        <v xml:space="preserve"> </v>
      </c>
      <c r="AW5" s="86" t="str">
        <f t="shared" ref="AW5:AW6" si="47">IF(AND(H5="x",M5="x"),"x"," ")</f>
        <v xml:space="preserve"> </v>
      </c>
      <c r="AX5" s="86" t="str">
        <f t="shared" ref="AX5:AX6" si="48">IF(AND(H5="x",N5="x"),"x"," ")</f>
        <v xml:space="preserve"> </v>
      </c>
      <c r="AY5" s="87" t="str">
        <f t="shared" ref="AY5:AY6" si="49">IF(OR(C5&amp;J5="xx",C5&amp;K5="xx",C5&amp;I5="xx",D5&amp;I5="xx",D5&amp;J5="xx",E5&amp;I5="xx"),"x"," ")</f>
        <v>x</v>
      </c>
      <c r="AZ5" s="85" t="str">
        <f t="shared" ref="AZ5:AZ6" si="50">IF(OR(C5&amp;L5="xx",D5&amp;K5="xx",D5&amp;L5="xx",E5&amp;J5="xx",E5&amp;K5="xx",F5&amp;I5="xx",F5&amp;J5="xx"),"x"," ")</f>
        <v xml:space="preserve"> </v>
      </c>
      <c r="BA5" s="85" t="str">
        <f t="shared" ref="BA5:BA6" si="51">IF(OR(C5&amp;N5="xx",C5&amp;M5="xx",D5&amp;M5="xx",E5&amp;M5="xx",E5&amp;L5="xx",F5&amp;L5="xx",F5&amp;K5="xx"),"x"," ")</f>
        <v xml:space="preserve"> </v>
      </c>
      <c r="BB5" s="85" t="str">
        <f t="shared" ref="BB5:BB6" si="52">IF(OR(D5&amp;N5="xx",E5&amp;N5="xx",F5&amp;N5="xx",F5&amp;M5="xx",G5&amp;I5="xx",G5&amp;J5="xx",G5&amp;K5="xx",G5&amp;L5="xx",G5&amp;M5="xx",G5&amp;N5="xx"),"x"," ")</f>
        <v xml:space="preserve"> </v>
      </c>
      <c r="BC5" s="85" t="str">
        <f>IF(COUNTIF('Fiche Risque 2'!D13,"*Insuffisant*"),"x"," ")</f>
        <v xml:space="preserve"> </v>
      </c>
      <c r="BD5" s="85" t="str">
        <f>IF(COUNTIF('Fiche Risque 2'!D13,"*Faible*"),"x"," ")</f>
        <v xml:space="preserve"> </v>
      </c>
      <c r="BE5" s="85" t="str">
        <f>IF(COUNTIF('Fiche Risque 2'!D13,"*Acceptable*"),"x"," ")</f>
        <v>x</v>
      </c>
      <c r="BF5" s="85" t="str">
        <f>IF(COUNTIF('Fiche Risque 2'!D13,"*Maîtrisé*"),"x"," ")</f>
        <v xml:space="preserve"> </v>
      </c>
      <c r="BG5" s="85" t="str">
        <f t="shared" si="0"/>
        <v xml:space="preserve"> </v>
      </c>
      <c r="BH5" s="85" t="str">
        <f t="shared" si="1"/>
        <v xml:space="preserve"> </v>
      </c>
      <c r="BI5" s="85" t="str">
        <f t="shared" si="2"/>
        <v>x</v>
      </c>
      <c r="BJ5" s="85" t="str">
        <f t="shared" si="3"/>
        <v xml:space="preserve"> </v>
      </c>
      <c r="BK5" s="85" t="str">
        <f t="shared" si="4"/>
        <v xml:space="preserve"> </v>
      </c>
      <c r="BL5" s="85" t="str">
        <f t="shared" si="5"/>
        <v xml:space="preserve"> </v>
      </c>
      <c r="BM5" s="85" t="str">
        <f t="shared" si="5"/>
        <v xml:space="preserve"> </v>
      </c>
      <c r="BN5" s="85" t="str">
        <f t="shared" si="5"/>
        <v xml:space="preserve"> </v>
      </c>
      <c r="BO5" s="85" t="str">
        <f t="shared" si="6"/>
        <v xml:space="preserve"> </v>
      </c>
      <c r="BP5" s="85" t="str">
        <f t="shared" si="7"/>
        <v xml:space="preserve"> </v>
      </c>
      <c r="BQ5" s="85" t="str">
        <f t="shared" si="8"/>
        <v xml:space="preserve"> </v>
      </c>
      <c r="BR5" s="85" t="str">
        <f t="shared" si="9"/>
        <v xml:space="preserve"> </v>
      </c>
      <c r="BS5" s="85" t="str">
        <f t="shared" si="10"/>
        <v xml:space="preserve"> </v>
      </c>
      <c r="BT5" s="85" t="str">
        <f t="shared" si="11"/>
        <v xml:space="preserve"> </v>
      </c>
      <c r="BU5" s="85" t="str">
        <f t="shared" si="12"/>
        <v xml:space="preserve"> </v>
      </c>
      <c r="BV5" s="85" t="str">
        <f t="shared" si="12"/>
        <v xml:space="preserve"> </v>
      </c>
      <c r="BW5" s="84"/>
    </row>
    <row r="6" spans="1:75" ht="30" customHeight="1" x14ac:dyDescent="0.2">
      <c r="A6" s="79" t="s">
        <v>129</v>
      </c>
      <c r="B6" s="84"/>
      <c r="C6" s="85" t="str">
        <f>IF(COUNTIF('Fiche Risque 3'!D15,"*Marginal*"),"x"," ")</f>
        <v xml:space="preserve"> </v>
      </c>
      <c r="D6" s="85" t="str">
        <f>IF(COUNTIF('Fiche Risque 3'!D15,"*Faible*"),"x"," ")</f>
        <v>x</v>
      </c>
      <c r="E6" s="85" t="str">
        <f>IF(COUNTIF('Fiche Risque 3'!D15,"*Modéré*"),"x"," ")</f>
        <v xml:space="preserve"> </v>
      </c>
      <c r="F6" s="85" t="str">
        <f>IF(COUNTIF('Fiche Risque 3'!D15,"*Elevé*"),"x"," ")</f>
        <v xml:space="preserve"> </v>
      </c>
      <c r="G6" s="85" t="str">
        <f>IF(COUNTIF('Fiche Risque 3'!D15,"*Critique*"),"x"," ")</f>
        <v xml:space="preserve"> </v>
      </c>
      <c r="H6" s="85" t="str">
        <f>IF(COUNTIF('Fiche Risque 3'!D15,"*Catastrophique*"),"x"," ")</f>
        <v xml:space="preserve"> </v>
      </c>
      <c r="I6" s="85" t="str">
        <f>IF(COUNTIF('Fiche Risque 3'!D14,"*Exceptionnelle*"),"x"," ")</f>
        <v xml:space="preserve"> </v>
      </c>
      <c r="J6" s="85" t="str">
        <f>IF(COUNTIF('Fiche Risque 3'!D14,"*Rare*"),"x"," ")</f>
        <v>x</v>
      </c>
      <c r="K6" s="85" t="str">
        <f>IF(COUNTIF('Fiche Risque 3'!D14,"*Modérée*"),"x"," ")</f>
        <v xml:space="preserve"> </v>
      </c>
      <c r="L6" s="85" t="str">
        <f>IF(COUNTIF('Fiche Risque 3'!D14,"*Elevée*"),"x"," ")</f>
        <v xml:space="preserve"> </v>
      </c>
      <c r="M6" s="85" t="str">
        <f>IF(COUNTIF('Fiche Risque 3'!D14,"*Recurrente*"),"x"," ")</f>
        <v xml:space="preserve"> </v>
      </c>
      <c r="N6" s="85" t="str">
        <f>IF(COUNTIF('Fiche Risque 3'!D14,"*Permanente*"),"x"," ")</f>
        <v xml:space="preserve"> </v>
      </c>
      <c r="O6" s="86" t="str">
        <f t="shared" si="13"/>
        <v xml:space="preserve"> </v>
      </c>
      <c r="P6" s="86" t="str">
        <f t="shared" si="14"/>
        <v xml:space="preserve"> </v>
      </c>
      <c r="Q6" s="86" t="str">
        <f t="shared" si="15"/>
        <v xml:space="preserve"> </v>
      </c>
      <c r="R6" s="86" t="str">
        <f t="shared" si="16"/>
        <v xml:space="preserve"> </v>
      </c>
      <c r="S6" s="86" t="str">
        <f t="shared" si="17"/>
        <v xml:space="preserve"> </v>
      </c>
      <c r="T6" s="86" t="str">
        <f t="shared" si="18"/>
        <v xml:space="preserve"> </v>
      </c>
      <c r="U6" s="86" t="str">
        <f t="shared" si="19"/>
        <v xml:space="preserve"> </v>
      </c>
      <c r="V6" s="86" t="str">
        <f t="shared" si="20"/>
        <v>x</v>
      </c>
      <c r="W6" s="86" t="str">
        <f t="shared" si="21"/>
        <v xml:space="preserve"> </v>
      </c>
      <c r="X6" s="86" t="str">
        <f t="shared" si="22"/>
        <v xml:space="preserve"> </v>
      </c>
      <c r="Y6" s="86" t="str">
        <f t="shared" si="23"/>
        <v xml:space="preserve"> </v>
      </c>
      <c r="Z6" s="86" t="str">
        <f t="shared" si="24"/>
        <v xml:space="preserve"> </v>
      </c>
      <c r="AA6" s="86" t="str">
        <f t="shared" si="25"/>
        <v xml:space="preserve"> </v>
      </c>
      <c r="AB6" s="86" t="str">
        <f t="shared" si="26"/>
        <v xml:space="preserve"> </v>
      </c>
      <c r="AC6" s="86" t="str">
        <f t="shared" si="27"/>
        <v xml:space="preserve"> </v>
      </c>
      <c r="AD6" s="86" t="str">
        <f t="shared" si="28"/>
        <v xml:space="preserve"> </v>
      </c>
      <c r="AE6" s="86" t="str">
        <f t="shared" si="29"/>
        <v xml:space="preserve"> </v>
      </c>
      <c r="AF6" s="86" t="str">
        <f t="shared" si="30"/>
        <v xml:space="preserve"> </v>
      </c>
      <c r="AG6" s="86" t="str">
        <f t="shared" si="31"/>
        <v xml:space="preserve"> </v>
      </c>
      <c r="AH6" s="86" t="str">
        <f t="shared" si="32"/>
        <v xml:space="preserve"> </v>
      </c>
      <c r="AI6" s="86" t="str">
        <f t="shared" si="33"/>
        <v xml:space="preserve"> </v>
      </c>
      <c r="AJ6" s="86" t="str">
        <f t="shared" si="34"/>
        <v xml:space="preserve"> </v>
      </c>
      <c r="AK6" s="86" t="str">
        <f t="shared" si="35"/>
        <v xml:space="preserve"> </v>
      </c>
      <c r="AL6" s="86" t="str">
        <f t="shared" si="36"/>
        <v xml:space="preserve"> </v>
      </c>
      <c r="AM6" s="86" t="str">
        <f t="shared" si="37"/>
        <v xml:space="preserve"> </v>
      </c>
      <c r="AN6" s="86" t="str">
        <f t="shared" si="38"/>
        <v xml:space="preserve"> </v>
      </c>
      <c r="AO6" s="86" t="str">
        <f t="shared" si="39"/>
        <v xml:space="preserve"> </v>
      </c>
      <c r="AP6" s="86" t="str">
        <f t="shared" si="40"/>
        <v xml:space="preserve"> </v>
      </c>
      <c r="AQ6" s="86" t="str">
        <f t="shared" si="41"/>
        <v xml:space="preserve"> </v>
      </c>
      <c r="AR6" s="86" t="str">
        <f t="shared" si="42"/>
        <v xml:space="preserve"> </v>
      </c>
      <c r="AS6" s="86" t="str">
        <f t="shared" si="43"/>
        <v xml:space="preserve"> </v>
      </c>
      <c r="AT6" s="86" t="str">
        <f t="shared" si="44"/>
        <v xml:space="preserve"> </v>
      </c>
      <c r="AU6" s="86" t="str">
        <f t="shared" si="45"/>
        <v xml:space="preserve"> </v>
      </c>
      <c r="AV6" s="86" t="str">
        <f t="shared" si="46"/>
        <v xml:space="preserve"> </v>
      </c>
      <c r="AW6" s="86" t="str">
        <f t="shared" si="47"/>
        <v xml:space="preserve"> </v>
      </c>
      <c r="AX6" s="86" t="str">
        <f t="shared" si="48"/>
        <v xml:space="preserve"> </v>
      </c>
      <c r="AY6" s="87" t="str">
        <f t="shared" si="49"/>
        <v>x</v>
      </c>
      <c r="AZ6" s="85" t="str">
        <f t="shared" si="50"/>
        <v xml:space="preserve"> </v>
      </c>
      <c r="BA6" s="85" t="str">
        <f t="shared" si="51"/>
        <v xml:space="preserve"> </v>
      </c>
      <c r="BB6" s="85" t="str">
        <f t="shared" si="52"/>
        <v xml:space="preserve"> </v>
      </c>
      <c r="BC6" s="85" t="str">
        <f>IF(COUNTIF('Fiche Risque 3'!D13,"*Insuffisant*"),"x"," ")</f>
        <v xml:space="preserve"> </v>
      </c>
      <c r="BD6" s="85" t="str">
        <f>IF(COUNTIF('Fiche Risque 3'!D13,"*Faible*"),"x"," ")</f>
        <v>x</v>
      </c>
      <c r="BE6" s="85" t="str">
        <f>IF(COUNTIF('Fiche Risque 3'!D13,"*Acceptable*"),"x"," ")</f>
        <v xml:space="preserve"> </v>
      </c>
      <c r="BF6" s="85" t="str">
        <f>IF(COUNTIF('Fiche Risque 3'!D13,"*Maîtrisé*"),"x"," ")</f>
        <v xml:space="preserve"> </v>
      </c>
      <c r="BG6" s="85" t="str">
        <f t="shared" si="0"/>
        <v xml:space="preserve"> </v>
      </c>
      <c r="BH6" s="85" t="str">
        <f t="shared" si="1"/>
        <v>x</v>
      </c>
      <c r="BI6" s="85" t="str">
        <f t="shared" si="2"/>
        <v xml:space="preserve"> </v>
      </c>
      <c r="BJ6" s="85" t="str">
        <f t="shared" si="3"/>
        <v xml:space="preserve"> </v>
      </c>
      <c r="BK6" s="85" t="str">
        <f t="shared" si="4"/>
        <v xml:space="preserve"> </v>
      </c>
      <c r="BL6" s="85" t="str">
        <f t="shared" si="5"/>
        <v xml:space="preserve"> </v>
      </c>
      <c r="BM6" s="85" t="str">
        <f t="shared" si="5"/>
        <v xml:space="preserve"> </v>
      </c>
      <c r="BN6" s="85" t="str">
        <f t="shared" si="5"/>
        <v xml:space="preserve"> </v>
      </c>
      <c r="BO6" s="85" t="str">
        <f t="shared" si="6"/>
        <v xml:space="preserve"> </v>
      </c>
      <c r="BP6" s="85" t="str">
        <f t="shared" si="7"/>
        <v xml:space="preserve"> </v>
      </c>
      <c r="BQ6" s="85" t="str">
        <f t="shared" si="8"/>
        <v xml:space="preserve"> </v>
      </c>
      <c r="BR6" s="85" t="str">
        <f t="shared" si="9"/>
        <v xml:space="preserve"> </v>
      </c>
      <c r="BS6" s="85" t="str">
        <f t="shared" si="10"/>
        <v xml:space="preserve"> </v>
      </c>
      <c r="BT6" s="85" t="str">
        <f t="shared" si="11"/>
        <v xml:space="preserve"> </v>
      </c>
      <c r="BU6" s="85" t="str">
        <f t="shared" si="12"/>
        <v xml:space="preserve"> </v>
      </c>
      <c r="BV6" s="85" t="str">
        <f t="shared" si="12"/>
        <v xml:space="preserve"> </v>
      </c>
      <c r="BW6" s="84"/>
    </row>
    <row r="27" ht="11.25" customHeight="1" x14ac:dyDescent="0.2"/>
  </sheetData>
  <autoFilter ref="A1:BW6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20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7" showButton="0"/>
    <filterColumn colId="48" showButton="0"/>
  </autoFilter>
  <mergeCells count="14">
    <mergeCell ref="BT1:BV1"/>
    <mergeCell ref="BW1:BW2"/>
    <mergeCell ref="AS1:AX1"/>
    <mergeCell ref="AY1:BB1"/>
    <mergeCell ref="BG1:BH1"/>
    <mergeCell ref="BI1:BK1"/>
    <mergeCell ref="BO1:BQ1"/>
    <mergeCell ref="BR1:BS1"/>
    <mergeCell ref="U1:V1"/>
    <mergeCell ref="A1:A2"/>
    <mergeCell ref="B1:B2"/>
    <mergeCell ref="C1:H1"/>
    <mergeCell ref="I1:N1"/>
    <mergeCell ref="O1:Q1"/>
  </mergeCells>
  <pageMargins left="0.27" right="0.5" top="0.5" bottom="0.39" header="0.33" footer="0.21"/>
  <pageSetup paperSize="9" scale="38" orientation="landscape" r:id="rId1"/>
  <headerFooter alignWithMargins="0">
    <oddHeader>&amp;R&amp;"Arial,Italique"&amp;8&amp;D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T13"/>
  <sheetViews>
    <sheetView showGridLines="0" tabSelected="1" zoomScale="70" zoomScaleNormal="70" workbookViewId="0">
      <selection activeCell="J18" sqref="J18"/>
    </sheetView>
  </sheetViews>
  <sheetFormatPr baseColWidth="10" defaultRowHeight="12.75" x14ac:dyDescent="0.2"/>
  <cols>
    <col min="1" max="1" width="3.85546875" customWidth="1"/>
    <col min="2" max="2" width="3.5703125" customWidth="1"/>
    <col min="3" max="3" width="3" customWidth="1"/>
    <col min="4" max="4" width="5.7109375" customWidth="1"/>
    <col min="5" max="10" width="20.7109375" customWidth="1"/>
    <col min="13" max="13" width="3.5703125" customWidth="1"/>
    <col min="14" max="14" width="4" customWidth="1"/>
    <col min="15" max="15" width="2.42578125" customWidth="1"/>
    <col min="16" max="19" width="20.7109375" customWidth="1"/>
    <col min="20" max="20" width="3.85546875" customWidth="1"/>
  </cols>
  <sheetData>
    <row r="1" spans="1:20" ht="30.75" customHeight="1" x14ac:dyDescent="0.2">
      <c r="A1" s="10"/>
      <c r="B1" s="7"/>
      <c r="C1" s="7"/>
      <c r="D1" s="7"/>
      <c r="E1" s="7"/>
      <c r="F1" s="7"/>
      <c r="G1" s="7"/>
      <c r="H1" s="7"/>
      <c r="I1" s="41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x14ac:dyDescent="0.2">
      <c r="F2" s="126" t="s">
        <v>130</v>
      </c>
      <c r="G2" s="126"/>
      <c r="H2" s="126"/>
    </row>
    <row r="3" spans="1:20" ht="18" customHeight="1" x14ac:dyDescent="0.2">
      <c r="F3" s="126"/>
      <c r="G3" s="126"/>
      <c r="H3" s="126"/>
    </row>
    <row r="4" spans="1:20" ht="18" x14ac:dyDescent="0.25">
      <c r="E4" s="6"/>
      <c r="F4" s="125"/>
      <c r="G4" s="125"/>
      <c r="H4" s="125"/>
      <c r="I4" s="5"/>
      <c r="J4" s="5"/>
      <c r="P4" s="6"/>
      <c r="Q4" s="6"/>
      <c r="R4" s="5"/>
      <c r="S4" s="5"/>
    </row>
    <row r="5" spans="1:20" ht="82.5" customHeight="1" x14ac:dyDescent="0.25">
      <c r="B5" s="127" t="s">
        <v>4</v>
      </c>
      <c r="C5" s="16" t="s">
        <v>8</v>
      </c>
      <c r="D5" s="11">
        <v>6</v>
      </c>
      <c r="E5" s="89" t="str">
        <f>RechTous("x",RisqueBrut6,NUMERO_RISQUE_BRUT,"   ")&amp;RechTous("x",RisqueNet6,NUMERO_RISQUE_NET,"   ")</f>
        <v/>
      </c>
      <c r="F5" s="91" t="str">
        <f>RechTous("x",RisqueBrut12,NUMERO_RISQUE_BRUT,"   ")&amp;RechTous("x",RisqueNet12,NUMERO_RISQUE_NET,"   ")</f>
        <v/>
      </c>
      <c r="G5" s="91" t="str">
        <f>RechTous("x",RisqueBrut18,NUMERO_RISQUE_BRUT,"   ")&amp;RechTous("x",RisqueNet18,NUMERO_RISQUE_NET,"   ")</f>
        <v/>
      </c>
      <c r="H5" s="91" t="str">
        <f>RechTous("x",RisqueBrut24,NUMERO_RISQUE_BRUT,"   ")&amp;RechTous("x",RisqueNet24,NUMERO_RISQUE_NET,"   ")</f>
        <v/>
      </c>
      <c r="I5" s="91" t="str">
        <f>RechTous("x",RisqueBrut30,NUMERO_RISQUE_BRUT,"   ")&amp;RechTous("x",RisqueNet30,NUMERO_RISQUE_NET,"   ")</f>
        <v/>
      </c>
      <c r="J5" s="91" t="str">
        <f>RechTous("x",RisqueBrut36,NUMERO_RISQUE_BRUT,"   ")&amp;RechTous("x",RisqueNet36,NUMERO_RISQUE_NET,"   ")</f>
        <v/>
      </c>
      <c r="P5" s="6"/>
      <c r="Q5" s="6"/>
      <c r="R5" s="5"/>
      <c r="S5" s="5"/>
    </row>
    <row r="6" spans="1:20" ht="81" customHeight="1" x14ac:dyDescent="0.2">
      <c r="B6" s="128"/>
      <c r="C6" s="16" t="s">
        <v>22</v>
      </c>
      <c r="D6" s="11">
        <v>5</v>
      </c>
      <c r="E6" s="89" t="str">
        <f>RechTous("x",RisqueBrut5,NUMERO_RISQUE_BRUT,"   ")&amp;RechTous("x",RisqueNet5,NUMERO_RISQUE_NET,"   ")</f>
        <v/>
      </c>
      <c r="F6" s="89" t="str">
        <f>RechTous("x",RisqueBrut11,NUMERO_RISQUE_BRUT,"   ")&amp;RechTous("x",RisqueNet11,NUMERO_RISQUE_NET,"   ")</f>
        <v/>
      </c>
      <c r="G6" s="89" t="str">
        <f>RechTous("x",RisqueBrut17,NUMERO_RISQUE_BRUT,"   ")&amp;RechTous("x",RisqueNet17,NUMERO_RISQUE_NET,"   ")</f>
        <v/>
      </c>
      <c r="H6" s="91" t="str">
        <f>RechTous("x",RisqueBrut23,NUMERO_RISQUE_BRUT,"   ")&amp;RechTous("x",RisqueNet23,NUMERO_RISQUE_NET,"   ")</f>
        <v/>
      </c>
      <c r="I6" s="91" t="str">
        <f>RechTous("x",RisqueBrut29,NUMERO_RISQUE_BRUT,"   ")&amp;RechTous("x",RisqueNet29,NUMERO_RISQUE_NET,"   ")</f>
        <v xml:space="preserve">RiskBrut1  </v>
      </c>
      <c r="J6" s="91" t="str">
        <f>RechTous("x",RisqueBrut35,NUMERO_RISQUE_BRUT,"   ")&amp;RechTous("x",RisqueNet35,NUMERO_RISQUE_NET,"   ")</f>
        <v/>
      </c>
      <c r="P6" s="125" t="s">
        <v>86</v>
      </c>
      <c r="Q6" s="125"/>
      <c r="R6" s="125"/>
      <c r="S6" s="125"/>
    </row>
    <row r="7" spans="1:20" ht="74.25" customHeight="1" x14ac:dyDescent="0.2">
      <c r="B7" s="128"/>
      <c r="C7" s="16" t="s">
        <v>7</v>
      </c>
      <c r="D7" s="11">
        <v>4</v>
      </c>
      <c r="E7" s="90" t="str">
        <f>RechTous("x",RisqueBrut4,NUMERO_RISQUE_BRUT,"   ")&amp;RechTous("x",RisqueNet4,NUMERO_RISQUE_NET,"   ")</f>
        <v/>
      </c>
      <c r="F7" s="90" t="str">
        <f>RechTous("x",RisqueBrut10,NUMERO_RISQUE_BRUT,"   ")&amp;RechTous("x",RisqueNet10,NUMERO_RISQUE_NET,"   ")</f>
        <v/>
      </c>
      <c r="G7" s="89" t="str">
        <f>RechTous("x",RisqueBrut16,NUMERO_RISQUE_BRUT,"   ")&amp;RechTous("x",RisqueNet16,NUMERO_RISQUE_NET,"   ")</f>
        <v/>
      </c>
      <c r="H7" s="89" t="str">
        <f>RechTous("x",RisqueBrut22,NUMERO_RISQUE_BRUT,"   ")&amp;RechTous("x",RisqueNet22,NUMERO_RISQUE_NET,"   ")</f>
        <v xml:space="preserve">RiskNet1  </v>
      </c>
      <c r="I7" s="91" t="str">
        <f>RechTous("x",RisqueBrut28,NUMERO_RISQUE_BRUT,"   ")&amp;RechTous("x",RisqueNet28,NUMERO_RISQUE_NET,"   ")</f>
        <v/>
      </c>
      <c r="J7" s="91" t="str">
        <f>RechTous("x",RisqueBrut34,NUMERO_RISQUE_BRUT,"   ")&amp;RechTous("x",RisqueNet34,NUMERO_RISQUE_NET,"   ")</f>
        <v/>
      </c>
      <c r="M7" s="131" t="s">
        <v>38</v>
      </c>
      <c r="N7" s="19" t="s">
        <v>37</v>
      </c>
      <c r="P7" s="42" t="str">
        <f>IFERROR((RechTous("x",CriticiteBrut13,NUMERO_RISQUE_BRUT," "))&amp;(RechTous("x",CriticiteNet13,NUMERO_RISQUE_NET," "))," ")</f>
        <v/>
      </c>
      <c r="Q7" s="42" t="str">
        <f>RechTous("x",CriticiteBrut14,NUMERO_RISQUE_BRUT,"   ") &amp;RechTous("x",CriticiteNet14,NUMERO_RISQUE_NET,"   ")</f>
        <v/>
      </c>
      <c r="R7" s="43" t="str">
        <f>(RechTous("x",CriticiteBrut15,NUMERO_RISQUE_BRUT," "))&amp;(RechTous("x",CriticiteNet15,NUMERO_RISQUE_NET," "))</f>
        <v>RiskBrut1</v>
      </c>
      <c r="S7" s="44" t="str">
        <f>(RechTous("x",CriticiteBrut16,NUMERO_RISQUE_BRUT," "))&amp;(RechTous("x",CriticiteNet16,NUMERO_RISQUE_NET," "))</f>
        <v/>
      </c>
    </row>
    <row r="8" spans="1:20" ht="70.5" customHeight="1" x14ac:dyDescent="0.2">
      <c r="B8" s="128"/>
      <c r="C8" s="16" t="s">
        <v>6</v>
      </c>
      <c r="D8" s="11">
        <v>3</v>
      </c>
      <c r="E8" s="88" t="str">
        <f>RechTous("x",RisqueBrut3,NUMERO_RISQUE_BRUT,"   ")&amp;RechTous("x",RisqueNet3,NUMERO_RISQUE_NET,"   ")</f>
        <v xml:space="preserve">RiskNet2  </v>
      </c>
      <c r="F8" s="90" t="str">
        <f>RechTous("x",RisqueBrut9,NUMERO_RISQUE_BRUT,"   ")&amp;RechTous("x",RisqueNet9,NUMERO_RISQUE_NET,"   ")</f>
        <v/>
      </c>
      <c r="G8" s="90" t="str">
        <f>RechTous("x",RisqueBrut15,NUMERO_RISQUE_BRUT," ")&amp;RechTous("x",RisqueNet15,NUMERO_RISQUE_NET," ")</f>
        <v>RiskBrut2</v>
      </c>
      <c r="H8" s="89" t="str">
        <f>RechTous("x",RisqueBrut21,NUMERO_RISQUE_BRUT,"   ")&amp;RechTous("x",RisqueNet21,NUMERO_RISQUE_NET,"   ")</f>
        <v xml:space="preserve">RiskBrut3  </v>
      </c>
      <c r="I8" s="91" t="str">
        <f>RechTous("x",RisqueBrut27,NUMERO_RISQUE_BRUT,"   ")&amp;RechTous("x",RisqueNet27,NUMERO_RISQUE_NET,"   ")</f>
        <v/>
      </c>
      <c r="J8" s="91" t="str">
        <f>RechTous("x",RisqueBrut33,NUMERO_RISQUE_BRUT,"   ")&amp;RechTous("x",RisqueNet33,NUMERO_RISQUE_NET,"   ")</f>
        <v/>
      </c>
      <c r="M8" s="131"/>
      <c r="N8" s="17" t="s">
        <v>12</v>
      </c>
      <c r="P8" s="42" t="str">
        <f>IFERROR((RechTous("x",CriticiteBrut9,NUMERO_RISQUE_BRUT," "))&amp;(RechTous("x",CriticiteNet9,NUMERO_RISQUE_NET," "))," ")</f>
        <v/>
      </c>
      <c r="Q8" s="43" t="str">
        <f>(RechTous("x",CriticiteBrut10,NUMERO_RISQUE_BRUT,"  "))&amp;(RechTous("x",CriticiteNet10,NUMERO_RISQUE_NET,"  "))</f>
        <v xml:space="preserve">RiskBrut3 </v>
      </c>
      <c r="R8" s="45" t="str">
        <f>(RechTous("x",CriticiteBrut11,NUMERO_RISQUE_BRUT," "))&amp;(RechTous("x",CriticiteNet11,NUMERO_RISQUE_NET," "))</f>
        <v>RiskNet1</v>
      </c>
      <c r="S8" s="44" t="str">
        <f>(RechTous("x",CriticiteBrut12,NUMERO_RISQUE_BRUT," "))&amp;(RechTous("x",CriticiteNet12,NUMERO_RISQUE_NET," "))</f>
        <v/>
      </c>
    </row>
    <row r="9" spans="1:20" ht="70.5" customHeight="1" x14ac:dyDescent="0.2">
      <c r="B9" s="128"/>
      <c r="C9" s="16" t="s">
        <v>5</v>
      </c>
      <c r="D9" s="11">
        <v>2</v>
      </c>
      <c r="E9" s="88" t="str">
        <f>RechTous("x",RisqueBrut2,NUMERO_RISQUE_BRUT,"   ")&amp;RechTous("x",RisqueNet2,NUMERO_RISQUE_NET,"   ")</f>
        <v/>
      </c>
      <c r="F9" s="88" t="str">
        <f>RechTous("x",RisqueBrut8,NUMERO_RISQUE_BRUT,"   ")&amp;RechTous("x",RisqueNet8,NUMERO_RISQUE_NET,"   ")</f>
        <v xml:space="preserve">RiskNet3  </v>
      </c>
      <c r="G9" s="90" t="str">
        <f>RechTous("x",RisqueBrut14,NUMERO_RISQUE_BRUT,"   ")&amp;RechTous("x",RisqueNet14,NUMERO_RISQUE_NET,"   ")</f>
        <v/>
      </c>
      <c r="H9" s="90" t="str">
        <f>RechTous("x",RisqueBrut20,NUMERO_RISQUE_BRUT,"   ")&amp;RechTous("x",RisqueNet20,NUMERO_RISQUE_NET,"   ")</f>
        <v/>
      </c>
      <c r="I9" s="91" t="str">
        <f>RechTous("x",RisqueBrut26,NUMERO_RISQUE_BRUT,"   ")&amp;RechTous("x",RisqueNet26,NUMERO_RISQUE_NET,"   ")</f>
        <v/>
      </c>
      <c r="J9" s="91" t="str">
        <f>RechTous("x",RisqueBrut32,NUMERO_RISQUE_BRUT,"   ")&amp;RechTous("x",RisqueNet32,NUMERO_RISQUE_NET,"   ")</f>
        <v/>
      </c>
      <c r="M9" s="131"/>
      <c r="N9" s="17" t="s">
        <v>11</v>
      </c>
      <c r="P9" s="43" t="str">
        <f>(RechTous("x",CriticiteBrut5,NUMERO_RISQUE_BRUT," "))&amp;(RechTous("x",CriticiteNet5,NUMERO_RISQUE_NET," "))</f>
        <v/>
      </c>
      <c r="Q9" s="45" t="str">
        <f>(RechTous("x",CriticiteBrut6,NUMERO_RISQUE_BRUT," "))&amp;(RechTous("x",CriticiteNet6,NUMERO_RISQUE_NET," "))</f>
        <v/>
      </c>
      <c r="R9" s="45" t="str">
        <f>(RechTous("x",CriticiteBrut7,NUMERO_RISQUE_BRUT," "))&amp;(RechTous("x",CriticiteNet7,NUMERO_RISQUE_NET," "))</f>
        <v>RiskBrut2</v>
      </c>
      <c r="S9" s="46" t="str">
        <f>(RechTous("x",CriticiteBrut8,NUMERO_RISQUE_BRUT," "))&amp;(RechTous("x",CriticiteNet8,NUMERO_RISQUE_NET," "))</f>
        <v/>
      </c>
    </row>
    <row r="10" spans="1:20" ht="70.5" customHeight="1" x14ac:dyDescent="0.2">
      <c r="B10" s="129"/>
      <c r="C10" s="16" t="s">
        <v>21</v>
      </c>
      <c r="D10" s="11">
        <v>1</v>
      </c>
      <c r="E10" s="88" t="str">
        <f>RechTous("x",RisqueBrut1,NUMERO_RISQUE_BRUT,"   ")&amp;RechTous("x",RisqueNet1,NUMERO_RISQUE_NET,"   ")</f>
        <v/>
      </c>
      <c r="F10" s="88" t="str">
        <f>RechTous("x",RisqueBrut7,NUMERO_RISQUE_BRUT,"   ")&amp;RechTous("x",RisqueNet7,NUMERO_RISQUE_NET,"   ")</f>
        <v/>
      </c>
      <c r="G10" s="88" t="str">
        <f>RechTous("x",RisqueBrut13,NUMERO_RISQUE_BRUT,"   ")&amp;RechTous("x",RisqueNet13,NUMERO_RISQUE_NET,"   ")</f>
        <v/>
      </c>
      <c r="H10" s="90" t="str">
        <f>RechTous("x",RisqueBrut19,NUMERO_RISQUE_BRUT,"   ")&amp;RechTous("x",RisqueNet19,NUMERO_RISQUE_NET,"   ")</f>
        <v/>
      </c>
      <c r="I10" s="91" t="str">
        <f>RechTous("x",RisqueBrut25,NUMERO_RISQUE_BRUT,"   ")&amp;RechTous("x",RisqueNet25,NUMERO_RISQUE_NET,"   ")</f>
        <v/>
      </c>
      <c r="J10" s="91" t="str">
        <f>RechTous("x",RisqueBrut31,NUMERO_RISQUE_BRUT,"   ")&amp;RechTous("x",RisqueNet31,NUMERO_RISQUE_NET,"   ")</f>
        <v/>
      </c>
      <c r="M10" s="131"/>
      <c r="N10" s="18" t="s">
        <v>36</v>
      </c>
      <c r="P10" s="47" t="str">
        <f>(RechTous("x",CriticiteBrut1,NUMERO_RISQUE_BRUT," "))&amp;(RechTous("x",CriticiteNet1,NUMERO_RISQUE_NET," "))</f>
        <v/>
      </c>
      <c r="Q10" s="47" t="str">
        <f>(RechTous("x",CriticiteBrut2,NUMERO_RISQUE_BRUT," "))&amp;(RechTous("x",CriticiteNet2,NUMERO_RISQUE_NET," "))</f>
        <v>RiskNet3</v>
      </c>
      <c r="R10" s="46" t="str">
        <f>(RechTous("x",CriticiteBrut3,NUMERO_RISQUE_BRUT," "))&amp;(RechTous("x",CriticiteNet3,NUMERO_RISQUE_NET," "))</f>
        <v>RiskNet2</v>
      </c>
      <c r="S10" s="46" t="str">
        <f>(RechTous("x",CriticiteBrut4,NUMERO_RISQUE_BRUT," "))&amp;(RechTous("x",CriticiteNet4,NUMERO_RISQUE_NET," "))</f>
        <v/>
      </c>
    </row>
    <row r="11" spans="1:20" ht="18" customHeight="1" x14ac:dyDescent="0.2">
      <c r="E11" s="15">
        <v>1</v>
      </c>
      <c r="F11" s="15">
        <v>2</v>
      </c>
      <c r="G11" s="15">
        <v>3</v>
      </c>
      <c r="H11" s="15">
        <v>4</v>
      </c>
      <c r="I11" s="15">
        <v>5</v>
      </c>
      <c r="J11" s="15">
        <v>6</v>
      </c>
    </row>
    <row r="12" spans="1:20" ht="18" customHeight="1" x14ac:dyDescent="0.2">
      <c r="E12" s="130" t="s">
        <v>39</v>
      </c>
      <c r="F12" s="130"/>
      <c r="G12" s="130"/>
      <c r="H12" s="130"/>
      <c r="I12" s="130"/>
      <c r="J12" s="130"/>
      <c r="P12" s="8" t="s">
        <v>0</v>
      </c>
      <c r="Q12" s="8"/>
      <c r="R12" s="9"/>
      <c r="S12" s="9"/>
    </row>
    <row r="13" spans="1:20" ht="15.75" customHeight="1" x14ac:dyDescent="0.2">
      <c r="E13" s="12" t="s">
        <v>9</v>
      </c>
      <c r="F13" s="12" t="s">
        <v>10</v>
      </c>
      <c r="G13" s="12" t="s">
        <v>11</v>
      </c>
      <c r="H13" s="12" t="s">
        <v>12</v>
      </c>
      <c r="I13" s="12" t="s">
        <v>13</v>
      </c>
      <c r="J13" s="12" t="s">
        <v>20</v>
      </c>
      <c r="K13" s="13"/>
      <c r="L13" s="13"/>
      <c r="M13" s="13"/>
      <c r="N13" s="13"/>
      <c r="O13" s="13"/>
      <c r="P13" s="12" t="s">
        <v>35</v>
      </c>
      <c r="Q13" s="12" t="s">
        <v>10</v>
      </c>
      <c r="R13" s="12" t="s">
        <v>33</v>
      </c>
      <c r="S13" s="12" t="s">
        <v>32</v>
      </c>
    </row>
  </sheetData>
  <mergeCells count="5">
    <mergeCell ref="P6:S6"/>
    <mergeCell ref="F2:H4"/>
    <mergeCell ref="B5:B10"/>
    <mergeCell ref="E12:J12"/>
    <mergeCell ref="M7:M10"/>
  </mergeCells>
  <phoneticPr fontId="5" type="noConversion"/>
  <pageMargins left="0.22" right="0.5" top="0.31" bottom="0.25" header="0.2" footer="0.13"/>
  <pageSetup paperSize="9" scale="44" fitToHeight="0" orientation="landscape" horizontalDpi="300" r:id="rId1"/>
  <headerFooter alignWithMargins="0">
    <oddHeader>&amp;R&amp;"Arial,Italique"&amp;6&amp;D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jout_bulles">
                <anchor moveWithCells="1" sizeWithCells="1">
                  <from>
                    <xdr:col>5</xdr:col>
                    <xdr:colOff>1104900</xdr:colOff>
                    <xdr:row>14</xdr:row>
                    <xdr:rowOff>133350</xdr:rowOff>
                  </from>
                  <to>
                    <xdr:col>7</xdr:col>
                    <xdr:colOff>409575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137</vt:i4>
      </vt:variant>
    </vt:vector>
  </HeadingPairs>
  <TitlesOfParts>
    <vt:vector size="144" baseType="lpstr">
      <vt:lpstr>Paramètres Cotation</vt:lpstr>
      <vt:lpstr>Fiche Risque 1 </vt:lpstr>
      <vt:lpstr>Fiche Risque 2</vt:lpstr>
      <vt:lpstr>Fiche Risque 3</vt:lpstr>
      <vt:lpstr>Tableau des risques brut</vt:lpstr>
      <vt:lpstr>Tableau des risques net</vt:lpstr>
      <vt:lpstr>Cartographie des risques</vt:lpstr>
      <vt:lpstr>_</vt:lpstr>
      <vt:lpstr>'Tableau des risques net'!COMMENTAIRE</vt:lpstr>
      <vt:lpstr>COMMENTAIRE</vt:lpstr>
      <vt:lpstr>criticité</vt:lpstr>
      <vt:lpstr>CriticiteBrut1</vt:lpstr>
      <vt:lpstr>CriticiteBrut10</vt:lpstr>
      <vt:lpstr>CriticiteBrut11</vt:lpstr>
      <vt:lpstr>CriticiteBrut12</vt:lpstr>
      <vt:lpstr>CriticiteBrut13</vt:lpstr>
      <vt:lpstr>CriticiteBrut14</vt:lpstr>
      <vt:lpstr>CriticiteBrut15</vt:lpstr>
      <vt:lpstr>CriticiteBrut16</vt:lpstr>
      <vt:lpstr>CriticiteBrut2</vt:lpstr>
      <vt:lpstr>CriticiteBrut3</vt:lpstr>
      <vt:lpstr>CriticiteBrut4</vt:lpstr>
      <vt:lpstr>CriticiteBrut5</vt:lpstr>
      <vt:lpstr>CriticiteBrut6</vt:lpstr>
      <vt:lpstr>CriticiteBrut7</vt:lpstr>
      <vt:lpstr>CriticiteBrut8</vt:lpstr>
      <vt:lpstr>CriticiteBrut9</vt:lpstr>
      <vt:lpstr>CriticiteNet1</vt:lpstr>
      <vt:lpstr>CriticiteNet10</vt:lpstr>
      <vt:lpstr>CriticiteNet11</vt:lpstr>
      <vt:lpstr>CriticiteNet12</vt:lpstr>
      <vt:lpstr>CriticiteNet13</vt:lpstr>
      <vt:lpstr>CriticiteNet14</vt:lpstr>
      <vt:lpstr>CriticiteNet15</vt:lpstr>
      <vt:lpstr>CriticiteNet16</vt:lpstr>
      <vt:lpstr>CriticiteNet2</vt:lpstr>
      <vt:lpstr>CriticiteNet3</vt:lpstr>
      <vt:lpstr>CriticiteNet4</vt:lpstr>
      <vt:lpstr>CriticiteNet5</vt:lpstr>
      <vt:lpstr>CriticiteNet6</vt:lpstr>
      <vt:lpstr>CriticiteNet7</vt:lpstr>
      <vt:lpstr>CriticiteNet8</vt:lpstr>
      <vt:lpstr>CriticiteNet9</vt:lpstr>
      <vt:lpstr>DMR</vt:lpstr>
      <vt:lpstr>Imp</vt:lpstr>
      <vt:lpstr>'Tableau des risques net'!IMPACT1</vt:lpstr>
      <vt:lpstr>IMPACT1</vt:lpstr>
      <vt:lpstr>'Tableau des risques net'!IMPACT2</vt:lpstr>
      <vt:lpstr>IMPACT2</vt:lpstr>
      <vt:lpstr>'Tableau des risques net'!IMPACT3</vt:lpstr>
      <vt:lpstr>IMPACT3</vt:lpstr>
      <vt:lpstr>'Tableau des risques brut'!Impression_des_titres</vt:lpstr>
      <vt:lpstr>'Tableau des risques net'!Impression_des_titres</vt:lpstr>
      <vt:lpstr>Inst</vt:lpstr>
      <vt:lpstr>'Tableau des risques net'!MATURITE1</vt:lpstr>
      <vt:lpstr>MATURITE1</vt:lpstr>
      <vt:lpstr>'Tableau des risques net'!MATURITE2</vt:lpstr>
      <vt:lpstr>MATURITE2</vt:lpstr>
      <vt:lpstr>'Tableau des risques net'!MATURITE3</vt:lpstr>
      <vt:lpstr>MATURITE3</vt:lpstr>
      <vt:lpstr>NUMERO_RISQUE_BRUT</vt:lpstr>
      <vt:lpstr>NUMERO_RISQUE_NET</vt:lpstr>
      <vt:lpstr>Proba</vt:lpstr>
      <vt:lpstr>'Tableau des risques net'!PROBABILITE1</vt:lpstr>
      <vt:lpstr>PROBABILITE1</vt:lpstr>
      <vt:lpstr>'Tableau des risques net'!PROBABILITE2</vt:lpstr>
      <vt:lpstr>PROBABILITE2</vt:lpstr>
      <vt:lpstr>'Tableau des risques net'!PROBABILITE3</vt:lpstr>
      <vt:lpstr>PROBABILITE3</vt:lpstr>
      <vt:lpstr>RB</vt:lpstr>
      <vt:lpstr>RisqueBrut1</vt:lpstr>
      <vt:lpstr>RisqueBrut10</vt:lpstr>
      <vt:lpstr>RisqueBrut11</vt:lpstr>
      <vt:lpstr>RisqueBrut12</vt:lpstr>
      <vt:lpstr>RisqueBrut13</vt:lpstr>
      <vt:lpstr>RisqueBrut14</vt:lpstr>
      <vt:lpstr>RisqueBrut15</vt:lpstr>
      <vt:lpstr>RisqueBrut16</vt:lpstr>
      <vt:lpstr>RisqueBrut17</vt:lpstr>
      <vt:lpstr>RisqueBrut18</vt:lpstr>
      <vt:lpstr>RisqueBrut19</vt:lpstr>
      <vt:lpstr>RisqueBrut2</vt:lpstr>
      <vt:lpstr>RisqueBrut20</vt:lpstr>
      <vt:lpstr>RisqueBrut21</vt:lpstr>
      <vt:lpstr>RisqueBrut22</vt:lpstr>
      <vt:lpstr>RisqueBrut23</vt:lpstr>
      <vt:lpstr>RisqueBrut24</vt:lpstr>
      <vt:lpstr>RisqueBrut25</vt:lpstr>
      <vt:lpstr>RisqueBrut26</vt:lpstr>
      <vt:lpstr>RisqueBrut27</vt:lpstr>
      <vt:lpstr>RisqueBrut28</vt:lpstr>
      <vt:lpstr>RisqueBrut29</vt:lpstr>
      <vt:lpstr>RisqueBrut3</vt:lpstr>
      <vt:lpstr>'Tableau des risques net'!RisqueBrut30</vt:lpstr>
      <vt:lpstr>RisqueBrut30</vt:lpstr>
      <vt:lpstr>RisqueBrut31</vt:lpstr>
      <vt:lpstr>RisqueBrut32</vt:lpstr>
      <vt:lpstr>RisqueBrut33</vt:lpstr>
      <vt:lpstr>RisqueBrut34</vt:lpstr>
      <vt:lpstr>RisqueBrut35</vt:lpstr>
      <vt:lpstr>RisqueBrut36</vt:lpstr>
      <vt:lpstr>RisqueBrut4</vt:lpstr>
      <vt:lpstr>RisqueBrut5</vt:lpstr>
      <vt:lpstr>RisqueBrut6</vt:lpstr>
      <vt:lpstr>RisqueBrut7</vt:lpstr>
      <vt:lpstr>RisqueBrut8</vt:lpstr>
      <vt:lpstr>RisqueBrut9</vt:lpstr>
      <vt:lpstr>RisqueNet1</vt:lpstr>
      <vt:lpstr>RisqueNet10</vt:lpstr>
      <vt:lpstr>RisqueNet11</vt:lpstr>
      <vt:lpstr>RisqueNet12</vt:lpstr>
      <vt:lpstr>RisqueNet13</vt:lpstr>
      <vt:lpstr>RisqueNet14</vt:lpstr>
      <vt:lpstr>RisqueNet15</vt:lpstr>
      <vt:lpstr>RisqueNet16</vt:lpstr>
      <vt:lpstr>RisqueNet17</vt:lpstr>
      <vt:lpstr>RisqueNet18</vt:lpstr>
      <vt:lpstr>RisqueNet19</vt:lpstr>
      <vt:lpstr>RisqueNet2</vt:lpstr>
      <vt:lpstr>RisqueNet20</vt:lpstr>
      <vt:lpstr>RisqueNet21</vt:lpstr>
      <vt:lpstr>RisqueNet22</vt:lpstr>
      <vt:lpstr>RisqueNet23</vt:lpstr>
      <vt:lpstr>RisqueNet24</vt:lpstr>
      <vt:lpstr>RisqueNet25</vt:lpstr>
      <vt:lpstr>RisqueNet26</vt:lpstr>
      <vt:lpstr>RisqueNet27</vt:lpstr>
      <vt:lpstr>RisqueNet28</vt:lpstr>
      <vt:lpstr>RisqueNet29</vt:lpstr>
      <vt:lpstr>RisqueNet3</vt:lpstr>
      <vt:lpstr>RisqueNet30</vt:lpstr>
      <vt:lpstr>RisqueNet31</vt:lpstr>
      <vt:lpstr>RisqueNet32</vt:lpstr>
      <vt:lpstr>RisqueNet33</vt:lpstr>
      <vt:lpstr>RisqueNet34</vt:lpstr>
      <vt:lpstr>RisqueNet35</vt:lpstr>
      <vt:lpstr>RisqueNet36</vt:lpstr>
      <vt:lpstr>RisqueNet4</vt:lpstr>
      <vt:lpstr>RisqueNet5</vt:lpstr>
      <vt:lpstr>RisqueNet6</vt:lpstr>
      <vt:lpstr>RisqueNet7</vt:lpstr>
      <vt:lpstr>RisqueNet8</vt:lpstr>
      <vt:lpstr>RisqueNet9</vt:lpstr>
      <vt:lpstr>'Cartographie des risques'!Zone_d_impression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cp:lastPrinted>2018-03-06T14:08:02Z</cp:lastPrinted>
  <dcterms:created xsi:type="dcterms:W3CDTF">2012-06-01T15:46:45Z</dcterms:created>
  <dcterms:modified xsi:type="dcterms:W3CDTF">2018-07-11T06:48:02Z</dcterms:modified>
</cp:coreProperties>
</file>