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490" windowHeight="7485" tabRatio="781" activeTab="2"/>
  </bookViews>
  <sheets>
    <sheet name="COMMANDE" sheetId="10" r:id="rId1"/>
    <sheet name="FACTURE" sheetId="6" r:id="rId2"/>
    <sheet name="CLIENTS" sheetId="7" r:id="rId3"/>
    <sheet name="LISTE" sheetId="5" r:id="rId4"/>
    <sheet name="Données TCD" sheetId="15" r:id="rId5"/>
    <sheet name="Bénéfices" sheetId="16" r:id="rId6"/>
  </sheets>
  <definedNames>
    <definedName name="_xlnm._FilterDatabase" localSheetId="3" hidden="1">LISTE!$A$2:$N$4</definedName>
    <definedName name="_xlnm.Print_Titles" localSheetId="0">COMMANDE!#REF!</definedName>
    <definedName name="_xlnm.Print_Titles" localSheetId="1">FACTURE!#REF!</definedName>
    <definedName name="_xlnm.Print_Titles" localSheetId="3">LISTE!$1:$2</definedName>
    <definedName name="liste_prod" localSheetId="0">TabProd[]</definedName>
    <definedName name="liste_prod">TabProd[]</definedName>
    <definedName name="lst_cc">COMMANDE!$U$11:$U$15</definedName>
    <definedName name="narticle" localSheetId="0">TabProd[Reference to order online]</definedName>
    <definedName name="narticle">TabProd[Reference to order online]</definedName>
    <definedName name="narticles" localSheetId="0">TabProd[Reference to order online]</definedName>
    <definedName name="narticles">TabProd[Reference to order online]</definedName>
    <definedName name="Nom_Société" localSheetId="0">COMMANDE!$B$2</definedName>
    <definedName name="Nom_Société">FACTURE!$B$2</definedName>
    <definedName name="NumCom" hidden="1">2</definedName>
    <definedName name="NumFact" hidden="1">2</definedName>
    <definedName name="refclient" localSheetId="0">CLIENTS!$A$2:$A$6</definedName>
    <definedName name="refclient">CLIENTS!$A$2:$A$6</definedName>
    <definedName name="TitreColonne1" localSheetId="0">COMMANDE!#REF!</definedName>
    <definedName name="TitreColonne1">FACTURE!#REF!</definedName>
    <definedName name="_xlnm.Print_Area" localSheetId="0">COMMANDE!$A$1:$I$36</definedName>
    <definedName name="_xlnm.Print_Area" localSheetId="1">FACTURE!$A$1:$I$34</definedName>
    <definedName name="_xlnm.Print_Area" localSheetId="3">LISTE!$A$1:$N$4</definedName>
    <definedName name="ZoneTitreColonne1..B12.1" localSheetId="0">COMMANDE!$B$9</definedName>
    <definedName name="ZoneTitreColonne1..B12.1">FACTURE!$C$9</definedName>
    <definedName name="ZoneTitreColonne2..E12.1" localSheetId="0">COMMANDE!#REF!</definedName>
    <definedName name="ZoneTitreColonne2..E12.1">FACTURE!#REF!</definedName>
    <definedName name="ZoneTitreColonne3..D14" localSheetId="0">COMMANDE!#REF!</definedName>
    <definedName name="ZoneTitreColonne3..D14">FACTURE!#REF!</definedName>
    <definedName name="ZoneTitreLigne1..E5" localSheetId="0">COMMANDE!$E$4</definedName>
    <definedName name="ZoneTitreLigne1..E5">FACTURE!$E$4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" i="10" l="1"/>
  <c r="G2" i="6"/>
  <c r="F2" i="6" l="1"/>
  <c r="G4" i="6" s="1"/>
  <c r="F2" i="10"/>
  <c r="G4" i="10" l="1"/>
  <c r="I2" i="16" l="1"/>
  <c r="I3" i="16"/>
  <c r="I4" i="16"/>
  <c r="I5" i="16"/>
  <c r="I6" i="16"/>
  <c r="I7" i="16"/>
  <c r="I8" i="16"/>
  <c r="I9" i="16"/>
  <c r="I10" i="16"/>
  <c r="I11" i="16"/>
  <c r="I12" i="16"/>
  <c r="I13" i="16"/>
  <c r="I14" i="16"/>
  <c r="D17" i="6" l="1"/>
  <c r="F17" i="6"/>
  <c r="G17" i="6" s="1"/>
  <c r="H17" i="6" l="1"/>
  <c r="F20" i="6" l="1"/>
  <c r="A19" i="6"/>
  <c r="F20" i="10" l="1"/>
  <c r="G20" i="10" l="1"/>
  <c r="H3" i="5" l="1"/>
  <c r="H4" i="5"/>
  <c r="G18" i="6" l="1"/>
  <c r="D14" i="6"/>
  <c r="D12" i="6"/>
  <c r="D10" i="6"/>
  <c r="O5" i="7"/>
  <c r="O6" i="7"/>
  <c r="O4" i="7"/>
  <c r="D14" i="10"/>
  <c r="F14" i="10" s="1"/>
  <c r="J4" i="7"/>
  <c r="J5" i="7"/>
  <c r="J6" i="7"/>
  <c r="G19" i="6" l="1"/>
  <c r="G20" i="6"/>
  <c r="G21" i="6" s="1"/>
  <c r="D13" i="6"/>
  <c r="D13" i="10"/>
  <c r="A18" i="10"/>
  <c r="G3" i="6" l="1"/>
  <c r="G3" i="10"/>
  <c r="G18" i="10"/>
  <c r="L14" i="10"/>
  <c r="F13" i="10" s="1"/>
  <c r="D12" i="10"/>
  <c r="F12" i="10" s="1"/>
  <c r="D10" i="10"/>
  <c r="F10" i="10" s="1"/>
  <c r="R7" i="10"/>
  <c r="G6" i="10"/>
  <c r="J17" i="6" l="1"/>
  <c r="G23" i="6"/>
  <c r="G19" i="10"/>
  <c r="G21" i="10" s="1"/>
  <c r="G23" i="10" s="1"/>
  <c r="T7" i="6" l="1"/>
  <c r="F4" i="6" l="1"/>
  <c r="E5" i="6" l="1"/>
  <c r="D3" i="7"/>
  <c r="O7" i="6"/>
  <c r="D4" i="7"/>
  <c r="D5" i="7"/>
  <c r="D6" i="7"/>
  <c r="D11" i="6" l="1"/>
  <c r="Q7" i="6" s="1"/>
  <c r="Q8" i="6" s="1"/>
  <c r="D11" i="10"/>
  <c r="F11" i="10" s="1"/>
  <c r="O7" i="10" l="1"/>
  <c r="O8" i="10" s="1"/>
  <c r="G6" i="6"/>
  <c r="I17" i="6" l="1"/>
</calcChain>
</file>

<file path=xl/sharedStrings.xml><?xml version="1.0" encoding="utf-8"?>
<sst xmlns="http://schemas.openxmlformats.org/spreadsheetml/2006/main" count="150" uniqueCount="117">
  <si>
    <t>Commande unique</t>
  </si>
  <si>
    <t>Information ADR</t>
  </si>
  <si>
    <t>Solutions</t>
  </si>
  <si>
    <t>Tegreen 30ct (CEU)</t>
  </si>
  <si>
    <t>Bone Formula (DE/FR/NL/IT)</t>
  </si>
  <si>
    <t>Reference to order online</t>
  </si>
  <si>
    <t>DATE</t>
  </si>
  <si>
    <t>RÉF CLIENT</t>
  </si>
  <si>
    <t xml:space="preserve"> NOUS VOUS REMERCIONS DE VOTRE CONFIANCE.</t>
  </si>
  <si>
    <t>N° CLIENT</t>
  </si>
  <si>
    <t>NOM</t>
  </si>
  <si>
    <t>CP</t>
  </si>
  <si>
    <t>PAYS</t>
  </si>
  <si>
    <t>PRENOM</t>
  </si>
  <si>
    <t>TELEPHONE</t>
  </si>
  <si>
    <t>INFO</t>
  </si>
  <si>
    <t>QTY</t>
  </si>
  <si>
    <r>
      <rPr>
        <b/>
        <sz val="10"/>
        <color rgb="FFFFFFFF"/>
        <rFont val="Cambria"/>
        <family val="1"/>
        <scheme val="major"/>
      </rPr>
      <t>Description</t>
    </r>
  </si>
  <si>
    <r>
      <rPr>
        <b/>
        <sz val="10"/>
        <color rgb="FFFFFFFF"/>
        <rFont val="Cambria"/>
        <family val="1"/>
        <scheme val="major"/>
      </rPr>
      <t>Category</t>
    </r>
  </si>
  <si>
    <r>
      <rPr>
        <b/>
        <sz val="10"/>
        <color rgb="FFFFFFFF"/>
        <rFont val="Cambria"/>
        <family val="1"/>
        <scheme val="major"/>
      </rPr>
      <t>PVP</t>
    </r>
  </si>
  <si>
    <r>
      <rPr>
        <b/>
        <sz val="10"/>
        <color rgb="FFFFFFFF"/>
        <rFont val="Cambria"/>
        <family val="1"/>
        <scheme val="major"/>
      </rPr>
      <t>Prix HT</t>
    </r>
  </si>
  <si>
    <r>
      <rPr>
        <b/>
        <sz val="10"/>
        <color rgb="FFFFFFFF"/>
        <rFont val="Cambria"/>
        <family val="1"/>
        <scheme val="major"/>
      </rPr>
      <t>Prix TTC</t>
    </r>
  </si>
  <si>
    <r>
      <rPr>
        <b/>
        <sz val="10"/>
        <color rgb="FFFFFFFF"/>
        <rFont val="Cambria"/>
        <family val="1"/>
        <scheme val="major"/>
      </rPr>
      <t>Prix au détail</t>
    </r>
  </si>
  <si>
    <r>
      <rPr>
        <b/>
        <sz val="10"/>
        <color rgb="FFFFFFFF"/>
        <rFont val="Cambria"/>
        <family val="1"/>
        <scheme val="major"/>
      </rPr>
      <t>CSV</t>
    </r>
  </si>
  <si>
    <r>
      <rPr>
        <b/>
        <sz val="10"/>
        <color rgb="FFFFFFFF"/>
        <rFont val="Cambria"/>
        <family val="1"/>
        <scheme val="major"/>
      </rPr>
      <t>PVP
ADR**</t>
    </r>
  </si>
  <si>
    <r>
      <rPr>
        <b/>
        <sz val="10"/>
        <color rgb="FFFFFFFF"/>
        <rFont val="Cambria"/>
        <family val="1"/>
        <scheme val="major"/>
      </rPr>
      <t>Prix ADR HT</t>
    </r>
  </si>
  <si>
    <r>
      <rPr>
        <b/>
        <sz val="10"/>
        <color rgb="FFFFFFFF"/>
        <rFont val="Cambria"/>
        <family val="1"/>
        <scheme val="major"/>
      </rPr>
      <t>Prix ADR TTC</t>
    </r>
  </si>
  <si>
    <r>
      <rPr>
        <b/>
        <sz val="10"/>
        <color rgb="FFFFFFFF"/>
        <rFont val="Cambria"/>
        <family val="1"/>
        <scheme val="major"/>
      </rPr>
      <t>Prix ADR au détail</t>
    </r>
  </si>
  <si>
    <r>
      <rPr>
        <b/>
        <sz val="10"/>
        <color rgb="FFFFFFFF"/>
        <rFont val="Cambria"/>
        <family val="1"/>
        <scheme val="major"/>
      </rPr>
      <t>ADR CSV</t>
    </r>
  </si>
  <si>
    <t>CODE</t>
  </si>
  <si>
    <t>DESIGANTION</t>
  </si>
  <si>
    <t>P.U.</t>
  </si>
  <si>
    <t>TOTAL</t>
  </si>
  <si>
    <t>Total</t>
  </si>
  <si>
    <t>nom-prénom</t>
  </si>
  <si>
    <t>David</t>
  </si>
  <si>
    <t>SOCIETE</t>
  </si>
  <si>
    <t>VILLE</t>
  </si>
  <si>
    <t>Belgique</t>
  </si>
  <si>
    <t>NOM Prénom :</t>
  </si>
  <si>
    <t>Société :</t>
  </si>
  <si>
    <t>Adresse :</t>
  </si>
  <si>
    <t xml:space="preserve">N° DE </t>
  </si>
  <si>
    <t>Frais de port</t>
  </si>
  <si>
    <t>Sous Total</t>
  </si>
  <si>
    <t>Remise</t>
  </si>
  <si>
    <t>Arrondi sup</t>
  </si>
  <si>
    <t>Sous total remise incluse</t>
  </si>
  <si>
    <t>Commentaires additionnels</t>
  </si>
  <si>
    <t xml:space="preserve">fichier enregistrer sous : </t>
  </si>
  <si>
    <t>FACTURATION</t>
  </si>
  <si>
    <t>EXPEDITION</t>
  </si>
  <si>
    <t>COMMANDE</t>
  </si>
  <si>
    <t>FACTURE</t>
  </si>
  <si>
    <t>MAIL</t>
  </si>
  <si>
    <t>NAISSANCE</t>
  </si>
  <si>
    <t>ADRESSE FACTURATION</t>
  </si>
  <si>
    <t>PAYS :</t>
  </si>
  <si>
    <t>cp - ville</t>
  </si>
  <si>
    <t>ADRESSE LIV</t>
  </si>
  <si>
    <t>cp - ville LIV</t>
  </si>
  <si>
    <t>VILLE LIV</t>
  </si>
  <si>
    <t>CP LIV</t>
  </si>
  <si>
    <t>ad test</t>
  </si>
  <si>
    <t>bxl</t>
  </si>
  <si>
    <t>CP, ville :</t>
  </si>
  <si>
    <t>Colonne1</t>
  </si>
  <si>
    <t>client</t>
  </si>
  <si>
    <t>code art</t>
  </si>
  <si>
    <t>qty</t>
  </si>
  <si>
    <t>dez</t>
  </si>
  <si>
    <t>pu</t>
  </si>
  <si>
    <t>tot</t>
  </si>
  <si>
    <t>date</t>
  </si>
  <si>
    <t>num fact</t>
  </si>
  <si>
    <t>Colonne2</t>
  </si>
  <si>
    <t>Colonne3</t>
  </si>
  <si>
    <t>N° facture LPB</t>
  </si>
  <si>
    <t>N° facture NS</t>
  </si>
  <si>
    <t>Bénéfice</t>
  </si>
  <si>
    <t>N° Client</t>
  </si>
  <si>
    <t>Montant Achat NS</t>
  </si>
  <si>
    <t>Montant vente LPB</t>
  </si>
  <si>
    <t>FP NS</t>
  </si>
  <si>
    <t>FP LPB</t>
  </si>
  <si>
    <t>Code cadeau</t>
  </si>
  <si>
    <t xml:space="preserve"> ! Ne pas inscrire de données sur ces lignes !</t>
  </si>
  <si>
    <t>LPBE001</t>
  </si>
  <si>
    <t>LPBE002</t>
  </si>
  <si>
    <t>LPBE003</t>
  </si>
  <si>
    <t>CCLPBE005</t>
  </si>
  <si>
    <t>CCLPBE010</t>
  </si>
  <si>
    <t>CCLPBE015</t>
  </si>
  <si>
    <t>CODE CADEAU</t>
  </si>
  <si>
    <t>AUCUN</t>
  </si>
  <si>
    <t>remise</t>
  </si>
  <si>
    <t>N° DE COMMANDE</t>
  </si>
  <si>
    <t>Sous total</t>
  </si>
  <si>
    <t>Nathalie</t>
  </si>
  <si>
    <t>3</t>
  </si>
  <si>
    <t>F</t>
  </si>
  <si>
    <t>C</t>
  </si>
  <si>
    <t>PAYS LIV</t>
  </si>
  <si>
    <t>Néant</t>
  </si>
  <si>
    <t>rue d'ici</t>
  </si>
  <si>
    <t>par la</t>
  </si>
  <si>
    <t>be@gmail.com</t>
  </si>
  <si>
    <t>rue au hazard</t>
  </si>
  <si>
    <t>rue j'ai plus d'idée</t>
  </si>
  <si>
    <t>surterre</t>
  </si>
  <si>
    <t>danslemonde</t>
  </si>
  <si>
    <t>nio1</t>
  </si>
  <si>
    <t>ibou@hotmail.com</t>
  </si>
  <si>
    <t>bxn</t>
  </si>
  <si>
    <t>Isabelle022</t>
  </si>
  <si>
    <t>boula099</t>
  </si>
  <si>
    <t>dupond1234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</si>
</sst>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€&quot;* #,##0.00_);_(&quot;€&quot;* \(#,##0.00\);_(&quot;€&quot;* &quot;-&quot;??_);_(@_)"/>
    <numFmt numFmtId="165" formatCode="#,##0.00\ &quot;€&quot;"/>
    <numFmt numFmtId="166" formatCode="0#&quot; &quot;##&quot; &quot;##&quot; &quot;##&quot; &quot;##"/>
    <numFmt numFmtId="167" formatCode="#,##0\ &quot;€&quot;"/>
    <numFmt numFmtId="168" formatCode="d/mm/yy;@"/>
    <numFmt numFmtId="169" formatCode="_-* #,##0.00\ [$€-80C]_-;\-* #,##0.00\ [$€-80C]_-;_-* &quot;-&quot;??\ [$€-80C]_-;_-@_-"/>
    <numFmt numFmtId="170" formatCode="yy"/>
  </numFmts>
  <fonts count="66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1"/>
      <color theme="1" tint="0.24994659260841701"/>
      <name val="Calibri"/>
      <family val="2"/>
      <scheme val="minor"/>
    </font>
    <font>
      <sz val="11"/>
      <name val="Calibri"/>
      <family val="2"/>
      <scheme val="minor"/>
    </font>
    <font>
      <sz val="28"/>
      <color theme="5" tint="-0.24994659260841701"/>
      <name val="Cambria"/>
      <family val="2"/>
      <scheme val="major"/>
    </font>
    <font>
      <b/>
      <sz val="16"/>
      <color theme="5" tint="-0.24994659260841701"/>
      <name val="Cambria"/>
      <family val="2"/>
      <scheme val="major"/>
    </font>
    <font>
      <sz val="11"/>
      <color theme="1" tint="0.24994659260841701"/>
      <name val="Cambria"/>
      <family val="2"/>
      <scheme val="major"/>
    </font>
    <font>
      <sz val="10"/>
      <name val="Calibri"/>
      <family val="2"/>
      <scheme val="minor"/>
    </font>
    <font>
      <b/>
      <sz val="11"/>
      <color theme="1" tint="0.24994659260841701"/>
      <name val="Cambria"/>
      <family val="2"/>
      <scheme val="major"/>
    </font>
    <font>
      <b/>
      <sz val="11"/>
      <color theme="5" tint="-0.499984740745262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i/>
      <sz val="11"/>
      <color theme="1" tint="0.34998626667073579"/>
      <name val="Calibri"/>
      <family val="2"/>
      <scheme val="minor"/>
    </font>
    <font>
      <b/>
      <sz val="16"/>
      <color theme="8" tint="-0.499984740745262"/>
      <name val="Cambria"/>
      <family val="2"/>
      <scheme val="major"/>
    </font>
    <font>
      <sz val="28"/>
      <color theme="8" tint="-0.499984740745262"/>
      <name val="Cambria"/>
      <family val="2"/>
      <scheme val="major"/>
    </font>
    <font>
      <sz val="10"/>
      <color rgb="FF000000"/>
      <name val="Cambria"/>
      <family val="1"/>
      <scheme val="major"/>
    </font>
    <font>
      <b/>
      <sz val="10"/>
      <color theme="0"/>
      <name val="Cambria"/>
      <family val="1"/>
      <scheme val="major"/>
    </font>
    <font>
      <b/>
      <sz val="10"/>
      <name val="Cambria"/>
      <family val="1"/>
      <scheme val="major"/>
    </font>
    <font>
      <b/>
      <sz val="10"/>
      <color rgb="FFFFFFFF"/>
      <name val="Cambria"/>
      <family val="1"/>
      <scheme val="major"/>
    </font>
    <font>
      <sz val="10"/>
      <name val="Cambria"/>
      <family val="1"/>
      <scheme val="major"/>
    </font>
    <font>
      <sz val="11"/>
      <color theme="0"/>
      <name val="Calibri"/>
      <family val="2"/>
      <scheme val="minor"/>
    </font>
    <font>
      <b/>
      <sz val="11"/>
      <name val="Cambria"/>
      <family val="1"/>
      <scheme val="major"/>
    </font>
    <font>
      <sz val="11"/>
      <color theme="1" tint="0.24994659260841701"/>
      <name val="Cambria"/>
      <family val="1"/>
      <scheme val="major"/>
    </font>
    <font>
      <i/>
      <sz val="11"/>
      <color theme="1" tint="0.34998626667073579"/>
      <name val="Cambria"/>
      <family val="1"/>
      <scheme val="major"/>
    </font>
    <font>
      <b/>
      <sz val="11"/>
      <color theme="1" tint="0.24994659260841701"/>
      <name val="Cambria"/>
      <family val="1"/>
      <scheme val="major"/>
    </font>
    <font>
      <b/>
      <sz val="11"/>
      <color theme="8" tint="-0.499984740745262"/>
      <name val="Cambria"/>
      <family val="2"/>
      <scheme val="major"/>
    </font>
    <font>
      <b/>
      <sz val="11"/>
      <color theme="8" tint="-0.499984740745262"/>
      <name val="Cambria"/>
      <family val="1"/>
      <scheme val="major"/>
    </font>
    <font>
      <sz val="11"/>
      <color theme="1" tint="0.249977111117893"/>
      <name val="Cambria"/>
      <family val="1"/>
      <scheme val="major"/>
    </font>
    <font>
      <sz val="10"/>
      <color rgb="FF000000"/>
      <name val="Times New Roman"/>
      <family val="1"/>
    </font>
    <font>
      <sz val="11"/>
      <color theme="8" tint="-0.499984740745262"/>
      <name val="Cambria"/>
      <family val="1"/>
      <scheme val="major"/>
    </font>
    <font>
      <sz val="11"/>
      <color theme="8" tint="-0.499984740745262"/>
      <name val="Calibri"/>
      <family val="2"/>
      <scheme val="minor"/>
    </font>
    <font>
      <b/>
      <i/>
      <sz val="11"/>
      <color theme="8" tint="-0.499984740745262"/>
      <name val="Cambria"/>
      <family val="1"/>
      <scheme val="major"/>
    </font>
    <font>
      <b/>
      <sz val="11"/>
      <color theme="1" tint="0.24994659260841701"/>
      <name val="Calibri"/>
      <family val="2"/>
      <scheme val="minor"/>
    </font>
    <font>
      <u/>
      <sz val="11"/>
      <color theme="1" tint="0.24994659260841701"/>
      <name val="Calibri"/>
      <family val="2"/>
      <scheme val="minor"/>
    </font>
    <font>
      <b/>
      <u/>
      <sz val="11"/>
      <color theme="1" tint="0.24994659260841701"/>
      <name val="Cambria"/>
      <family val="1"/>
      <scheme val="major"/>
    </font>
    <font>
      <sz val="11"/>
      <color theme="1" tint="0.34998626667073579"/>
      <name val="Cambria"/>
      <family val="1"/>
      <scheme val="major"/>
    </font>
    <font>
      <b/>
      <sz val="12"/>
      <color theme="8" tint="-0.499984740745262"/>
      <name val="Cambria"/>
      <family val="1"/>
      <scheme val="major"/>
    </font>
    <font>
      <sz val="10"/>
      <color theme="8" tint="-0.499984740745262"/>
      <name val="Cambria"/>
      <family val="1"/>
      <scheme val="major"/>
    </font>
    <font>
      <sz val="11"/>
      <color rgb="FF000000"/>
      <name val="Cambria"/>
      <family val="1"/>
      <scheme val="major"/>
    </font>
    <font>
      <sz val="11"/>
      <name val="Cambria"/>
      <family val="1"/>
      <scheme val="major"/>
    </font>
    <font>
      <b/>
      <sz val="11"/>
      <color theme="0"/>
      <name val="Cambria"/>
      <family val="1"/>
      <scheme val="major"/>
    </font>
    <font>
      <u/>
      <sz val="10"/>
      <color theme="10"/>
      <name val="Times New Roman"/>
      <charset val="204"/>
    </font>
    <font>
      <sz val="10"/>
      <color theme="0"/>
      <name val="Cambria"/>
      <family val="1"/>
      <scheme val="major"/>
    </font>
    <font>
      <sz val="8"/>
      <color rgb="FF000000"/>
      <name val="Cambria"/>
      <family val="1"/>
      <scheme val="major"/>
    </font>
    <font>
      <sz val="10"/>
      <color theme="1" tint="0.24994659260841701"/>
      <name val="Calibri"/>
      <family val="2"/>
      <scheme val="minor"/>
    </font>
    <font>
      <b/>
      <sz val="10"/>
      <color rgb="FF000000"/>
      <name val="Times New Roman"/>
      <family val="1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i/>
      <sz val="11"/>
      <color theme="0"/>
      <name val="Calibri"/>
      <family val="2"/>
      <scheme val="minor"/>
    </font>
    <font>
      <sz val="11"/>
      <color theme="0"/>
      <name val="Cambria"/>
      <family val="1"/>
      <scheme val="major"/>
    </font>
    <font>
      <sz val="10"/>
      <color rgb="FF000000"/>
      <name val="Times New Roman"/>
      <family val="1"/>
      <charset val="204"/>
    </font>
    <font>
      <sz val="28"/>
      <color theme="0"/>
      <name val="Cambria"/>
      <family val="2"/>
      <scheme val="major"/>
    </font>
    <font>
      <sz val="11"/>
      <color theme="0"/>
      <name val="Cambria"/>
      <family val="2"/>
      <scheme val="major"/>
    </font>
    <font>
      <sz val="12"/>
      <color rgb="FF000000"/>
      <name val="Cambria"/>
      <family val="1"/>
      <scheme val="major"/>
    </font>
    <font>
      <b/>
      <sz val="12"/>
      <color rgb="FF000000"/>
      <name val="Cambria"/>
      <family val="1"/>
      <scheme val="major"/>
    </font>
    <font>
      <b/>
      <u/>
      <sz val="11"/>
      <color theme="8" tint="-0.499984740745262"/>
      <name val="Calibri"/>
      <family val="2"/>
      <scheme val="minor"/>
    </font>
    <font>
      <i/>
      <sz val="11"/>
      <color theme="0"/>
      <name val="Cambria"/>
      <family val="1"/>
      <scheme val="major"/>
    </font>
    <font>
      <sz val="16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8" tint="-0.499984740745262"/>
      <name val="Cambria"/>
      <family val="2"/>
      <scheme val="major"/>
    </font>
    <font>
      <b/>
      <u/>
      <sz val="11"/>
      <color theme="8" tint="-0.499984740745262"/>
      <name val="Cambria"/>
      <family val="1"/>
      <scheme val="major"/>
    </font>
    <font>
      <b/>
      <sz val="11"/>
      <color theme="8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10"/>
      <color theme="0"/>
      <name val="Cambria"/>
      <family val="1"/>
      <scheme val="major"/>
    </font>
    <font>
      <sz val="8"/>
      <color theme="1"/>
      <name val="Cambria"/>
      <family val="1"/>
      <scheme val="major"/>
    </font>
    <font>
      <sz val="10"/>
      <color theme="1"/>
      <name val="Cambria"/>
      <family val="1"/>
      <scheme val="major"/>
    </font>
  </fonts>
  <fills count="16">
    <fill>
      <patternFill patternType="none"/>
    </fill>
    <fill>
      <patternFill patternType="gray125"/>
    </fill>
    <fill>
      <patternFill patternType="solid">
        <fgColor rgb="FFC4D69B"/>
      </patternFill>
    </fill>
    <fill>
      <patternFill patternType="solid">
        <fgColor rgb="FFF9BE8F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D7E3BB"/>
        <bgColor rgb="FFFFFFFF"/>
      </patternFill>
    </fill>
    <fill>
      <patternFill patternType="solid">
        <fgColor rgb="FFFBD4B4"/>
        <bgColor rgb="FFFFFFFF"/>
      </patternFill>
    </fill>
    <fill>
      <patternFill patternType="solid">
        <fgColor rgb="FFEBF0DE"/>
        <bgColor rgb="FFFFFFFF"/>
      </patternFill>
    </fill>
    <fill>
      <patternFill patternType="solid">
        <fgColor rgb="FFFCE9D9"/>
        <bgColor rgb="FFFFFFFF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57">
    <border>
      <left/>
      <right/>
      <top/>
      <bottom/>
      <diagonal/>
    </border>
    <border>
      <left/>
      <right style="thin">
        <color rgb="FF0089AF"/>
      </right>
      <top/>
      <bottom/>
      <diagonal/>
    </border>
    <border>
      <left style="thin">
        <color rgb="FF0089AF"/>
      </left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theme="8" tint="-0.499984740745262"/>
      </left>
      <right/>
      <top style="thin">
        <color theme="8" tint="-0.499984740745262"/>
      </top>
      <bottom/>
      <diagonal/>
    </border>
    <border>
      <left/>
      <right/>
      <top style="thin">
        <color theme="8" tint="-0.499984740745262"/>
      </top>
      <bottom/>
      <diagonal/>
    </border>
    <border>
      <left/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/>
      <top/>
      <bottom/>
      <diagonal/>
    </border>
    <border>
      <left/>
      <right style="thin">
        <color theme="8" tint="-0.499984740745262"/>
      </right>
      <top/>
      <bottom/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/>
      <right/>
      <top/>
      <bottom style="thin">
        <color theme="8" tint="-0.499984740745262"/>
      </bottom>
      <diagonal/>
    </border>
    <border>
      <left/>
      <right style="thin">
        <color theme="8" tint="-0.499984740745262"/>
      </right>
      <top/>
      <bottom style="thin">
        <color theme="8" tint="-0.499984740745262"/>
      </bottom>
      <diagonal/>
    </border>
    <border>
      <left style="medium">
        <color theme="8" tint="-0.499984740745262"/>
      </left>
      <right/>
      <top style="medium">
        <color theme="8" tint="-0.499984740745262"/>
      </top>
      <bottom style="medium">
        <color theme="8" tint="-0.49998474074526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medium">
        <color theme="8" tint="-0.499984740745262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/>
      <top/>
      <bottom style="thin">
        <color rgb="FFFFFFFF"/>
      </bottom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/>
      <diagonal/>
    </border>
    <border>
      <left style="medium">
        <color theme="7" tint="-0.499984740745262"/>
      </left>
      <right style="medium">
        <color theme="7" tint="-0.499984740745262"/>
      </right>
      <top style="medium">
        <color theme="7" tint="-0.499984740745262"/>
      </top>
      <bottom style="medium">
        <color theme="7" tint="-0.499984740745262"/>
      </bottom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 style="medium">
        <color theme="7" tint="-0.499984740745262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rgb="FF4F81BC"/>
      </right>
      <top/>
      <bottom style="thin">
        <color rgb="FF000000"/>
      </bottom>
      <diagonal/>
    </border>
    <border>
      <left style="thin">
        <color rgb="FF4F81BC"/>
      </left>
      <right/>
      <top/>
      <bottom/>
      <diagonal/>
    </border>
    <border>
      <left/>
      <right style="thin">
        <color rgb="FF0089AF"/>
      </right>
      <top style="thin">
        <color rgb="FFFFFFFF"/>
      </top>
      <bottom style="thin">
        <color rgb="FFFFFFFF"/>
      </bottom>
      <diagonal/>
    </border>
    <border>
      <left style="thin">
        <color rgb="FF0089AF"/>
      </left>
      <right style="thin">
        <color rgb="FFFFFFFF"/>
      </right>
      <top/>
      <bottom style="thin">
        <color rgb="FFFFFFFF"/>
      </bottom>
      <diagonal/>
    </border>
    <border>
      <left/>
      <right style="thin">
        <color rgb="FF4F81BC"/>
      </right>
      <top style="thin">
        <color rgb="FF000000"/>
      </top>
      <bottom style="thin">
        <color rgb="FF000000"/>
      </bottom>
      <diagonal/>
    </border>
    <border>
      <left style="thin">
        <color rgb="FF0089A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theme="7" tint="0.39994506668294322"/>
      </left>
      <right style="thin">
        <color theme="7" tint="0.39994506668294322"/>
      </right>
      <top style="thin">
        <color theme="7" tint="0.39994506668294322"/>
      </top>
      <bottom style="double">
        <color theme="7" tint="0.39991454817346722"/>
      </bottom>
      <diagonal/>
    </border>
    <border>
      <left style="thin">
        <color theme="7" tint="0.39994506668294322"/>
      </left>
      <right style="thin">
        <color theme="7" tint="0.39994506668294322"/>
      </right>
      <top/>
      <bottom/>
      <diagonal/>
    </border>
    <border>
      <left/>
      <right style="thin">
        <color theme="7" tint="0.39994506668294322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/>
      <top style="thin">
        <color theme="0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2" fillId="0" borderId="0">
      <alignment wrapText="1"/>
    </xf>
    <xf numFmtId="0" fontId="3" fillId="0" borderId="0" applyNumberFormat="0" applyFill="0" applyBorder="0" applyAlignment="0">
      <alignment wrapText="1"/>
    </xf>
    <xf numFmtId="0" fontId="4" fillId="0" borderId="0" applyNumberFormat="0" applyFill="0" applyBorder="0" applyProtection="0">
      <alignment horizontal="right"/>
    </xf>
    <xf numFmtId="0" fontId="5" fillId="0" borderId="0" applyNumberFormat="0" applyFill="0" applyBorder="0" applyProtection="0">
      <alignment horizontal="left"/>
    </xf>
    <xf numFmtId="0" fontId="6" fillId="0" borderId="0" applyNumberFormat="0" applyFill="0" applyProtection="0">
      <alignment horizontal="left"/>
    </xf>
    <xf numFmtId="0" fontId="8" fillId="0" borderId="0" applyNumberFormat="0" applyFill="0" applyProtection="0"/>
    <xf numFmtId="14" fontId="2" fillId="0" borderId="0" applyFont="0" applyFill="0" applyBorder="0" applyAlignment="0">
      <alignment horizontal="left" vertical="top" wrapText="1"/>
    </xf>
    <xf numFmtId="166" fontId="2" fillId="0" borderId="0" applyFont="0" applyFill="0" applyBorder="0" applyAlignment="0">
      <alignment horizontal="left" vertical="top" wrapText="1"/>
    </xf>
    <xf numFmtId="0" fontId="2" fillId="0" borderId="0" applyNumberFormat="0" applyFont="0" applyFill="0" applyBorder="0">
      <alignment horizontal="left" wrapText="1" indent="8"/>
    </xf>
    <xf numFmtId="0" fontId="9" fillId="0" borderId="15" applyNumberFormat="0" applyFill="0" applyProtection="0">
      <alignment horizontal="left" wrapText="1"/>
    </xf>
    <xf numFmtId="0" fontId="10" fillId="4" borderId="0" applyNumberFormat="0" applyBorder="0" applyProtection="0">
      <alignment wrapText="1"/>
    </xf>
    <xf numFmtId="4" fontId="2" fillId="0" borderId="0" applyFont="0" applyFill="0" applyBorder="0" applyProtection="0">
      <alignment horizontal="right"/>
    </xf>
    <xf numFmtId="165" fontId="2" fillId="0" borderId="0" applyFont="0" applyFill="0" applyBorder="0" applyProtection="0">
      <alignment horizontal="right"/>
    </xf>
    <xf numFmtId="0" fontId="11" fillId="0" borderId="0" applyNumberFormat="0" applyFill="0" applyBorder="0" applyProtection="0">
      <alignment horizontal="center" wrapText="1"/>
    </xf>
    <xf numFmtId="164" fontId="27" fillId="0" borderId="0" applyFont="0" applyFill="0" applyBorder="0" applyAlignment="0" applyProtection="0"/>
    <xf numFmtId="0" fontId="40" fillId="0" borderId="0" applyNumberFormat="0" applyFill="0" applyBorder="0" applyAlignment="0" applyProtection="0"/>
  </cellStyleXfs>
  <cellXfs count="298">
    <xf numFmtId="0" fontId="0" fillId="0" borderId="0" xfId="0" applyFill="1" applyBorder="1" applyAlignment="1">
      <alignment horizontal="left" vertical="top"/>
    </xf>
    <xf numFmtId="0" fontId="2" fillId="0" borderId="0" xfId="2">
      <alignment wrapText="1"/>
    </xf>
    <xf numFmtId="0" fontId="6" fillId="0" borderId="0" xfId="6">
      <alignment horizontal="left"/>
    </xf>
    <xf numFmtId="0" fontId="7" fillId="0" borderId="0" xfId="2" applyFont="1">
      <alignment wrapText="1"/>
    </xf>
    <xf numFmtId="0" fontId="12" fillId="0" borderId="0" xfId="5" applyFont="1" applyBorder="1">
      <alignment horizontal="left"/>
    </xf>
    <xf numFmtId="0" fontId="14" fillId="0" borderId="0" xfId="0" applyFont="1" applyFill="1" applyBorder="1" applyAlignment="1">
      <alignment horizontal="left" vertical="top"/>
    </xf>
    <xf numFmtId="2" fontId="14" fillId="0" borderId="0" xfId="0" applyNumberFormat="1" applyFont="1" applyFill="1" applyBorder="1" applyAlignment="1">
      <alignment horizontal="left" vertical="top"/>
    </xf>
    <xf numFmtId="0" fontId="15" fillId="5" borderId="3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top"/>
    </xf>
    <xf numFmtId="165" fontId="20" fillId="0" borderId="0" xfId="0" applyNumberFormat="1" applyFont="1" applyBorder="1" applyAlignment="1">
      <alignment horizontal="center" vertical="center" wrapText="1"/>
    </xf>
    <xf numFmtId="165" fontId="22" fillId="0" borderId="0" xfId="15" applyNumberFormat="1" applyFont="1" applyBorder="1">
      <alignment horizontal="center" wrapText="1"/>
    </xf>
    <xf numFmtId="0" fontId="21" fillId="0" borderId="0" xfId="0" applyNumberFormat="1" applyFont="1" applyFill="1" applyBorder="1" applyAlignment="1" applyProtection="1">
      <alignment wrapText="1"/>
    </xf>
    <xf numFmtId="165" fontId="22" fillId="0" borderId="0" xfId="0" applyNumberFormat="1" applyFont="1" applyFill="1" applyBorder="1" applyAlignment="1">
      <alignment horizontal="center" wrapText="1"/>
    </xf>
    <xf numFmtId="0" fontId="2" fillId="0" borderId="0" xfId="2" applyAlignment="1">
      <alignment vertical="top" wrapText="1"/>
    </xf>
    <xf numFmtId="0" fontId="2" fillId="0" borderId="0" xfId="2" applyAlignment="1">
      <alignment wrapText="1"/>
    </xf>
    <xf numFmtId="0" fontId="6" fillId="0" borderId="0" xfId="6" applyAlignment="1">
      <alignment horizontal="right"/>
    </xf>
    <xf numFmtId="0" fontId="21" fillId="0" borderId="16" xfId="2" applyFont="1" applyBorder="1">
      <alignment wrapText="1"/>
    </xf>
    <xf numFmtId="0" fontId="23" fillId="0" borderId="17" xfId="7" applyFont="1" applyBorder="1" applyAlignment="1">
      <alignment horizontal="right" vertical="center"/>
    </xf>
    <xf numFmtId="0" fontId="18" fillId="0" borderId="17" xfId="2" applyFont="1" applyBorder="1">
      <alignment wrapText="1"/>
    </xf>
    <xf numFmtId="0" fontId="23" fillId="0" borderId="17" xfId="7" applyFont="1" applyBorder="1" applyAlignment="1"/>
    <xf numFmtId="0" fontId="23" fillId="0" borderId="18" xfId="7" applyFont="1" applyBorder="1" applyAlignment="1"/>
    <xf numFmtId="0" fontId="21" fillId="0" borderId="0" xfId="10" applyFont="1" applyBorder="1" applyAlignment="1">
      <alignment horizontal="left" vertical="top" wrapText="1"/>
    </xf>
    <xf numFmtId="0" fontId="21" fillId="0" borderId="0" xfId="2" applyFont="1" applyBorder="1">
      <alignment wrapText="1"/>
    </xf>
    <xf numFmtId="0" fontId="18" fillId="0" borderId="20" xfId="2" applyFont="1" applyBorder="1">
      <alignment wrapText="1"/>
    </xf>
    <xf numFmtId="0" fontId="21" fillId="0" borderId="22" xfId="10" applyFont="1" applyBorder="1" applyAlignment="1">
      <alignment horizontal="left" vertical="top" wrapText="1"/>
    </xf>
    <xf numFmtId="0" fontId="21" fillId="0" borderId="22" xfId="2" applyFont="1" applyBorder="1">
      <alignment wrapText="1"/>
    </xf>
    <xf numFmtId="0" fontId="18" fillId="0" borderId="23" xfId="2" applyFont="1" applyBorder="1">
      <alignment wrapText="1"/>
    </xf>
    <xf numFmtId="0" fontId="25" fillId="0" borderId="17" xfId="7" applyFont="1" applyBorder="1" applyAlignment="1">
      <alignment horizontal="left" vertical="center"/>
    </xf>
    <xf numFmtId="0" fontId="25" fillId="0" borderId="17" xfId="7" applyFont="1" applyBorder="1" applyAlignment="1">
      <alignment vertical="center"/>
    </xf>
    <xf numFmtId="0" fontId="25" fillId="0" borderId="0" xfId="0" applyNumberFormat="1" applyFont="1" applyBorder="1" applyAlignment="1">
      <alignment vertical="center" wrapText="1"/>
    </xf>
    <xf numFmtId="0" fontId="25" fillId="0" borderId="0" xfId="0" applyNumberFormat="1" applyFont="1" applyBorder="1" applyAlignment="1">
      <alignment horizontal="center" vertical="center" wrapText="1"/>
    </xf>
    <xf numFmtId="165" fontId="25" fillId="0" borderId="0" xfId="0" applyNumberFormat="1" applyFont="1" applyBorder="1" applyAlignment="1">
      <alignment horizontal="center" vertical="center"/>
    </xf>
    <xf numFmtId="165" fontId="25" fillId="0" borderId="0" xfId="0" applyNumberFormat="1" applyFont="1" applyBorder="1" applyAlignment="1">
      <alignment horizontal="center" vertical="center" wrapText="1"/>
    </xf>
    <xf numFmtId="0" fontId="19" fillId="0" borderId="0" xfId="2" applyFont="1">
      <alignment wrapText="1"/>
    </xf>
    <xf numFmtId="0" fontId="25" fillId="0" borderId="0" xfId="5" applyFont="1" applyBorder="1">
      <alignment horizontal="left"/>
    </xf>
    <xf numFmtId="0" fontId="24" fillId="0" borderId="0" xfId="7" applyFont="1" applyAlignment="1">
      <alignment horizontal="right"/>
    </xf>
    <xf numFmtId="0" fontId="2" fillId="0" borderId="0" xfId="2" applyAlignment="1"/>
    <xf numFmtId="0" fontId="2" fillId="0" borderId="0" xfId="2" applyAlignment="1">
      <alignment vertical="top"/>
    </xf>
    <xf numFmtId="0" fontId="7" fillId="0" borderId="0" xfId="2" applyFont="1" applyBorder="1" applyAlignment="1">
      <alignment horizontal="center" wrapText="1"/>
    </xf>
    <xf numFmtId="14" fontId="6" fillId="0" borderId="0" xfId="8" applyFont="1" applyBorder="1" applyAlignment="1"/>
    <xf numFmtId="0" fontId="18" fillId="0" borderId="0" xfId="2" applyFont="1" applyBorder="1">
      <alignment wrapText="1"/>
    </xf>
    <xf numFmtId="0" fontId="29" fillId="6" borderId="0" xfId="2" applyFont="1" applyFill="1">
      <alignment wrapText="1"/>
    </xf>
    <xf numFmtId="0" fontId="7" fillId="0" borderId="0" xfId="2" applyFont="1" applyBorder="1">
      <alignment wrapText="1"/>
    </xf>
    <xf numFmtId="0" fontId="33" fillId="0" borderId="0" xfId="2" applyFont="1" applyAlignment="1">
      <alignment horizontal="left"/>
    </xf>
    <xf numFmtId="0" fontId="32" fillId="0" borderId="0" xfId="2" applyFont="1" applyBorder="1" applyAlignment="1">
      <alignment horizontal="left" wrapText="1" indent="2"/>
    </xf>
    <xf numFmtId="0" fontId="2" fillId="0" borderId="0" xfId="2" applyFont="1">
      <alignment wrapText="1"/>
    </xf>
    <xf numFmtId="165" fontId="34" fillId="0" borderId="0" xfId="15" applyNumberFormat="1" applyFont="1" applyBorder="1">
      <alignment horizontal="center" wrapText="1"/>
    </xf>
    <xf numFmtId="0" fontId="34" fillId="0" borderId="0" xfId="0" applyFont="1" applyFill="1" applyBorder="1" applyAlignment="1">
      <alignment horizontal="center" wrapText="1"/>
    </xf>
    <xf numFmtId="165" fontId="34" fillId="0" borderId="0" xfId="0" applyNumberFormat="1" applyFont="1" applyFill="1" applyBorder="1" applyAlignment="1">
      <alignment horizontal="center" wrapText="1"/>
    </xf>
    <xf numFmtId="0" fontId="34" fillId="0" borderId="0" xfId="0" applyFont="1" applyFill="1" applyBorder="1" applyAlignment="1">
      <alignment horizontal="left" wrapText="1"/>
    </xf>
    <xf numFmtId="0" fontId="7" fillId="0" borderId="0" xfId="2" applyFont="1" applyAlignment="1">
      <alignment horizontal="left" wrapText="1"/>
    </xf>
    <xf numFmtId="0" fontId="15" fillId="5" borderId="34" xfId="0" applyFont="1" applyFill="1" applyBorder="1" applyAlignment="1">
      <alignment horizontal="center" vertical="center" wrapText="1"/>
    </xf>
    <xf numFmtId="0" fontId="7" fillId="0" borderId="0" xfId="2" applyFont="1" applyAlignment="1">
      <alignment horizontal="left" vertical="center" wrapText="1"/>
    </xf>
    <xf numFmtId="0" fontId="7" fillId="0" borderId="0" xfId="2" applyFont="1" applyAlignment="1">
      <alignment vertical="center" wrapText="1"/>
    </xf>
    <xf numFmtId="165" fontId="35" fillId="0" borderId="36" xfId="2" applyNumberFormat="1" applyFont="1" applyBorder="1" applyAlignment="1">
      <alignment horizontal="center" vertical="center" wrapText="1"/>
    </xf>
    <xf numFmtId="167" fontId="34" fillId="0" borderId="0" xfId="0" applyNumberFormat="1" applyFont="1" applyFill="1" applyBorder="1" applyAlignment="1">
      <alignment horizontal="center" wrapText="1"/>
    </xf>
    <xf numFmtId="0" fontId="36" fillId="0" borderId="37" xfId="2" applyFont="1" applyBorder="1" applyAlignment="1">
      <alignment horizontal="center" vertical="center" wrapText="1"/>
    </xf>
    <xf numFmtId="0" fontId="35" fillId="0" borderId="0" xfId="2" applyFont="1" applyAlignment="1">
      <alignment horizontal="right" vertical="center" wrapText="1" indent="1"/>
    </xf>
    <xf numFmtId="0" fontId="24" fillId="0" borderId="0" xfId="7" applyFont="1" applyAlignment="1">
      <alignment horizontal="right" indent="1"/>
    </xf>
    <xf numFmtId="0" fontId="25" fillId="0" borderId="0" xfId="2" applyFont="1" applyAlignment="1"/>
    <xf numFmtId="0" fontId="2" fillId="0" borderId="0" xfId="2" applyFill="1">
      <alignment wrapText="1"/>
    </xf>
    <xf numFmtId="0" fontId="38" fillId="0" borderId="39" xfId="0" applyFont="1" applyFill="1" applyBorder="1" applyAlignment="1">
      <alignment horizontal="left" vertical="top"/>
    </xf>
    <xf numFmtId="0" fontId="20" fillId="7" borderId="8" xfId="0" applyFont="1" applyFill="1" applyBorder="1" applyAlignment="1">
      <alignment horizontal="center" vertical="top"/>
    </xf>
    <xf numFmtId="0" fontId="20" fillId="7" borderId="6" xfId="0" applyFont="1" applyFill="1" applyBorder="1" applyAlignment="1">
      <alignment horizontal="left" vertical="top"/>
    </xf>
    <xf numFmtId="0" fontId="20" fillId="7" borderId="5" xfId="0" applyFont="1" applyFill="1" applyBorder="1" applyAlignment="1">
      <alignment horizontal="left" vertical="top"/>
    </xf>
    <xf numFmtId="0" fontId="20" fillId="7" borderId="9" xfId="0" applyFont="1" applyFill="1" applyBorder="1" applyAlignment="1">
      <alignment horizontal="center" vertical="top"/>
    </xf>
    <xf numFmtId="0" fontId="20" fillId="7" borderId="41" xfId="0" applyFont="1" applyFill="1" applyBorder="1" applyAlignment="1">
      <alignment horizontal="center" vertical="top"/>
    </xf>
    <xf numFmtId="0" fontId="38" fillId="8" borderId="42" xfId="0" applyFont="1" applyFill="1" applyBorder="1" applyAlignment="1">
      <alignment horizontal="right" vertical="top"/>
    </xf>
    <xf numFmtId="0" fontId="38" fillId="8" borderId="6" xfId="0" applyFont="1" applyFill="1" applyBorder="1" applyAlignment="1">
      <alignment horizontal="left" vertical="top"/>
    </xf>
    <xf numFmtId="0" fontId="38" fillId="8" borderId="5" xfId="0" applyFont="1" applyFill="1" applyBorder="1" applyAlignment="1">
      <alignment horizontal="left" vertical="top"/>
    </xf>
    <xf numFmtId="0" fontId="38" fillId="0" borderId="43" xfId="0" applyFont="1" applyFill="1" applyBorder="1" applyAlignment="1">
      <alignment horizontal="left" vertical="top"/>
    </xf>
    <xf numFmtId="0" fontId="20" fillId="9" borderId="10" xfId="0" applyFont="1" applyFill="1" applyBorder="1" applyAlignment="1">
      <alignment horizontal="center" vertical="top"/>
    </xf>
    <xf numFmtId="0" fontId="20" fillId="9" borderId="11" xfId="0" applyFont="1" applyFill="1" applyBorder="1" applyAlignment="1">
      <alignment horizontal="left" vertical="top"/>
    </xf>
    <xf numFmtId="0" fontId="20" fillId="9" borderId="13" xfId="0" applyFont="1" applyFill="1" applyBorder="1" applyAlignment="1">
      <alignment horizontal="left" vertical="top"/>
    </xf>
    <xf numFmtId="0" fontId="20" fillId="9" borderId="9" xfId="0" applyFont="1" applyFill="1" applyBorder="1" applyAlignment="1">
      <alignment horizontal="center" vertical="top"/>
    </xf>
    <xf numFmtId="0" fontId="20" fillId="9" borderId="41" xfId="0" applyFont="1" applyFill="1" applyBorder="1" applyAlignment="1">
      <alignment horizontal="center" vertical="top"/>
    </xf>
    <xf numFmtId="0" fontId="38" fillId="10" borderId="44" xfId="0" applyFont="1" applyFill="1" applyBorder="1" applyAlignment="1">
      <alignment horizontal="right" vertical="top"/>
    </xf>
    <xf numFmtId="0" fontId="38" fillId="10" borderId="11" xfId="0" applyFont="1" applyFill="1" applyBorder="1" applyAlignment="1">
      <alignment horizontal="left" vertical="top"/>
    </xf>
    <xf numFmtId="0" fontId="38" fillId="10" borderId="13" xfId="0" applyFont="1" applyFill="1" applyBorder="1" applyAlignment="1">
      <alignment horizontal="left" vertical="top"/>
    </xf>
    <xf numFmtId="0" fontId="20" fillId="0" borderId="40" xfId="0" applyFont="1" applyFill="1" applyBorder="1" applyAlignment="1">
      <alignment horizontal="center" vertical="top"/>
    </xf>
    <xf numFmtId="0" fontId="38" fillId="8" borderId="10" xfId="0" applyFont="1" applyFill="1" applyBorder="1" applyAlignment="1">
      <alignment horizontal="right" vertical="top"/>
    </xf>
    <xf numFmtId="0" fontId="38" fillId="10" borderId="10" xfId="0" applyFont="1" applyFill="1" applyBorder="1" applyAlignment="1">
      <alignment horizontal="right" vertical="top"/>
    </xf>
    <xf numFmtId="0" fontId="38" fillId="8" borderId="13" xfId="0" applyFont="1" applyFill="1" applyBorder="1" applyAlignment="1">
      <alignment horizontal="right" vertical="top"/>
    </xf>
    <xf numFmtId="0" fontId="38" fillId="10" borderId="13" xfId="0" applyFont="1" applyFill="1" applyBorder="1" applyAlignment="1">
      <alignment horizontal="right" vertical="top"/>
    </xf>
    <xf numFmtId="1" fontId="37" fillId="0" borderId="7" xfId="0" applyNumberFormat="1" applyFont="1" applyFill="1" applyBorder="1" applyAlignment="1">
      <alignment horizontal="center" vertical="top" shrinkToFit="1"/>
    </xf>
    <xf numFmtId="1" fontId="37" fillId="0" borderId="12" xfId="0" applyNumberFormat="1" applyFont="1" applyFill="1" applyBorder="1" applyAlignment="1">
      <alignment horizontal="center" vertical="top" shrinkToFit="1"/>
    </xf>
    <xf numFmtId="0" fontId="19" fillId="0" borderId="0" xfId="2" applyFont="1" applyBorder="1" applyAlignment="1">
      <alignment horizontal="center" vertical="center" wrapText="1"/>
    </xf>
    <xf numFmtId="0" fontId="28" fillId="0" borderId="0" xfId="2" applyFont="1" applyAlignment="1">
      <alignment horizontal="right" vertical="center" wrapText="1"/>
    </xf>
    <xf numFmtId="0" fontId="11" fillId="0" borderId="0" xfId="15" applyFill="1" applyAlignment="1">
      <alignment horizontal="center" vertical="top" wrapText="1"/>
    </xf>
    <xf numFmtId="0" fontId="13" fillId="0" borderId="0" xfId="4" applyFont="1" applyAlignment="1">
      <alignment horizontal="center" vertical="center"/>
    </xf>
    <xf numFmtId="0" fontId="7" fillId="0" borderId="0" xfId="2" applyFont="1" applyAlignment="1"/>
    <xf numFmtId="0" fontId="29" fillId="6" borderId="0" xfId="2" applyFont="1" applyFill="1" applyAlignment="1"/>
    <xf numFmtId="0" fontId="2" fillId="0" borderId="0" xfId="2" applyAlignment="1">
      <alignment vertical="center"/>
    </xf>
    <xf numFmtId="0" fontId="42" fillId="0" borderId="0" xfId="0" applyFont="1" applyFill="1" applyBorder="1" applyAlignment="1">
      <alignment horizontal="left" vertical="top"/>
    </xf>
    <xf numFmtId="0" fontId="39" fillId="0" borderId="0" xfId="7" applyFont="1" applyBorder="1" applyAlignment="1">
      <alignment vertical="center"/>
    </xf>
    <xf numFmtId="0" fontId="41" fillId="0" borderId="0" xfId="2" applyFont="1" applyBorder="1">
      <alignment wrapText="1"/>
    </xf>
    <xf numFmtId="0" fontId="25" fillId="0" borderId="0" xfId="0" applyFont="1" applyBorder="1" applyAlignment="1">
      <alignment horizontal="left" vertical="center"/>
    </xf>
    <xf numFmtId="0" fontId="43" fillId="0" borderId="32" xfId="2" applyFont="1" applyBorder="1" applyAlignment="1">
      <alignment horizontal="left" indent="1"/>
    </xf>
    <xf numFmtId="0" fontId="43" fillId="0" borderId="0" xfId="2" applyFont="1" applyBorder="1" applyAlignment="1">
      <alignment horizontal="left" indent="1"/>
    </xf>
    <xf numFmtId="0" fontId="43" fillId="0" borderId="26" xfId="2" applyFont="1" applyBorder="1" applyAlignment="1">
      <alignment horizontal="left" indent="1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0" fontId="44" fillId="0" borderId="0" xfId="0" applyFont="1" applyFill="1" applyBorder="1" applyAlignment="1">
      <alignment horizontal="center" vertical="center"/>
    </xf>
    <xf numFmtId="0" fontId="19" fillId="12" borderId="0" xfId="2" applyFont="1" applyFill="1">
      <alignment wrapText="1"/>
    </xf>
    <xf numFmtId="0" fontId="39" fillId="12" borderId="18" xfId="7" applyFont="1" applyFill="1" applyBorder="1" applyAlignment="1"/>
    <xf numFmtId="0" fontId="41" fillId="12" borderId="20" xfId="2" applyFont="1" applyFill="1" applyBorder="1">
      <alignment wrapText="1"/>
    </xf>
    <xf numFmtId="0" fontId="41" fillId="12" borderId="23" xfId="2" applyFont="1" applyFill="1" applyBorder="1">
      <alignment wrapText="1"/>
    </xf>
    <xf numFmtId="0" fontId="45" fillId="12" borderId="0" xfId="2" applyFont="1" applyFill="1">
      <alignment wrapText="1"/>
    </xf>
    <xf numFmtId="165" fontId="39" fillId="12" borderId="0" xfId="0" applyNumberFormat="1" applyFont="1" applyFill="1" applyBorder="1" applyAlignment="1">
      <alignment horizontal="center" vertical="center" wrapText="1"/>
    </xf>
    <xf numFmtId="0" fontId="46" fillId="12" borderId="0" xfId="0" applyFont="1" applyFill="1" applyBorder="1" applyAlignment="1">
      <alignment horizontal="left" vertical="top"/>
    </xf>
    <xf numFmtId="0" fontId="47" fillId="12" borderId="0" xfId="15" applyFont="1" applyFill="1" applyAlignment="1">
      <alignment horizontal="center" vertical="top" wrapText="1"/>
    </xf>
    <xf numFmtId="168" fontId="44" fillId="0" borderId="0" xfId="0" applyNumberFormat="1" applyFont="1" applyFill="1" applyBorder="1" applyAlignment="1">
      <alignment horizontal="center" vertical="center"/>
    </xf>
    <xf numFmtId="168" fontId="0" fillId="0" borderId="0" xfId="0" applyNumberFormat="1" applyFill="1" applyBorder="1" applyAlignment="1">
      <alignment horizontal="left" vertical="top"/>
    </xf>
    <xf numFmtId="0" fontId="11" fillId="0" borderId="0" xfId="15" applyFill="1" applyAlignment="1">
      <alignment horizontal="center" vertical="top" wrapText="1"/>
    </xf>
    <xf numFmtId="0" fontId="13" fillId="0" borderId="0" xfId="4" applyFont="1" applyAlignment="1">
      <alignment horizontal="center" vertical="center"/>
    </xf>
    <xf numFmtId="0" fontId="49" fillId="0" borderId="0" xfId="0" applyFont="1" applyFill="1" applyBorder="1" applyAlignment="1">
      <alignment horizontal="left" vertical="top"/>
    </xf>
    <xf numFmtId="0" fontId="41" fillId="12" borderId="0" xfId="2" applyFont="1" applyFill="1" applyBorder="1">
      <alignment wrapText="1"/>
    </xf>
    <xf numFmtId="0" fontId="50" fillId="12" borderId="0" xfId="4" applyFont="1" applyFill="1" applyAlignment="1">
      <alignment horizontal="center" vertical="center"/>
    </xf>
    <xf numFmtId="0" fontId="45" fillId="12" borderId="0" xfId="2" applyFont="1" applyFill="1" applyBorder="1" applyAlignment="1">
      <alignment horizontal="center" wrapText="1"/>
    </xf>
    <xf numFmtId="14" fontId="51" fillId="12" borderId="0" xfId="8" applyFont="1" applyFill="1" applyBorder="1" applyAlignment="1"/>
    <xf numFmtId="0" fontId="51" fillId="12" borderId="0" xfId="6" applyFont="1" applyFill="1" applyAlignment="1">
      <alignment horizontal="right"/>
    </xf>
    <xf numFmtId="0" fontId="39" fillId="12" borderId="0" xfId="7" applyFont="1" applyFill="1" applyBorder="1" applyAlignment="1">
      <alignment vertical="center"/>
    </xf>
    <xf numFmtId="165" fontId="26" fillId="0" borderId="0" xfId="15" applyNumberFormat="1" applyFont="1" applyFill="1" applyBorder="1" applyAlignment="1">
      <alignment horizontal="center" vertical="center" wrapText="1"/>
    </xf>
    <xf numFmtId="0" fontId="14" fillId="0" borderId="46" xfId="0" applyFont="1" applyFill="1" applyBorder="1" applyAlignment="1">
      <alignment horizontal="left" vertical="top"/>
    </xf>
    <xf numFmtId="0" fontId="53" fillId="0" borderId="46" xfId="0" applyFont="1" applyFill="1" applyBorder="1" applyAlignment="1">
      <alignment horizontal="center" vertical="top" wrapText="1"/>
    </xf>
    <xf numFmtId="0" fontId="53" fillId="0" borderId="0" xfId="0" applyFont="1" applyFill="1" applyBorder="1" applyAlignment="1">
      <alignment horizontal="center" vertical="top" wrapText="1"/>
    </xf>
    <xf numFmtId="0" fontId="53" fillId="0" borderId="38" xfId="0" applyFont="1" applyFill="1" applyBorder="1" applyAlignment="1">
      <alignment horizontal="center" vertical="top" wrapText="1"/>
    </xf>
    <xf numFmtId="0" fontId="28" fillId="0" borderId="0" xfId="2" applyFont="1" applyAlignment="1">
      <alignment horizontal="right" vertical="center" wrapText="1"/>
    </xf>
    <xf numFmtId="9" fontId="36" fillId="0" borderId="35" xfId="1" applyNumberFormat="1" applyFont="1" applyBorder="1" applyAlignment="1">
      <alignment horizontal="center" vertical="center" wrapText="1"/>
    </xf>
    <xf numFmtId="0" fontId="54" fillId="0" borderId="0" xfId="2" applyFont="1" applyAlignment="1">
      <alignment horizontal="center" vertical="center" wrapText="1"/>
    </xf>
    <xf numFmtId="165" fontId="36" fillId="0" borderId="48" xfId="16" applyNumberFormat="1" applyFont="1" applyBorder="1" applyAlignment="1">
      <alignment horizontal="center" vertical="center"/>
    </xf>
    <xf numFmtId="167" fontId="36" fillId="0" borderId="47" xfId="1" applyNumberFormat="1" applyFont="1" applyBorder="1" applyAlignment="1">
      <alignment horizontal="center" vertical="center" wrapText="1"/>
    </xf>
    <xf numFmtId="165" fontId="48" fillId="0" borderId="0" xfId="0" applyNumberFormat="1" applyFont="1" applyFill="1" applyBorder="1" applyAlignment="1">
      <alignment horizontal="center" wrapText="1"/>
    </xf>
    <xf numFmtId="0" fontId="55" fillId="0" borderId="0" xfId="1" applyNumberFormat="1" applyFont="1" applyFill="1" applyBorder="1" applyAlignment="1">
      <alignment horizontal="center" wrapText="1"/>
    </xf>
    <xf numFmtId="0" fontId="3" fillId="0" borderId="0" xfId="2" applyFont="1" applyBorder="1">
      <alignment wrapText="1"/>
    </xf>
    <xf numFmtId="0" fontId="3" fillId="0" borderId="0" xfId="2" applyFont="1">
      <alignment wrapText="1"/>
    </xf>
    <xf numFmtId="0" fontId="3" fillId="0" borderId="0" xfId="2" applyFont="1" applyBorder="1" applyAlignment="1">
      <alignment vertical="center" wrapText="1"/>
    </xf>
    <xf numFmtId="9" fontId="3" fillId="0" borderId="0" xfId="1" applyFont="1" applyBorder="1" applyAlignment="1">
      <alignment wrapText="1"/>
    </xf>
    <xf numFmtId="0" fontId="3" fillId="0" borderId="0" xfId="2" applyFont="1" applyAlignment="1"/>
    <xf numFmtId="0" fontId="19" fillId="0" borderId="0" xfId="2" applyFont="1" applyAlignment="1">
      <alignment horizontal="center" wrapText="1"/>
    </xf>
    <xf numFmtId="0" fontId="45" fillId="0" borderId="0" xfId="2" applyFont="1">
      <alignment wrapText="1"/>
    </xf>
    <xf numFmtId="165" fontId="25" fillId="0" borderId="0" xfId="0" applyNumberFormat="1" applyFont="1" applyBorder="1" applyAlignment="1">
      <alignment horizontal="left" vertical="center" indent="1"/>
    </xf>
    <xf numFmtId="0" fontId="24" fillId="0" borderId="0" xfId="7" applyFont="1" applyAlignment="1">
      <alignment horizontal="left"/>
    </xf>
    <xf numFmtId="0" fontId="19" fillId="0" borderId="0" xfId="2" applyFont="1" applyBorder="1">
      <alignment wrapText="1"/>
    </xf>
    <xf numFmtId="0" fontId="19" fillId="0" borderId="0" xfId="2" applyFont="1" applyBorder="1" applyAlignment="1">
      <alignment horizontal="right" vertical="center" wrapText="1"/>
    </xf>
    <xf numFmtId="0" fontId="19" fillId="0" borderId="0" xfId="2" applyFont="1" applyAlignment="1"/>
    <xf numFmtId="0" fontId="19" fillId="0" borderId="0" xfId="2" applyFont="1" applyAlignment="1">
      <alignment vertical="top"/>
    </xf>
    <xf numFmtId="0" fontId="19" fillId="0" borderId="0" xfId="2" applyFont="1" applyBorder="1" applyAlignment="1">
      <alignment horizontal="right" wrapText="1"/>
    </xf>
    <xf numFmtId="0" fontId="19" fillId="0" borderId="0" xfId="2" applyFont="1" applyBorder="1" applyAlignment="1">
      <alignment vertical="center" wrapText="1"/>
    </xf>
    <xf numFmtId="0" fontId="56" fillId="0" borderId="0" xfId="2" applyFont="1" applyBorder="1" applyAlignment="1">
      <alignment vertical="top" wrapText="1"/>
    </xf>
    <xf numFmtId="0" fontId="19" fillId="0" borderId="0" xfId="2" applyFont="1" applyBorder="1" applyAlignment="1"/>
    <xf numFmtId="0" fontId="19" fillId="0" borderId="0" xfId="2" applyFont="1" applyBorder="1" applyAlignment="1">
      <alignment wrapText="1"/>
    </xf>
    <xf numFmtId="0" fontId="19" fillId="0" borderId="0" xfId="2" applyFont="1" applyBorder="1" applyAlignment="1">
      <alignment horizontal="left"/>
    </xf>
    <xf numFmtId="0" fontId="25" fillId="0" borderId="0" xfId="0" applyNumberFormat="1" applyFont="1" applyBorder="1" applyAlignment="1">
      <alignment horizontal="left" vertical="center" wrapText="1"/>
    </xf>
    <xf numFmtId="0" fontId="19" fillId="0" borderId="0" xfId="2" applyFont="1" applyFill="1" applyBorder="1" applyAlignment="1">
      <alignment horizontal="center" vertical="center" wrapText="1"/>
    </xf>
    <xf numFmtId="0" fontId="19" fillId="0" borderId="0" xfId="2" applyFont="1" applyFill="1" applyBorder="1">
      <alignment wrapText="1"/>
    </xf>
    <xf numFmtId="0" fontId="19" fillId="0" borderId="0" xfId="2" applyFont="1" applyFill="1" applyBorder="1" applyAlignment="1">
      <alignment horizontal="right" vertical="center" wrapText="1"/>
    </xf>
    <xf numFmtId="0" fontId="57" fillId="0" borderId="0" xfId="2" applyFont="1" applyFill="1" applyBorder="1" applyAlignment="1">
      <alignment wrapText="1"/>
    </xf>
    <xf numFmtId="0" fontId="19" fillId="0" borderId="0" xfId="2" applyFont="1" applyFill="1" applyBorder="1" applyAlignment="1">
      <alignment horizontal="left" wrapText="1"/>
    </xf>
    <xf numFmtId="0" fontId="57" fillId="0" borderId="0" xfId="2" applyFont="1" applyFill="1" applyBorder="1" applyAlignment="1">
      <alignment horizontal="left" wrapText="1"/>
    </xf>
    <xf numFmtId="0" fontId="19" fillId="0" borderId="0" xfId="2" applyFont="1" applyFill="1" applyBorder="1" applyAlignment="1">
      <alignment horizontal="left" vertical="center" wrapText="1"/>
    </xf>
    <xf numFmtId="0" fontId="19" fillId="0" borderId="0" xfId="2" applyFont="1" applyFill="1" applyBorder="1" applyAlignment="1">
      <alignment horizontal="left" vertical="top" wrapText="1"/>
    </xf>
    <xf numFmtId="0" fontId="19" fillId="0" borderId="0" xfId="2" applyFont="1" applyFill="1" applyBorder="1" applyAlignment="1"/>
    <xf numFmtId="0" fontId="19" fillId="0" borderId="0" xfId="2" applyFont="1" applyFill="1" applyBorder="1" applyAlignment="1">
      <alignment vertical="top"/>
    </xf>
    <xf numFmtId="0" fontId="19" fillId="0" borderId="0" xfId="2" applyFont="1" applyFill="1" applyBorder="1" applyAlignment="1">
      <alignment vertical="center" wrapText="1"/>
    </xf>
    <xf numFmtId="0" fontId="56" fillId="0" borderId="0" xfId="2" applyFont="1" applyFill="1" applyBorder="1" applyAlignment="1">
      <alignment vertical="top" wrapText="1"/>
    </xf>
    <xf numFmtId="0" fontId="19" fillId="0" borderId="0" xfId="2" applyFont="1" applyFill="1" applyBorder="1" applyAlignment="1">
      <alignment wrapText="1"/>
    </xf>
    <xf numFmtId="0" fontId="19" fillId="0" borderId="0" xfId="2" applyFont="1" applyFill="1" applyBorder="1" applyAlignment="1">
      <alignment horizontal="left"/>
    </xf>
    <xf numFmtId="167" fontId="19" fillId="0" borderId="0" xfId="2" applyNumberFormat="1" applyFont="1" applyFill="1" applyBorder="1">
      <alignment wrapText="1"/>
    </xf>
    <xf numFmtId="0" fontId="19" fillId="0" borderId="0" xfId="2" applyFont="1" applyFill="1" applyBorder="1" applyAlignment="1">
      <alignment vertical="top" wrapText="1"/>
    </xf>
    <xf numFmtId="167" fontId="19" fillId="0" borderId="0" xfId="2" applyNumberFormat="1" applyFont="1" applyFill="1" applyBorder="1" applyAlignment="1">
      <alignment vertical="top" wrapText="1"/>
    </xf>
    <xf numFmtId="165" fontId="48" fillId="12" borderId="0" xfId="0" applyNumberFormat="1" applyFont="1" applyFill="1" applyBorder="1" applyAlignment="1">
      <alignment horizontal="center" wrapText="1"/>
    </xf>
    <xf numFmtId="0" fontId="28" fillId="0" borderId="0" xfId="10" applyFont="1" applyBorder="1" applyAlignment="1">
      <alignment horizontal="left" vertical="top" wrapText="1"/>
    </xf>
    <xf numFmtId="0" fontId="28" fillId="0" borderId="22" xfId="10" applyFont="1" applyBorder="1" applyAlignment="1">
      <alignment horizontal="left" vertical="top" wrapText="1"/>
    </xf>
    <xf numFmtId="0" fontId="28" fillId="0" borderId="0" xfId="0" applyNumberFormat="1" applyFont="1" applyFill="1" applyBorder="1" applyAlignment="1" applyProtection="1">
      <alignment wrapText="1"/>
    </xf>
    <xf numFmtId="0" fontId="59" fillId="0" borderId="0" xfId="2" applyFont="1" applyAlignment="1">
      <alignment horizontal="left"/>
    </xf>
    <xf numFmtId="169" fontId="53" fillId="0" borderId="0" xfId="16" applyNumberFormat="1" applyFont="1" applyFill="1" applyBorder="1" applyAlignment="1">
      <alignment horizontal="center" vertical="top" wrapText="1"/>
    </xf>
    <xf numFmtId="169" fontId="52" fillId="0" borderId="0" xfId="16" applyNumberFormat="1" applyFont="1" applyFill="1" applyBorder="1" applyAlignment="1">
      <alignment horizontal="left" vertical="top"/>
    </xf>
    <xf numFmtId="0" fontId="53" fillId="0" borderId="0" xfId="16" applyNumberFormat="1" applyFont="1" applyFill="1" applyBorder="1" applyAlignment="1">
      <alignment horizontal="center" vertical="top" wrapText="1"/>
    </xf>
    <xf numFmtId="169" fontId="14" fillId="0" borderId="0" xfId="16" applyNumberFormat="1" applyFont="1" applyFill="1" applyBorder="1" applyAlignment="1">
      <alignment horizontal="left" vertical="top"/>
    </xf>
    <xf numFmtId="169" fontId="53" fillId="0" borderId="0" xfId="0" applyNumberFormat="1" applyFont="1" applyFill="1" applyBorder="1" applyAlignment="1">
      <alignment horizontal="center" vertical="top" wrapText="1"/>
    </xf>
    <xf numFmtId="169" fontId="53" fillId="0" borderId="46" xfId="0" applyNumberFormat="1" applyFont="1" applyFill="1" applyBorder="1" applyAlignment="1">
      <alignment horizontal="center" vertical="top" wrapText="1"/>
    </xf>
    <xf numFmtId="169" fontId="14" fillId="0" borderId="0" xfId="0" applyNumberFormat="1" applyFont="1" applyFill="1" applyBorder="1" applyAlignment="1">
      <alignment horizontal="left" vertical="top"/>
    </xf>
    <xf numFmtId="169" fontId="14" fillId="0" borderId="46" xfId="0" applyNumberFormat="1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right" vertical="top"/>
    </xf>
    <xf numFmtId="0" fontId="14" fillId="0" borderId="38" xfId="0" applyFont="1" applyFill="1" applyBorder="1" applyAlignment="1">
      <alignment horizontal="right" vertical="top"/>
    </xf>
    <xf numFmtId="0" fontId="61" fillId="0" borderId="0" xfId="2" applyFont="1" applyBorder="1" applyAlignment="1"/>
    <xf numFmtId="0" fontId="60" fillId="0" borderId="24" xfId="2" applyNumberFormat="1" applyFont="1" applyBorder="1" applyAlignment="1">
      <alignment horizontal="right" vertical="center" wrapText="1"/>
    </xf>
    <xf numFmtId="49" fontId="60" fillId="12" borderId="25" xfId="2" applyNumberFormat="1" applyFont="1" applyFill="1" applyBorder="1" applyAlignment="1">
      <alignment horizontal="left" vertical="center" wrapText="1"/>
    </xf>
    <xf numFmtId="0" fontId="19" fillId="0" borderId="0" xfId="1" applyNumberFormat="1" applyFont="1" applyBorder="1" applyAlignment="1">
      <alignment wrapText="1"/>
    </xf>
    <xf numFmtId="0" fontId="62" fillId="0" borderId="0" xfId="2" applyNumberFormat="1" applyFont="1" applyFill="1" applyBorder="1" applyAlignment="1">
      <alignment vertical="top" wrapText="1"/>
    </xf>
    <xf numFmtId="0" fontId="19" fillId="0" borderId="0" xfId="2" applyNumberFormat="1" applyFont="1" applyBorder="1" applyAlignment="1"/>
    <xf numFmtId="0" fontId="61" fillId="0" borderId="0" xfId="2" applyNumberFormat="1" applyFont="1" applyBorder="1" applyAlignment="1"/>
    <xf numFmtId="0" fontId="61" fillId="0" borderId="0" xfId="1" applyNumberFormat="1" applyFont="1" applyBorder="1" applyAlignment="1"/>
    <xf numFmtId="0" fontId="20" fillId="0" borderId="24" xfId="2" applyNumberFormat="1" applyFont="1" applyBorder="1" applyAlignment="1">
      <alignment horizontal="right" vertical="center"/>
    </xf>
    <xf numFmtId="49" fontId="20" fillId="0" borderId="25" xfId="2" applyNumberFormat="1" applyFont="1" applyBorder="1" applyAlignment="1">
      <alignment horizontal="left" vertical="center"/>
    </xf>
    <xf numFmtId="0" fontId="19" fillId="0" borderId="0" xfId="1" applyNumberFormat="1" applyFont="1" applyBorder="1" applyAlignment="1"/>
    <xf numFmtId="170" fontId="19" fillId="0" borderId="0" xfId="1" applyNumberFormat="1" applyFont="1" applyBorder="1" applyAlignment="1">
      <alignment wrapText="1"/>
    </xf>
    <xf numFmtId="0" fontId="41" fillId="12" borderId="0" xfId="0" applyFont="1" applyFill="1" applyBorder="1" applyAlignment="1">
      <alignment horizontal="left" vertical="top"/>
    </xf>
    <xf numFmtId="0" fontId="65" fillId="14" borderId="50" xfId="0" applyFont="1" applyFill="1" applyBorder="1" applyAlignment="1">
      <alignment horizontal="left" vertical="top"/>
    </xf>
    <xf numFmtId="0" fontId="65" fillId="15" borderId="50" xfId="0" applyFont="1" applyFill="1" applyBorder="1" applyAlignment="1">
      <alignment horizontal="left" vertical="top"/>
    </xf>
    <xf numFmtId="0" fontId="15" fillId="13" borderId="0" xfId="0" applyFont="1" applyFill="1" applyBorder="1" applyAlignment="1">
      <alignment horizontal="left" vertical="top"/>
    </xf>
    <xf numFmtId="0" fontId="15" fillId="13" borderId="51" xfId="0" applyFont="1" applyFill="1" applyBorder="1" applyAlignment="1">
      <alignment horizontal="left" vertical="top"/>
    </xf>
    <xf numFmtId="0" fontId="63" fillId="13" borderId="51" xfId="0" applyFont="1" applyFill="1" applyBorder="1" applyAlignment="1">
      <alignment horizontal="left" vertical="top"/>
    </xf>
    <xf numFmtId="0" fontId="15" fillId="11" borderId="45" xfId="0" applyFont="1" applyFill="1" applyBorder="1" applyAlignment="1">
      <alignment horizontal="left" vertical="top"/>
    </xf>
    <xf numFmtId="0" fontId="15" fillId="11" borderId="52" xfId="0" applyFont="1" applyFill="1" applyBorder="1" applyAlignment="1">
      <alignment horizontal="left" vertical="top"/>
    </xf>
    <xf numFmtId="0" fontId="15" fillId="13" borderId="38" xfId="0" applyFont="1" applyFill="1" applyBorder="1" applyAlignment="1">
      <alignment horizontal="left" vertical="top"/>
    </xf>
    <xf numFmtId="1" fontId="64" fillId="12" borderId="53" xfId="0" applyNumberFormat="1" applyFont="1" applyFill="1" applyBorder="1" applyAlignment="1">
      <alignment horizontal="center" vertical="center"/>
    </xf>
    <xf numFmtId="0" fontId="64" fillId="12" borderId="54" xfId="0" applyFont="1" applyFill="1" applyBorder="1" applyAlignment="1">
      <alignment horizontal="center" vertical="center"/>
    </xf>
    <xf numFmtId="1" fontId="64" fillId="12" borderId="54" xfId="0" applyNumberFormat="1" applyFont="1" applyFill="1" applyBorder="1" applyAlignment="1">
      <alignment horizontal="center" vertical="center"/>
    </xf>
    <xf numFmtId="1" fontId="41" fillId="12" borderId="55" xfId="0" applyNumberFormat="1" applyFont="1" applyFill="1" applyBorder="1" applyAlignment="1">
      <alignment horizontal="left" vertical="top"/>
    </xf>
    <xf numFmtId="0" fontId="41" fillId="12" borderId="50" xfId="0" applyFont="1" applyFill="1" applyBorder="1" applyAlignment="1">
      <alignment horizontal="left" vertical="top"/>
    </xf>
    <xf numFmtId="0" fontId="41" fillId="12" borderId="50" xfId="0" applyNumberFormat="1" applyFont="1" applyFill="1" applyBorder="1" applyAlignment="1">
      <alignment horizontal="left" vertical="top"/>
    </xf>
    <xf numFmtId="0" fontId="41" fillId="12" borderId="56" xfId="0" applyFont="1" applyFill="1" applyBorder="1" applyAlignment="1">
      <alignment horizontal="left" vertical="top"/>
    </xf>
    <xf numFmtId="1" fontId="65" fillId="15" borderId="55" xfId="0" applyNumberFormat="1" applyFont="1" applyFill="1" applyBorder="1" applyAlignment="1">
      <alignment horizontal="left" vertical="top"/>
    </xf>
    <xf numFmtId="0" fontId="65" fillId="15" borderId="50" xfId="0" applyNumberFormat="1" applyFont="1" applyFill="1" applyBorder="1" applyAlignment="1">
      <alignment horizontal="left" vertical="top"/>
    </xf>
    <xf numFmtId="0" fontId="65" fillId="15" borderId="56" xfId="0" applyFont="1" applyFill="1" applyBorder="1" applyAlignment="1">
      <alignment horizontal="left" vertical="top"/>
    </xf>
    <xf numFmtId="1" fontId="65" fillId="15" borderId="56" xfId="0" applyNumberFormat="1" applyFont="1" applyFill="1" applyBorder="1" applyAlignment="1">
      <alignment horizontal="left" vertical="top"/>
    </xf>
    <xf numFmtId="1" fontId="65" fillId="15" borderId="50" xfId="0" applyNumberFormat="1" applyFont="1" applyFill="1" applyBorder="1" applyAlignment="1">
      <alignment horizontal="left" vertical="top"/>
    </xf>
    <xf numFmtId="1" fontId="65" fillId="14" borderId="55" xfId="0" applyNumberFormat="1" applyFont="1" applyFill="1" applyBorder="1" applyAlignment="1">
      <alignment horizontal="left" vertical="top"/>
    </xf>
    <xf numFmtId="0" fontId="65" fillId="14" borderId="56" xfId="0" applyFont="1" applyFill="1" applyBorder="1" applyAlignment="1">
      <alignment horizontal="left" vertical="top"/>
    </xf>
    <xf numFmtId="0" fontId="65" fillId="14" borderId="50" xfId="0" applyNumberFormat="1" applyFont="1" applyFill="1" applyBorder="1" applyAlignment="1">
      <alignment horizontal="left" vertical="top"/>
    </xf>
    <xf numFmtId="14" fontId="65" fillId="14" borderId="50" xfId="0" applyNumberFormat="1" applyFont="1" applyFill="1" applyBorder="1" applyAlignment="1">
      <alignment horizontal="left" vertical="top"/>
    </xf>
    <xf numFmtId="0" fontId="40" fillId="14" borderId="50" xfId="17" applyFont="1" applyFill="1" applyBorder="1" applyAlignment="1">
      <alignment horizontal="left" vertical="top"/>
    </xf>
    <xf numFmtId="14" fontId="65" fillId="15" borderId="50" xfId="0" applyNumberFormat="1" applyFont="1" applyFill="1" applyBorder="1" applyAlignment="1">
      <alignment horizontal="left" vertical="top"/>
    </xf>
    <xf numFmtId="0" fontId="40" fillId="15" borderId="50" xfId="17" applyFont="1" applyFill="1" applyBorder="1" applyAlignment="1">
      <alignment horizontal="left" vertical="top"/>
    </xf>
    <xf numFmtId="0" fontId="19" fillId="0" borderId="0" xfId="2" applyFont="1" applyFill="1" applyBorder="1" applyAlignment="1">
      <alignment horizontal="right"/>
    </xf>
    <xf numFmtId="0" fontId="19" fillId="0" borderId="0" xfId="2" applyFont="1" applyFill="1" applyBorder="1" applyAlignment="1">
      <alignment horizontal="left" vertical="top" wrapText="1"/>
    </xf>
    <xf numFmtId="0" fontId="21" fillId="0" borderId="19" xfId="2" applyFont="1" applyBorder="1" applyAlignment="1">
      <alignment horizontal="right" wrapText="1"/>
    </xf>
    <xf numFmtId="0" fontId="21" fillId="0" borderId="0" xfId="2" applyFont="1" applyBorder="1" applyAlignment="1">
      <alignment horizontal="right" wrapText="1"/>
    </xf>
    <xf numFmtId="0" fontId="26" fillId="0" borderId="0" xfId="2" applyFont="1" applyAlignment="1">
      <alignment horizontal="left" wrapText="1"/>
    </xf>
    <xf numFmtId="0" fontId="13" fillId="0" borderId="0" xfId="4" applyFont="1" applyAlignment="1">
      <alignment horizontal="center" vertical="center"/>
    </xf>
    <xf numFmtId="0" fontId="30" fillId="0" borderId="0" xfId="2" applyFont="1" applyAlignment="1">
      <alignment horizontal="right" vertical="center" indent="1"/>
    </xf>
    <xf numFmtId="0" fontId="3" fillId="0" borderId="0" xfId="2" applyFont="1" applyBorder="1" applyAlignment="1">
      <alignment horizontal="center" vertical="center" wrapText="1"/>
    </xf>
    <xf numFmtId="14" fontId="6" fillId="0" borderId="0" xfId="8" applyFont="1" applyBorder="1" applyAlignment="1">
      <alignment horizontal="center"/>
    </xf>
    <xf numFmtId="0" fontId="19" fillId="0" borderId="0" xfId="2" applyFont="1" applyFill="1" applyBorder="1" applyAlignment="1">
      <alignment horizontal="center" wrapText="1"/>
    </xf>
    <xf numFmtId="0" fontId="25" fillId="0" borderId="17" xfId="7" applyFont="1" applyBorder="1" applyAlignment="1">
      <alignment horizontal="right" vertical="center"/>
    </xf>
    <xf numFmtId="0" fontId="25" fillId="0" borderId="16" xfId="7" applyFont="1" applyBorder="1" applyAlignment="1">
      <alignment horizontal="right" vertical="center"/>
    </xf>
    <xf numFmtId="0" fontId="6" fillId="0" borderId="0" xfId="6" applyFont="1" applyAlignment="1">
      <alignment horizontal="center"/>
    </xf>
    <xf numFmtId="0" fontId="11" fillId="0" borderId="0" xfId="15" applyFill="1" applyAlignment="1">
      <alignment horizontal="center" vertical="top" wrapText="1"/>
    </xf>
    <xf numFmtId="0" fontId="21" fillId="0" borderId="21" xfId="2" applyFont="1" applyBorder="1" applyAlignment="1">
      <alignment horizontal="right" vertical="top" wrapText="1"/>
    </xf>
    <xf numFmtId="0" fontId="21" fillId="0" borderId="22" xfId="2" applyFont="1" applyBorder="1" applyAlignment="1">
      <alignment horizontal="right" vertical="top" wrapText="1"/>
    </xf>
    <xf numFmtId="0" fontId="26" fillId="0" borderId="22" xfId="2" applyFont="1" applyBorder="1" applyAlignment="1">
      <alignment horizontal="left" vertical="top" wrapText="1"/>
    </xf>
    <xf numFmtId="0" fontId="2" fillId="0" borderId="27" xfId="2" applyFont="1" applyBorder="1" applyAlignment="1">
      <alignment horizontal="left" indent="1"/>
    </xf>
    <xf numFmtId="0" fontId="2" fillId="0" borderId="28" xfId="2" applyFont="1" applyBorder="1" applyAlignment="1">
      <alignment horizontal="left" indent="1"/>
    </xf>
    <xf numFmtId="0" fontId="2" fillId="0" borderId="33" xfId="2" applyFont="1" applyBorder="1" applyAlignment="1">
      <alignment horizontal="left" indent="1"/>
    </xf>
    <xf numFmtId="0" fontId="2" fillId="0" borderId="32" xfId="2" applyFont="1" applyBorder="1" applyAlignment="1">
      <alignment horizontal="left" indent="1"/>
    </xf>
    <xf numFmtId="0" fontId="2" fillId="0" borderId="0" xfId="2" applyFont="1" applyBorder="1" applyAlignment="1">
      <alignment horizontal="left" indent="1"/>
    </xf>
    <xf numFmtId="0" fontId="2" fillId="0" borderId="26" xfId="2" applyFont="1" applyBorder="1" applyAlignment="1">
      <alignment horizontal="left" indent="1"/>
    </xf>
    <xf numFmtId="0" fontId="43" fillId="0" borderId="32" xfId="2" applyFont="1" applyBorder="1" applyAlignment="1">
      <alignment horizontal="left" indent="1"/>
    </xf>
    <xf numFmtId="0" fontId="43" fillId="0" borderId="0" xfId="2" applyFont="1" applyBorder="1" applyAlignment="1">
      <alignment horizontal="left" indent="1"/>
    </xf>
    <xf numFmtId="0" fontId="43" fillId="0" borderId="26" xfId="2" applyFont="1" applyBorder="1" applyAlignment="1">
      <alignment horizontal="left" indent="1"/>
    </xf>
    <xf numFmtId="0" fontId="43" fillId="0" borderId="29" xfId="2" applyFont="1" applyBorder="1" applyAlignment="1">
      <alignment horizontal="left" indent="1"/>
    </xf>
    <xf numFmtId="0" fontId="43" fillId="0" borderId="30" xfId="2" applyFont="1" applyBorder="1" applyAlignment="1">
      <alignment horizontal="left" indent="1"/>
    </xf>
    <xf numFmtId="0" fontId="43" fillId="0" borderId="31" xfId="2" applyFont="1" applyBorder="1" applyAlignment="1">
      <alignment horizontal="left" indent="1"/>
    </xf>
    <xf numFmtId="0" fontId="28" fillId="0" borderId="0" xfId="2" applyFont="1" applyAlignment="1">
      <alignment horizontal="right" vertical="center" wrapText="1"/>
    </xf>
    <xf numFmtId="0" fontId="28" fillId="0" borderId="49" xfId="2" applyFont="1" applyBorder="1" applyAlignment="1">
      <alignment horizontal="right" vertical="center" wrapText="1"/>
    </xf>
    <xf numFmtId="0" fontId="19" fillId="0" borderId="0" xfId="2" applyFont="1" applyFill="1" applyBorder="1" applyAlignment="1">
      <alignment horizontal="left" vertical="center" wrapText="1"/>
    </xf>
    <xf numFmtId="0" fontId="31" fillId="0" borderId="0" xfId="2" applyFont="1" applyAlignment="1">
      <alignment horizontal="center" wrapText="1"/>
    </xf>
    <xf numFmtId="0" fontId="19" fillId="0" borderId="0" xfId="2" applyFont="1" applyFill="1" applyBorder="1" applyAlignment="1">
      <alignment horizontal="center" vertical="center" wrapText="1"/>
    </xf>
    <xf numFmtId="0" fontId="3" fillId="0" borderId="0" xfId="2" applyFont="1" applyBorder="1" applyAlignment="1">
      <alignment horizontal="right"/>
    </xf>
    <xf numFmtId="0" fontId="19" fillId="0" borderId="0" xfId="2" applyFont="1" applyBorder="1" applyAlignment="1">
      <alignment horizontal="left" vertical="top" wrapText="1"/>
    </xf>
    <xf numFmtId="0" fontId="19" fillId="0" borderId="0" xfId="2" applyFont="1" applyBorder="1" applyAlignment="1">
      <alignment horizontal="left" vertical="center" wrapText="1"/>
    </xf>
    <xf numFmtId="0" fontId="19" fillId="0" borderId="0" xfId="2" applyFont="1" applyBorder="1" applyAlignment="1">
      <alignment horizontal="left" wrapText="1"/>
    </xf>
    <xf numFmtId="0" fontId="19" fillId="0" borderId="0" xfId="2" applyFont="1" applyBorder="1" applyAlignment="1">
      <alignment horizontal="center" vertical="center" wrapText="1"/>
    </xf>
    <xf numFmtId="0" fontId="60" fillId="0" borderId="30" xfId="2" applyFont="1" applyBorder="1" applyAlignment="1">
      <alignment horizontal="center" wrapText="1"/>
    </xf>
    <xf numFmtId="0" fontId="32" fillId="0" borderId="27" xfId="2" applyFont="1" applyBorder="1" applyAlignment="1">
      <alignment horizontal="left" wrapText="1" indent="1"/>
    </xf>
    <xf numFmtId="0" fontId="32" fillId="0" borderId="28" xfId="2" applyFont="1" applyBorder="1" applyAlignment="1">
      <alignment horizontal="left" wrapText="1" indent="1"/>
    </xf>
    <xf numFmtId="0" fontId="32" fillId="0" borderId="33" xfId="2" applyFont="1" applyBorder="1" applyAlignment="1">
      <alignment horizontal="left" wrapText="1" indent="1"/>
    </xf>
    <xf numFmtId="0" fontId="32" fillId="0" borderId="32" xfId="2" applyFont="1" applyBorder="1" applyAlignment="1">
      <alignment horizontal="left" wrapText="1" indent="1"/>
    </xf>
    <xf numFmtId="0" fontId="32" fillId="0" borderId="0" xfId="2" applyFont="1" applyBorder="1" applyAlignment="1">
      <alignment horizontal="left" wrapText="1" indent="1"/>
    </xf>
    <xf numFmtId="0" fontId="32" fillId="0" borderId="26" xfId="2" applyFont="1" applyBorder="1" applyAlignment="1">
      <alignment horizontal="left" wrapText="1" indent="1"/>
    </xf>
    <xf numFmtId="14" fontId="58" fillId="0" borderId="0" xfId="8" applyFont="1" applyBorder="1" applyAlignment="1">
      <alignment horizontal="center"/>
    </xf>
    <xf numFmtId="0" fontId="19" fillId="0" borderId="0" xfId="2" applyFont="1" applyBorder="1" applyAlignment="1">
      <alignment horizontal="right"/>
    </xf>
    <xf numFmtId="0" fontId="28" fillId="0" borderId="19" xfId="2" applyFont="1" applyBorder="1" applyAlignment="1">
      <alignment horizontal="right" wrapText="1"/>
    </xf>
    <xf numFmtId="0" fontId="28" fillId="0" borderId="0" xfId="2" applyFont="1" applyBorder="1" applyAlignment="1">
      <alignment horizontal="right" wrapText="1"/>
    </xf>
    <xf numFmtId="0" fontId="58" fillId="0" borderId="0" xfId="6" applyFont="1" applyAlignment="1">
      <alignment horizontal="left"/>
    </xf>
    <xf numFmtId="0" fontId="2" fillId="0" borderId="0" xfId="2" applyAlignment="1">
      <alignment horizontal="left" wrapText="1"/>
    </xf>
    <xf numFmtId="0" fontId="2" fillId="0" borderId="0" xfId="2" applyAlignment="1">
      <alignment horizontal="left" vertical="top" wrapText="1"/>
    </xf>
    <xf numFmtId="0" fontId="29" fillId="0" borderId="0" xfId="2" applyFont="1" applyBorder="1" applyAlignment="1">
      <alignment horizontal="center" vertical="center" wrapText="1"/>
    </xf>
    <xf numFmtId="0" fontId="58" fillId="0" borderId="0" xfId="6" applyFont="1" applyAlignment="1">
      <alignment horizontal="center"/>
    </xf>
    <xf numFmtId="0" fontId="43" fillId="0" borderId="29" xfId="2" applyFont="1" applyBorder="1" applyAlignment="1">
      <alignment horizontal="left" wrapText="1" indent="1"/>
    </xf>
    <xf numFmtId="0" fontId="43" fillId="0" borderId="30" xfId="2" applyFont="1" applyBorder="1" applyAlignment="1">
      <alignment horizontal="left" wrapText="1" indent="1"/>
    </xf>
    <xf numFmtId="0" fontId="43" fillId="0" borderId="31" xfId="2" applyFont="1" applyBorder="1" applyAlignment="1">
      <alignment horizontal="left" wrapText="1" indent="1"/>
    </xf>
    <xf numFmtId="0" fontId="28" fillId="0" borderId="21" xfId="2" applyFont="1" applyBorder="1" applyAlignment="1">
      <alignment horizontal="right" vertical="top" wrapText="1"/>
    </xf>
    <xf numFmtId="0" fontId="28" fillId="0" borderId="22" xfId="2" applyFont="1" applyBorder="1" applyAlignment="1">
      <alignment horizontal="right" vertical="top" wrapText="1"/>
    </xf>
    <xf numFmtId="0" fontId="35" fillId="0" borderId="0" xfId="2" applyFont="1" applyAlignment="1">
      <alignment horizontal="righ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6" fillId="2" borderId="0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3" borderId="2" xfId="0" applyFont="1" applyFill="1" applyBorder="1" applyAlignment="1">
      <alignment horizontal="left" vertical="center" wrapText="1"/>
    </xf>
    <xf numFmtId="0" fontId="16" fillId="3" borderId="0" xfId="0" applyFont="1" applyFill="1" applyBorder="1" applyAlignment="1">
      <alignment horizontal="left" vertical="center" wrapText="1"/>
    </xf>
  </cellXfs>
  <cellStyles count="18">
    <cellStyle name="20 % - Accent2 2" xfId="12"/>
    <cellStyle name="Date" xfId="8"/>
    <cellStyle name="Détails de l’adresse de facturation" xfId="10"/>
    <cellStyle name="Lien hypertexte" xfId="17" builtinId="8"/>
    <cellStyle name="Milliers 2" xfId="13"/>
    <cellStyle name="Monétaire" xfId="16" builtinId="4"/>
    <cellStyle name="Monétaire 2" xfId="14"/>
    <cellStyle name="Normal" xfId="0" builtinId="0"/>
    <cellStyle name="Normal 2" xfId="2"/>
    <cellStyle name="Pourcentage" xfId="1" builtinId="5"/>
    <cellStyle name="Slogan" xfId="3"/>
    <cellStyle name="Téléphone" xfId="9"/>
    <cellStyle name="Texte explicatif 2" xfId="15"/>
    <cellStyle name="Titre 2" xfId="4"/>
    <cellStyle name="Titre 1 2" xfId="5"/>
    <cellStyle name="Titre 2 2" xfId="7"/>
    <cellStyle name="Titre 3 2" xfId="6"/>
    <cellStyle name="Titre 4 2" xfId="11"/>
  </cellStyles>
  <dxfs count="8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mbria"/>
        <scheme val="major"/>
      </font>
      <numFmt numFmtId="169" formatCode="_-* #,##0.00\ [$€-80C]_-;\-* #,##0.00\ [$€-80C]_-;_-* &quot;-&quot;??\ [$€-80C]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numFmt numFmtId="169" formatCode="_-* #,##0.00\ [$€-80C]_-;\-* #,##0.00\ [$€-80C]_-;_-* &quot;-&quot;??\ [$€-80C]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numFmt numFmtId="169" formatCode="_-* #,##0.00\ [$€-80C]_-;\-* #,##0.00\ [$€-80C]_-;_-* &quot;-&quot;??\ [$€-80C]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numFmt numFmtId="169" formatCode="_-* #,##0.00\ [$€-80C]_-;\-* #,##0.00\ [$€-80C]_-;_-* &quot;-&quot;??\ [$€-80C]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numFmt numFmtId="169" formatCode="_-* #,##0.00\ [$€-80C]_-;\-* #,##0.00\ [$€-80C]_-;_-* &quot;-&quot;??\ [$€-80C]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numFmt numFmtId="168" formatCode="d/mm/yy;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solid">
          <fgColor indexed="64"/>
          <bgColor rgb="FFFCE9D9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rgb="FFFFFFFF"/>
        </left>
        <right/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solid">
          <fgColor indexed="64"/>
          <bgColor rgb="FFFCE9D9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solid">
          <fgColor indexed="64"/>
          <bgColor rgb="FFFCE9D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/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solid">
          <fgColor indexed="64"/>
          <bgColor rgb="FFFCE9D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solid">
          <fgColor indexed="64"/>
          <bgColor rgb="FFFCE9D9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solid">
          <fgColor indexed="64"/>
          <bgColor rgb="FFEBF0DE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0070C0"/>
        </right>
        <top style="thin">
          <color rgb="FFFFFFFF"/>
        </top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numFmt numFmtId="0" formatCode="General"/>
      <fill>
        <patternFill patternType="solid">
          <fgColor indexed="64"/>
          <bgColor rgb="FFD7E3BB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rgb="FFFFFFFF"/>
        </top>
        <bottom style="thin">
          <color rgb="FFFFFFFF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solid">
          <fgColor indexed="64"/>
          <bgColor rgb="FFEBF0DE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rgb="FFFFFFFF"/>
        </top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solid">
          <fgColor indexed="64"/>
          <bgColor rgb="FFEBF0DE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/>
        <top style="thin">
          <color rgb="FFFFFFFF"/>
        </top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solid">
          <fgColor indexed="64"/>
          <bgColor rgb="FFEBF0DE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solid">
          <fgColor indexed="64"/>
          <bgColor rgb="FFEBF0DE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rgb="FFFFFFFF"/>
        </right>
        <top style="thin">
          <color rgb="FFFFFFFF"/>
        </top>
        <bottom style="thin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medium">
          <color rgb="FF0070C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mbria"/>
        <scheme val="maj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/>
        <top style="thin">
          <color rgb="FF000000"/>
        </top>
        <bottom style="thin">
          <color rgb="FF000000"/>
        </bottom>
      </border>
    </dxf>
    <dxf>
      <border outline="0">
        <right style="thin">
          <color rgb="FFFFFFFF"/>
        </right>
      </border>
    </dxf>
    <dxf>
      <font>
        <strike val="0"/>
        <outline val="0"/>
        <shadow val="0"/>
        <u val="none"/>
        <vertAlign val="baseline"/>
        <sz val="10"/>
        <name val="Cambria"/>
        <scheme val="major"/>
      </font>
    </dxf>
    <dxf>
      <font>
        <strike val="0"/>
        <outline val="0"/>
        <shadow val="0"/>
        <u val="none"/>
        <vertAlign val="baseline"/>
        <sz val="10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0"/>
        <name val="Cambria"/>
        <scheme val="major"/>
      </font>
      <numFmt numFmtId="165" formatCode="#,##0.00\ &quot;€&quot;"/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Times New Roman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0"/>
        <name val="Cambria"/>
        <scheme val="major"/>
      </font>
      <numFmt numFmtId="165" formatCode="#,##0.00\ &quot;€&quot;"/>
      <fill>
        <patternFill patternType="solid">
          <fgColor indexed="64"/>
          <bgColor theme="0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scheme val="maj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outline val="0"/>
        <shadow val="0"/>
        <u val="none"/>
        <vertAlign val="baseline"/>
        <sz val="11"/>
        <color theme="0"/>
        <name val="Cambria"/>
        <scheme val="maj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scheme val="major"/>
      </font>
      <numFmt numFmtId="167" formatCode="#,##0\ &quot;€&quot;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outline val="0"/>
        <shadow val="0"/>
        <u val="none"/>
        <vertAlign val="baseline"/>
        <sz val="11"/>
        <color theme="8" tint="-0.499984740745262"/>
        <name val="Cambria"/>
        <scheme val="major"/>
      </font>
      <numFmt numFmtId="165" formatCode="#,##0.00\ &quot;€&quot;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outline val="0"/>
        <shadow val="0"/>
        <u val="none"/>
        <vertAlign val="baseline"/>
        <sz val="11"/>
        <color theme="8" tint="-0.499984740745262"/>
        <name val="Cambria"/>
        <scheme val="major"/>
      </font>
      <numFmt numFmtId="165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outline val="0"/>
        <shadow val="0"/>
        <u val="none"/>
        <vertAlign val="baseline"/>
        <sz val="11"/>
        <color theme="8" tint="-0.499984740745262"/>
        <name val="Cambria"/>
        <scheme val="maj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outline val="0"/>
        <shadow val="0"/>
        <u val="none"/>
        <vertAlign val="baseline"/>
        <sz val="11"/>
        <color theme="8" tint="-0.499984740745262"/>
        <name val="Cambria"/>
        <scheme val="major"/>
      </font>
      <numFmt numFmtId="0" formatCode="General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8" tint="-0.499984740745262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  <i val="0"/>
        <strike val="0"/>
        <outline val="0"/>
        <shadow val="0"/>
        <u val="none"/>
        <vertAlign val="baseline"/>
        <sz val="11"/>
        <color theme="8" tint="-0.499984740745262"/>
        <name val="Cambria"/>
        <scheme val="major"/>
      </font>
      <alignment horizontal="left" vertical="center" textRotation="0" wrapText="0" indent="0" justifyLastLine="0" shrinkToFit="0" readingOrder="0"/>
    </dxf>
    <dxf>
      <font>
        <i val="0"/>
      </font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Cambria"/>
        <scheme val="major"/>
      </font>
      <alignment vertical="center" textRotation="0" wrapText="1" indent="0" justifyLastLine="0" shrinkToFit="0" readingOrder="0"/>
    </dxf>
    <dxf>
      <font>
        <i val="0"/>
        <strike val="0"/>
        <outline val="0"/>
        <shadow val="0"/>
        <u val="none"/>
        <vertAlign val="baseline"/>
        <color theme="8" tint="-0.499984740745262"/>
        <name val="Cambria"/>
        <scheme val="major"/>
      </font>
    </dxf>
    <dxf>
      <font>
        <color theme="0"/>
      </font>
    </dxf>
    <dxf>
      <border>
        <left style="thin">
          <color theme="8" tint="-0.499984740745262"/>
        </left>
        <right style="thin">
          <color theme="8" tint="-0.499984740745262"/>
        </right>
        <bottom style="thin">
          <color theme="8" tint="-0.499984740745262"/>
        </bottom>
        <vertical/>
        <horizontal/>
      </border>
    </dxf>
    <dxf>
      <border>
        <left style="hair">
          <color theme="8" tint="-0.499984740745262"/>
        </left>
        <right style="hair">
          <color theme="8" tint="-0.499984740745262"/>
        </right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scheme val="major"/>
      </font>
      <numFmt numFmtId="167" formatCode="#,##0\ &quot;€&quot;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Cambria"/>
        <scheme val="major"/>
      </font>
      <numFmt numFmtId="165" formatCode="#,##0.00\ &quot;€&quot;"/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Cambria"/>
        <scheme val="major"/>
      </font>
      <numFmt numFmtId="165" formatCode="#,##0.00\ &quot;€&quot;"/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scheme val="maj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Cambria"/>
        <scheme val="major"/>
      </font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34998626667073579"/>
        <name val="Cambria"/>
        <scheme val="maj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Cambria"/>
        <scheme val="major"/>
      </font>
      <numFmt numFmtId="0" formatCode="General"/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Cambria"/>
        <scheme val="maj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i val="0"/>
        <strike val="0"/>
        <outline val="0"/>
        <shadow val="0"/>
        <u val="none"/>
        <vertAlign val="baseline"/>
        <sz val="11"/>
        <color theme="1" tint="0.249977111117893"/>
        <name val="Cambria"/>
        <scheme val="major"/>
      </font>
      <alignment horizontal="left" vertical="center" textRotation="0" wrapText="1" indent="0" justifyLastLine="0" shrinkToFit="0" readingOrder="0"/>
    </dxf>
    <dxf>
      <font>
        <i val="0"/>
      </font>
    </dxf>
    <dxf>
      <font>
        <i val="0"/>
        <strike val="0"/>
        <outline val="0"/>
        <shadow val="0"/>
        <u val="none"/>
        <vertAlign val="baseline"/>
        <sz val="11"/>
        <color rgb="FF404040"/>
        <name val="Cambria"/>
        <scheme val="none"/>
      </font>
      <alignment vertical="center" textRotation="0" wrapText="1" indent="0" justifyLastLine="0" shrinkToFit="0" readingOrder="0"/>
    </dxf>
    <dxf>
      <font>
        <i val="0"/>
        <strike val="0"/>
        <outline val="0"/>
        <shadow val="0"/>
        <u val="none"/>
        <vertAlign val="baseline"/>
        <color theme="8" tint="-0.499984740745262"/>
        <name val="Cambria"/>
        <scheme val="major"/>
      </font>
    </dxf>
    <dxf>
      <border>
        <left style="thin">
          <color theme="8" tint="-0.499984740745262"/>
        </left>
        <right style="thin">
          <color theme="8" tint="-0.499984740745262"/>
        </right>
        <bottom style="thin">
          <color theme="8" tint="-0.499984740745262"/>
        </bottom>
        <vertical/>
        <horizontal/>
      </border>
    </dxf>
    <dxf>
      <font>
        <color theme="0"/>
      </font>
    </dxf>
    <dxf>
      <border>
        <left style="hair">
          <color theme="8" tint="-0.499984740745262"/>
        </left>
        <right style="hair">
          <color theme="8" tint="-0.499984740745262"/>
        </right>
        <vertical/>
        <horizontal/>
      </border>
    </dxf>
    <dxf>
      <fill>
        <patternFill patternType="solid">
          <fgColor theme="5" tint="0.79998168889431442"/>
          <bgColor theme="5" tint="0.79998168889431442"/>
        </patternFill>
      </fill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thin">
          <color theme="5"/>
        </top>
      </border>
    </dxf>
    <dxf>
      <font>
        <b/>
        <i val="0"/>
        <color theme="5" tint="-0.499984740745262"/>
      </font>
      <border>
        <bottom style="thin">
          <color theme="5"/>
        </bottom>
      </border>
    </dxf>
    <dxf>
      <font>
        <color theme="1" tint="0.24994659260841701"/>
      </font>
      <border>
        <top style="thin">
          <color theme="5"/>
        </top>
        <bottom style="thin">
          <color theme="5"/>
        </bottom>
      </border>
    </dxf>
  </dxfs>
  <tableStyles count="1" defaultTableStyle="TableStyleMedium9" defaultPivotStyle="PivotStyleLight16">
    <tableStyle name="Facture avec frais financiers (en bleu)" pivot="0" count="5">
      <tableStyleElement type="wholeTable" dxfId="80"/>
      <tableStyleElement type="headerRow" dxfId="79"/>
      <tableStyleElement type="totalRow" dxfId="78"/>
      <tableStyleElement type="lastColumn" dxfId="77"/>
      <tableStyleElement type="firstRowStripe" dxfId="7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fmlaLink="$I$9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checked="Checked" lockText="1" noThreeD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3" Type="http://schemas.openxmlformats.org/officeDocument/2006/relationships/image" Target="../media/image3.png"/><Relationship Id="rId7" Type="http://schemas.openxmlformats.org/officeDocument/2006/relationships/image" Target="../media/image6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file:///C:\Users\vhdav\OneDrive\Documents\Nu%20Skin\del.jpg" TargetMode="External"/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9" Type="http://schemas.openxmlformats.org/officeDocument/2006/relationships/image" Target="../media/image8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eg"/><Relationship Id="rId7" Type="http://schemas.openxmlformats.org/officeDocument/2006/relationships/image" Target="../media/image8.png"/><Relationship Id="rId2" Type="http://schemas.openxmlformats.org/officeDocument/2006/relationships/image" Target="../media/image4.png"/><Relationship Id="rId1" Type="http://schemas.openxmlformats.org/officeDocument/2006/relationships/image" Target="../media/image9.png"/><Relationship Id="rId6" Type="http://schemas.openxmlformats.org/officeDocument/2006/relationships/image" Target="../media/image3.png"/><Relationship Id="rId5" Type="http://schemas.openxmlformats.org/officeDocument/2006/relationships/image" Target="../media/image11.jpeg"/><Relationship Id="rId4" Type="http://schemas.openxmlformats.org/officeDocument/2006/relationships/image" Target="file:///C:\Users\vhdav\OneDrive\Documents\Nu%20Skin\del.jp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488426</xdr:colOff>
      <xdr:row>18</xdr:row>
      <xdr:rowOff>2003</xdr:rowOff>
    </xdr:from>
    <xdr:to>
      <xdr:col>5</xdr:col>
      <xdr:colOff>193123</xdr:colOff>
      <xdr:row>19</xdr:row>
      <xdr:rowOff>11205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3338" y="5324797"/>
          <a:ext cx="276197" cy="278144"/>
        </a:xfrm>
        <a:prstGeom prst="rect">
          <a:avLst/>
        </a:prstGeom>
      </xdr:spPr>
    </xdr:pic>
    <xdr:clientData/>
  </xdr:twoCellAnchor>
  <xdr:twoCellAnchor editAs="oneCell">
    <xdr:from>
      <xdr:col>6</xdr:col>
      <xdr:colOff>616322</xdr:colOff>
      <xdr:row>23</xdr:row>
      <xdr:rowOff>177294</xdr:rowOff>
    </xdr:from>
    <xdr:to>
      <xdr:col>8</xdr:col>
      <xdr:colOff>46643</xdr:colOff>
      <xdr:row>26</xdr:row>
      <xdr:rowOff>83164</xdr:rowOff>
    </xdr:to>
    <xdr:pic macro="[0]!Feuil6.SavePDF1">
      <xdr:nvPicPr>
        <xdr:cNvPr id="4" name="Imag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7547" y="7768719"/>
          <a:ext cx="639996" cy="645459"/>
        </a:xfrm>
        <a:prstGeom prst="rect">
          <a:avLst/>
        </a:prstGeom>
      </xdr:spPr>
    </xdr:pic>
    <xdr:clientData fPrintsWithSheet="0"/>
  </xdr:twoCellAnchor>
  <xdr:twoCellAnchor editAs="oneCell">
    <xdr:from>
      <xdr:col>4</xdr:col>
      <xdr:colOff>383241</xdr:colOff>
      <xdr:row>23</xdr:row>
      <xdr:rowOff>152721</xdr:rowOff>
    </xdr:from>
    <xdr:to>
      <xdr:col>5</xdr:col>
      <xdr:colOff>503543</xdr:colOff>
      <xdr:row>26</xdr:row>
      <xdr:rowOff>107736</xdr:rowOff>
    </xdr:to>
    <xdr:pic macro="[0]!Feuil6.impression1"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68153" y="6820221"/>
          <a:ext cx="691802" cy="694604"/>
        </a:xfrm>
        <a:prstGeom prst="rect">
          <a:avLst/>
        </a:prstGeom>
      </xdr:spPr>
    </xdr:pic>
    <xdr:clientData fPrintsWithSheet="0"/>
  </xdr:twoCellAnchor>
  <xdr:twoCellAnchor editAs="oneCell">
    <xdr:from>
      <xdr:col>8</xdr:col>
      <xdr:colOff>58484</xdr:colOff>
      <xdr:row>3</xdr:row>
      <xdr:rowOff>0</xdr:rowOff>
    </xdr:from>
    <xdr:to>
      <xdr:col>8</xdr:col>
      <xdr:colOff>266699</xdr:colOff>
      <xdr:row>4</xdr:row>
      <xdr:rowOff>15780</xdr:rowOff>
    </xdr:to>
    <xdr:pic macro="[0]!RendreVisibleouSuppression">
      <xdr:nvPicPr>
        <xdr:cNvPr id="7" name="Imag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78434" y="1485900"/>
          <a:ext cx="208215" cy="215805"/>
        </a:xfrm>
        <a:prstGeom prst="rect">
          <a:avLst/>
        </a:prstGeom>
      </xdr:spPr>
    </xdr:pic>
    <xdr:clientData fPrintsWithSheet="0"/>
  </xdr:twoCellAnchor>
  <xdr:twoCellAnchor editAs="absolute">
    <xdr:from>
      <xdr:col>7</xdr:col>
      <xdr:colOff>76200</xdr:colOff>
      <xdr:row>14</xdr:row>
      <xdr:rowOff>468406</xdr:rowOff>
    </xdr:from>
    <xdr:to>
      <xdr:col>7</xdr:col>
      <xdr:colOff>257175</xdr:colOff>
      <xdr:row>15</xdr:row>
      <xdr:rowOff>184488</xdr:rowOff>
    </xdr:to>
    <xdr:pic macro="[0]!sup_ligneART">
      <xdr:nvPicPr>
        <xdr:cNvPr id="10" name="Img-$B$16-del.jp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90229" y="4379259"/>
          <a:ext cx="180975" cy="197935"/>
        </a:xfrm>
        <a:prstGeom prst="rect">
          <a:avLst/>
        </a:prstGeom>
      </xdr:spPr>
    </xdr:pic>
    <xdr:clientData fPrintsWithSheet="0"/>
  </xdr:twoCellAnchor>
  <xdr:twoCellAnchor editAs="absolute">
    <xdr:from>
      <xdr:col>1</xdr:col>
      <xdr:colOff>85725</xdr:colOff>
      <xdr:row>15</xdr:row>
      <xdr:rowOff>11206</xdr:rowOff>
    </xdr:from>
    <xdr:to>
      <xdr:col>1</xdr:col>
      <xdr:colOff>287325</xdr:colOff>
      <xdr:row>16</xdr:row>
      <xdr:rowOff>3256</xdr:rowOff>
    </xdr:to>
    <xdr:pic macro="[0]!ajout_ligneART">
      <xdr:nvPicPr>
        <xdr:cNvPr id="15" name="Image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5519" y="4403912"/>
          <a:ext cx="201600" cy="201600"/>
        </a:xfrm>
        <a:prstGeom prst="rect">
          <a:avLst/>
        </a:prstGeom>
      </xdr:spPr>
    </xdr:pic>
    <xdr:clientData fPrintsWithSheet="0"/>
  </xdr:twoCellAnchor>
  <xdr:twoCellAnchor>
    <xdr:from>
      <xdr:col>1</xdr:col>
      <xdr:colOff>94130</xdr:colOff>
      <xdr:row>16</xdr:row>
      <xdr:rowOff>9524</xdr:rowOff>
    </xdr:from>
    <xdr:to>
      <xdr:col>8</xdr:col>
      <xdr:colOff>31377</xdr:colOff>
      <xdr:row>17</xdr:row>
      <xdr:rowOff>9525</xdr:rowOff>
    </xdr:to>
    <xdr:sp macro="" textlink="">
      <xdr:nvSpPr>
        <xdr:cNvPr id="11" name="Rectangle : coins arrondis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>
          <a:off x="463924" y="4615142"/>
          <a:ext cx="6772835" cy="212912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>
              <a:solidFill>
                <a:schemeClr val="bg1"/>
              </a:solidFill>
            </a:rPr>
            <a:t> ! Ne pas suprimer cette ligne !</a:t>
          </a:r>
        </a:p>
      </xdr:txBody>
    </xdr:sp>
    <xdr:clientData fPrintsWithSheet="0"/>
  </xdr:twoCellAnchor>
  <xdr:twoCellAnchor editAs="oneCell">
    <xdr:from>
      <xdr:col>5</xdr:col>
      <xdr:colOff>628090</xdr:colOff>
      <xdr:row>23</xdr:row>
      <xdr:rowOff>189029</xdr:rowOff>
    </xdr:from>
    <xdr:to>
      <xdr:col>6</xdr:col>
      <xdr:colOff>580526</xdr:colOff>
      <xdr:row>26</xdr:row>
      <xdr:rowOff>93840</xdr:rowOff>
    </xdr:to>
    <xdr:pic macro="[0]!Feuil6.enregistrer_classeur">
      <xdr:nvPicPr>
        <xdr:cNvPr id="9" name="Imag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9678" y="6856529"/>
          <a:ext cx="647201" cy="644400"/>
        </a:xfrm>
        <a:prstGeom prst="rect">
          <a:avLst/>
        </a:prstGeom>
      </xdr:spPr>
    </xdr:pic>
    <xdr:clientData fPrintsWithSheet="0"/>
  </xdr:twoCellAnchor>
  <xdr:twoCellAnchor>
    <xdr:from>
      <xdr:col>9</xdr:col>
      <xdr:colOff>9525</xdr:colOff>
      <xdr:row>3</xdr:row>
      <xdr:rowOff>19050</xdr:rowOff>
    </xdr:from>
    <xdr:to>
      <xdr:col>10</xdr:col>
      <xdr:colOff>9525</xdr:colOff>
      <xdr:row>3</xdr:row>
      <xdr:rowOff>190500</xdr:rowOff>
    </xdr:to>
    <xdr:sp macro="[0]!RendreVisible" textlink="">
      <xdr:nvSpPr>
        <xdr:cNvPr id="12" name="Rectangle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7505700" y="1504950"/>
          <a:ext cx="142875" cy="171450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 editAs="oneCell">
    <xdr:from>
      <xdr:col>7</xdr:col>
      <xdr:colOff>67237</xdr:colOff>
      <xdr:row>18</xdr:row>
      <xdr:rowOff>134471</xdr:rowOff>
    </xdr:from>
    <xdr:to>
      <xdr:col>8</xdr:col>
      <xdr:colOff>62754</xdr:colOff>
      <xdr:row>19</xdr:row>
      <xdr:rowOff>152399</xdr:rowOff>
    </xdr:to>
    <xdr:pic macro="[0]!ufpromo">
      <xdr:nvPicPr>
        <xdr:cNvPr id="13" name="Image 12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1266" y="6107206"/>
          <a:ext cx="286870" cy="286870"/>
        </a:xfrm>
        <a:prstGeom prst="rect">
          <a:avLst/>
        </a:prstGeom>
      </xdr:spPr>
    </xdr:pic>
    <xdr:clientData fPrintsWithSheet="0"/>
  </xdr:twoCellAnchor>
  <xdr:twoCellAnchor editAs="oneCell">
    <xdr:from>
      <xdr:col>6</xdr:col>
      <xdr:colOff>19051</xdr:colOff>
      <xdr:row>8</xdr:row>
      <xdr:rowOff>8961</xdr:rowOff>
    </xdr:from>
    <xdr:to>
      <xdr:col>6</xdr:col>
      <xdr:colOff>712695</xdr:colOff>
      <xdr:row>8</xdr:row>
      <xdr:rowOff>247086</xdr:rowOff>
    </xdr:to>
    <xdr:grpSp>
      <xdr:nvGrpSpPr>
        <xdr:cNvPr id="14" name="Groupe 1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GrpSpPr/>
      </xdr:nvGrpSpPr>
      <xdr:grpSpPr>
        <a:xfrm>
          <a:off x="6010276" y="2533086"/>
          <a:ext cx="693644" cy="238125"/>
          <a:chOff x="5308227" y="2608729"/>
          <a:chExt cx="693644" cy="238125"/>
        </a:xfrm>
      </xdr:grpSpPr>
      <xdr:sp macro="" textlink="">
        <xdr:nvSpPr>
          <xdr:cNvPr id="6" name="ZoneTexte 5">
            <a:extLst>
              <a:ext uri="{FF2B5EF4-FFF2-40B4-BE49-F238E27FC236}">
                <a16:creationId xmlns=""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5430371" y="2608729"/>
            <a:ext cx="571500" cy="2381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lang="fr-BE" sz="1000" b="1">
                <a:solidFill>
                  <a:srgbClr val="FF0000"/>
                </a:solidFill>
              </a:rPr>
              <a:t>AUTRE 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59" name="Option Button 15" hidden="1">
                <a:extLst>
                  <a:ext uri="{63B3BB69-23CF-44E3-9099-C40C66FF867C}">
                    <a14:compatExt spid="_x0000_s6159"/>
                  </a:ext>
                </a:extLst>
              </xdr:cNvPr>
              <xdr:cNvSpPr/>
            </xdr:nvSpPr>
            <xdr:spPr>
              <a:xfrm>
                <a:off x="5308227" y="2624417"/>
                <a:ext cx="193861" cy="188259"/>
              </a:xfrm>
              <a:prstGeom prst="rect">
                <a:avLst/>
              </a:prstGeom>
            </xdr:spPr>
          </xdr:sp>
        </mc:Choice>
        <mc:Fallback/>
      </mc:AlternateContent>
    </xdr:grpSp>
    <xdr:clientData fPrintsWithSheet="0"/>
  </xdr:twoCellAnchor>
  <xdr:twoCellAnchor editAs="oneCell">
    <xdr:from>
      <xdr:col>6</xdr:col>
      <xdr:colOff>653302</xdr:colOff>
      <xdr:row>7</xdr:row>
      <xdr:rowOff>219074</xdr:rowOff>
    </xdr:from>
    <xdr:to>
      <xdr:col>8</xdr:col>
      <xdr:colOff>313763</xdr:colOff>
      <xdr:row>8</xdr:row>
      <xdr:rowOff>224117</xdr:rowOff>
    </xdr:to>
    <xdr:grpSp>
      <xdr:nvGrpSpPr>
        <xdr:cNvPr id="17" name="Groupe 16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GrpSpPr/>
      </xdr:nvGrpSpPr>
      <xdr:grpSpPr>
        <a:xfrm>
          <a:off x="6644527" y="2514602"/>
          <a:ext cx="870136" cy="233643"/>
          <a:chOff x="5998512" y="2594809"/>
          <a:chExt cx="870693" cy="240366"/>
        </a:xfrm>
      </xdr:grpSpPr>
      <xdr:sp macro="[0]!ufautre2" textlink="">
        <xdr:nvSpPr>
          <xdr:cNvPr id="16" name="ZoneTexte 15">
            <a:extLst>
              <a:ext uri="{FF2B5EF4-FFF2-40B4-BE49-F238E27FC236}">
                <a16:creationId xmlns="" xmlns:a16="http://schemas.microsoft.com/office/drawing/2014/main" id="{00000000-0008-0000-0000-000010000000}"/>
              </a:ext>
            </a:extLst>
          </xdr:cNvPr>
          <xdr:cNvSpPr txBox="1"/>
        </xdr:nvSpPr>
        <xdr:spPr>
          <a:xfrm>
            <a:off x="6109446" y="2608729"/>
            <a:ext cx="759759" cy="2151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lang="fr-BE" sz="1000" b="1">
                <a:solidFill>
                  <a:srgbClr val="FF0000"/>
                </a:solidFill>
              </a:rPr>
              <a:t>TEMP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60" name="Option Button 16" hidden="1">
                <a:extLst>
                  <a:ext uri="{63B3BB69-23CF-44E3-9099-C40C66FF867C}">
                    <a14:compatExt spid="_x0000_s6160"/>
                  </a:ext>
                </a:extLst>
              </xdr:cNvPr>
              <xdr:cNvSpPr/>
            </xdr:nvSpPr>
            <xdr:spPr>
              <a:xfrm>
                <a:off x="5998512" y="2594809"/>
                <a:ext cx="265579" cy="240366"/>
              </a:xfrm>
              <a:prstGeom prst="rect">
                <a:avLst/>
              </a:prstGeom>
            </xdr:spPr>
          </xdr:sp>
        </mc:Choice>
        <mc:Fallback/>
      </mc:AlternateContent>
    </xdr:grpSp>
    <xdr:clientData fPrintsWithSheet="0"/>
  </xdr:twoCellAnchor>
  <xdr:twoCellAnchor editAs="oneCell">
    <xdr:from>
      <xdr:col>5</xdr:col>
      <xdr:colOff>2242</xdr:colOff>
      <xdr:row>7</xdr:row>
      <xdr:rowOff>220753</xdr:rowOff>
    </xdr:from>
    <xdr:to>
      <xdr:col>6</xdr:col>
      <xdr:colOff>123263</xdr:colOff>
      <xdr:row>8</xdr:row>
      <xdr:rowOff>246527</xdr:rowOff>
    </xdr:to>
    <xdr:grpSp>
      <xdr:nvGrpSpPr>
        <xdr:cNvPr id="18" name="Groupe 1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GrpSpPr/>
      </xdr:nvGrpSpPr>
      <xdr:grpSpPr>
        <a:xfrm>
          <a:off x="5298143" y="2516278"/>
          <a:ext cx="816345" cy="254374"/>
          <a:chOff x="8249774" y="2842910"/>
          <a:chExt cx="815784" cy="249892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62" name="Option Button 18" hidden="1">
                <a:extLst>
                  <a:ext uri="{63B3BB69-23CF-44E3-9099-C40C66FF867C}">
                    <a14:compatExt spid="_x0000_s6162"/>
                  </a:ext>
                </a:extLst>
              </xdr:cNvPr>
              <xdr:cNvSpPr/>
            </xdr:nvSpPr>
            <xdr:spPr>
              <a:xfrm>
                <a:off x="8249774" y="2842910"/>
                <a:ext cx="244288" cy="249892"/>
              </a:xfrm>
              <a:prstGeom prst="rect">
                <a:avLst/>
              </a:prstGeom>
            </xdr:spPr>
          </xdr:sp>
        </mc:Choice>
        <mc:Fallback/>
      </mc:AlternateContent>
      <xdr:sp macro="" textlink="">
        <xdr:nvSpPr>
          <xdr:cNvPr id="23" name="ZoneTexte 22">
            <a:extLst>
              <a:ext uri="{FF2B5EF4-FFF2-40B4-BE49-F238E27FC236}">
                <a16:creationId xmlns="" xmlns:a16="http://schemas.microsoft.com/office/drawing/2014/main" id="{00000000-0008-0000-0000-000017000000}"/>
              </a:ext>
            </a:extLst>
          </xdr:cNvPr>
          <xdr:cNvSpPr txBox="1"/>
        </xdr:nvSpPr>
        <xdr:spPr>
          <a:xfrm>
            <a:off x="8367433" y="2844053"/>
            <a:ext cx="698125" cy="2263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lang="fr-BE" sz="1000" b="1">
                <a:solidFill>
                  <a:srgbClr val="FF0000"/>
                </a:solidFill>
              </a:rPr>
              <a:t>DEFAULT</a:t>
            </a:r>
          </a:p>
        </xdr:txBody>
      </xdr:sp>
    </xdr:grp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17</xdr:row>
      <xdr:rowOff>0</xdr:rowOff>
    </xdr:from>
    <xdr:to>
      <xdr:col>10</xdr:col>
      <xdr:colOff>285750</xdr:colOff>
      <xdr:row>18</xdr:row>
      <xdr:rowOff>19050</xdr:rowOff>
    </xdr:to>
    <xdr:sp macro="" textlink="">
      <xdr:nvSpPr>
        <xdr:cNvPr id="18" name="Rectangle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6915150" y="5095875"/>
          <a:ext cx="1162050" cy="266700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 editAs="absolute">
    <xdr:from>
      <xdr:col>6</xdr:col>
      <xdr:colOff>887666</xdr:colOff>
      <xdr:row>14</xdr:row>
      <xdr:rowOff>455838</xdr:rowOff>
    </xdr:from>
    <xdr:to>
      <xdr:col>10</xdr:col>
      <xdr:colOff>72838</xdr:colOff>
      <xdr:row>16</xdr:row>
      <xdr:rowOff>44823</xdr:rowOff>
    </xdr:to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6927637" y="4478750"/>
          <a:ext cx="765201" cy="283749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 editAs="oneCell">
    <xdr:from>
      <xdr:col>6</xdr:col>
      <xdr:colOff>493057</xdr:colOff>
      <xdr:row>23</xdr:row>
      <xdr:rowOff>149178</xdr:rowOff>
    </xdr:from>
    <xdr:to>
      <xdr:col>7</xdr:col>
      <xdr:colOff>238544</xdr:colOff>
      <xdr:row>24</xdr:row>
      <xdr:rowOff>413637</xdr:rowOff>
    </xdr:to>
    <xdr:pic macro="[0]!Feuil1.SavePDF2">
      <xdr:nvPicPr>
        <xdr:cNvPr id="7" name="Image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9410" y="7197678"/>
          <a:ext cx="641957" cy="645459"/>
        </a:xfrm>
        <a:prstGeom prst="rect">
          <a:avLst/>
        </a:prstGeom>
      </xdr:spPr>
    </xdr:pic>
    <xdr:clientData fPrintsWithSheet="0"/>
  </xdr:twoCellAnchor>
  <xdr:twoCellAnchor editAs="oneCell">
    <xdr:from>
      <xdr:col>8</xdr:col>
      <xdr:colOff>59531</xdr:colOff>
      <xdr:row>3</xdr:row>
      <xdr:rowOff>0</xdr:rowOff>
    </xdr:from>
    <xdr:to>
      <xdr:col>9</xdr:col>
      <xdr:colOff>67721</xdr:colOff>
      <xdr:row>4</xdr:row>
      <xdr:rowOff>13398</xdr:rowOff>
    </xdr:to>
    <xdr:pic macro="[0]!RendreVisibleouSuppression">
      <xdr:nvPicPr>
        <xdr:cNvPr id="9" name="Image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62812" y="1488281"/>
          <a:ext cx="208215" cy="215805"/>
        </a:xfrm>
        <a:prstGeom prst="rect">
          <a:avLst/>
        </a:prstGeom>
      </xdr:spPr>
    </xdr:pic>
    <xdr:clientData fPrintsWithSheet="0"/>
  </xdr:twoCellAnchor>
  <xdr:twoCellAnchor editAs="absolute">
    <xdr:from>
      <xdr:col>7</xdr:col>
      <xdr:colOff>8965</xdr:colOff>
      <xdr:row>14</xdr:row>
      <xdr:rowOff>462243</xdr:rowOff>
    </xdr:from>
    <xdr:to>
      <xdr:col>7</xdr:col>
      <xdr:colOff>189940</xdr:colOff>
      <xdr:row>15</xdr:row>
      <xdr:rowOff>178325</xdr:rowOff>
    </xdr:to>
    <xdr:pic macro="[0]!sup_ligneART">
      <xdr:nvPicPr>
        <xdr:cNvPr id="11" name="Img-$B$16-del.jpg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8207" y="4481793"/>
          <a:ext cx="180975" cy="201857"/>
        </a:xfrm>
        <a:prstGeom prst="rect">
          <a:avLst/>
        </a:prstGeom>
      </xdr:spPr>
    </xdr:pic>
    <xdr:clientData fPrintsWithSheet="0"/>
  </xdr:twoCellAnchor>
  <xdr:twoCellAnchor editAs="absolute">
    <xdr:from>
      <xdr:col>1</xdr:col>
      <xdr:colOff>41461</xdr:colOff>
      <xdr:row>15</xdr:row>
      <xdr:rowOff>1121</xdr:rowOff>
    </xdr:from>
    <xdr:to>
      <xdr:col>1</xdr:col>
      <xdr:colOff>243061</xdr:colOff>
      <xdr:row>15</xdr:row>
      <xdr:rowOff>198799</xdr:rowOff>
    </xdr:to>
    <xdr:pic macro="[0]!ajout_ligneART">
      <xdr:nvPicPr>
        <xdr:cNvPr id="12" name="Image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0086" y="4502524"/>
          <a:ext cx="201600" cy="201600"/>
        </a:xfrm>
        <a:prstGeom prst="rect">
          <a:avLst/>
        </a:prstGeom>
      </xdr:spPr>
    </xdr:pic>
    <xdr:clientData fPrintsWithSheet="0"/>
  </xdr:twoCellAnchor>
  <xdr:twoCellAnchor>
    <xdr:from>
      <xdr:col>0</xdr:col>
      <xdr:colOff>387722</xdr:colOff>
      <xdr:row>16</xdr:row>
      <xdr:rowOff>7845</xdr:rowOff>
    </xdr:from>
    <xdr:to>
      <xdr:col>9</xdr:col>
      <xdr:colOff>39220</xdr:colOff>
      <xdr:row>16</xdr:row>
      <xdr:rowOff>209552</xdr:rowOff>
    </xdr:to>
    <xdr:sp macro="" textlink="">
      <xdr:nvSpPr>
        <xdr:cNvPr id="13" name="Rectangle : coins arrondis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387722" y="4725521"/>
          <a:ext cx="7047380" cy="201707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>
              <a:solidFill>
                <a:schemeClr val="bg1"/>
              </a:solidFill>
            </a:rPr>
            <a:t> ! Ne pas suprimer cette ligne !</a:t>
          </a:r>
        </a:p>
      </xdr:txBody>
    </xdr:sp>
    <xdr:clientData fPrintsWithSheet="0"/>
  </xdr:twoCellAnchor>
  <xdr:twoCellAnchor editAs="oneCell">
    <xdr:from>
      <xdr:col>5</xdr:col>
      <xdr:colOff>381000</xdr:colOff>
      <xdr:row>23</xdr:row>
      <xdr:rowOff>135810</xdr:rowOff>
    </xdr:from>
    <xdr:to>
      <xdr:col>6</xdr:col>
      <xdr:colOff>324809</xdr:colOff>
      <xdr:row>24</xdr:row>
      <xdr:rowOff>449414</xdr:rowOff>
    </xdr:to>
    <xdr:pic macro="[0]!Feuil1.impression2">
      <xdr:nvPicPr>
        <xdr:cNvPr id="26" name="Image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70176" y="7105869"/>
          <a:ext cx="694604" cy="694604"/>
        </a:xfrm>
        <a:prstGeom prst="rect">
          <a:avLst/>
        </a:prstGeom>
      </xdr:spPr>
    </xdr:pic>
    <xdr:clientData fPrintsWithSheet="0"/>
  </xdr:twoCellAnchor>
  <xdr:twoCellAnchor editAs="oneCell">
    <xdr:from>
      <xdr:col>7</xdr:col>
      <xdr:colOff>67237</xdr:colOff>
      <xdr:row>18</xdr:row>
      <xdr:rowOff>134471</xdr:rowOff>
    </xdr:from>
    <xdr:to>
      <xdr:col>8</xdr:col>
      <xdr:colOff>62753</xdr:colOff>
      <xdr:row>19</xdr:row>
      <xdr:rowOff>206187</xdr:rowOff>
    </xdr:to>
    <xdr:pic macro="[0]!ufpromo">
      <xdr:nvPicPr>
        <xdr:cNvPr id="21" name="Image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2862" y="5239871"/>
          <a:ext cx="290792" cy="284628"/>
        </a:xfrm>
        <a:prstGeom prst="rect">
          <a:avLst/>
        </a:prstGeom>
      </xdr:spPr>
    </xdr:pic>
    <xdr:clientData fPrintsWithSheet="0"/>
  </xdr:twoCellAnchor>
  <xdr:twoCellAnchor>
    <xdr:from>
      <xdr:col>11</xdr:col>
      <xdr:colOff>0</xdr:colOff>
      <xdr:row>3</xdr:row>
      <xdr:rowOff>0</xdr:rowOff>
    </xdr:from>
    <xdr:to>
      <xdr:col>12</xdr:col>
      <xdr:colOff>0</xdr:colOff>
      <xdr:row>3</xdr:row>
      <xdr:rowOff>171450</xdr:rowOff>
    </xdr:to>
    <xdr:sp macro="[0]!RendreVisible" textlink="">
      <xdr:nvSpPr>
        <xdr:cNvPr id="16" name="Rectangle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7810500" y="1479176"/>
          <a:ext cx="145676" cy="171450"/>
        </a:xfrm>
        <a:prstGeom prst="rect">
          <a:avLst/>
        </a:prstGeom>
        <a:solidFill>
          <a:schemeClr val="accent5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212912</xdr:colOff>
      <xdr:row>11</xdr:row>
      <xdr:rowOff>33618</xdr:rowOff>
    </xdr:from>
    <xdr:to>
      <xdr:col>6</xdr:col>
      <xdr:colOff>403411</xdr:colOff>
      <xdr:row>13</xdr:row>
      <xdr:rowOff>78442</xdr:rowOff>
    </xdr:to>
    <xdr:sp macro="[0]!copie_a_plat2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5502088" y="3328147"/>
          <a:ext cx="941294" cy="42582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533402</xdr:colOff>
      <xdr:row>2</xdr:row>
      <xdr:rowOff>28575</xdr:rowOff>
    </xdr:from>
    <xdr:to>
      <xdr:col>5</xdr:col>
      <xdr:colOff>410134</xdr:colOff>
      <xdr:row>2</xdr:row>
      <xdr:rowOff>438149</xdr:rowOff>
    </xdr:to>
    <xdr:pic macro="[0]!ufnewclient">
      <xdr:nvPicPr>
        <xdr:cNvPr id="5" name="Image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305" b="19505"/>
        <a:stretch/>
      </xdr:blipFill>
      <xdr:spPr>
        <a:xfrm>
          <a:off x="3476627" y="190500"/>
          <a:ext cx="600632" cy="409574"/>
        </a:xfrm>
        <a:prstGeom prst="rect">
          <a:avLst/>
        </a:prstGeom>
      </xdr:spPr>
    </xdr:pic>
    <xdr:clientData/>
  </xdr:twoCellAnchor>
  <xdr:twoCellAnchor>
    <xdr:from>
      <xdr:col>5</xdr:col>
      <xdr:colOff>609600</xdr:colOff>
      <xdr:row>2</xdr:row>
      <xdr:rowOff>142875</xdr:rowOff>
    </xdr:from>
    <xdr:to>
      <xdr:col>5</xdr:col>
      <xdr:colOff>1000125</xdr:colOff>
      <xdr:row>2</xdr:row>
      <xdr:rowOff>409575</xdr:rowOff>
    </xdr:to>
    <xdr:sp macro="[0]!ufclient" textlink="">
      <xdr:nvSpPr>
        <xdr:cNvPr id="2" name="Ellips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4276725" y="304800"/>
          <a:ext cx="390525" cy="2667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1133475</xdr:colOff>
      <xdr:row>2</xdr:row>
      <xdr:rowOff>142875</xdr:rowOff>
    </xdr:from>
    <xdr:to>
      <xdr:col>7</xdr:col>
      <xdr:colOff>533400</xdr:colOff>
      <xdr:row>2</xdr:row>
      <xdr:rowOff>400050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5010150" y="609600"/>
          <a:ext cx="201930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&lt;--Recherche et modification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11049</xdr:colOff>
      <xdr:row>4</xdr:row>
      <xdr:rowOff>0</xdr:rowOff>
    </xdr:from>
    <xdr:ext cx="1055370" cy="0"/>
    <xdr:sp macro="" textlink="">
      <xdr:nvSpPr>
        <xdr:cNvPr id="2" name="Shape 3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7516749" y="33816797"/>
          <a:ext cx="1055370" cy="0"/>
        </a:xfrm>
        <a:custGeom>
          <a:avLst/>
          <a:gdLst/>
          <a:ahLst/>
          <a:cxnLst/>
          <a:rect l="0" t="0" r="0" b="0"/>
          <a:pathLst>
            <a:path w="1055370">
              <a:moveTo>
                <a:pt x="0" y="0"/>
              </a:moveTo>
              <a:lnTo>
                <a:pt x="1054912" y="0"/>
              </a:lnTo>
            </a:path>
          </a:pathLst>
        </a:custGeom>
        <a:ln w="4571">
          <a:solidFill>
            <a:srgbClr val="FFFFFF"/>
          </a:solidFill>
        </a:ln>
      </xdr:spPr>
    </xdr:sp>
    <xdr:clientData/>
  </xdr:oneCellAnchor>
  <xdr:oneCellAnchor>
    <xdr:from>
      <xdr:col>9</xdr:col>
      <xdr:colOff>14224</xdr:colOff>
      <xdr:row>4</xdr:row>
      <xdr:rowOff>0</xdr:rowOff>
    </xdr:from>
    <xdr:ext cx="1055370" cy="0"/>
    <xdr:sp macro="" textlink="">
      <xdr:nvSpPr>
        <xdr:cNvPr id="3" name="Shape 3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11568049" y="21072347"/>
          <a:ext cx="1055370" cy="0"/>
        </a:xfrm>
        <a:custGeom>
          <a:avLst/>
          <a:gdLst/>
          <a:ahLst/>
          <a:cxnLst/>
          <a:rect l="0" t="0" r="0" b="0"/>
          <a:pathLst>
            <a:path w="1055370">
              <a:moveTo>
                <a:pt x="0" y="0"/>
              </a:moveTo>
              <a:lnTo>
                <a:pt x="1054912" y="0"/>
              </a:lnTo>
            </a:path>
          </a:pathLst>
        </a:custGeom>
        <a:ln w="4571">
          <a:solidFill>
            <a:srgbClr val="FFFFFF"/>
          </a:solidFill>
        </a:ln>
      </xdr:spPr>
    </xdr:sp>
    <xdr:clientData/>
  </xdr:oneCellAnchor>
  <xdr:oneCellAnchor>
    <xdr:from>
      <xdr:col>9</xdr:col>
      <xdr:colOff>14224</xdr:colOff>
      <xdr:row>4</xdr:row>
      <xdr:rowOff>0</xdr:rowOff>
    </xdr:from>
    <xdr:ext cx="1055370" cy="0"/>
    <xdr:sp macro="" textlink="">
      <xdr:nvSpPr>
        <xdr:cNvPr id="4" name="Shape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/>
      </xdr:nvSpPr>
      <xdr:spPr>
        <a:xfrm>
          <a:off x="11568049" y="21072347"/>
          <a:ext cx="1055370" cy="0"/>
        </a:xfrm>
        <a:custGeom>
          <a:avLst/>
          <a:gdLst/>
          <a:ahLst/>
          <a:cxnLst/>
          <a:rect l="0" t="0" r="0" b="0"/>
          <a:pathLst>
            <a:path w="1055370">
              <a:moveTo>
                <a:pt x="0" y="0"/>
              </a:moveTo>
              <a:lnTo>
                <a:pt x="1054912" y="0"/>
              </a:lnTo>
            </a:path>
          </a:pathLst>
        </a:custGeom>
        <a:ln w="4571">
          <a:solidFill>
            <a:srgbClr val="FFFFFF"/>
          </a:solidFill>
        </a:ln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8</xdr:col>
      <xdr:colOff>9525</xdr:colOff>
      <xdr:row>2</xdr:row>
      <xdr:rowOff>0</xdr:rowOff>
    </xdr:to>
    <xdr:sp macro="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>
          <a:off x="0" y="161925"/>
          <a:ext cx="6238875" cy="2000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>
              <a:solidFill>
                <a:schemeClr val="bg1"/>
              </a:solidFill>
            </a:rPr>
            <a:t> ! Ne pas suprimer cette ligne !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3" name="Tableau24" displayName="Tableau24" ref="C16:G18" totalsRowCount="1" headerRowDxfId="72" dataDxfId="71" totalsRowDxfId="70" dataCellStyle="Texte explicatif 2">
  <autoFilter ref="C16:G17"/>
  <tableColumns count="5">
    <tableColumn id="1" name="CODE" totalsRowLabel="Sous Total" dataDxfId="69" totalsRowDxfId="68" dataCellStyle="Normal 2"/>
    <tableColumn id="2" name="DESIGANTION" dataDxfId="67" totalsRowDxfId="66" dataCellStyle="Texte explicatif 2">
      <calculatedColumnFormula>IFERROR(VLOOKUP(Tableau24[[#This Row],[CODE]],TabProd[],2,0),"")</calculatedColumnFormula>
    </tableColumn>
    <tableColumn id="3" name="QTY" dataDxfId="65" totalsRowDxfId="64" dataCellStyle="Texte explicatif 2"/>
    <tableColumn id="4" name="P.U." dataDxfId="63" totalsRowDxfId="62" dataCellStyle="Texte explicatif 2">
      <calculatedColumnFormula>IFERROR(VLOOKUP(Tableau24[[#This Row],[CODE]],TabProd[],8,0),"")</calculatedColumnFormula>
    </tableColumn>
    <tableColumn id="5" name="TOTAL" totalsRowFunction="sum" dataDxfId="61" totalsRowDxfId="60" dataCellStyle="Texte explicatif 2">
      <calculatedColumnFormula>IFERROR(Tableau24[[#This Row],[QTY]]*Tableau24[[#This Row],[P.U.]],"")</calculatedColumnFormula>
    </tableColumn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id="2" name="art_fac" displayName="art_fac" ref="C16:J18" totalsRowCount="1" headerRowDxfId="56" dataDxfId="55" totalsRowDxfId="54" dataCellStyle="Texte explicatif 2">
  <autoFilter ref="C16:J17"/>
  <tableColumns count="8">
    <tableColumn id="1" name="CODE" totalsRowLabel="Sous Total" dataDxfId="53" totalsRowDxfId="52" dataCellStyle="Normal 2"/>
    <tableColumn id="2" name="DESIGANTION" dataDxfId="51" totalsRowDxfId="50" dataCellStyle="Texte explicatif 2">
      <calculatedColumnFormula>IFERROR(VLOOKUP(art_fac[[#This Row],[CODE]],TabProd[],2,0),"")</calculatedColumnFormula>
    </tableColumn>
    <tableColumn id="3" name="QTY" dataDxfId="49" totalsRowDxfId="48" dataCellStyle="Texte explicatif 2"/>
    <tableColumn id="4" name="P.U." dataDxfId="47" totalsRowDxfId="46" dataCellStyle="Texte explicatif 2">
      <calculatedColumnFormula>IFERROR(VLOOKUP(art_fac[[#This Row],[CODE]],TabProd[],8,0),"")</calculatedColumnFormula>
    </tableColumn>
    <tableColumn id="5" name="TOTAL" totalsRowFunction="sum" dataDxfId="45" totalsRowDxfId="44" dataCellStyle="Texte explicatif 2">
      <calculatedColumnFormula>IFERROR(art_fac[[#This Row],[QTY]]*art_fac[[#This Row],[P.U.]],"")</calculatedColumnFormula>
    </tableColumn>
    <tableColumn id="6" name="Colonne1" dataDxfId="43" totalsRowDxfId="42" dataCellStyle="Texte explicatif 2">
      <calculatedColumnFormula>IF(art_fac[[#This Row],[TOTAL]]&gt;1,$G$7,"")</calculatedColumnFormula>
    </tableColumn>
    <tableColumn id="8" name="Colonne2" dataDxfId="41" totalsRowDxfId="40" dataCellStyle="Texte explicatif 2">
      <calculatedColumnFormula>IF(art_fac[[#This Row],[TOTAL]]&gt;1,$G$6,"")</calculatedColumnFormula>
    </tableColumn>
    <tableColumn id="9" name="Colonne3" dataDxfId="39" totalsRowDxfId="38" dataCellStyle="Texte explicatif 2">
      <calculatedColumnFormula>IF(art_fac[[#This Row],[TOTAL]]&gt;1,$G$3,"")</calculatedColumnFormula>
    </tableColumn>
  </tableColumns>
  <tableStyleInfo name="TableStyleLight5" showFirstColumn="0" showLastColumn="0" showRowStripes="1" showColumnStripes="0"/>
</table>
</file>

<file path=xl/tables/table3.xml><?xml version="1.0" encoding="utf-8"?>
<table xmlns="http://schemas.openxmlformats.org/spreadsheetml/2006/main" id="1" name="TabProd" displayName="TabProd" ref="A2:N4" totalsRowShown="0" headerRowDxfId="37" dataDxfId="36" tableBorderDxfId="35">
  <autoFilter ref="A2:N4"/>
  <sortState ref="A3:N4">
    <sortCondition ref="A2:A4"/>
  </sortState>
  <tableColumns count="14">
    <tableColumn id="1" name="Reference to order online" dataDxfId="34"/>
    <tableColumn id="2" name="Description" dataDxfId="33"/>
    <tableColumn id="3" name="Category" dataDxfId="32"/>
    <tableColumn id="4" name="PVP" dataDxfId="31"/>
    <tableColumn id="5" name="Prix HT" dataDxfId="30"/>
    <tableColumn id="6" name="Prix TTC" dataDxfId="29"/>
    <tableColumn id="7" name="Prix au détail" dataDxfId="28"/>
    <tableColumn id="16" name="Arrondi sup" dataDxfId="27">
      <calculatedColumnFormula>ROUNDUP(#REF!,0)</calculatedColumnFormula>
    </tableColumn>
    <tableColumn id="8" name="CSV" dataDxfId="26"/>
    <tableColumn id="9" name="PVP_x000a_ADR**" dataDxfId="25"/>
    <tableColumn id="10" name="Prix ADR HT" dataDxfId="24"/>
    <tableColumn id="11" name="Prix ADR TTC" dataDxfId="23"/>
    <tableColumn id="12" name="Prix ADR au détail" dataDxfId="22"/>
    <tableColumn id="13" name="ADR CSV" dataDxfId="21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8" name="Tableau8" displayName="Tableau8" ref="A1:H2" insertRow="1" totalsRowShown="0" headerRowDxfId="20" dataDxfId="19">
  <autoFilter ref="A1:H2">
    <filterColumn colId="1">
      <filters>
        <filter val="Tegreen 120ct (DE/FR/IT/NL)"/>
      </filters>
    </filterColumn>
  </autoFilter>
  <tableColumns count="8">
    <tableColumn id="1" name="code art" dataDxfId="18"/>
    <tableColumn id="2" name="dez" dataDxfId="17"/>
    <tableColumn id="3" name="qty" dataDxfId="16"/>
    <tableColumn id="4" name="pu" dataDxfId="15"/>
    <tableColumn id="5" name="tot" dataDxfId="14"/>
    <tableColumn id="6" name="client" dataDxfId="13"/>
    <tableColumn id="7" name="date" dataDxfId="12"/>
    <tableColumn id="11" name="num fact" dataDxfId="11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6" name="tab_bénef" displayName="tab_bénef" ref="A1:I14" totalsRowShown="0" headerRowDxfId="10" dataDxfId="9">
  <autoFilter ref="A1:I14"/>
  <tableColumns count="9">
    <tableColumn id="8" name="N° Client" dataDxfId="8"/>
    <tableColumn id="11" name="DATE" dataDxfId="7"/>
    <tableColumn id="1" name="N° facture NS" dataDxfId="6"/>
    <tableColumn id="2" name="Montant Achat NS" dataDxfId="5" dataCellStyle="Monétaire"/>
    <tableColumn id="9" name="FP NS" dataDxfId="4" dataCellStyle="Monétaire"/>
    <tableColumn id="3" name="N° facture LPB" dataDxfId="3"/>
    <tableColumn id="4" name="Montant vente LPB" dataDxfId="2"/>
    <tableColumn id="10" name="FP LPB" dataDxfId="1"/>
    <tableColumn id="7" name="Bénéfice" dataDxfId="0" dataCellStyle="Monétaire">
      <calculatedColumnFormula>IF(tab_bénef[[#This Row],[Montant vente LPB]]&gt;1,tab_bénef[[#This Row],[Montant vente LPB]]+tab_bénef[[#This Row],[FP LPB]]-tab_bénef[[#This Row],[Montant Achat NS]]+tab_bénef[[#This Row],[FP NS]],"")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be@gmail.com" TargetMode="External"/><Relationship Id="rId1" Type="http://schemas.openxmlformats.org/officeDocument/2006/relationships/hyperlink" Target="mailto:de@hotmail.com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5"/>
    <pageSetUpPr fitToPage="1"/>
  </sheetPr>
  <dimension ref="A1:V56"/>
  <sheetViews>
    <sheetView showGridLines="0" zoomScaleNormal="100" workbookViewId="0">
      <selection activeCell="C29" sqref="C29:G29"/>
    </sheetView>
  </sheetViews>
  <sheetFormatPr baseColWidth="10" defaultColWidth="10.6640625" defaultRowHeight="30" customHeight="1" x14ac:dyDescent="0.25"/>
  <cols>
    <col min="1" max="1" width="6.5" style="1" customWidth="1"/>
    <col min="2" max="2" width="5.83203125" style="1" customWidth="1"/>
    <col min="3" max="3" width="14.5" style="1" customWidth="1"/>
    <col min="4" max="4" width="55.83203125" style="3" customWidth="1"/>
    <col min="5" max="5" width="10" style="3" customWidth="1"/>
    <col min="6" max="6" width="12.1640625" style="3" customWidth="1"/>
    <col min="7" max="7" width="16" style="3" customWidth="1"/>
    <col min="8" max="8" width="5.1640625" style="3" customWidth="1"/>
    <col min="9" max="9" width="5.83203125" style="3" customWidth="1"/>
    <col min="10" max="10" width="2.5" style="1" customWidth="1"/>
    <col min="11" max="11" width="3.5" style="1" customWidth="1"/>
    <col min="12" max="12" width="9.5" style="1" customWidth="1"/>
    <col min="13" max="13" width="12.5" style="1" bestFit="1" customWidth="1"/>
    <col min="14" max="14" width="13.83203125" style="1" customWidth="1"/>
    <col min="15" max="15" width="3.1640625" style="1" customWidth="1"/>
    <col min="16" max="16" width="10.6640625" style="1" customWidth="1"/>
    <col min="17" max="17" width="10.6640625" style="1"/>
    <col min="18" max="18" width="14" style="1" customWidth="1"/>
    <col min="19" max="20" width="10.6640625" style="1"/>
    <col min="21" max="21" width="14.33203125" style="1" customWidth="1"/>
    <col min="22" max="16384" width="10.6640625" style="1"/>
  </cols>
  <sheetData>
    <row r="1" spans="1:22" s="161" customFormat="1" ht="60" customHeight="1" x14ac:dyDescent="0.25">
      <c r="A1" s="1"/>
      <c r="B1" s="1"/>
      <c r="C1" s="1"/>
      <c r="D1" s="1"/>
      <c r="E1" s="92"/>
      <c r="F1" s="237" t="s">
        <v>52</v>
      </c>
      <c r="G1" s="237"/>
      <c r="H1" s="237"/>
      <c r="I1" s="95"/>
      <c r="J1" s="47"/>
      <c r="L1" s="160"/>
      <c r="N1" s="162"/>
    </row>
    <row r="2" spans="1:22" s="161" customFormat="1" ht="33" customHeight="1" x14ac:dyDescent="0.3">
      <c r="A2" s="1"/>
      <c r="B2" s="4"/>
      <c r="C2" s="1"/>
      <c r="D2" s="3"/>
      <c r="E2" s="1"/>
      <c r="F2" s="197">
        <f ca="1">MONTH(TODAY())</f>
        <v>10</v>
      </c>
      <c r="G2" s="202">
        <f ca="1">YEAR(TODAY())</f>
        <v>2018</v>
      </c>
      <c r="H2" s="197" t="s">
        <v>101</v>
      </c>
      <c r="I2" s="1"/>
      <c r="J2" s="47"/>
      <c r="K2" s="168"/>
    </row>
    <row r="3" spans="1:22" s="161" customFormat="1" ht="24" customHeight="1" thickBot="1" x14ac:dyDescent="0.3">
      <c r="A3" s="1"/>
      <c r="B3" s="1"/>
      <c r="C3" s="1"/>
      <c r="D3" s="3"/>
      <c r="E3" s="1"/>
      <c r="F3" s="1"/>
      <c r="G3" s="39" t="str">
        <f ca="1">CONCATENATE(G4,H4)</f>
        <v>102018C3</v>
      </c>
      <c r="H3" s="1"/>
      <c r="I3" s="1"/>
      <c r="J3" s="47"/>
      <c r="K3" s="169"/>
    </row>
    <row r="4" spans="1:22" s="161" customFormat="1" ht="15.75" thickBot="1" x14ac:dyDescent="0.3">
      <c r="A4" s="1"/>
      <c r="B4" s="40"/>
      <c r="C4" s="1"/>
      <c r="D4" s="3"/>
      <c r="E4" s="148" t="s">
        <v>96</v>
      </c>
      <c r="F4" s="65"/>
      <c r="G4" s="200" t="str">
        <f ca="1">CONCATENATE(F2,G2,H2,)</f>
        <v>102018C</v>
      </c>
      <c r="H4" s="201" t="s">
        <v>99</v>
      </c>
      <c r="I4" s="44"/>
      <c r="J4" s="47"/>
      <c r="L4" s="198"/>
      <c r="M4" s="199"/>
      <c r="N4" s="198"/>
    </row>
    <row r="5" spans="1:22" s="161" customFormat="1" ht="15.75" customHeight="1" x14ac:dyDescent="0.25">
      <c r="A5" s="1"/>
      <c r="B5" s="2"/>
      <c r="C5" s="1"/>
      <c r="D5" s="3"/>
      <c r="E5" s="238"/>
      <c r="F5" s="238"/>
      <c r="G5" s="239"/>
      <c r="H5" s="239"/>
      <c r="I5" s="45"/>
      <c r="J5" s="47"/>
    </row>
    <row r="6" spans="1:22" s="161" customFormat="1" ht="15" customHeight="1" x14ac:dyDescent="0.25">
      <c r="A6" s="1"/>
      <c r="B6" s="42"/>
      <c r="C6" s="98"/>
      <c r="D6" s="98"/>
      <c r="E6" s="3"/>
      <c r="F6" s="64" t="s">
        <v>6</v>
      </c>
      <c r="G6" s="240">
        <f ca="1">TODAY()</f>
        <v>43390</v>
      </c>
      <c r="H6" s="240"/>
      <c r="I6" s="21"/>
      <c r="J6" s="47"/>
      <c r="L6" s="170"/>
      <c r="M6" s="170"/>
    </row>
    <row r="7" spans="1:22" s="161" customFormat="1" ht="17.25" customHeight="1" x14ac:dyDescent="0.25">
      <c r="A7" s="1"/>
      <c r="B7" s="43"/>
      <c r="C7" s="43"/>
      <c r="D7" s="3"/>
      <c r="E7" s="3"/>
      <c r="F7" s="64" t="s">
        <v>7</v>
      </c>
      <c r="G7" s="244" t="s">
        <v>89</v>
      </c>
      <c r="H7" s="244"/>
      <c r="I7" s="1"/>
      <c r="J7" s="47"/>
      <c r="L7" s="171"/>
      <c r="M7" s="196"/>
      <c r="O7" s="168" t="str">
        <f>D11</f>
        <v>nio1 Nathalie</v>
      </c>
      <c r="P7" s="168"/>
      <c r="Q7" s="172"/>
      <c r="R7" s="173" t="str">
        <f ca="1">G4</f>
        <v>102018C</v>
      </c>
      <c r="S7" s="172"/>
      <c r="T7" s="172"/>
    </row>
    <row r="8" spans="1:22" s="161" customFormat="1" ht="18" customHeight="1" x14ac:dyDescent="0.25">
      <c r="A8" s="1"/>
      <c r="B8" s="1"/>
      <c r="C8" s="2"/>
      <c r="D8" s="3"/>
      <c r="E8" s="3"/>
      <c r="F8" s="1"/>
      <c r="G8" s="1"/>
      <c r="H8" s="1"/>
      <c r="I8" s="1"/>
      <c r="J8" s="47"/>
      <c r="L8" s="232" t="s">
        <v>49</v>
      </c>
      <c r="M8" s="232"/>
      <c r="N8" s="232"/>
      <c r="O8" s="233" t="str">
        <f ca="1">CONCATENATE(G3,"_",O7,".pdf")</f>
        <v>102018C3_nio1 Nathalie.pdf</v>
      </c>
      <c r="P8" s="233"/>
      <c r="Q8" s="233"/>
      <c r="R8" s="233"/>
      <c r="S8" s="233"/>
      <c r="T8" s="233"/>
      <c r="U8" s="233"/>
      <c r="V8" s="233"/>
    </row>
    <row r="9" spans="1:22" s="161" customFormat="1" ht="21.75" customHeight="1" x14ac:dyDescent="0.25">
      <c r="A9" s="1"/>
      <c r="B9" s="243" t="s">
        <v>50</v>
      </c>
      <c r="C9" s="242"/>
      <c r="D9" s="242" t="s">
        <v>51</v>
      </c>
      <c r="E9" s="242"/>
      <c r="F9" s="24"/>
      <c r="G9" s="25"/>
      <c r="H9" s="26"/>
      <c r="I9" s="100">
        <v>3</v>
      </c>
      <c r="J9" s="47"/>
      <c r="L9" s="163"/>
      <c r="M9" s="163"/>
      <c r="N9" s="163"/>
    </row>
    <row r="10" spans="1:22" s="161" customFormat="1" ht="15" customHeight="1" x14ac:dyDescent="0.25">
      <c r="A10" s="20"/>
      <c r="B10" s="234" t="s">
        <v>40</v>
      </c>
      <c r="C10" s="235"/>
      <c r="D10" s="27" t="str">
        <f>VLOOKUP($G$7,CLIENTS!$A$2:$S$6,5,0)</f>
        <v>Néant</v>
      </c>
      <c r="E10" s="28"/>
      <c r="F10" s="236" t="str">
        <f>IF($I$9=1,VLOOKUP($G$7,CLIENTS!$A$2:$S$6,5,0),IF($I$9=2,L10,D10))</f>
        <v>Néant</v>
      </c>
      <c r="G10" s="236"/>
      <c r="H10" s="29"/>
      <c r="I10" s="101">
        <v>2</v>
      </c>
      <c r="J10" s="47"/>
      <c r="L10" s="164"/>
      <c r="M10" s="164"/>
      <c r="N10" s="165"/>
      <c r="U10" s="241" t="s">
        <v>93</v>
      </c>
      <c r="V10" s="241"/>
    </row>
    <row r="11" spans="1:22" s="161" customFormat="1" ht="15" customHeight="1" x14ac:dyDescent="0.25">
      <c r="A11" s="1"/>
      <c r="B11" s="234" t="s">
        <v>39</v>
      </c>
      <c r="C11" s="235"/>
      <c r="D11" s="27" t="str">
        <f>VLOOKUP($G$7,CLIENTS!$A$2:$S$6,4,0)</f>
        <v>nio1 Nathalie</v>
      </c>
      <c r="E11" s="28"/>
      <c r="F11" s="236" t="str">
        <f>D11</f>
        <v>nio1 Nathalie</v>
      </c>
      <c r="G11" s="236"/>
      <c r="H11" s="29"/>
      <c r="I11" s="46"/>
      <c r="J11" s="47"/>
      <c r="L11" s="164"/>
      <c r="M11" s="164"/>
      <c r="N11" s="164"/>
      <c r="U11" s="161" t="s">
        <v>94</v>
      </c>
      <c r="V11" s="174">
        <v>0</v>
      </c>
    </row>
    <row r="12" spans="1:22" s="161" customFormat="1" ht="15" customHeight="1" x14ac:dyDescent="0.25">
      <c r="A12" s="20"/>
      <c r="B12" s="234" t="s">
        <v>41</v>
      </c>
      <c r="C12" s="235"/>
      <c r="D12" s="27" t="str">
        <f>VLOOKUP($G$7,CLIENTS!$A$2:$S$6,6,0)</f>
        <v>rue j'ai plus d'idée</v>
      </c>
      <c r="E12" s="28"/>
      <c r="F12" s="236" t="str">
        <f>IF($I$9=1,VLOOKUP($G$7,CLIENTS!$A$2:$S$6,11,0),IF($I$9=2,L12,D12))</f>
        <v>rue j'ai plus d'idée</v>
      </c>
      <c r="G12" s="236"/>
      <c r="H12" s="29"/>
      <c r="I12" s="46"/>
      <c r="J12" s="47"/>
      <c r="L12" s="166"/>
      <c r="M12" s="164"/>
      <c r="N12" s="166"/>
      <c r="U12" s="161" t="s">
        <v>90</v>
      </c>
      <c r="V12" s="174">
        <v>5</v>
      </c>
    </row>
    <row r="13" spans="1:22" s="161" customFormat="1" ht="15" customHeight="1" x14ac:dyDescent="0.25">
      <c r="A13" s="20"/>
      <c r="B13" s="234" t="s">
        <v>65</v>
      </c>
      <c r="C13" s="235"/>
      <c r="D13" s="27" t="str">
        <f>VLOOKUP($G$7,CLIENTS!$A$2:$S$6,10,0)</f>
        <v>6666 danslemonde</v>
      </c>
      <c r="E13" s="28"/>
      <c r="F13" s="236" t="str">
        <f>IF($I$9=1,VLOOKUP($G$7,CLIENTS!$A$2:$S$6,14,0),IF($I$9=2,L14,D13))</f>
        <v>6666 danslemonde</v>
      </c>
      <c r="G13" s="236"/>
      <c r="H13" s="29"/>
      <c r="I13" s="46"/>
      <c r="J13" s="47"/>
      <c r="L13" s="166"/>
      <c r="M13" s="167"/>
      <c r="U13" s="161" t="s">
        <v>91</v>
      </c>
      <c r="V13" s="174">
        <v>10</v>
      </c>
    </row>
    <row r="14" spans="1:22" s="161" customFormat="1" ht="27" customHeight="1" x14ac:dyDescent="0.25">
      <c r="A14" s="19"/>
      <c r="B14" s="246" t="s">
        <v>57</v>
      </c>
      <c r="C14" s="247"/>
      <c r="D14" s="30" t="str">
        <f>VLOOKUP($G$7,CLIENTS!$A$2:$S$6,9,0)</f>
        <v>Belgique</v>
      </c>
      <c r="E14" s="31"/>
      <c r="F14" s="248" t="str">
        <f>D14</f>
        <v>Belgique</v>
      </c>
      <c r="G14" s="248"/>
      <c r="H14" s="32"/>
      <c r="I14" s="46"/>
      <c r="J14" s="47"/>
      <c r="L14" s="233" t="str">
        <f>CONCATENATE(L13," ",M13)</f>
        <v xml:space="preserve"> </v>
      </c>
      <c r="M14" s="233"/>
      <c r="N14" s="233"/>
      <c r="U14" s="175" t="s">
        <v>92</v>
      </c>
      <c r="V14" s="176">
        <v>15</v>
      </c>
    </row>
    <row r="15" spans="1:22" s="161" customFormat="1" ht="38.25" customHeight="1" x14ac:dyDescent="0.25">
      <c r="A15" s="1"/>
      <c r="B15" s="1"/>
      <c r="C15" s="51"/>
      <c r="D15" s="39" t="s">
        <v>94</v>
      </c>
      <c r="E15" s="145" t="s">
        <v>95</v>
      </c>
      <c r="F15" s="39">
        <v>10</v>
      </c>
      <c r="G15" s="146">
        <v>75</v>
      </c>
      <c r="H15" s="3"/>
      <c r="I15" s="3"/>
      <c r="J15" s="47"/>
      <c r="L15" s="166"/>
      <c r="M15" s="263"/>
      <c r="N15" s="263"/>
    </row>
    <row r="16" spans="1:22" s="161" customFormat="1" ht="16.5" customHeight="1" x14ac:dyDescent="0.25">
      <c r="A16" s="1"/>
      <c r="B16" s="1"/>
      <c r="C16" s="102" t="s">
        <v>29</v>
      </c>
      <c r="D16" s="35" t="s">
        <v>30</v>
      </c>
      <c r="E16" s="159" t="s">
        <v>16</v>
      </c>
      <c r="F16" s="147" t="s">
        <v>31</v>
      </c>
      <c r="G16" s="38" t="s">
        <v>32</v>
      </c>
      <c r="H16" s="15"/>
      <c r="I16" s="15"/>
      <c r="J16" s="47"/>
      <c r="L16" s="166"/>
      <c r="M16" s="263"/>
      <c r="N16" s="263"/>
    </row>
    <row r="17" spans="1:22" s="161" customFormat="1" ht="16.5" customHeight="1" x14ac:dyDescent="0.25">
      <c r="A17" s="1"/>
      <c r="B17" s="1"/>
      <c r="C17" s="102"/>
      <c r="D17" s="35"/>
      <c r="E17" s="36"/>
      <c r="F17" s="37"/>
      <c r="G17" s="38"/>
      <c r="H17" s="15"/>
      <c r="I17" s="15"/>
      <c r="J17" s="47"/>
      <c r="K17" s="265" t="s">
        <v>86</v>
      </c>
      <c r="L17" s="265"/>
      <c r="M17" s="265"/>
      <c r="N17" s="265"/>
      <c r="O17" s="265"/>
      <c r="P17" s="265"/>
      <c r="Q17" s="265"/>
      <c r="R17" s="265"/>
      <c r="S17" s="265"/>
    </row>
    <row r="18" spans="1:22" ht="15" customHeight="1" x14ac:dyDescent="0.25">
      <c r="A18" s="1" t="str">
        <f>""</f>
        <v/>
      </c>
      <c r="C18" s="17" t="s">
        <v>44</v>
      </c>
      <c r="D18" s="55"/>
      <c r="E18" s="53"/>
      <c r="F18" s="53"/>
      <c r="G18" s="61">
        <f>SUBTOTAL(109,Tableau24[TOTAL])</f>
        <v>0</v>
      </c>
      <c r="H18" s="52"/>
      <c r="I18" s="16"/>
      <c r="J18" s="47"/>
      <c r="K18" s="141"/>
      <c r="L18" s="141"/>
      <c r="M18" s="141"/>
      <c r="N18" s="141"/>
      <c r="O18" s="141"/>
      <c r="P18" s="141"/>
      <c r="Q18" s="141"/>
      <c r="R18" s="141"/>
      <c r="S18" s="141"/>
      <c r="T18" s="141"/>
      <c r="U18" s="141"/>
      <c r="V18" s="141"/>
    </row>
    <row r="19" spans="1:22" ht="21" customHeight="1" x14ac:dyDescent="0.25">
      <c r="C19" s="51"/>
      <c r="D19" s="58"/>
      <c r="E19" s="59"/>
      <c r="F19" s="93" t="s">
        <v>45</v>
      </c>
      <c r="G19" s="134" t="str">
        <f>IF(Tableau24[[#Totals],[TOTAL]]&gt;=G15,F15/100,"")</f>
        <v/>
      </c>
      <c r="H19" s="138"/>
      <c r="I19" s="139"/>
      <c r="J19" s="47"/>
      <c r="K19" s="141"/>
      <c r="L19" s="141"/>
      <c r="M19" s="141"/>
      <c r="N19" s="141"/>
      <c r="O19" s="141"/>
      <c r="P19" s="141"/>
      <c r="Q19" s="141"/>
      <c r="R19" s="141"/>
      <c r="S19" s="141"/>
      <c r="T19" s="141"/>
      <c r="U19" s="141"/>
      <c r="V19" s="141"/>
    </row>
    <row r="20" spans="1:22" ht="21" customHeight="1" thickBot="1" x14ac:dyDescent="0.3">
      <c r="C20" s="51"/>
      <c r="D20" s="261" t="s">
        <v>85</v>
      </c>
      <c r="E20" s="261"/>
      <c r="F20" s="135" t="str">
        <f>D15</f>
        <v>AUCUN</v>
      </c>
      <c r="G20" s="137">
        <f>IF(F20&gt;1,VLOOKUP(F20,U11:V15,2,0),"")</f>
        <v>0</v>
      </c>
      <c r="H20" s="54"/>
      <c r="I20" s="18"/>
      <c r="J20" s="47"/>
      <c r="K20" s="141"/>
      <c r="L20" s="142"/>
      <c r="M20" s="143"/>
      <c r="N20" s="266"/>
      <c r="O20" s="266"/>
      <c r="P20" s="266"/>
      <c r="Q20" s="140"/>
      <c r="R20" s="141"/>
      <c r="S20" s="141"/>
      <c r="T20" s="141"/>
      <c r="U20" s="141"/>
      <c r="V20" s="141"/>
    </row>
    <row r="21" spans="1:22" ht="21" customHeight="1" thickTop="1" x14ac:dyDescent="0.25">
      <c r="C21" s="51"/>
      <c r="D21" s="261" t="s">
        <v>47</v>
      </c>
      <c r="E21" s="261"/>
      <c r="F21" s="261"/>
      <c r="G21" s="136">
        <f>IF(Tableau24[[#Totals],[TOTAL]]&gt;=G15,Tableau24[[#Totals],[TOTAL]]-Tableau24[[#Totals],[TOTAL]]*G19-G20,Tableau24[[#Totals],[TOTAL]])</f>
        <v>0</v>
      </c>
      <c r="H21" s="51"/>
      <c r="I21" s="1"/>
      <c r="J21" s="47"/>
      <c r="K21" s="141"/>
      <c r="L21" s="141"/>
      <c r="M21" s="140"/>
      <c r="N21" s="141"/>
      <c r="O21" s="141"/>
      <c r="P21" s="141"/>
      <c r="Q21" s="141"/>
      <c r="R21" s="141"/>
      <c r="S21" s="141"/>
      <c r="T21" s="141"/>
      <c r="U21" s="141"/>
      <c r="V21" s="141"/>
    </row>
    <row r="22" spans="1:22" ht="21" customHeight="1" thickBot="1" x14ac:dyDescent="0.3">
      <c r="C22" s="51"/>
      <c r="D22" s="58"/>
      <c r="E22" s="261" t="s">
        <v>43</v>
      </c>
      <c r="F22" s="262"/>
      <c r="G22" s="62">
        <v>0</v>
      </c>
      <c r="H22" s="51"/>
      <c r="I22" s="1"/>
      <c r="J22" s="47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</row>
    <row r="23" spans="1:22" ht="21" customHeight="1" thickBot="1" x14ac:dyDescent="0.3">
      <c r="C23" s="51"/>
      <c r="D23" s="58"/>
      <c r="E23" s="59"/>
      <c r="F23" s="63" t="s">
        <v>33</v>
      </c>
      <c r="G23" s="60">
        <f>G21+G22</f>
        <v>0</v>
      </c>
      <c r="H23" s="51"/>
      <c r="I23" s="1"/>
      <c r="J23" s="47"/>
      <c r="K23" s="141"/>
      <c r="L23" s="141"/>
      <c r="M23" s="141"/>
      <c r="N23" s="141"/>
      <c r="O23" s="141"/>
      <c r="P23" s="141"/>
      <c r="Q23" s="141"/>
      <c r="R23" s="141"/>
      <c r="S23" s="141"/>
      <c r="T23" s="141"/>
      <c r="U23" s="141"/>
      <c r="V23" s="141"/>
    </row>
    <row r="24" spans="1:22" ht="30" customHeight="1" x14ac:dyDescent="0.25">
      <c r="C24" s="51"/>
      <c r="D24" s="56"/>
      <c r="J24" s="47"/>
      <c r="K24" s="141"/>
      <c r="L24" s="141"/>
      <c r="M24" s="141"/>
      <c r="N24" s="141"/>
      <c r="O24" s="141"/>
      <c r="P24" s="141"/>
      <c r="Q24" s="141"/>
      <c r="R24" s="141"/>
      <c r="S24" s="141"/>
      <c r="T24" s="141"/>
      <c r="U24" s="141"/>
      <c r="V24" s="141"/>
    </row>
    <row r="25" spans="1:22" ht="14.25" customHeight="1" x14ac:dyDescent="0.25">
      <c r="C25" s="51"/>
      <c r="D25" s="56"/>
      <c r="J25" s="47"/>
      <c r="K25" s="141"/>
      <c r="L25" s="141"/>
      <c r="M25" s="141"/>
      <c r="N25" s="141"/>
      <c r="O25" s="141"/>
      <c r="P25" s="141"/>
      <c r="Q25" s="141"/>
      <c r="R25" s="141"/>
      <c r="S25" s="141"/>
      <c r="T25" s="141"/>
      <c r="U25" s="141"/>
      <c r="V25" s="141"/>
    </row>
    <row r="26" spans="1:22" ht="14.25" customHeight="1" x14ac:dyDescent="0.25">
      <c r="C26" s="51"/>
      <c r="D26" s="56"/>
      <c r="J26" s="47"/>
      <c r="K26" s="141"/>
      <c r="L26" s="141"/>
      <c r="M26" s="141"/>
      <c r="N26" s="141"/>
      <c r="O26" s="141"/>
      <c r="P26" s="141"/>
      <c r="Q26" s="141"/>
      <c r="R26" s="141"/>
      <c r="S26" s="141"/>
      <c r="T26" s="141"/>
      <c r="U26" s="141"/>
      <c r="V26" s="141"/>
    </row>
    <row r="27" spans="1:22" ht="14.25" customHeight="1" x14ac:dyDescent="0.25">
      <c r="C27" s="51"/>
      <c r="D27" s="56"/>
      <c r="J27" s="47"/>
      <c r="K27" s="141"/>
      <c r="L27" s="141"/>
      <c r="M27" s="141"/>
      <c r="N27" s="141"/>
      <c r="O27" s="141"/>
      <c r="P27" s="141"/>
      <c r="Q27" s="141"/>
      <c r="R27" s="141"/>
      <c r="S27" s="141"/>
      <c r="T27" s="141"/>
      <c r="U27" s="141"/>
      <c r="V27" s="141"/>
    </row>
    <row r="28" spans="1:22" ht="14.25" customHeight="1" x14ac:dyDescent="0.25">
      <c r="C28" s="49" t="s">
        <v>48</v>
      </c>
      <c r="D28" s="20"/>
      <c r="E28" s="20"/>
      <c r="F28" s="20"/>
      <c r="G28" s="1"/>
      <c r="J28" s="47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1"/>
    </row>
    <row r="29" spans="1:22" ht="30" customHeight="1" x14ac:dyDescent="0.25">
      <c r="C29" s="258"/>
      <c r="D29" s="259"/>
      <c r="E29" s="259"/>
      <c r="F29" s="259"/>
      <c r="G29" s="260"/>
      <c r="J29" s="47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</row>
    <row r="30" spans="1:22" s="42" customFormat="1" ht="15" customHeight="1" x14ac:dyDescent="0.25">
      <c r="C30" s="255"/>
      <c r="D30" s="256"/>
      <c r="E30" s="256"/>
      <c r="F30" s="256"/>
      <c r="G30" s="257"/>
      <c r="H30" s="96"/>
      <c r="I30" s="96"/>
      <c r="J30" s="97"/>
      <c r="K30" s="144"/>
      <c r="L30" s="144"/>
      <c r="M30" s="144"/>
      <c r="N30" s="144"/>
      <c r="O30" s="144"/>
      <c r="P30" s="144"/>
      <c r="Q30" s="144"/>
      <c r="R30" s="144"/>
      <c r="S30" s="144"/>
      <c r="T30" s="144"/>
      <c r="U30" s="144"/>
      <c r="V30" s="144"/>
    </row>
    <row r="31" spans="1:22" s="42" customFormat="1" ht="15" customHeight="1" x14ac:dyDescent="0.25">
      <c r="C31" s="103"/>
      <c r="D31" s="104"/>
      <c r="E31" s="104"/>
      <c r="F31" s="104"/>
      <c r="G31" s="105"/>
      <c r="H31" s="96"/>
      <c r="I31" s="96"/>
      <c r="J31" s="97"/>
      <c r="K31" s="144"/>
      <c r="L31" s="144"/>
      <c r="M31" s="144"/>
      <c r="N31" s="144"/>
      <c r="O31" s="144"/>
      <c r="P31" s="144"/>
      <c r="Q31" s="144"/>
      <c r="R31" s="144"/>
      <c r="S31" s="144"/>
      <c r="T31" s="144"/>
      <c r="U31" s="144"/>
      <c r="V31" s="144"/>
    </row>
    <row r="32" spans="1:22" s="42" customFormat="1" ht="15" customHeight="1" x14ac:dyDescent="0.25">
      <c r="C32" s="103"/>
      <c r="D32" s="104"/>
      <c r="E32" s="104"/>
      <c r="F32" s="104"/>
      <c r="G32" s="105"/>
      <c r="H32" s="96"/>
      <c r="I32" s="96"/>
      <c r="J32" s="97"/>
      <c r="K32" s="144"/>
      <c r="L32" s="144"/>
      <c r="M32" s="144"/>
      <c r="N32" s="144"/>
      <c r="O32" s="144"/>
      <c r="P32" s="144"/>
      <c r="Q32" s="144"/>
      <c r="R32" s="144"/>
      <c r="S32" s="144"/>
      <c r="T32" s="144"/>
      <c r="U32" s="144"/>
      <c r="V32" s="144"/>
    </row>
    <row r="33" spans="1:22" s="42" customFormat="1" ht="15" customHeight="1" x14ac:dyDescent="0.25">
      <c r="C33" s="252"/>
      <c r="D33" s="253"/>
      <c r="E33" s="253"/>
      <c r="F33" s="253"/>
      <c r="G33" s="254"/>
      <c r="H33" s="96"/>
      <c r="I33" s="96"/>
      <c r="J33" s="97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4"/>
    </row>
    <row r="34" spans="1:22" s="42" customFormat="1" ht="15" customHeight="1" x14ac:dyDescent="0.25">
      <c r="C34" s="252"/>
      <c r="D34" s="253"/>
      <c r="E34" s="253"/>
      <c r="F34" s="253"/>
      <c r="G34" s="254"/>
      <c r="H34" s="96"/>
      <c r="I34" s="96"/>
      <c r="J34" s="97"/>
      <c r="K34" s="144"/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</row>
    <row r="35" spans="1:22" s="42" customFormat="1" ht="15" customHeight="1" x14ac:dyDescent="0.25">
      <c r="C35" s="249"/>
      <c r="D35" s="250"/>
      <c r="E35" s="250"/>
      <c r="F35" s="250"/>
      <c r="G35" s="251"/>
      <c r="H35" s="96"/>
      <c r="I35" s="96"/>
      <c r="J35" s="97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</row>
    <row r="36" spans="1:22" s="42" customFormat="1" ht="15" customHeight="1" x14ac:dyDescent="0.25">
      <c r="C36" s="50"/>
      <c r="D36" s="264" t="s">
        <v>8</v>
      </c>
      <c r="E36" s="264"/>
      <c r="F36" s="264"/>
      <c r="G36" s="48"/>
      <c r="H36" s="96"/>
      <c r="I36" s="96"/>
      <c r="J36" s="97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</row>
    <row r="37" spans="1:22" ht="30" customHeight="1" x14ac:dyDescent="0.25">
      <c r="D37" s="1"/>
      <c r="E37" s="1"/>
      <c r="F37" s="1"/>
      <c r="G37" s="1"/>
      <c r="J37" s="47"/>
      <c r="K37" s="141"/>
      <c r="L37" s="141"/>
      <c r="M37" s="141"/>
      <c r="N37" s="141"/>
      <c r="O37" s="141"/>
      <c r="P37" s="141"/>
      <c r="Q37" s="141"/>
      <c r="R37" s="141"/>
      <c r="S37" s="141"/>
      <c r="T37" s="141"/>
      <c r="U37" s="141"/>
      <c r="V37" s="141"/>
    </row>
    <row r="38" spans="1:22" ht="30" customHeight="1" x14ac:dyDescent="0.25">
      <c r="D38" s="1"/>
      <c r="E38" s="1"/>
      <c r="F38" s="1"/>
      <c r="G38" s="1"/>
      <c r="J38" s="47"/>
      <c r="K38" s="141"/>
      <c r="L38" s="141"/>
      <c r="M38" s="141"/>
      <c r="N38" s="141"/>
      <c r="O38" s="141"/>
      <c r="P38" s="141"/>
      <c r="Q38" s="141"/>
      <c r="R38" s="141"/>
      <c r="S38" s="141"/>
      <c r="T38" s="141"/>
      <c r="U38" s="141"/>
      <c r="V38" s="141"/>
    </row>
    <row r="39" spans="1:22" ht="30" customHeight="1" x14ac:dyDescent="0.25">
      <c r="D39" s="1"/>
      <c r="E39" s="1"/>
      <c r="F39" s="1"/>
      <c r="G39" s="1"/>
      <c r="J39" s="47"/>
    </row>
    <row r="40" spans="1:22" ht="30" customHeight="1" x14ac:dyDescent="0.25">
      <c r="D40" s="1"/>
      <c r="E40" s="1"/>
      <c r="F40" s="1"/>
      <c r="G40" s="1"/>
      <c r="J40" s="47"/>
    </row>
    <row r="41" spans="1:22" ht="30" customHeight="1" x14ac:dyDescent="0.25">
      <c r="D41" s="1"/>
      <c r="E41" s="1"/>
      <c r="F41" s="1"/>
      <c r="G41" s="1"/>
      <c r="J41" s="47"/>
    </row>
    <row r="42" spans="1:22" ht="30" customHeight="1" x14ac:dyDescent="0.25">
      <c r="C42" s="50"/>
      <c r="D42" s="1"/>
      <c r="E42" s="1"/>
      <c r="F42" s="1"/>
      <c r="G42" s="48"/>
      <c r="J42" s="47"/>
    </row>
    <row r="43" spans="1:22" ht="30" customHeight="1" x14ac:dyDescent="0.25">
      <c r="D43" s="1"/>
      <c r="E43" s="1"/>
      <c r="F43" s="1"/>
      <c r="G43" s="1"/>
      <c r="J43" s="47"/>
    </row>
    <row r="44" spans="1:22" ht="30" customHeight="1" x14ac:dyDescent="0.25">
      <c r="C44" s="66"/>
      <c r="D44" s="245"/>
      <c r="E44" s="245"/>
      <c r="F44" s="245"/>
      <c r="G44" s="245"/>
      <c r="H44" s="1"/>
      <c r="I44" s="1"/>
      <c r="J44" s="47"/>
    </row>
    <row r="45" spans="1:22" ht="21.75" customHeight="1" x14ac:dyDescent="0.25">
      <c r="A45" s="66"/>
      <c r="B45" s="66"/>
      <c r="H45" s="94"/>
      <c r="I45" s="94"/>
      <c r="J45" s="47"/>
    </row>
    <row r="46" spans="1:22" ht="30" customHeight="1" x14ac:dyDescent="0.25">
      <c r="J46" s="47"/>
    </row>
    <row r="47" spans="1:22" ht="30" customHeight="1" x14ac:dyDescent="0.25">
      <c r="J47" s="47"/>
    </row>
    <row r="48" spans="1:22" ht="30" customHeight="1" x14ac:dyDescent="0.25">
      <c r="J48" s="47"/>
    </row>
    <row r="49" spans="10:10" ht="30" customHeight="1" x14ac:dyDescent="0.25">
      <c r="J49" s="47"/>
    </row>
    <row r="50" spans="10:10" ht="30" customHeight="1" x14ac:dyDescent="0.25">
      <c r="J50" s="47"/>
    </row>
    <row r="51" spans="10:10" ht="30" customHeight="1" x14ac:dyDescent="0.25">
      <c r="J51" s="47"/>
    </row>
    <row r="52" spans="10:10" ht="30" customHeight="1" x14ac:dyDescent="0.25">
      <c r="J52" s="47"/>
    </row>
    <row r="53" spans="10:10" ht="30" customHeight="1" x14ac:dyDescent="0.25">
      <c r="J53" s="47"/>
    </row>
    <row r="54" spans="10:10" ht="30" customHeight="1" x14ac:dyDescent="0.25">
      <c r="J54" s="47"/>
    </row>
    <row r="55" spans="10:10" ht="30" customHeight="1" x14ac:dyDescent="0.25">
      <c r="J55" s="47"/>
    </row>
    <row r="56" spans="10:10" ht="30" customHeight="1" x14ac:dyDescent="0.25">
      <c r="J56" s="47"/>
    </row>
  </sheetData>
  <mergeCells count="35">
    <mergeCell ref="L14:N14"/>
    <mergeCell ref="M15:N15"/>
    <mergeCell ref="D21:F21"/>
    <mergeCell ref="D36:F36"/>
    <mergeCell ref="K17:S17"/>
    <mergeCell ref="N20:P20"/>
    <mergeCell ref="M16:N16"/>
    <mergeCell ref="D44:G44"/>
    <mergeCell ref="B13:C13"/>
    <mergeCell ref="F13:G13"/>
    <mergeCell ref="B14:C14"/>
    <mergeCell ref="F14:G14"/>
    <mergeCell ref="C35:G35"/>
    <mergeCell ref="C34:G34"/>
    <mergeCell ref="C33:G33"/>
    <mergeCell ref="C30:G30"/>
    <mergeCell ref="C29:G29"/>
    <mergeCell ref="D20:E20"/>
    <mergeCell ref="E22:F22"/>
    <mergeCell ref="B11:C11"/>
    <mergeCell ref="F11:G11"/>
    <mergeCell ref="B12:C12"/>
    <mergeCell ref="F12:G12"/>
    <mergeCell ref="G7:H7"/>
    <mergeCell ref="L8:N8"/>
    <mergeCell ref="O8:V8"/>
    <mergeCell ref="B10:C10"/>
    <mergeCell ref="F10:G10"/>
    <mergeCell ref="F1:H1"/>
    <mergeCell ref="E5:F5"/>
    <mergeCell ref="G5:H5"/>
    <mergeCell ref="G6:H6"/>
    <mergeCell ref="U10:V10"/>
    <mergeCell ref="D9:E9"/>
    <mergeCell ref="B9:C9"/>
  </mergeCells>
  <conditionalFormatting sqref="D17:F17">
    <cfRule type="notContainsBlanks" dxfId="75" priority="3">
      <formula>LEN(TRIM(D17))&gt;0</formula>
    </cfRule>
  </conditionalFormatting>
  <conditionalFormatting sqref="D10:G14">
    <cfRule type="cellIs" dxfId="74" priority="2" operator="equal">
      <formula>0</formula>
    </cfRule>
  </conditionalFormatting>
  <conditionalFormatting sqref="G5:H5">
    <cfRule type="cellIs" dxfId="73" priority="1" operator="greaterThan">
      <formula>0</formula>
    </cfRule>
  </conditionalFormatting>
  <dataValidations count="3">
    <dataValidation type="list" allowBlank="1" showInputMessage="1" showErrorMessage="1" sqref="G7">
      <formula1>refclient</formula1>
    </dataValidation>
    <dataValidation allowBlank="1" showInputMessage="1" showErrorMessage="1" prompt="Créez une facture avec frais financiers dans cette feuille de calcul. Entrez le client, les détails d’expédition, les descriptions et les montants. Le Total dû est calculé automatiquement" sqref="A1 C1"/>
    <dataValidation type="list" allowBlank="1" showInputMessage="1" showErrorMessage="1" sqref="C17">
      <formula1>narticles</formula1>
    </dataValidation>
  </dataValidations>
  <printOptions horizontalCentered="1"/>
  <pageMargins left="0.39370078740157483" right="0.39370078740157483" top="0.39370078740157483" bottom="0.39370078740157483" header="0.23622047244094491" footer="0.23622047244094491"/>
  <pageSetup paperSize="9" scale="80" fitToHeight="0" orientation="portrait" horizontalDpi="4294967293" r:id="rId1"/>
  <headerFooter differentFirst="1">
    <oddFooter>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9" r:id="rId4" name="Option Button 15">
              <controlPr defaultSize="0" print="0" autoFill="0" autoLine="0" autoPict="0">
                <anchor moveWithCells="1">
                  <from>
                    <xdr:col>6</xdr:col>
                    <xdr:colOff>19050</xdr:colOff>
                    <xdr:row>8</xdr:row>
                    <xdr:rowOff>28575</xdr:rowOff>
                  </from>
                  <to>
                    <xdr:col>6</xdr:col>
                    <xdr:colOff>209550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5" name="Option Button 16">
              <controlPr defaultSize="0" print="0" autoFill="0" autoLine="0" autoPict="0" macro="[0]!ufautre2">
                <anchor moveWithCells="1">
                  <from>
                    <xdr:col>6</xdr:col>
                    <xdr:colOff>657225</xdr:colOff>
                    <xdr:row>7</xdr:row>
                    <xdr:rowOff>219075</xdr:rowOff>
                  </from>
                  <to>
                    <xdr:col>7</xdr:col>
                    <xdr:colOff>0</xdr:colOff>
                    <xdr:row>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6" name="Option Button 18">
              <controlPr defaultSize="0" print="0" autoFill="0" autoLine="0" autoPict="0">
                <anchor moveWithCells="1">
                  <from>
                    <xdr:col>5</xdr:col>
                    <xdr:colOff>0</xdr:colOff>
                    <xdr:row>7</xdr:row>
                    <xdr:rowOff>219075</xdr:rowOff>
                  </from>
                  <to>
                    <xdr:col>5</xdr:col>
                    <xdr:colOff>247650</xdr:colOff>
                    <xdr:row>8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1:X54"/>
  <sheetViews>
    <sheetView showGridLines="0" topLeftCell="A19" zoomScale="85" zoomScaleNormal="85" workbookViewId="0">
      <selection activeCell="A17" sqref="A17:XFD17"/>
    </sheetView>
  </sheetViews>
  <sheetFormatPr baseColWidth="10" defaultColWidth="10.6640625" defaultRowHeight="30" customHeight="1" x14ac:dyDescent="0.25"/>
  <cols>
    <col min="1" max="1" width="7.5" style="1" customWidth="1"/>
    <col min="2" max="2" width="5.1640625" style="1" customWidth="1"/>
    <col min="3" max="3" width="14.5" style="1" customWidth="1"/>
    <col min="4" max="4" width="53.1640625" style="3" customWidth="1"/>
    <col min="5" max="5" width="12.33203125" style="3" customWidth="1"/>
    <col min="6" max="6" width="13.1640625" style="3" customWidth="1"/>
    <col min="7" max="7" width="15.6640625" style="3" customWidth="1"/>
    <col min="8" max="8" width="5.1640625" style="113" customWidth="1"/>
    <col min="9" max="9" width="3.5" style="113" customWidth="1"/>
    <col min="10" max="10" width="3.33203125" style="113" customWidth="1"/>
    <col min="11" max="11" width="3.33203125" style="3" customWidth="1"/>
    <col min="12" max="12" width="2.5" style="1" customWidth="1"/>
    <col min="13" max="13" width="3.5" style="39" customWidth="1"/>
    <col min="14" max="14" width="13" style="39" customWidth="1"/>
    <col min="15" max="15" width="12.5" style="39" bestFit="1" customWidth="1"/>
    <col min="16" max="16" width="13.83203125" style="39" customWidth="1"/>
    <col min="17" max="17" width="3.1640625" style="39" customWidth="1"/>
    <col min="18" max="19" width="10.6640625" style="39"/>
    <col min="20" max="20" width="14" style="39" customWidth="1"/>
    <col min="21" max="16384" width="10.6640625" style="39"/>
  </cols>
  <sheetData>
    <row r="1" spans="1:24" ht="60" customHeight="1" x14ac:dyDescent="0.25">
      <c r="D1" s="1"/>
      <c r="E1" s="92"/>
      <c r="F1" s="237" t="s">
        <v>53</v>
      </c>
      <c r="G1" s="237"/>
      <c r="H1" s="237"/>
      <c r="I1" s="123"/>
      <c r="J1" s="123"/>
      <c r="K1" s="120"/>
      <c r="L1" s="47"/>
      <c r="N1" s="92"/>
      <c r="O1" s="149"/>
      <c r="P1" s="150"/>
    </row>
    <row r="2" spans="1:24" ht="33" customHeight="1" x14ac:dyDescent="0.3">
      <c r="B2" s="4"/>
      <c r="E2" s="1"/>
      <c r="F2" s="149">
        <f ca="1">MONTH(TODAY())</f>
        <v>10</v>
      </c>
      <c r="G2" s="203">
        <f ca="1">YEAR(TODAY())</f>
        <v>2018</v>
      </c>
      <c r="H2" s="156" t="s">
        <v>100</v>
      </c>
      <c r="I2" s="109"/>
      <c r="J2" s="109"/>
      <c r="K2" s="1"/>
      <c r="L2" s="47"/>
      <c r="M2" s="151"/>
      <c r="N2" s="149"/>
      <c r="O2" s="149"/>
      <c r="P2" s="149"/>
    </row>
    <row r="3" spans="1:24" ht="24" customHeight="1" thickBot="1" x14ac:dyDescent="0.3">
      <c r="E3" s="1"/>
      <c r="F3" s="1"/>
      <c r="G3" s="39" t="str">
        <f ca="1">CONCATENATE(G4,H4)</f>
        <v>102018F3</v>
      </c>
      <c r="H3" s="109"/>
      <c r="I3" s="109"/>
      <c r="J3" s="109"/>
      <c r="K3" s="1"/>
      <c r="L3" s="47"/>
      <c r="M3" s="152"/>
    </row>
    <row r="4" spans="1:24" ht="15.75" thickBot="1" x14ac:dyDescent="0.3">
      <c r="B4" s="40"/>
      <c r="E4" s="41" t="s">
        <v>42</v>
      </c>
      <c r="F4" s="65" t="str">
        <f>F1</f>
        <v>FACTURE</v>
      </c>
      <c r="G4" s="193" t="str">
        <f ca="1">CONCATENATE(F2,G2,H2)</f>
        <v>102018F</v>
      </c>
      <c r="H4" s="194" t="s">
        <v>99</v>
      </c>
      <c r="I4" s="124"/>
      <c r="J4" s="124"/>
      <c r="K4" s="44"/>
      <c r="L4" s="47"/>
      <c r="N4" s="149"/>
      <c r="O4" s="195"/>
      <c r="P4" s="156"/>
      <c r="Q4" s="192"/>
      <c r="R4" s="192"/>
      <c r="S4" s="149"/>
      <c r="T4" s="149"/>
      <c r="U4" s="149"/>
    </row>
    <row r="5" spans="1:24" ht="15.75" customHeight="1" x14ac:dyDescent="0.25">
      <c r="B5" s="282"/>
      <c r="C5" s="282"/>
      <c r="E5" s="238" t="str">
        <f>IF(F4="commande","","N° DE COMMANDE")</f>
        <v>N° DE COMMANDE</v>
      </c>
      <c r="F5" s="238"/>
      <c r="G5" s="285"/>
      <c r="H5" s="285"/>
      <c r="I5" s="125"/>
      <c r="J5" s="125"/>
      <c r="K5" s="45"/>
      <c r="L5" s="47"/>
    </row>
    <row r="6" spans="1:24" ht="15" customHeight="1" x14ac:dyDescent="0.25">
      <c r="B6" s="283"/>
      <c r="C6" s="283"/>
      <c r="F6" s="64" t="s">
        <v>6</v>
      </c>
      <c r="G6" s="278">
        <f ca="1">TODAY()</f>
        <v>43390</v>
      </c>
      <c r="H6" s="278"/>
      <c r="I6" s="126"/>
      <c r="J6" s="126"/>
      <c r="K6" s="21"/>
      <c r="L6" s="47"/>
      <c r="N6" s="154"/>
      <c r="O6" s="154"/>
      <c r="P6" s="149"/>
      <c r="Q6" s="149"/>
      <c r="R6" s="149"/>
      <c r="S6" s="149"/>
      <c r="T6" s="149"/>
      <c r="U6" s="149"/>
      <c r="V6" s="149"/>
      <c r="W6" s="149"/>
      <c r="X6" s="149"/>
    </row>
    <row r="7" spans="1:24" ht="17.25" customHeight="1" x14ac:dyDescent="0.25">
      <c r="B7" s="284"/>
      <c r="C7" s="284"/>
      <c r="F7" s="64" t="s">
        <v>7</v>
      </c>
      <c r="G7" s="286" t="s">
        <v>87</v>
      </c>
      <c r="H7" s="286"/>
      <c r="I7" s="109"/>
      <c r="J7" s="109"/>
      <c r="K7" s="1"/>
      <c r="L7" s="47"/>
      <c r="N7" s="155"/>
      <c r="O7" s="155" t="str">
        <f>IF(O12="","","x")</f>
        <v/>
      </c>
      <c r="P7" s="149"/>
      <c r="Q7" s="156" t="str">
        <f>D11</f>
        <v>dupond1234 David</v>
      </c>
      <c r="R7" s="156"/>
      <c r="S7" s="157"/>
      <c r="T7" s="158" t="str">
        <f ca="1">G4</f>
        <v>102018F</v>
      </c>
      <c r="U7" s="157"/>
      <c r="V7" s="157"/>
      <c r="W7" s="149"/>
      <c r="X7" s="149"/>
    </row>
    <row r="8" spans="1:24" ht="18.75" customHeight="1" x14ac:dyDescent="0.25">
      <c r="C8" s="2"/>
      <c r="E8" s="1"/>
      <c r="F8" s="1"/>
      <c r="G8" s="1"/>
      <c r="H8" s="109"/>
      <c r="I8" s="109"/>
      <c r="J8" s="109"/>
      <c r="K8" s="1"/>
      <c r="L8" s="47"/>
      <c r="N8" s="279" t="s">
        <v>49</v>
      </c>
      <c r="O8" s="279"/>
      <c r="P8" s="279"/>
      <c r="Q8" s="267" t="str">
        <f ca="1">CONCATENATE(G3,"_",Q7,".pdf")</f>
        <v>102018F3_dupond1234 David.pdf</v>
      </c>
      <c r="R8" s="267"/>
      <c r="S8" s="267"/>
      <c r="T8" s="267"/>
      <c r="U8" s="267"/>
      <c r="V8" s="267"/>
      <c r="W8" s="267"/>
      <c r="X8" s="267"/>
    </row>
    <row r="9" spans="1:24" ht="30" customHeight="1" x14ac:dyDescent="0.25">
      <c r="B9" s="22"/>
      <c r="C9" s="33" t="s">
        <v>50</v>
      </c>
      <c r="D9" s="23"/>
      <c r="E9" s="34"/>
      <c r="F9" s="24"/>
      <c r="G9" s="25"/>
      <c r="H9" s="110"/>
      <c r="I9" s="127" t="b">
        <v>0</v>
      </c>
      <c r="J9" s="127"/>
      <c r="K9" s="100"/>
      <c r="L9" s="47"/>
      <c r="N9" s="270"/>
      <c r="O9" s="270"/>
      <c r="P9" s="270"/>
      <c r="Q9" s="149"/>
      <c r="R9" s="149"/>
      <c r="S9" s="149"/>
      <c r="T9" s="149"/>
      <c r="U9" s="149"/>
      <c r="V9" s="149"/>
      <c r="W9" s="149"/>
      <c r="X9" s="149"/>
    </row>
    <row r="10" spans="1:24" ht="15" customHeight="1" x14ac:dyDescent="0.25">
      <c r="A10" s="20"/>
      <c r="B10" s="280" t="s">
        <v>40</v>
      </c>
      <c r="C10" s="281"/>
      <c r="D10" s="178" t="str">
        <f>VLOOKUP($G$7,CLIENTS!$A$2:$S$6,5,0)</f>
        <v>Néant</v>
      </c>
      <c r="E10" s="28"/>
      <c r="F10" s="236"/>
      <c r="G10" s="236"/>
      <c r="H10" s="111"/>
      <c r="I10" s="122" t="b">
        <v>0</v>
      </c>
      <c r="J10" s="122"/>
      <c r="K10" s="101"/>
      <c r="L10" s="47"/>
      <c r="N10" s="270"/>
      <c r="O10" s="270"/>
      <c r="P10" s="270"/>
      <c r="Q10" s="149"/>
      <c r="R10" s="149"/>
      <c r="S10" s="149"/>
      <c r="T10" s="149"/>
      <c r="U10" s="149"/>
      <c r="V10" s="149"/>
      <c r="W10" s="149"/>
      <c r="X10" s="149"/>
    </row>
    <row r="11" spans="1:24" ht="15" customHeight="1" x14ac:dyDescent="0.25">
      <c r="B11" s="280" t="s">
        <v>39</v>
      </c>
      <c r="C11" s="281"/>
      <c r="D11" s="178" t="str">
        <f>VLOOKUP($G$7,CLIENTS!$A$2:$S$6,4,0)</f>
        <v>dupond1234 David</v>
      </c>
      <c r="E11" s="28"/>
      <c r="F11" s="236"/>
      <c r="G11" s="236"/>
      <c r="H11" s="111"/>
      <c r="I11" s="122"/>
      <c r="J11" s="122"/>
      <c r="K11" s="46"/>
      <c r="L11" s="47"/>
      <c r="N11" s="153"/>
      <c r="O11" s="269"/>
      <c r="P11" s="269"/>
      <c r="Q11" s="149"/>
      <c r="R11" s="149"/>
      <c r="S11" s="149"/>
      <c r="T11" s="149"/>
      <c r="U11" s="149"/>
      <c r="V11" s="149"/>
      <c r="W11" s="149"/>
      <c r="X11" s="149"/>
    </row>
    <row r="12" spans="1:24" ht="15" customHeight="1" x14ac:dyDescent="0.25">
      <c r="A12" s="20"/>
      <c r="B12" s="280" t="s">
        <v>41</v>
      </c>
      <c r="C12" s="281"/>
      <c r="D12" s="178" t="str">
        <f>VLOOKUP($G$7,CLIENTS!$A$2:$S$6,6,0)</f>
        <v>rue d'ici</v>
      </c>
      <c r="E12" s="28"/>
      <c r="F12" s="236"/>
      <c r="G12" s="236"/>
      <c r="H12" s="111"/>
      <c r="I12" s="122"/>
      <c r="J12" s="122"/>
      <c r="K12" s="46"/>
      <c r="L12" s="47"/>
      <c r="N12" s="153"/>
      <c r="O12" s="268"/>
      <c r="P12" s="268"/>
    </row>
    <row r="13" spans="1:24" ht="15" customHeight="1" x14ac:dyDescent="0.25">
      <c r="A13" s="20"/>
      <c r="B13" s="280" t="s">
        <v>65</v>
      </c>
      <c r="C13" s="281"/>
      <c r="D13" s="178" t="str">
        <f>VLOOKUP($G$7,CLIENTS!$A$2:$S$6,10,0)</f>
        <v>9999 par la</v>
      </c>
      <c r="E13" s="28"/>
      <c r="F13" s="236"/>
      <c r="G13" s="236"/>
      <c r="H13" s="111"/>
      <c r="I13" s="122"/>
      <c r="J13" s="122"/>
      <c r="K13" s="46"/>
      <c r="L13" s="47"/>
      <c r="N13" s="153"/>
      <c r="O13" s="268"/>
      <c r="P13" s="268"/>
    </row>
    <row r="14" spans="1:24" ht="27" customHeight="1" x14ac:dyDescent="0.25">
      <c r="A14" s="19"/>
      <c r="B14" s="290" t="s">
        <v>57</v>
      </c>
      <c r="C14" s="291"/>
      <c r="D14" s="179" t="str">
        <f>VLOOKUP($G$7,CLIENTS!$A$2:$S$6,9,0)</f>
        <v>Belgique</v>
      </c>
      <c r="E14" s="31"/>
      <c r="F14" s="248"/>
      <c r="G14" s="248"/>
      <c r="H14" s="112"/>
      <c r="I14" s="122"/>
      <c r="J14" s="122"/>
      <c r="K14" s="46"/>
      <c r="L14" s="47"/>
      <c r="N14" s="150"/>
      <c r="O14" s="267"/>
      <c r="P14" s="267"/>
    </row>
    <row r="15" spans="1:24" ht="38.25" customHeight="1" x14ac:dyDescent="0.25">
      <c r="C15" s="51"/>
      <c r="D15" s="39" t="s">
        <v>94</v>
      </c>
      <c r="E15" s="145" t="s">
        <v>95</v>
      </c>
      <c r="F15" s="39">
        <v>10</v>
      </c>
      <c r="G15" s="146">
        <v>75</v>
      </c>
      <c r="L15" s="47"/>
      <c r="N15" s="150"/>
      <c r="O15" s="268"/>
      <c r="P15" s="268"/>
      <c r="R15" s="114"/>
      <c r="S15" s="114"/>
      <c r="T15" s="114"/>
    </row>
    <row r="16" spans="1:24" ht="16.5" customHeight="1" x14ac:dyDescent="0.25">
      <c r="C16" s="102" t="s">
        <v>29</v>
      </c>
      <c r="D16" s="35" t="s">
        <v>30</v>
      </c>
      <c r="E16" s="36" t="s">
        <v>16</v>
      </c>
      <c r="F16" s="37" t="s">
        <v>31</v>
      </c>
      <c r="G16" s="38" t="s">
        <v>32</v>
      </c>
      <c r="H16" s="114" t="s">
        <v>66</v>
      </c>
      <c r="I16" s="114" t="s">
        <v>75</v>
      </c>
      <c r="J16" s="114" t="s">
        <v>76</v>
      </c>
      <c r="K16" s="38"/>
      <c r="L16" s="47"/>
      <c r="O16" s="149"/>
      <c r="P16" s="149"/>
    </row>
    <row r="17" spans="1:16" ht="16.5" customHeight="1" x14ac:dyDescent="0.25">
      <c r="C17" s="102"/>
      <c r="D17" s="35" t="str">
        <f>IFERROR(VLOOKUP(art_fac[[#This Row],[CODE]],TabProd[],2,0),"")</f>
        <v/>
      </c>
      <c r="E17" s="36"/>
      <c r="F17" s="37" t="str">
        <f>IFERROR(VLOOKUP(art_fac[[#This Row],[CODE]],TabProd[],8,0),"")</f>
        <v/>
      </c>
      <c r="G17" s="38" t="str">
        <f>IFERROR(art_fac[[#This Row],[QTY]]*art_fac[[#This Row],[P.U.]],"")</f>
        <v/>
      </c>
      <c r="H17" s="114" t="str">
        <f>IF(art_fac[[#This Row],[TOTAL]]&gt;1,$G$7,"")</f>
        <v>LPBE001</v>
      </c>
      <c r="I17" s="114">
        <f ca="1">IF(art_fac[[#This Row],[TOTAL]]&gt;1,$G$6,"")</f>
        <v>43390</v>
      </c>
      <c r="J17" s="114" t="str">
        <f ca="1">IF(art_fac[[#This Row],[TOTAL]]&gt;1,$G$3,"")</f>
        <v>102018F3</v>
      </c>
      <c r="K17" s="38"/>
      <c r="L17" s="47"/>
      <c r="O17" s="149"/>
      <c r="P17" s="149"/>
    </row>
    <row r="18" spans="1:16" ht="16.5" customHeight="1" x14ac:dyDescent="0.25">
      <c r="C18" s="180" t="s">
        <v>44</v>
      </c>
      <c r="D18" s="55"/>
      <c r="E18" s="53"/>
      <c r="F18" s="53"/>
      <c r="G18" s="61">
        <f>SUBTOTAL(109,art_fac[TOTAL])</f>
        <v>0</v>
      </c>
      <c r="H18" s="177"/>
      <c r="I18" s="115"/>
      <c r="J18" s="115"/>
      <c r="K18" s="128"/>
      <c r="L18" s="47"/>
    </row>
    <row r="19" spans="1:16" ht="16.5" customHeight="1" x14ac:dyDescent="0.25">
      <c r="A19" s="1" t="str">
        <f>""</f>
        <v/>
      </c>
      <c r="C19" s="51"/>
      <c r="D19" s="58"/>
      <c r="E19" s="59"/>
      <c r="F19" s="133" t="s">
        <v>45</v>
      </c>
      <c r="G19" s="134" t="str">
        <f>IF(art_fac[[#Totals],[TOTAL]]&gt;=G15,F15/100,"")</f>
        <v/>
      </c>
      <c r="H19" s="177"/>
      <c r="I19" s="109"/>
      <c r="J19" s="109"/>
      <c r="K19" s="121"/>
      <c r="L19" s="47"/>
    </row>
    <row r="20" spans="1:16" ht="20.25" customHeight="1" thickBot="1" x14ac:dyDescent="0.3">
      <c r="C20" s="51"/>
      <c r="D20" s="261" t="s">
        <v>85</v>
      </c>
      <c r="E20" s="261"/>
      <c r="F20" s="135" t="str">
        <f>D15</f>
        <v>AUCUN</v>
      </c>
      <c r="G20" s="137">
        <f>IF(art_fac[[#Totals],[TOTAL]]&gt;=H15,IF(F20&gt;1,VLOOKUP(F20,COMMANDE!U11:V15,2,0),""),"")</f>
        <v>0</v>
      </c>
      <c r="H20" s="177"/>
      <c r="I20" s="109"/>
      <c r="J20" s="109"/>
      <c r="K20" s="1"/>
      <c r="L20" s="47"/>
    </row>
    <row r="21" spans="1:16" ht="30" customHeight="1" thickTop="1" x14ac:dyDescent="0.25">
      <c r="C21" s="51"/>
      <c r="D21" s="292" t="s">
        <v>97</v>
      </c>
      <c r="E21" s="261"/>
      <c r="F21" s="261"/>
      <c r="G21" s="136">
        <f>IF(art_fac[[#Totals],[TOTAL]]&gt;=G15,art_fac[[#Totals],[TOTAL]]-art_fac[[#Totals],[TOTAL]]*G19-G20,art_fac[[#Totals],[TOTAL]])</f>
        <v>0</v>
      </c>
      <c r="H21" s="109"/>
      <c r="I21" s="109"/>
      <c r="J21" s="109"/>
      <c r="K21" s="1"/>
      <c r="L21" s="47"/>
    </row>
    <row r="22" spans="1:16" ht="30" customHeight="1" thickBot="1" x14ac:dyDescent="0.3">
      <c r="C22" s="51"/>
      <c r="D22" s="58"/>
      <c r="E22" s="59"/>
      <c r="F22" s="133" t="s">
        <v>43</v>
      </c>
      <c r="G22" s="62"/>
      <c r="H22" s="109"/>
      <c r="K22" s="1"/>
      <c r="L22" s="47"/>
    </row>
    <row r="23" spans="1:16" ht="30" customHeight="1" thickBot="1" x14ac:dyDescent="0.3">
      <c r="C23" s="51"/>
      <c r="D23" s="58"/>
      <c r="E23" s="59"/>
      <c r="F23" s="63" t="s">
        <v>33</v>
      </c>
      <c r="G23" s="60">
        <f>G21+G22</f>
        <v>0</v>
      </c>
      <c r="H23" s="109"/>
      <c r="L23" s="47"/>
    </row>
    <row r="24" spans="1:16" ht="30" customHeight="1" x14ac:dyDescent="0.25">
      <c r="C24" s="51"/>
      <c r="D24" s="56"/>
      <c r="L24" s="47"/>
    </row>
    <row r="25" spans="1:16" ht="42.75" customHeight="1" x14ac:dyDescent="0.25">
      <c r="C25" s="51"/>
      <c r="D25" s="56"/>
      <c r="L25" s="47"/>
    </row>
    <row r="26" spans="1:16" ht="42.75" customHeight="1" x14ac:dyDescent="0.25">
      <c r="C26" s="181" t="s">
        <v>48</v>
      </c>
      <c r="D26" s="20"/>
      <c r="E26" s="20"/>
      <c r="F26" s="20"/>
      <c r="G26" s="1"/>
      <c r="L26" s="47"/>
    </row>
    <row r="27" spans="1:16" ht="30" customHeight="1" x14ac:dyDescent="0.25">
      <c r="C27" s="287"/>
      <c r="D27" s="288"/>
      <c r="E27" s="288"/>
      <c r="F27" s="288"/>
      <c r="G27" s="289"/>
      <c r="L27" s="47"/>
    </row>
    <row r="28" spans="1:16" ht="30" customHeight="1" x14ac:dyDescent="0.25">
      <c r="C28" s="275"/>
      <c r="D28" s="276"/>
      <c r="E28" s="276"/>
      <c r="F28" s="276"/>
      <c r="G28" s="277"/>
      <c r="L28" s="47"/>
    </row>
    <row r="29" spans="1:16" ht="15" customHeight="1" x14ac:dyDescent="0.25">
      <c r="C29" s="275"/>
      <c r="D29" s="276"/>
      <c r="E29" s="276"/>
      <c r="F29" s="276"/>
      <c r="G29" s="277"/>
      <c r="L29" s="47"/>
    </row>
    <row r="30" spans="1:16" ht="15" customHeight="1" x14ac:dyDescent="0.25">
      <c r="C30" s="275"/>
      <c r="D30" s="276"/>
      <c r="E30" s="276"/>
      <c r="F30" s="276"/>
      <c r="G30" s="277"/>
      <c r="L30" s="47"/>
    </row>
    <row r="31" spans="1:16" ht="15" customHeight="1" x14ac:dyDescent="0.25">
      <c r="C31" s="275"/>
      <c r="D31" s="276"/>
      <c r="E31" s="276"/>
      <c r="F31" s="276"/>
      <c r="G31" s="277"/>
      <c r="L31" s="47"/>
    </row>
    <row r="32" spans="1:16" ht="15" customHeight="1" x14ac:dyDescent="0.25">
      <c r="C32" s="275"/>
      <c r="D32" s="276"/>
      <c r="E32" s="276"/>
      <c r="F32" s="276"/>
      <c r="G32" s="277"/>
      <c r="L32" s="47"/>
    </row>
    <row r="33" spans="1:12" ht="15" customHeight="1" x14ac:dyDescent="0.25">
      <c r="C33" s="272"/>
      <c r="D33" s="273"/>
      <c r="E33" s="273"/>
      <c r="F33" s="273"/>
      <c r="G33" s="274"/>
      <c r="L33" s="47"/>
    </row>
    <row r="34" spans="1:12" ht="15" customHeight="1" x14ac:dyDescent="0.25">
      <c r="C34" s="50"/>
      <c r="D34" s="271" t="s">
        <v>8</v>
      </c>
      <c r="E34" s="271"/>
      <c r="F34" s="271"/>
      <c r="G34" s="48"/>
      <c r="L34" s="47"/>
    </row>
    <row r="35" spans="1:12" ht="15" customHeight="1" x14ac:dyDescent="0.25">
      <c r="D35" s="1"/>
      <c r="E35" s="1"/>
      <c r="F35" s="1"/>
      <c r="G35" s="1"/>
      <c r="L35" s="47"/>
    </row>
    <row r="36" spans="1:12" ht="30" customHeight="1" x14ac:dyDescent="0.25">
      <c r="D36" s="1"/>
      <c r="E36" s="1"/>
      <c r="F36" s="1"/>
      <c r="G36" s="1"/>
      <c r="L36" s="47"/>
    </row>
    <row r="37" spans="1:12" ht="30" customHeight="1" x14ac:dyDescent="0.25">
      <c r="D37" s="1"/>
      <c r="E37" s="1"/>
      <c r="F37" s="1"/>
      <c r="G37" s="1"/>
      <c r="L37" s="47"/>
    </row>
    <row r="38" spans="1:12" ht="15" x14ac:dyDescent="0.25">
      <c r="D38" s="1"/>
      <c r="E38" s="1"/>
      <c r="F38" s="1"/>
      <c r="G38" s="1"/>
      <c r="L38" s="47"/>
    </row>
    <row r="39" spans="1:12" ht="30" customHeight="1" x14ac:dyDescent="0.25">
      <c r="D39" s="1"/>
      <c r="E39" s="1"/>
      <c r="F39" s="1"/>
      <c r="G39" s="1"/>
      <c r="L39" s="47"/>
    </row>
    <row r="40" spans="1:12" ht="30" customHeight="1" x14ac:dyDescent="0.25">
      <c r="C40" s="50"/>
      <c r="D40" s="1"/>
      <c r="E40" s="1"/>
      <c r="F40" s="1"/>
      <c r="G40" s="48"/>
      <c r="H40" s="109"/>
      <c r="L40" s="47"/>
    </row>
    <row r="41" spans="1:12" ht="30" customHeight="1" x14ac:dyDescent="0.25">
      <c r="D41" s="1"/>
      <c r="E41" s="1"/>
      <c r="F41" s="1"/>
      <c r="G41" s="1"/>
      <c r="H41" s="116"/>
      <c r="I41" s="109"/>
      <c r="J41" s="109"/>
      <c r="L41" s="47"/>
    </row>
    <row r="42" spans="1:12" ht="30" customHeight="1" x14ac:dyDescent="0.25">
      <c r="C42" s="66"/>
      <c r="D42" s="245"/>
      <c r="E42" s="245"/>
      <c r="F42" s="245"/>
      <c r="G42" s="245"/>
      <c r="I42" s="116"/>
      <c r="J42" s="116"/>
      <c r="K42" s="1"/>
      <c r="L42" s="47"/>
    </row>
    <row r="43" spans="1:12" ht="21.75" customHeight="1" x14ac:dyDescent="0.25">
      <c r="A43" s="66"/>
      <c r="B43" s="66"/>
      <c r="K43" s="119"/>
      <c r="L43" s="47"/>
    </row>
    <row r="44" spans="1:12" ht="30" customHeight="1" x14ac:dyDescent="0.25">
      <c r="L44" s="47"/>
    </row>
    <row r="45" spans="1:12" ht="30" customHeight="1" x14ac:dyDescent="0.25">
      <c r="L45" s="47"/>
    </row>
    <row r="46" spans="1:12" ht="30" customHeight="1" x14ac:dyDescent="0.25">
      <c r="L46" s="47"/>
    </row>
    <row r="47" spans="1:12" ht="30" customHeight="1" x14ac:dyDescent="0.25">
      <c r="L47" s="47"/>
    </row>
    <row r="48" spans="1:12" ht="30" customHeight="1" x14ac:dyDescent="0.25">
      <c r="L48" s="47"/>
    </row>
    <row r="49" spans="12:12" ht="30" customHeight="1" x14ac:dyDescent="0.25">
      <c r="L49" s="47"/>
    </row>
    <row r="50" spans="12:12" ht="30" customHeight="1" x14ac:dyDescent="0.25">
      <c r="L50" s="47"/>
    </row>
    <row r="51" spans="12:12" ht="30" customHeight="1" x14ac:dyDescent="0.25">
      <c r="L51" s="47"/>
    </row>
    <row r="52" spans="12:12" ht="30" customHeight="1" x14ac:dyDescent="0.25">
      <c r="L52" s="47"/>
    </row>
    <row r="53" spans="12:12" ht="30" customHeight="1" x14ac:dyDescent="0.25">
      <c r="L53" s="47"/>
    </row>
    <row r="54" spans="12:12" ht="30" customHeight="1" x14ac:dyDescent="0.25">
      <c r="L54" s="47"/>
    </row>
  </sheetData>
  <mergeCells count="37">
    <mergeCell ref="C30:G30"/>
    <mergeCell ref="B5:C5"/>
    <mergeCell ref="B6:C6"/>
    <mergeCell ref="B7:C7"/>
    <mergeCell ref="E5:F5"/>
    <mergeCell ref="G5:H5"/>
    <mergeCell ref="G7:H7"/>
    <mergeCell ref="B11:C11"/>
    <mergeCell ref="B12:C12"/>
    <mergeCell ref="B13:C13"/>
    <mergeCell ref="C29:G29"/>
    <mergeCell ref="C27:G27"/>
    <mergeCell ref="D20:E20"/>
    <mergeCell ref="B14:C14"/>
    <mergeCell ref="C28:G28"/>
    <mergeCell ref="D21:F21"/>
    <mergeCell ref="Q8:X8"/>
    <mergeCell ref="F1:H1"/>
    <mergeCell ref="G6:H6"/>
    <mergeCell ref="N8:P8"/>
    <mergeCell ref="B10:C10"/>
    <mergeCell ref="D42:G42"/>
    <mergeCell ref="O14:P14"/>
    <mergeCell ref="O15:P15"/>
    <mergeCell ref="F10:G10"/>
    <mergeCell ref="F11:G11"/>
    <mergeCell ref="F12:G12"/>
    <mergeCell ref="F13:G13"/>
    <mergeCell ref="F14:G14"/>
    <mergeCell ref="O11:P11"/>
    <mergeCell ref="O12:P12"/>
    <mergeCell ref="O13:P13"/>
    <mergeCell ref="N9:P10"/>
    <mergeCell ref="D34:F34"/>
    <mergeCell ref="C33:G33"/>
    <mergeCell ref="C32:G32"/>
    <mergeCell ref="C31:G31"/>
  </mergeCells>
  <conditionalFormatting sqref="D17:F17">
    <cfRule type="notContainsBlanks" dxfId="59" priority="7">
      <formula>LEN(TRIM(D17))&gt;0</formula>
    </cfRule>
  </conditionalFormatting>
  <conditionalFormatting sqref="G5:H5">
    <cfRule type="cellIs" dxfId="58" priority="4" operator="greaterThan">
      <formula>0</formula>
    </cfRule>
  </conditionalFormatting>
  <conditionalFormatting sqref="D10:G14">
    <cfRule type="cellIs" dxfId="57" priority="3" operator="equal">
      <formula>0</formula>
    </cfRule>
  </conditionalFormatting>
  <dataValidations xWindow="305" yWindow="343" count="3">
    <dataValidation allowBlank="1" showInputMessage="1" showErrorMessage="1" prompt="Créez une facture avec frais financiers dans cette feuille de calcul. Entrez le client, les détails d’expédition, les descriptions et les montants. Le Total dû est calculé automatiquement" sqref="A1 C1"/>
    <dataValidation type="list" allowBlank="1" showInputMessage="1" showErrorMessage="1" sqref="G7">
      <formula1>refclient</formula1>
    </dataValidation>
    <dataValidation type="list" allowBlank="1" showInputMessage="1" showErrorMessage="1" sqref="C17">
      <formula1>narticles</formula1>
    </dataValidation>
  </dataValidations>
  <printOptions horizontalCentered="1"/>
  <pageMargins left="0.39370078740157483" right="0.39370078740157483" top="0.39370078740157483" bottom="0.39370078740157483" header="0.23622047244094491" footer="0.23622047244094491"/>
  <pageSetup paperSize="9" scale="81" fitToHeight="0" orientation="portrait" horizontalDpi="4294967293" r:id="rId1"/>
  <headerFooter differentFirst="1">
    <oddFooter>Page &amp;P of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6"/>
  <sheetViews>
    <sheetView tabSelected="1" zoomScaleNormal="100" workbookViewId="0">
      <pane ySplit="3" topLeftCell="A4" activePane="bottomLeft" state="frozen"/>
      <selection pane="bottomLeft" activeCell="E13" sqref="E13"/>
    </sheetView>
  </sheetViews>
  <sheetFormatPr baseColWidth="10" defaultRowHeight="12.75" x14ac:dyDescent="0.2"/>
  <cols>
    <col min="1" max="1" width="14" style="6" customWidth="1"/>
    <col min="2" max="2" width="17.5" style="5" customWidth="1"/>
    <col min="3" max="3" width="20" style="5" customWidth="1"/>
    <col min="4" max="4" width="3.6640625" style="5" hidden="1" customWidth="1"/>
    <col min="5" max="5" width="12.6640625" style="5" bestFit="1" customWidth="1"/>
    <col min="6" max="6" width="33.83203125" style="5" customWidth="1"/>
    <col min="7" max="7" width="12" style="5"/>
    <col min="8" max="8" width="14.6640625" style="5" bestFit="1" customWidth="1"/>
    <col min="9" max="9" width="11.83203125" style="5" customWidth="1"/>
    <col min="10" max="10" width="3.6640625" style="5" hidden="1" customWidth="1"/>
    <col min="11" max="11" width="21.1640625" style="5" customWidth="1"/>
    <col min="12" max="14" width="11.5" style="5" customWidth="1"/>
    <col min="15" max="15" width="3.1640625" style="5" hidden="1" customWidth="1"/>
    <col min="16" max="17" width="15.83203125" style="5" customWidth="1"/>
    <col min="18" max="18" width="31.83203125" style="5" bestFit="1" customWidth="1"/>
    <col min="19" max="19" width="52" style="5" customWidth="1"/>
    <col min="20" max="16384" width="12" style="5"/>
  </cols>
  <sheetData>
    <row r="1" spans="1:19" x14ac:dyDescent="0.2">
      <c r="A1" s="207" t="s">
        <v>9</v>
      </c>
      <c r="B1" s="208" t="s">
        <v>10</v>
      </c>
      <c r="C1" s="208" t="s">
        <v>13</v>
      </c>
      <c r="D1" s="209" t="s">
        <v>34</v>
      </c>
      <c r="E1" s="209" t="s">
        <v>36</v>
      </c>
      <c r="F1" s="208" t="s">
        <v>56</v>
      </c>
      <c r="G1" s="208" t="s">
        <v>11</v>
      </c>
      <c r="H1" s="208" t="s">
        <v>37</v>
      </c>
      <c r="I1" s="208" t="s">
        <v>12</v>
      </c>
      <c r="J1" s="208" t="s">
        <v>58</v>
      </c>
      <c r="K1" s="210" t="s">
        <v>59</v>
      </c>
      <c r="L1" s="211" t="s">
        <v>62</v>
      </c>
      <c r="M1" s="211" t="s">
        <v>61</v>
      </c>
      <c r="N1" s="211" t="s">
        <v>102</v>
      </c>
      <c r="O1" s="211" t="s">
        <v>60</v>
      </c>
      <c r="P1" s="212" t="s">
        <v>14</v>
      </c>
      <c r="Q1" s="208" t="s">
        <v>55</v>
      </c>
      <c r="R1" s="208" t="s">
        <v>54</v>
      </c>
      <c r="S1" s="208" t="s">
        <v>15</v>
      </c>
    </row>
    <row r="2" spans="1:19" s="99" customFormat="1" ht="23.25" hidden="1" customHeight="1" thickTop="1" x14ac:dyDescent="0.2">
      <c r="A2" s="213">
        <v>1</v>
      </c>
      <c r="B2" s="214">
        <v>2</v>
      </c>
      <c r="C2" s="214">
        <v>3</v>
      </c>
      <c r="D2" s="215">
        <v>4</v>
      </c>
      <c r="E2" s="214">
        <v>5</v>
      </c>
      <c r="F2" s="214">
        <v>6</v>
      </c>
      <c r="G2" s="215">
        <v>7</v>
      </c>
      <c r="H2" s="215">
        <v>8</v>
      </c>
      <c r="I2" s="214">
        <v>9</v>
      </c>
      <c r="J2" s="215">
        <v>10</v>
      </c>
      <c r="K2" s="215">
        <v>11</v>
      </c>
      <c r="L2" s="214">
        <v>12</v>
      </c>
      <c r="M2" s="215">
        <v>13</v>
      </c>
      <c r="N2" s="215">
        <v>14</v>
      </c>
      <c r="O2" s="214">
        <v>15</v>
      </c>
      <c r="P2" s="215">
        <v>16</v>
      </c>
      <c r="Q2" s="215">
        <v>17</v>
      </c>
      <c r="R2" s="214">
        <v>18</v>
      </c>
      <c r="S2" s="215">
        <v>19</v>
      </c>
    </row>
    <row r="3" spans="1:19" s="204" customFormat="1" ht="36.75" customHeight="1" x14ac:dyDescent="0.2">
      <c r="A3" s="216">
        <v>0</v>
      </c>
      <c r="B3" s="217"/>
      <c r="C3" s="217"/>
      <c r="D3" s="218" t="str">
        <f>CONCATENATE(CLIENTS!$B3," ",CLIENTS!$C3)</f>
        <v xml:space="preserve"> </v>
      </c>
      <c r="E3" s="217"/>
      <c r="F3" s="217"/>
      <c r="G3" s="217"/>
      <c r="H3" s="217"/>
      <c r="I3" s="217"/>
      <c r="J3" s="217"/>
      <c r="K3" s="219"/>
      <c r="L3" s="217"/>
      <c r="M3" s="217"/>
      <c r="N3" s="217"/>
      <c r="O3" s="218"/>
      <c r="P3" s="219"/>
      <c r="Q3" s="217"/>
      <c r="R3" s="217"/>
      <c r="S3" s="217"/>
    </row>
    <row r="4" spans="1:19" x14ac:dyDescent="0.2">
      <c r="A4" s="220" t="s">
        <v>87</v>
      </c>
      <c r="B4" s="206" t="s">
        <v>116</v>
      </c>
      <c r="C4" s="206" t="s">
        <v>35</v>
      </c>
      <c r="D4" s="206" t="str">
        <f>CONCATENATE(CLIENTS!$B4," ",CLIENTS!$C4)</f>
        <v>dupond1234 David</v>
      </c>
      <c r="E4" s="206" t="s">
        <v>103</v>
      </c>
      <c r="F4" s="206" t="s">
        <v>104</v>
      </c>
      <c r="G4" s="206">
        <v>9999</v>
      </c>
      <c r="H4" s="206" t="s">
        <v>105</v>
      </c>
      <c r="I4" s="206" t="s">
        <v>38</v>
      </c>
      <c r="J4" s="221" t="str">
        <f>CONCATENATE(CLIENTS!$G4," ",CLIENTS!$H4,)</f>
        <v>9999 par la</v>
      </c>
      <c r="K4" s="222" t="s">
        <v>63</v>
      </c>
      <c r="L4" s="206">
        <v>1000</v>
      </c>
      <c r="M4" s="206" t="s">
        <v>64</v>
      </c>
      <c r="N4" s="206"/>
      <c r="O4" s="221" t="str">
        <f>CONCATENATE(CLIENTS!$L4, " ",CLIENTS!$M4)</f>
        <v>1000 bxl</v>
      </c>
      <c r="P4" s="223">
        <v>111111</v>
      </c>
      <c r="Q4" s="224">
        <v>73051</v>
      </c>
      <c r="R4" s="224" t="s">
        <v>113</v>
      </c>
      <c r="S4" s="206"/>
    </row>
    <row r="5" spans="1:19" x14ac:dyDescent="0.2">
      <c r="A5" s="225" t="s">
        <v>88</v>
      </c>
      <c r="B5" s="205" t="s">
        <v>115</v>
      </c>
      <c r="C5" s="205" t="s">
        <v>114</v>
      </c>
      <c r="D5" s="205" t="str">
        <f>CONCATENATE(CLIENTS!$B5," ",CLIENTS!$C5)</f>
        <v>boula099 Isabelle022</v>
      </c>
      <c r="E5" s="205" t="s">
        <v>103</v>
      </c>
      <c r="F5" s="205" t="s">
        <v>107</v>
      </c>
      <c r="G5" s="205">
        <v>3333</v>
      </c>
      <c r="H5" s="205" t="s">
        <v>109</v>
      </c>
      <c r="I5" s="205" t="s">
        <v>38</v>
      </c>
      <c r="J5" s="205" t="str">
        <f>CONCATENATE(CLIENTS!$G5," ",CLIENTS!$H5,)</f>
        <v>3333 surterre</v>
      </c>
      <c r="K5" s="226"/>
      <c r="L5" s="205"/>
      <c r="M5" s="205"/>
      <c r="N5" s="205"/>
      <c r="O5" s="227" t="str">
        <f>CONCATENATE(CLIENTS!$L5, " ",CLIENTS!$M5)</f>
        <v xml:space="preserve"> </v>
      </c>
      <c r="P5" s="226">
        <v>999</v>
      </c>
      <c r="Q5" s="228">
        <v>24812</v>
      </c>
      <c r="R5" s="229" t="s">
        <v>112</v>
      </c>
      <c r="S5" s="229"/>
    </row>
    <row r="6" spans="1:19" x14ac:dyDescent="0.2">
      <c r="A6" s="220" t="s">
        <v>89</v>
      </c>
      <c r="B6" s="206" t="s">
        <v>111</v>
      </c>
      <c r="C6" s="206" t="s">
        <v>98</v>
      </c>
      <c r="D6" s="206" t="str">
        <f>CONCATENATE(CLIENTS!$B6," ",CLIENTS!$C6)</f>
        <v>nio1 Nathalie</v>
      </c>
      <c r="E6" s="206" t="s">
        <v>103</v>
      </c>
      <c r="F6" s="206" t="s">
        <v>108</v>
      </c>
      <c r="G6" s="206">
        <v>6666</v>
      </c>
      <c r="H6" s="206" t="s">
        <v>110</v>
      </c>
      <c r="I6" s="206" t="s">
        <v>38</v>
      </c>
      <c r="J6" s="206" t="str">
        <f>CONCATENATE(CLIENTS!$G6," ",CLIENTS!$H6,)</f>
        <v>6666 danslemonde</v>
      </c>
      <c r="K6" s="222"/>
      <c r="L6" s="206"/>
      <c r="M6" s="206"/>
      <c r="N6" s="206"/>
      <c r="O6" s="221" t="str">
        <f>CONCATENATE(CLIENTS!$L6, " ",CLIENTS!$M6)</f>
        <v xml:space="preserve"> </v>
      </c>
      <c r="P6" s="222">
        <v>33333</v>
      </c>
      <c r="Q6" s="230">
        <v>29801</v>
      </c>
      <c r="R6" s="231" t="s">
        <v>106</v>
      </c>
      <c r="S6" s="206"/>
    </row>
  </sheetData>
  <hyperlinks>
    <hyperlink ref="R5" r:id="rId1" display="de@hotmail.com"/>
    <hyperlink ref="R6" r:id="rId2"/>
  </hyperlinks>
  <pageMargins left="0.7" right="0.7" top="0.75" bottom="0.75" header="0.3" footer="0.3"/>
  <pageSetup paperSize="9" orientation="portrait" horizontalDpi="4294967293" verticalDpi="0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N4"/>
  <sheetViews>
    <sheetView zoomScale="85" zoomScaleNormal="85" workbookViewId="0">
      <selection activeCell="C17" sqref="C17"/>
    </sheetView>
  </sheetViews>
  <sheetFormatPr baseColWidth="10" defaultColWidth="9.33203125" defaultRowHeight="12.75" x14ac:dyDescent="0.2"/>
  <cols>
    <col min="1" max="1" width="15.83203125" style="14" customWidth="1"/>
    <col min="2" max="2" width="51.33203125" style="5" bestFit="1" customWidth="1"/>
    <col min="3" max="3" width="59.1640625" style="5" bestFit="1" customWidth="1"/>
    <col min="4" max="4" width="8" style="5" customWidth="1"/>
    <col min="5" max="5" width="11.1640625" style="5" customWidth="1"/>
    <col min="6" max="6" width="12.6640625" style="5" customWidth="1"/>
    <col min="7" max="7" width="12.83203125" style="5" customWidth="1"/>
    <col min="8" max="8" width="11.5" style="5" customWidth="1"/>
    <col min="9" max="9" width="8.1640625" style="5" customWidth="1"/>
    <col min="10" max="10" width="9.5" style="5" customWidth="1"/>
    <col min="11" max="11" width="11.5" style="14" customWidth="1"/>
    <col min="12" max="12" width="11.83203125" style="14" customWidth="1"/>
    <col min="13" max="13" width="12.5" style="5" customWidth="1"/>
    <col min="14" max="14" width="13.1640625" style="5" customWidth="1"/>
    <col min="15" max="16384" width="9.33203125" style="5"/>
  </cols>
  <sheetData>
    <row r="1" spans="1:14" ht="25.5" customHeight="1" x14ac:dyDescent="0.2">
      <c r="A1" s="293"/>
      <c r="B1" s="293"/>
      <c r="C1" s="293"/>
      <c r="D1" s="294" t="s">
        <v>0</v>
      </c>
      <c r="E1" s="294"/>
      <c r="F1" s="294"/>
      <c r="G1" s="294"/>
      <c r="H1" s="294"/>
      <c r="I1" s="295"/>
      <c r="J1" s="296" t="s">
        <v>1</v>
      </c>
      <c r="K1" s="297"/>
      <c r="L1" s="297"/>
      <c r="M1" s="297"/>
      <c r="N1" s="297"/>
    </row>
    <row r="2" spans="1:14" s="14" customFormat="1" ht="41.25" customHeight="1" x14ac:dyDescent="0.2">
      <c r="A2" s="7" t="s">
        <v>5</v>
      </c>
      <c r="B2" s="8" t="s">
        <v>17</v>
      </c>
      <c r="C2" s="9" t="s">
        <v>18</v>
      </c>
      <c r="D2" s="8" t="s">
        <v>19</v>
      </c>
      <c r="E2" s="8" t="s">
        <v>20</v>
      </c>
      <c r="F2" s="8" t="s">
        <v>21</v>
      </c>
      <c r="G2" s="10" t="s">
        <v>22</v>
      </c>
      <c r="H2" s="57" t="s">
        <v>46</v>
      </c>
      <c r="I2" s="11" t="s">
        <v>23</v>
      </c>
      <c r="J2" s="12" t="s">
        <v>24</v>
      </c>
      <c r="K2" s="8" t="s">
        <v>25</v>
      </c>
      <c r="L2" s="8" t="s">
        <v>26</v>
      </c>
      <c r="M2" s="13" t="s">
        <v>27</v>
      </c>
      <c r="N2" s="10" t="s">
        <v>28</v>
      </c>
    </row>
    <row r="3" spans="1:14" ht="25.5" customHeight="1" x14ac:dyDescent="0.2">
      <c r="A3" s="90">
        <v>85823331</v>
      </c>
      <c r="B3" s="67" t="s">
        <v>4</v>
      </c>
      <c r="C3" s="85" t="s">
        <v>2</v>
      </c>
      <c r="D3" s="68">
        <v>49</v>
      </c>
      <c r="E3" s="69">
        <v>41.19</v>
      </c>
      <c r="F3" s="70">
        <v>43.66</v>
      </c>
      <c r="G3" s="71">
        <v>56.76</v>
      </c>
      <c r="H3" s="71" t="e">
        <f>ROUNDUP(#REF!,0)</f>
        <v>#REF!</v>
      </c>
      <c r="I3" s="72">
        <v>41.19</v>
      </c>
      <c r="J3" s="73">
        <v>46.6</v>
      </c>
      <c r="K3" s="74">
        <v>39.130000000000003</v>
      </c>
      <c r="L3" s="75">
        <v>41.48</v>
      </c>
      <c r="M3" s="86">
        <v>53.92</v>
      </c>
      <c r="N3" s="88">
        <v>39.130000000000003</v>
      </c>
    </row>
    <row r="4" spans="1:14" ht="25.5" customHeight="1" x14ac:dyDescent="0.2">
      <c r="A4" s="91">
        <v>85883440</v>
      </c>
      <c r="B4" s="76" t="s">
        <v>3</v>
      </c>
      <c r="C4" s="85" t="s">
        <v>2</v>
      </c>
      <c r="D4" s="77">
        <v>24.2</v>
      </c>
      <c r="E4" s="78">
        <v>19.739999999999998</v>
      </c>
      <c r="F4" s="79">
        <v>20.92</v>
      </c>
      <c r="G4" s="80">
        <v>27.19</v>
      </c>
      <c r="H4" s="80" t="e">
        <f>ROUNDUP(#REF!,0)</f>
        <v>#REF!</v>
      </c>
      <c r="I4" s="81">
        <v>19.77</v>
      </c>
      <c r="J4" s="82">
        <v>23</v>
      </c>
      <c r="K4" s="83">
        <v>18.75</v>
      </c>
      <c r="L4" s="84">
        <v>19.88</v>
      </c>
      <c r="M4" s="87">
        <v>25.82</v>
      </c>
      <c r="N4" s="89">
        <v>18.78</v>
      </c>
    </row>
  </sheetData>
  <mergeCells count="3">
    <mergeCell ref="A1:C1"/>
    <mergeCell ref="D1:I1"/>
    <mergeCell ref="J1:N1"/>
  </mergeCells>
  <printOptions horizontalCentered="1"/>
  <pageMargins left="0" right="0" top="0" bottom="0" header="0.31496062992125984" footer="0.31496062992125984"/>
  <pageSetup paperSize="9" scale="52" fitToHeight="0" orientation="portrait" horizontalDpi="4294967293" verticalDpi="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2"/>
  <sheetViews>
    <sheetView workbookViewId="0">
      <pane ySplit="2" topLeftCell="A3" activePane="bottomLeft" state="frozen"/>
      <selection pane="bottomLeft" activeCell="B16" sqref="B16"/>
    </sheetView>
  </sheetViews>
  <sheetFormatPr baseColWidth="10" defaultRowHeight="12.75" x14ac:dyDescent="0.2"/>
  <cols>
    <col min="1" max="1" width="13.5" bestFit="1" customWidth="1"/>
    <col min="2" max="2" width="28.1640625" bestFit="1" customWidth="1"/>
    <col min="3" max="3" width="9.1640625" bestFit="1" customWidth="1"/>
    <col min="7" max="7" width="10.1640625" style="118" bestFit="1" customWidth="1"/>
  </cols>
  <sheetData>
    <row r="1" spans="1:9" s="108" customFormat="1" x14ac:dyDescent="0.2">
      <c r="A1" s="108" t="s">
        <v>68</v>
      </c>
      <c r="B1" s="108" t="s">
        <v>70</v>
      </c>
      <c r="C1" s="108" t="s">
        <v>69</v>
      </c>
      <c r="D1" s="108" t="s">
        <v>71</v>
      </c>
      <c r="E1" s="108" t="s">
        <v>72</v>
      </c>
      <c r="F1" s="108" t="s">
        <v>67</v>
      </c>
      <c r="G1" s="117" t="s">
        <v>73</v>
      </c>
      <c r="H1" s="108" t="s">
        <v>74</v>
      </c>
    </row>
    <row r="2" spans="1:9" s="106" customFormat="1" ht="15.75" customHeight="1" x14ac:dyDescent="0.2">
      <c r="A2" s="107"/>
      <c r="B2" s="107"/>
      <c r="C2" s="107"/>
      <c r="D2" s="107"/>
      <c r="E2" s="107"/>
      <c r="F2" s="107"/>
      <c r="G2" s="107"/>
      <c r="H2" s="107"/>
      <c r="I2" s="107"/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14"/>
  <sheetViews>
    <sheetView zoomScale="85" zoomScaleNormal="85" workbookViewId="0">
      <selection activeCell="A2" sqref="A2:XFD2"/>
    </sheetView>
  </sheetViews>
  <sheetFormatPr baseColWidth="10" defaultRowHeight="15.75" x14ac:dyDescent="0.2"/>
  <cols>
    <col min="1" max="2" width="12" style="5"/>
    <col min="3" max="3" width="24.83203125" style="190" bestFit="1" customWidth="1"/>
    <col min="4" max="4" width="23.1640625" style="185" bestFit="1" customWidth="1"/>
    <col min="5" max="5" width="13.6640625" style="185" customWidth="1"/>
    <col min="6" max="6" width="24.83203125" style="190" bestFit="1" customWidth="1"/>
    <col min="7" max="7" width="21" style="188" customWidth="1"/>
    <col min="8" max="8" width="13.6640625" style="188" customWidth="1"/>
    <col min="9" max="9" width="14" style="183" customWidth="1"/>
    <col min="10" max="16384" width="12" style="5"/>
  </cols>
  <sheetData>
    <row r="1" spans="1:9" s="131" customFormat="1" ht="33.75" customHeight="1" x14ac:dyDescent="0.2">
      <c r="A1" s="131" t="s">
        <v>80</v>
      </c>
      <c r="B1" s="130" t="s">
        <v>6</v>
      </c>
      <c r="C1" s="131" t="s">
        <v>78</v>
      </c>
      <c r="D1" s="182" t="s">
        <v>81</v>
      </c>
      <c r="E1" s="182" t="s">
        <v>83</v>
      </c>
      <c r="F1" s="132" t="s">
        <v>77</v>
      </c>
      <c r="G1" s="186" t="s">
        <v>82</v>
      </c>
      <c r="H1" s="187" t="s">
        <v>84</v>
      </c>
      <c r="I1" s="184" t="s">
        <v>79</v>
      </c>
    </row>
    <row r="2" spans="1:9" x14ac:dyDescent="0.2">
      <c r="B2" s="129"/>
      <c r="F2" s="191"/>
      <c r="H2" s="189"/>
      <c r="I2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3" spans="1:9" x14ac:dyDescent="0.2">
      <c r="B3" s="129"/>
      <c r="F3" s="191"/>
      <c r="H3" s="189"/>
      <c r="I3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4" spans="1:9" x14ac:dyDescent="0.2">
      <c r="B4" s="129"/>
      <c r="F4" s="191"/>
      <c r="H4" s="189"/>
      <c r="I4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5" spans="1:9" x14ac:dyDescent="0.2">
      <c r="B5" s="129"/>
      <c r="F5" s="191"/>
      <c r="H5" s="189"/>
      <c r="I5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6" spans="1:9" x14ac:dyDescent="0.2">
      <c r="B6" s="129"/>
      <c r="F6" s="191"/>
      <c r="H6" s="189"/>
      <c r="I6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7" spans="1:9" x14ac:dyDescent="0.2">
      <c r="B7" s="129"/>
      <c r="F7" s="191"/>
      <c r="H7" s="189"/>
      <c r="I7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8" spans="1:9" x14ac:dyDescent="0.2">
      <c r="B8" s="129"/>
      <c r="F8" s="191"/>
      <c r="H8" s="189"/>
      <c r="I8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9" spans="1:9" x14ac:dyDescent="0.2">
      <c r="B9" s="129"/>
      <c r="F9" s="191"/>
      <c r="H9" s="189"/>
      <c r="I9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10" spans="1:9" x14ac:dyDescent="0.2">
      <c r="B10" s="129"/>
      <c r="F10" s="191"/>
      <c r="H10" s="189"/>
      <c r="I10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11" spans="1:9" x14ac:dyDescent="0.2">
      <c r="B11" s="129"/>
      <c r="F11" s="191"/>
      <c r="H11" s="189"/>
      <c r="I11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12" spans="1:9" x14ac:dyDescent="0.2">
      <c r="B12" s="129"/>
      <c r="F12" s="191"/>
      <c r="H12" s="189"/>
      <c r="I12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13" spans="1:9" x14ac:dyDescent="0.2">
      <c r="B13" s="129"/>
      <c r="F13" s="191"/>
      <c r="H13" s="189"/>
      <c r="I13" s="183" t="str">
        <f>IF(tab_bénef[[#This Row],[Montant vente LPB]]&gt;1,tab_bénef[[#This Row],[Montant vente LPB]]+tab_bénef[[#This Row],[FP LPB]]-tab_bénef[[#This Row],[Montant Achat NS]]+tab_bénef[[#This Row],[FP NS]],"")</f>
        <v/>
      </c>
    </row>
    <row r="14" spans="1:9" x14ac:dyDescent="0.2">
      <c r="B14" s="129"/>
      <c r="F14" s="191"/>
      <c r="H14" s="189"/>
      <c r="I14" s="183" t="str">
        <f>IF(tab_bénef[[#This Row],[Montant vente LPB]]&gt;1,tab_bénef[[#This Row],[Montant vente LPB]]+tab_bénef[[#This Row],[FP LPB]]-tab_bénef[[#This Row],[Montant Achat NS]]+tab_bénef[[#This Row],[FP NS]],"")</f>
        <v/>
      </c>
    </row>
  </sheetData>
  <dataValidations count="1">
    <dataValidation type="list" allowBlank="1" showInputMessage="1" showErrorMessage="1" sqref="A2:B14">
      <formula1>refclient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19</vt:i4>
      </vt:variant>
    </vt:vector>
  </HeadingPairs>
  <TitlesOfParts>
    <vt:vector size="25" baseType="lpstr">
      <vt:lpstr>COMMANDE</vt:lpstr>
      <vt:lpstr>FACTURE</vt:lpstr>
      <vt:lpstr>CLIENTS</vt:lpstr>
      <vt:lpstr>LISTE</vt:lpstr>
      <vt:lpstr>Données TCD</vt:lpstr>
      <vt:lpstr>Bénéfices</vt:lpstr>
      <vt:lpstr>LISTE!Impression_des_titres</vt:lpstr>
      <vt:lpstr>COMMANDE!liste_prod</vt:lpstr>
      <vt:lpstr>liste_prod</vt:lpstr>
      <vt:lpstr>lst_cc</vt:lpstr>
      <vt:lpstr>COMMANDE!narticle</vt:lpstr>
      <vt:lpstr>narticle</vt:lpstr>
      <vt:lpstr>COMMANDE!narticles</vt:lpstr>
      <vt:lpstr>narticles</vt:lpstr>
      <vt:lpstr>COMMANDE!Nom_Société</vt:lpstr>
      <vt:lpstr>Nom_Société</vt:lpstr>
      <vt:lpstr>COMMANDE!refclient</vt:lpstr>
      <vt:lpstr>refclient</vt:lpstr>
      <vt:lpstr>COMMANDE!Zone_d_impression</vt:lpstr>
      <vt:lpstr>FACTURE!Zone_d_impression</vt:lpstr>
      <vt:lpstr>LISTE!Zone_d_impression</vt:lpstr>
      <vt:lpstr>COMMANDE!ZoneTitreColonne1..B12.1</vt:lpstr>
      <vt:lpstr>ZoneTitreColonne1..B12.1</vt:lpstr>
      <vt:lpstr>COMMANDE!ZoneTitreLigne1..E5</vt:lpstr>
      <vt:lpstr>ZoneTitreLigne1..E5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 &amp; Dav</dc:creator>
  <cp:lastModifiedBy>Micot, Nicolas            UTC CCS</cp:lastModifiedBy>
  <cp:lastPrinted>2018-10-11T13:31:34Z</cp:lastPrinted>
  <dcterms:created xsi:type="dcterms:W3CDTF">2018-09-25T05:04:21Z</dcterms:created>
  <dcterms:modified xsi:type="dcterms:W3CDTF">2018-10-17T14:21:01Z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