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 codeName="{A93C3448-2578-E12B-C58C-25EFAD1D314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044DA48F-A776-4899-AB42-94364783AE08}" xr6:coauthVersionLast="34" xr6:coauthVersionMax="34" xr10:uidLastSave="{00000000-0000-0000-0000-000000000000}"/>
  <bookViews>
    <workbookView xWindow="0" yWindow="0" windowWidth="17400" windowHeight="10965" tabRatio="891" xr2:uid="{00000000-000D-0000-FFFF-FFFF00000000}"/>
  </bookViews>
  <sheets>
    <sheet name="Instructions" sheetId="16" r:id="rId1"/>
    <sheet name="Janvier" sheetId="1" r:id="rId2"/>
    <sheet name="Annee" sheetId="62" state="hidden" r:id="rId3"/>
    <sheet name="Février" sheetId="51" r:id="rId4"/>
    <sheet name="Mars" sheetId="52" r:id="rId5"/>
    <sheet name="Avril" sheetId="53" r:id="rId6"/>
    <sheet name="Mai" sheetId="54" r:id="rId7"/>
    <sheet name="Juin" sheetId="55" r:id="rId8"/>
    <sheet name="Juillet" sheetId="56" r:id="rId9"/>
    <sheet name="Août" sheetId="57" r:id="rId10"/>
    <sheet name="Septembre" sheetId="58" r:id="rId11"/>
    <sheet name="Octobre" sheetId="59" r:id="rId12"/>
    <sheet name="Novembre" sheetId="60" r:id="rId13"/>
    <sheet name="Décembre" sheetId="61" r:id="rId14"/>
    <sheet name="mois-semaines" sheetId="14" state="hidden" r:id="rId15"/>
    <sheet name="Salaire" sheetId="13" state="hidden" r:id="rId16"/>
    <sheet name="horaire" sheetId="15" state="hidden" r:id="rId17"/>
    <sheet name="Jours fériés" sheetId="39" state="hidden" r:id="rId18"/>
  </sheets>
  <definedNames>
    <definedName name="Collaborateur">Salaire!$C$2:$C$23</definedName>
    <definedName name="Jrs_Feriés">'Jours fériés'!$B$5:$B$17</definedName>
    <definedName name="Nom_Jrs_Feriés">'Jours fériés'!$B$5:$C$17</definedName>
    <definedName name="Paques">'Jours fériés'!$B$6</definedName>
    <definedName name="Saisir_Année">'Jours fériés'!$C$3</definedName>
    <definedName name="_xlnm.Print_Area" localSheetId="9">Août!$A$4:$P$48</definedName>
    <definedName name="_xlnm.Print_Area" localSheetId="5">Avril!$A$4:$P$48</definedName>
    <definedName name="_xlnm.Print_Area" localSheetId="13">Décembre!$A$4:$P$48</definedName>
    <definedName name="_xlnm.Print_Area" localSheetId="3">Février!$A$4:$P$48</definedName>
    <definedName name="_xlnm.Print_Area" localSheetId="1">Janvier!$A$4:$P$48</definedName>
    <definedName name="_xlnm.Print_Area" localSheetId="8">Juillet!$A$4:$P$48</definedName>
    <definedName name="_xlnm.Print_Area" localSheetId="7">Juin!$A$4:$P$48</definedName>
    <definedName name="_xlnm.Print_Area" localSheetId="6">Mai!$A$4:$P$48</definedName>
    <definedName name="_xlnm.Print_Area" localSheetId="4">Mars!$A$4:$P$48</definedName>
    <definedName name="_xlnm.Print_Area" localSheetId="12">Novembre!$A$4:$P$48</definedName>
    <definedName name="_xlnm.Print_Area" localSheetId="11">Octobre!$A$4:$P$48</definedName>
    <definedName name="_xlnm.Print_Area" localSheetId="10">Septembre!$A$4:$P$48</definedName>
  </definedNames>
  <calcPr calcId="179021"/>
</workbook>
</file>

<file path=xl/calcChain.xml><?xml version="1.0" encoding="utf-8"?>
<calcChain xmlns="http://schemas.openxmlformats.org/spreadsheetml/2006/main">
  <c r="L42" i="61" l="1"/>
  <c r="M40" i="61"/>
  <c r="O40" i="61" s="1"/>
  <c r="M39" i="61"/>
  <c r="O39" i="61" s="1"/>
  <c r="M38" i="61"/>
  <c r="O38" i="61" s="1"/>
  <c r="M37" i="61"/>
  <c r="O37" i="61" s="1"/>
  <c r="M36" i="61"/>
  <c r="O36" i="61" s="1"/>
  <c r="M35" i="61"/>
  <c r="O35" i="61" s="1"/>
  <c r="M34" i="61"/>
  <c r="O34" i="61" s="1"/>
  <c r="M33" i="61"/>
  <c r="O33" i="61" s="1"/>
  <c r="M32" i="61"/>
  <c r="O32" i="61" s="1"/>
  <c r="M31" i="61"/>
  <c r="O31" i="61" s="1"/>
  <c r="M30" i="61"/>
  <c r="O30" i="61" s="1"/>
  <c r="M29" i="61"/>
  <c r="O29" i="61" s="1"/>
  <c r="M28" i="61"/>
  <c r="O28" i="61" s="1"/>
  <c r="M27" i="61"/>
  <c r="O27" i="61" s="1"/>
  <c r="M26" i="61"/>
  <c r="O26" i="61" s="1"/>
  <c r="M25" i="61"/>
  <c r="O25" i="61" s="1"/>
  <c r="M24" i="61"/>
  <c r="O24" i="61" s="1"/>
  <c r="M23" i="61"/>
  <c r="O23" i="61" s="1"/>
  <c r="M22" i="61"/>
  <c r="O22" i="61" s="1"/>
  <c r="M21" i="61"/>
  <c r="O21" i="61" s="1"/>
  <c r="M20" i="61"/>
  <c r="O20" i="61" s="1"/>
  <c r="M19" i="61"/>
  <c r="O19" i="61" s="1"/>
  <c r="M18" i="61"/>
  <c r="O18" i="61" s="1"/>
  <c r="M17" i="61"/>
  <c r="O17" i="61" s="1"/>
  <c r="M16" i="61"/>
  <c r="O16" i="61" s="1"/>
  <c r="M15" i="61"/>
  <c r="O15" i="61" s="1"/>
  <c r="M14" i="61"/>
  <c r="O14" i="61" s="1"/>
  <c r="M13" i="61"/>
  <c r="O13" i="61" s="1"/>
  <c r="M12" i="61"/>
  <c r="O12" i="61" s="1"/>
  <c r="M11" i="61"/>
  <c r="O11" i="61" s="1"/>
  <c r="M10" i="61"/>
  <c r="O10" i="61" s="1"/>
  <c r="C10" i="61"/>
  <c r="C11" i="61" s="1"/>
  <c r="C12" i="61" s="1"/>
  <c r="C13" i="61" s="1"/>
  <c r="C14" i="61" s="1"/>
  <c r="C15" i="61" s="1"/>
  <c r="C16" i="61" s="1"/>
  <c r="C17" i="61" s="1"/>
  <c r="C18" i="61" s="1"/>
  <c r="C19" i="61" s="1"/>
  <c r="C20" i="61" s="1"/>
  <c r="C21" i="61" s="1"/>
  <c r="C22" i="61" s="1"/>
  <c r="C23" i="61" s="1"/>
  <c r="C24" i="61" s="1"/>
  <c r="C25" i="61" s="1"/>
  <c r="C26" i="61" s="1"/>
  <c r="C27" i="61" s="1"/>
  <c r="C28" i="61" s="1"/>
  <c r="C29" i="61" s="1"/>
  <c r="C30" i="61" s="1"/>
  <c r="C31" i="61" s="1"/>
  <c r="C32" i="61" s="1"/>
  <c r="C33" i="61" s="1"/>
  <c r="C34" i="61" s="1"/>
  <c r="C35" i="61" s="1"/>
  <c r="C36" i="61" s="1"/>
  <c r="C37" i="61" s="1"/>
  <c r="C38" i="61" s="1"/>
  <c r="C39" i="61" s="1"/>
  <c r="C40" i="61" s="1"/>
  <c r="B10" i="61"/>
  <c r="J2" i="61"/>
  <c r="P1" i="61"/>
  <c r="J1" i="61"/>
  <c r="L42" i="60"/>
  <c r="M40" i="60"/>
  <c r="O40" i="60" s="1"/>
  <c r="M39" i="60"/>
  <c r="O39" i="60" s="1"/>
  <c r="M38" i="60"/>
  <c r="O38" i="60" s="1"/>
  <c r="M37" i="60"/>
  <c r="O37" i="60" s="1"/>
  <c r="M36" i="60"/>
  <c r="O36" i="60" s="1"/>
  <c r="M35" i="60"/>
  <c r="O35" i="60" s="1"/>
  <c r="M34" i="60"/>
  <c r="O34" i="60" s="1"/>
  <c r="M33" i="60"/>
  <c r="O33" i="60" s="1"/>
  <c r="M32" i="60"/>
  <c r="O32" i="60" s="1"/>
  <c r="M31" i="60"/>
  <c r="O31" i="60" s="1"/>
  <c r="M30" i="60"/>
  <c r="O30" i="60" s="1"/>
  <c r="M29" i="60"/>
  <c r="O29" i="60" s="1"/>
  <c r="M28" i="60"/>
  <c r="O28" i="60" s="1"/>
  <c r="M27" i="60"/>
  <c r="O27" i="60" s="1"/>
  <c r="M26" i="60"/>
  <c r="O26" i="60" s="1"/>
  <c r="M25" i="60"/>
  <c r="O25" i="60" s="1"/>
  <c r="M24" i="60"/>
  <c r="O24" i="60" s="1"/>
  <c r="M23" i="60"/>
  <c r="O23" i="60" s="1"/>
  <c r="M22" i="60"/>
  <c r="O22" i="60" s="1"/>
  <c r="M21" i="60"/>
  <c r="O21" i="60" s="1"/>
  <c r="M20" i="60"/>
  <c r="O20" i="60" s="1"/>
  <c r="M19" i="60"/>
  <c r="O19" i="60" s="1"/>
  <c r="M18" i="60"/>
  <c r="O18" i="60" s="1"/>
  <c r="M17" i="60"/>
  <c r="O17" i="60" s="1"/>
  <c r="M16" i="60"/>
  <c r="O16" i="60" s="1"/>
  <c r="M15" i="60"/>
  <c r="O15" i="60" s="1"/>
  <c r="M14" i="60"/>
  <c r="O14" i="60" s="1"/>
  <c r="M13" i="60"/>
  <c r="O13" i="60" s="1"/>
  <c r="M12" i="60"/>
  <c r="O12" i="60" s="1"/>
  <c r="M11" i="60"/>
  <c r="O11" i="60" s="1"/>
  <c r="M10" i="60"/>
  <c r="O10" i="60" s="1"/>
  <c r="C10" i="60"/>
  <c r="C11" i="60" s="1"/>
  <c r="C12" i="60" s="1"/>
  <c r="C13" i="60" s="1"/>
  <c r="C14" i="60" s="1"/>
  <c r="C15" i="60" s="1"/>
  <c r="C16" i="60" s="1"/>
  <c r="C17" i="60" s="1"/>
  <c r="C18" i="60" s="1"/>
  <c r="C19" i="60" s="1"/>
  <c r="C20" i="60" s="1"/>
  <c r="C21" i="60" s="1"/>
  <c r="C22" i="60" s="1"/>
  <c r="C23" i="60" s="1"/>
  <c r="C24" i="60" s="1"/>
  <c r="C25" i="60" s="1"/>
  <c r="C26" i="60" s="1"/>
  <c r="C27" i="60" s="1"/>
  <c r="C28" i="60" s="1"/>
  <c r="C29" i="60" s="1"/>
  <c r="C30" i="60" s="1"/>
  <c r="C31" i="60" s="1"/>
  <c r="C32" i="60" s="1"/>
  <c r="C33" i="60" s="1"/>
  <c r="C34" i="60" s="1"/>
  <c r="C35" i="60" s="1"/>
  <c r="C36" i="60" s="1"/>
  <c r="C37" i="60" s="1"/>
  <c r="C38" i="60" s="1"/>
  <c r="C39" i="60" s="1"/>
  <c r="C40" i="60" s="1"/>
  <c r="B10" i="60"/>
  <c r="J2" i="60"/>
  <c r="P1" i="60"/>
  <c r="J1" i="60"/>
  <c r="L42" i="59"/>
  <c r="O40" i="59"/>
  <c r="M40" i="59"/>
  <c r="M39" i="59"/>
  <c r="O39" i="59" s="1"/>
  <c r="M38" i="59"/>
  <c r="O38" i="59" s="1"/>
  <c r="M37" i="59"/>
  <c r="O37" i="59" s="1"/>
  <c r="O36" i="59"/>
  <c r="M36" i="59"/>
  <c r="M35" i="59"/>
  <c r="O35" i="59" s="1"/>
  <c r="M34" i="59"/>
  <c r="O34" i="59" s="1"/>
  <c r="M33" i="59"/>
  <c r="O33" i="59" s="1"/>
  <c r="O32" i="59"/>
  <c r="M32" i="59"/>
  <c r="M31" i="59"/>
  <c r="O31" i="59" s="1"/>
  <c r="M30" i="59"/>
  <c r="O30" i="59" s="1"/>
  <c r="M29" i="59"/>
  <c r="O29" i="59" s="1"/>
  <c r="O28" i="59"/>
  <c r="M28" i="59"/>
  <c r="M27" i="59"/>
  <c r="O27" i="59" s="1"/>
  <c r="M26" i="59"/>
  <c r="O26" i="59" s="1"/>
  <c r="M25" i="59"/>
  <c r="O25" i="59" s="1"/>
  <c r="O24" i="59"/>
  <c r="M24" i="59"/>
  <c r="M23" i="59"/>
  <c r="O23" i="59" s="1"/>
  <c r="M22" i="59"/>
  <c r="O22" i="59" s="1"/>
  <c r="M21" i="59"/>
  <c r="O21" i="59" s="1"/>
  <c r="O20" i="59"/>
  <c r="M20" i="59"/>
  <c r="M19" i="59"/>
  <c r="O19" i="59" s="1"/>
  <c r="M18" i="59"/>
  <c r="O18" i="59" s="1"/>
  <c r="M17" i="59"/>
  <c r="O17" i="59" s="1"/>
  <c r="O16" i="59"/>
  <c r="M16" i="59"/>
  <c r="M15" i="59"/>
  <c r="O15" i="59" s="1"/>
  <c r="M14" i="59"/>
  <c r="O14" i="59" s="1"/>
  <c r="M13" i="59"/>
  <c r="O13" i="59" s="1"/>
  <c r="O12" i="59"/>
  <c r="M12" i="59"/>
  <c r="M11" i="59"/>
  <c r="O11" i="59" s="1"/>
  <c r="M10" i="59"/>
  <c r="M42" i="59" s="1"/>
  <c r="C10" i="59"/>
  <c r="C11" i="59" s="1"/>
  <c r="C12" i="59" s="1"/>
  <c r="C13" i="59" s="1"/>
  <c r="C14" i="59" s="1"/>
  <c r="C15" i="59" s="1"/>
  <c r="C16" i="59" s="1"/>
  <c r="C17" i="59" s="1"/>
  <c r="C18" i="59" s="1"/>
  <c r="C19" i="59" s="1"/>
  <c r="C20" i="59" s="1"/>
  <c r="C21" i="59" s="1"/>
  <c r="C22" i="59" s="1"/>
  <c r="C23" i="59" s="1"/>
  <c r="C24" i="59" s="1"/>
  <c r="C25" i="59" s="1"/>
  <c r="C26" i="59" s="1"/>
  <c r="C27" i="59" s="1"/>
  <c r="C28" i="59" s="1"/>
  <c r="C29" i="59" s="1"/>
  <c r="C30" i="59" s="1"/>
  <c r="C31" i="59" s="1"/>
  <c r="C32" i="59" s="1"/>
  <c r="C33" i="59" s="1"/>
  <c r="C34" i="59" s="1"/>
  <c r="C35" i="59" s="1"/>
  <c r="C36" i="59" s="1"/>
  <c r="C37" i="59" s="1"/>
  <c r="C38" i="59" s="1"/>
  <c r="C39" i="59" s="1"/>
  <c r="C40" i="59" s="1"/>
  <c r="B10" i="59"/>
  <c r="B11" i="59" s="1"/>
  <c r="G11" i="59" s="1"/>
  <c r="J2" i="59"/>
  <c r="P1" i="59"/>
  <c r="J1" i="59"/>
  <c r="L42" i="58"/>
  <c r="M40" i="58"/>
  <c r="O40" i="58" s="1"/>
  <c r="M39" i="58"/>
  <c r="O39" i="58" s="1"/>
  <c r="M38" i="58"/>
  <c r="O38" i="58" s="1"/>
  <c r="M37" i="58"/>
  <c r="O37" i="58" s="1"/>
  <c r="M36" i="58"/>
  <c r="O36" i="58" s="1"/>
  <c r="M35" i="58"/>
  <c r="O35" i="58" s="1"/>
  <c r="M34" i="58"/>
  <c r="O34" i="58" s="1"/>
  <c r="M33" i="58"/>
  <c r="O33" i="58" s="1"/>
  <c r="M32" i="58"/>
  <c r="O32" i="58" s="1"/>
  <c r="M31" i="58"/>
  <c r="O31" i="58" s="1"/>
  <c r="M30" i="58"/>
  <c r="O30" i="58" s="1"/>
  <c r="M29" i="58"/>
  <c r="O29" i="58" s="1"/>
  <c r="M28" i="58"/>
  <c r="O28" i="58" s="1"/>
  <c r="M27" i="58"/>
  <c r="O27" i="58" s="1"/>
  <c r="M26" i="58"/>
  <c r="O26" i="58" s="1"/>
  <c r="M25" i="58"/>
  <c r="O25" i="58" s="1"/>
  <c r="M24" i="58"/>
  <c r="O24" i="58" s="1"/>
  <c r="M23" i="58"/>
  <c r="O23" i="58" s="1"/>
  <c r="M22" i="58"/>
  <c r="O22" i="58" s="1"/>
  <c r="M21" i="58"/>
  <c r="O21" i="58" s="1"/>
  <c r="M20" i="58"/>
  <c r="O20" i="58" s="1"/>
  <c r="M19" i="58"/>
  <c r="O19" i="58" s="1"/>
  <c r="M18" i="58"/>
  <c r="O18" i="58" s="1"/>
  <c r="M17" i="58"/>
  <c r="O17" i="58" s="1"/>
  <c r="M16" i="58"/>
  <c r="O16" i="58" s="1"/>
  <c r="M15" i="58"/>
  <c r="O15" i="58" s="1"/>
  <c r="M14" i="58"/>
  <c r="O14" i="58" s="1"/>
  <c r="M13" i="58"/>
  <c r="O13" i="58" s="1"/>
  <c r="M12" i="58"/>
  <c r="O12" i="58" s="1"/>
  <c r="M11" i="58"/>
  <c r="O11" i="58" s="1"/>
  <c r="M10" i="58"/>
  <c r="O10" i="58" s="1"/>
  <c r="C10" i="58"/>
  <c r="C11" i="58" s="1"/>
  <c r="C12" i="58" s="1"/>
  <c r="C13" i="58" s="1"/>
  <c r="C14" i="58" s="1"/>
  <c r="C15" i="58" s="1"/>
  <c r="C16" i="58" s="1"/>
  <c r="C17" i="58" s="1"/>
  <c r="C18" i="58" s="1"/>
  <c r="C19" i="58" s="1"/>
  <c r="C20" i="58" s="1"/>
  <c r="C21" i="58" s="1"/>
  <c r="C22" i="58" s="1"/>
  <c r="C23" i="58" s="1"/>
  <c r="C24" i="58" s="1"/>
  <c r="C25" i="58" s="1"/>
  <c r="C26" i="58" s="1"/>
  <c r="C27" i="58" s="1"/>
  <c r="C28" i="58" s="1"/>
  <c r="C29" i="58" s="1"/>
  <c r="C30" i="58" s="1"/>
  <c r="C31" i="58" s="1"/>
  <c r="C32" i="58" s="1"/>
  <c r="C33" i="58" s="1"/>
  <c r="C34" i="58" s="1"/>
  <c r="C35" i="58" s="1"/>
  <c r="C36" i="58" s="1"/>
  <c r="C37" i="58" s="1"/>
  <c r="C38" i="58" s="1"/>
  <c r="C39" i="58" s="1"/>
  <c r="C40" i="58" s="1"/>
  <c r="B10" i="58"/>
  <c r="B11" i="58" s="1"/>
  <c r="J2" i="58"/>
  <c r="P1" i="58"/>
  <c r="J1" i="58"/>
  <c r="L42" i="57"/>
  <c r="M40" i="57"/>
  <c r="O40" i="57" s="1"/>
  <c r="O39" i="57"/>
  <c r="M39" i="57"/>
  <c r="O38" i="57"/>
  <c r="M38" i="57"/>
  <c r="M37" i="57"/>
  <c r="O37" i="57" s="1"/>
  <c r="M36" i="57"/>
  <c r="O36" i="57" s="1"/>
  <c r="O35" i="57"/>
  <c r="M35" i="57"/>
  <c r="O34" i="57"/>
  <c r="M34" i="57"/>
  <c r="M33" i="57"/>
  <c r="O33" i="57" s="1"/>
  <c r="M32" i="57"/>
  <c r="O32" i="57" s="1"/>
  <c r="O31" i="57"/>
  <c r="M31" i="57"/>
  <c r="O30" i="57"/>
  <c r="M30" i="57"/>
  <c r="M29" i="57"/>
  <c r="O29" i="57" s="1"/>
  <c r="M28" i="57"/>
  <c r="O28" i="57" s="1"/>
  <c r="O27" i="57"/>
  <c r="M27" i="57"/>
  <c r="O26" i="57"/>
  <c r="M26" i="57"/>
  <c r="M25" i="57"/>
  <c r="O25" i="57" s="1"/>
  <c r="M24" i="57"/>
  <c r="O24" i="57" s="1"/>
  <c r="O23" i="57"/>
  <c r="M23" i="57"/>
  <c r="O22" i="57"/>
  <c r="M22" i="57"/>
  <c r="M21" i="57"/>
  <c r="O21" i="57" s="1"/>
  <c r="M20" i="57"/>
  <c r="O20" i="57" s="1"/>
  <c r="O19" i="57"/>
  <c r="M19" i="57"/>
  <c r="O18" i="57"/>
  <c r="M18" i="57"/>
  <c r="M17" i="57"/>
  <c r="O17" i="57" s="1"/>
  <c r="M16" i="57"/>
  <c r="O16" i="57" s="1"/>
  <c r="O15" i="57"/>
  <c r="M15" i="57"/>
  <c r="M14" i="57"/>
  <c r="O14" i="57" s="1"/>
  <c r="M13" i="57"/>
  <c r="O13" i="57" s="1"/>
  <c r="M12" i="57"/>
  <c r="O12" i="57" s="1"/>
  <c r="O11" i="57"/>
  <c r="M11" i="57"/>
  <c r="M10" i="57"/>
  <c r="C10" i="57"/>
  <c r="C11" i="57" s="1"/>
  <c r="C12" i="57" s="1"/>
  <c r="C13" i="57" s="1"/>
  <c r="C14" i="57" s="1"/>
  <c r="C15" i="57" s="1"/>
  <c r="C16" i="57" s="1"/>
  <c r="C17" i="57" s="1"/>
  <c r="C18" i="57" s="1"/>
  <c r="C19" i="57" s="1"/>
  <c r="C20" i="57" s="1"/>
  <c r="C21" i="57" s="1"/>
  <c r="C22" i="57" s="1"/>
  <c r="C23" i="57" s="1"/>
  <c r="C24" i="57" s="1"/>
  <c r="C25" i="57" s="1"/>
  <c r="C26" i="57" s="1"/>
  <c r="C27" i="57" s="1"/>
  <c r="C28" i="57" s="1"/>
  <c r="C29" i="57" s="1"/>
  <c r="C30" i="57" s="1"/>
  <c r="C31" i="57" s="1"/>
  <c r="C32" i="57" s="1"/>
  <c r="C33" i="57" s="1"/>
  <c r="C34" i="57" s="1"/>
  <c r="C35" i="57" s="1"/>
  <c r="C36" i="57" s="1"/>
  <c r="C37" i="57" s="1"/>
  <c r="C38" i="57" s="1"/>
  <c r="C39" i="57" s="1"/>
  <c r="C40" i="57" s="1"/>
  <c r="B10" i="57"/>
  <c r="F10" i="57" s="1"/>
  <c r="J2" i="57"/>
  <c r="P1" i="57"/>
  <c r="J1" i="57"/>
  <c r="L42" i="56"/>
  <c r="M40" i="56"/>
  <c r="O40" i="56" s="1"/>
  <c r="M39" i="56"/>
  <c r="O39" i="56" s="1"/>
  <c r="M38" i="56"/>
  <c r="O38" i="56" s="1"/>
  <c r="M37" i="56"/>
  <c r="O37" i="56" s="1"/>
  <c r="M36" i="56"/>
  <c r="O36" i="56" s="1"/>
  <c r="M35" i="56"/>
  <c r="O35" i="56" s="1"/>
  <c r="M34" i="56"/>
  <c r="O34" i="56" s="1"/>
  <c r="M33" i="56"/>
  <c r="O33" i="56" s="1"/>
  <c r="M32" i="56"/>
  <c r="O32" i="56" s="1"/>
  <c r="M31" i="56"/>
  <c r="O31" i="56" s="1"/>
  <c r="M30" i="56"/>
  <c r="O30" i="56" s="1"/>
  <c r="M29" i="56"/>
  <c r="O29" i="56" s="1"/>
  <c r="M28" i="56"/>
  <c r="O28" i="56" s="1"/>
  <c r="M27" i="56"/>
  <c r="O27" i="56" s="1"/>
  <c r="M26" i="56"/>
  <c r="O26" i="56" s="1"/>
  <c r="M25" i="56"/>
  <c r="O25" i="56" s="1"/>
  <c r="M24" i="56"/>
  <c r="O24" i="56" s="1"/>
  <c r="M23" i="56"/>
  <c r="O23" i="56" s="1"/>
  <c r="M22" i="56"/>
  <c r="O22" i="56" s="1"/>
  <c r="M21" i="56"/>
  <c r="O21" i="56" s="1"/>
  <c r="M20" i="56"/>
  <c r="O20" i="56" s="1"/>
  <c r="M19" i="56"/>
  <c r="O19" i="56" s="1"/>
  <c r="M18" i="56"/>
  <c r="O18" i="56" s="1"/>
  <c r="M17" i="56"/>
  <c r="O17" i="56" s="1"/>
  <c r="M16" i="56"/>
  <c r="O16" i="56" s="1"/>
  <c r="M15" i="56"/>
  <c r="O15" i="56" s="1"/>
  <c r="M14" i="56"/>
  <c r="O14" i="56" s="1"/>
  <c r="M13" i="56"/>
  <c r="O13" i="56" s="1"/>
  <c r="M12" i="56"/>
  <c r="O12" i="56" s="1"/>
  <c r="M11" i="56"/>
  <c r="O11" i="56" s="1"/>
  <c r="M10" i="56"/>
  <c r="O10" i="56" s="1"/>
  <c r="C10" i="56"/>
  <c r="C11" i="56" s="1"/>
  <c r="C12" i="56" s="1"/>
  <c r="C13" i="56" s="1"/>
  <c r="C14" i="56" s="1"/>
  <c r="C15" i="56" s="1"/>
  <c r="C16" i="56" s="1"/>
  <c r="C17" i="56" s="1"/>
  <c r="C18" i="56" s="1"/>
  <c r="C19" i="56" s="1"/>
  <c r="C20" i="56" s="1"/>
  <c r="C21" i="56" s="1"/>
  <c r="C22" i="56" s="1"/>
  <c r="C23" i="56" s="1"/>
  <c r="C24" i="56" s="1"/>
  <c r="C25" i="56" s="1"/>
  <c r="C26" i="56" s="1"/>
  <c r="C27" i="56" s="1"/>
  <c r="C28" i="56" s="1"/>
  <c r="C29" i="56" s="1"/>
  <c r="C30" i="56" s="1"/>
  <c r="C31" i="56" s="1"/>
  <c r="C32" i="56" s="1"/>
  <c r="C33" i="56" s="1"/>
  <c r="C34" i="56" s="1"/>
  <c r="C35" i="56" s="1"/>
  <c r="C36" i="56" s="1"/>
  <c r="C37" i="56" s="1"/>
  <c r="C38" i="56" s="1"/>
  <c r="C39" i="56" s="1"/>
  <c r="C40" i="56" s="1"/>
  <c r="B10" i="56"/>
  <c r="B11" i="56" s="1"/>
  <c r="G11" i="56" s="1"/>
  <c r="J2" i="56"/>
  <c r="P1" i="56"/>
  <c r="J1" i="56"/>
  <c r="L42" i="55"/>
  <c r="O40" i="55"/>
  <c r="M40" i="55"/>
  <c r="O39" i="55"/>
  <c r="M39" i="55"/>
  <c r="M38" i="55"/>
  <c r="O38" i="55" s="1"/>
  <c r="M37" i="55"/>
  <c r="O37" i="55" s="1"/>
  <c r="O36" i="55"/>
  <c r="M36" i="55"/>
  <c r="O35" i="55"/>
  <c r="M35" i="55"/>
  <c r="M34" i="55"/>
  <c r="O34" i="55" s="1"/>
  <c r="M33" i="55"/>
  <c r="O33" i="55" s="1"/>
  <c r="O32" i="55"/>
  <c r="M32" i="55"/>
  <c r="O31" i="55"/>
  <c r="M31" i="55"/>
  <c r="M30" i="55"/>
  <c r="O30" i="55" s="1"/>
  <c r="M29" i="55"/>
  <c r="O29" i="55" s="1"/>
  <c r="O28" i="55"/>
  <c r="M28" i="55"/>
  <c r="O27" i="55"/>
  <c r="M27" i="55"/>
  <c r="M26" i="55"/>
  <c r="O26" i="55" s="1"/>
  <c r="M25" i="55"/>
  <c r="O25" i="55" s="1"/>
  <c r="O24" i="55"/>
  <c r="M24" i="55"/>
  <c r="O23" i="55"/>
  <c r="M23" i="55"/>
  <c r="M22" i="55"/>
  <c r="O22" i="55" s="1"/>
  <c r="M21" i="55"/>
  <c r="O21" i="55" s="1"/>
  <c r="O20" i="55"/>
  <c r="M20" i="55"/>
  <c r="O19" i="55"/>
  <c r="M19" i="55"/>
  <c r="M18" i="55"/>
  <c r="O18" i="55" s="1"/>
  <c r="M17" i="55"/>
  <c r="O17" i="55" s="1"/>
  <c r="O16" i="55"/>
  <c r="M16" i="55"/>
  <c r="O15" i="55"/>
  <c r="M15" i="55"/>
  <c r="M14" i="55"/>
  <c r="O14" i="55" s="1"/>
  <c r="M13" i="55"/>
  <c r="O13" i="55" s="1"/>
  <c r="O12" i="55"/>
  <c r="M12" i="55"/>
  <c r="O11" i="55"/>
  <c r="M11" i="55"/>
  <c r="M10" i="55"/>
  <c r="C10" i="55"/>
  <c r="C11" i="55" s="1"/>
  <c r="C12" i="55" s="1"/>
  <c r="C13" i="55" s="1"/>
  <c r="C14" i="55" s="1"/>
  <c r="C15" i="55" s="1"/>
  <c r="C16" i="55" s="1"/>
  <c r="C17" i="55" s="1"/>
  <c r="C18" i="55" s="1"/>
  <c r="C19" i="55" s="1"/>
  <c r="C20" i="55" s="1"/>
  <c r="C21" i="55" s="1"/>
  <c r="C22" i="55" s="1"/>
  <c r="C23" i="55" s="1"/>
  <c r="C24" i="55" s="1"/>
  <c r="C25" i="55" s="1"/>
  <c r="C26" i="55" s="1"/>
  <c r="C27" i="55" s="1"/>
  <c r="C28" i="55" s="1"/>
  <c r="C29" i="55" s="1"/>
  <c r="C30" i="55" s="1"/>
  <c r="C31" i="55" s="1"/>
  <c r="C32" i="55" s="1"/>
  <c r="C33" i="55" s="1"/>
  <c r="C34" i="55" s="1"/>
  <c r="C35" i="55" s="1"/>
  <c r="C36" i="55" s="1"/>
  <c r="C37" i="55" s="1"/>
  <c r="C38" i="55" s="1"/>
  <c r="C39" i="55" s="1"/>
  <c r="C40" i="55" s="1"/>
  <c r="B10" i="55"/>
  <c r="F10" i="55" s="1"/>
  <c r="J2" i="55"/>
  <c r="P1" i="55"/>
  <c r="J1" i="55"/>
  <c r="L42" i="54"/>
  <c r="M40" i="54"/>
  <c r="O40" i="54" s="1"/>
  <c r="M39" i="54"/>
  <c r="O39" i="54" s="1"/>
  <c r="M38" i="54"/>
  <c r="O38" i="54" s="1"/>
  <c r="M37" i="54"/>
  <c r="O37" i="54" s="1"/>
  <c r="M36" i="54"/>
  <c r="O36" i="54" s="1"/>
  <c r="M35" i="54"/>
  <c r="O35" i="54" s="1"/>
  <c r="M34" i="54"/>
  <c r="O34" i="54" s="1"/>
  <c r="M33" i="54"/>
  <c r="O33" i="54" s="1"/>
  <c r="M32" i="54"/>
  <c r="O32" i="54" s="1"/>
  <c r="M31" i="54"/>
  <c r="O31" i="54" s="1"/>
  <c r="M30" i="54"/>
  <c r="O30" i="54" s="1"/>
  <c r="M29" i="54"/>
  <c r="O29" i="54" s="1"/>
  <c r="O28" i="54"/>
  <c r="M28" i="54"/>
  <c r="M27" i="54"/>
  <c r="O27" i="54" s="1"/>
  <c r="O26" i="54"/>
  <c r="M26" i="54"/>
  <c r="M25" i="54"/>
  <c r="O25" i="54" s="1"/>
  <c r="M24" i="54"/>
  <c r="O24" i="54" s="1"/>
  <c r="M23" i="54"/>
  <c r="O23" i="54" s="1"/>
  <c r="M22" i="54"/>
  <c r="O22" i="54" s="1"/>
  <c r="M21" i="54"/>
  <c r="O21" i="54" s="1"/>
  <c r="M20" i="54"/>
  <c r="O20" i="54" s="1"/>
  <c r="M19" i="54"/>
  <c r="O19" i="54" s="1"/>
  <c r="O18" i="54"/>
  <c r="M18" i="54"/>
  <c r="M17" i="54"/>
  <c r="O17" i="54" s="1"/>
  <c r="M16" i="54"/>
  <c r="O16" i="54" s="1"/>
  <c r="M15" i="54"/>
  <c r="O15" i="54" s="1"/>
  <c r="O14" i="54"/>
  <c r="M14" i="54"/>
  <c r="M13" i="54"/>
  <c r="O13" i="54" s="1"/>
  <c r="O12" i="54"/>
  <c r="M12" i="54"/>
  <c r="M11" i="54"/>
  <c r="O11" i="54" s="1"/>
  <c r="O10" i="54"/>
  <c r="M10" i="54"/>
  <c r="C10" i="54"/>
  <c r="C11" i="54" s="1"/>
  <c r="C12" i="54" s="1"/>
  <c r="C13" i="54" s="1"/>
  <c r="C14" i="54" s="1"/>
  <c r="C15" i="54" s="1"/>
  <c r="C16" i="54" s="1"/>
  <c r="C17" i="54" s="1"/>
  <c r="C18" i="54" s="1"/>
  <c r="C19" i="54" s="1"/>
  <c r="C20" i="54" s="1"/>
  <c r="C21" i="54" s="1"/>
  <c r="C22" i="54" s="1"/>
  <c r="C23" i="54" s="1"/>
  <c r="C24" i="54" s="1"/>
  <c r="C25" i="54" s="1"/>
  <c r="C26" i="54" s="1"/>
  <c r="C27" i="54" s="1"/>
  <c r="C28" i="54" s="1"/>
  <c r="C29" i="54" s="1"/>
  <c r="C30" i="54" s="1"/>
  <c r="C31" i="54" s="1"/>
  <c r="C32" i="54" s="1"/>
  <c r="C33" i="54" s="1"/>
  <c r="C34" i="54" s="1"/>
  <c r="C35" i="54" s="1"/>
  <c r="C36" i="54" s="1"/>
  <c r="C37" i="54" s="1"/>
  <c r="C38" i="54" s="1"/>
  <c r="C39" i="54" s="1"/>
  <c r="C40" i="54" s="1"/>
  <c r="B10" i="54"/>
  <c r="G10" i="54" s="1"/>
  <c r="J2" i="54"/>
  <c r="P1" i="54"/>
  <c r="J1" i="54"/>
  <c r="L42" i="53"/>
  <c r="O40" i="53"/>
  <c r="M40" i="53"/>
  <c r="O39" i="53"/>
  <c r="M39" i="53"/>
  <c r="O38" i="53"/>
  <c r="M38" i="53"/>
  <c r="M37" i="53"/>
  <c r="O37" i="53" s="1"/>
  <c r="O36" i="53"/>
  <c r="M36" i="53"/>
  <c r="O35" i="53"/>
  <c r="M35" i="53"/>
  <c r="O34" i="53"/>
  <c r="M34" i="53"/>
  <c r="M33" i="53"/>
  <c r="O33" i="53" s="1"/>
  <c r="O32" i="53"/>
  <c r="M32" i="53"/>
  <c r="O31" i="53"/>
  <c r="M31" i="53"/>
  <c r="O30" i="53"/>
  <c r="M30" i="53"/>
  <c r="M29" i="53"/>
  <c r="O29" i="53" s="1"/>
  <c r="O28" i="53"/>
  <c r="M28" i="53"/>
  <c r="O27" i="53"/>
  <c r="M27" i="53"/>
  <c r="O26" i="53"/>
  <c r="M26" i="53"/>
  <c r="M25" i="53"/>
  <c r="O25" i="53" s="1"/>
  <c r="O24" i="53"/>
  <c r="M24" i="53"/>
  <c r="O23" i="53"/>
  <c r="M23" i="53"/>
  <c r="O22" i="53"/>
  <c r="M22" i="53"/>
  <c r="M21" i="53"/>
  <c r="O21" i="53" s="1"/>
  <c r="O20" i="53"/>
  <c r="M20" i="53"/>
  <c r="O19" i="53"/>
  <c r="M19" i="53"/>
  <c r="O18" i="53"/>
  <c r="M18" i="53"/>
  <c r="M17" i="53"/>
  <c r="O17" i="53" s="1"/>
  <c r="O16" i="53"/>
  <c r="M16" i="53"/>
  <c r="O15" i="53"/>
  <c r="M15" i="53"/>
  <c r="O14" i="53"/>
  <c r="M14" i="53"/>
  <c r="M13" i="53"/>
  <c r="O13" i="53" s="1"/>
  <c r="O12" i="53"/>
  <c r="M12" i="53"/>
  <c r="O11" i="53"/>
  <c r="M11" i="53"/>
  <c r="O10" i="53"/>
  <c r="M10" i="53"/>
  <c r="C10" i="53"/>
  <c r="C11" i="53" s="1"/>
  <c r="C12" i="53" s="1"/>
  <c r="C13" i="53" s="1"/>
  <c r="C14" i="53" s="1"/>
  <c r="C15" i="53" s="1"/>
  <c r="C16" i="53" s="1"/>
  <c r="C17" i="53" s="1"/>
  <c r="C18" i="53" s="1"/>
  <c r="C19" i="53" s="1"/>
  <c r="C20" i="53" s="1"/>
  <c r="C21" i="53" s="1"/>
  <c r="C22" i="53" s="1"/>
  <c r="C23" i="53" s="1"/>
  <c r="C24" i="53" s="1"/>
  <c r="C25" i="53" s="1"/>
  <c r="C26" i="53" s="1"/>
  <c r="C27" i="53" s="1"/>
  <c r="C28" i="53" s="1"/>
  <c r="C29" i="53" s="1"/>
  <c r="C30" i="53" s="1"/>
  <c r="C31" i="53" s="1"/>
  <c r="C32" i="53" s="1"/>
  <c r="C33" i="53" s="1"/>
  <c r="C34" i="53" s="1"/>
  <c r="C35" i="53" s="1"/>
  <c r="C36" i="53" s="1"/>
  <c r="C37" i="53" s="1"/>
  <c r="C38" i="53" s="1"/>
  <c r="C39" i="53" s="1"/>
  <c r="C40" i="53" s="1"/>
  <c r="B10" i="53"/>
  <c r="D10" i="53" s="1"/>
  <c r="J2" i="53"/>
  <c r="P1" i="53"/>
  <c r="J1" i="53"/>
  <c r="L42" i="52"/>
  <c r="M40" i="52"/>
  <c r="O40" i="52" s="1"/>
  <c r="M39" i="52"/>
  <c r="O39" i="52" s="1"/>
  <c r="M38" i="52"/>
  <c r="O38" i="52" s="1"/>
  <c r="M37" i="52"/>
  <c r="O37" i="52" s="1"/>
  <c r="M36" i="52"/>
  <c r="O36" i="52" s="1"/>
  <c r="M35" i="52"/>
  <c r="O35" i="52" s="1"/>
  <c r="M34" i="52"/>
  <c r="O34" i="52" s="1"/>
  <c r="M33" i="52"/>
  <c r="O33" i="52" s="1"/>
  <c r="M32" i="52"/>
  <c r="O32" i="52" s="1"/>
  <c r="M31" i="52"/>
  <c r="O31" i="52" s="1"/>
  <c r="M30" i="52"/>
  <c r="O30" i="52" s="1"/>
  <c r="M29" i="52"/>
  <c r="O29" i="52" s="1"/>
  <c r="M28" i="52"/>
  <c r="O28" i="52" s="1"/>
  <c r="M27" i="52"/>
  <c r="O27" i="52" s="1"/>
  <c r="M26" i="52"/>
  <c r="O26" i="52" s="1"/>
  <c r="M25" i="52"/>
  <c r="O25" i="52" s="1"/>
  <c r="M24" i="52"/>
  <c r="O24" i="52" s="1"/>
  <c r="M23" i="52"/>
  <c r="O23" i="52" s="1"/>
  <c r="M22" i="52"/>
  <c r="O22" i="52" s="1"/>
  <c r="M21" i="52"/>
  <c r="O21" i="52" s="1"/>
  <c r="M20" i="52"/>
  <c r="O20" i="52" s="1"/>
  <c r="M19" i="52"/>
  <c r="O19" i="52" s="1"/>
  <c r="M18" i="52"/>
  <c r="O18" i="52" s="1"/>
  <c r="M17" i="52"/>
  <c r="O17" i="52" s="1"/>
  <c r="M16" i="52"/>
  <c r="O16" i="52" s="1"/>
  <c r="M15" i="52"/>
  <c r="O15" i="52" s="1"/>
  <c r="M14" i="52"/>
  <c r="O14" i="52" s="1"/>
  <c r="M13" i="52"/>
  <c r="O13" i="52" s="1"/>
  <c r="M12" i="52"/>
  <c r="O12" i="52" s="1"/>
  <c r="M11" i="52"/>
  <c r="O11" i="52" s="1"/>
  <c r="M10" i="52"/>
  <c r="O10" i="52" s="1"/>
  <c r="C10" i="52"/>
  <c r="C11" i="52" s="1"/>
  <c r="C12" i="52" s="1"/>
  <c r="C13" i="52" s="1"/>
  <c r="C14" i="52" s="1"/>
  <c r="C15" i="52" s="1"/>
  <c r="C16" i="52" s="1"/>
  <c r="C17" i="52" s="1"/>
  <c r="C18" i="52" s="1"/>
  <c r="C19" i="52" s="1"/>
  <c r="C20" i="52" s="1"/>
  <c r="C21" i="52" s="1"/>
  <c r="C22" i="52" s="1"/>
  <c r="C23" i="52" s="1"/>
  <c r="C24" i="52" s="1"/>
  <c r="C25" i="52" s="1"/>
  <c r="C26" i="52" s="1"/>
  <c r="C27" i="52" s="1"/>
  <c r="C28" i="52" s="1"/>
  <c r="C29" i="52" s="1"/>
  <c r="C30" i="52" s="1"/>
  <c r="C31" i="52" s="1"/>
  <c r="C32" i="52" s="1"/>
  <c r="C33" i="52" s="1"/>
  <c r="C34" i="52" s="1"/>
  <c r="C35" i="52" s="1"/>
  <c r="C36" i="52" s="1"/>
  <c r="C37" i="52" s="1"/>
  <c r="C38" i="52" s="1"/>
  <c r="C39" i="52" s="1"/>
  <c r="C40" i="52" s="1"/>
  <c r="B10" i="52"/>
  <c r="F10" i="52" s="1"/>
  <c r="J2" i="52"/>
  <c r="P1" i="52"/>
  <c r="J1" i="52"/>
  <c r="L42" i="51"/>
  <c r="M40" i="51"/>
  <c r="O40" i="51" s="1"/>
  <c r="M39" i="51"/>
  <c r="O39" i="51" s="1"/>
  <c r="O38" i="51"/>
  <c r="M38" i="51"/>
  <c r="M37" i="51"/>
  <c r="O37" i="51" s="1"/>
  <c r="M36" i="51"/>
  <c r="O36" i="51" s="1"/>
  <c r="M35" i="51"/>
  <c r="O35" i="51" s="1"/>
  <c r="O34" i="51"/>
  <c r="M34" i="51"/>
  <c r="M33" i="51"/>
  <c r="O33" i="51" s="1"/>
  <c r="M32" i="51"/>
  <c r="O32" i="51" s="1"/>
  <c r="M31" i="51"/>
  <c r="O31" i="51" s="1"/>
  <c r="O30" i="51"/>
  <c r="M30" i="51"/>
  <c r="M29" i="51"/>
  <c r="O29" i="51" s="1"/>
  <c r="M28" i="51"/>
  <c r="O28" i="51" s="1"/>
  <c r="M27" i="51"/>
  <c r="O27" i="51" s="1"/>
  <c r="O26" i="51"/>
  <c r="M26" i="51"/>
  <c r="M25" i="51"/>
  <c r="O25" i="51" s="1"/>
  <c r="M24" i="51"/>
  <c r="O24" i="51" s="1"/>
  <c r="M23" i="51"/>
  <c r="O23" i="51" s="1"/>
  <c r="O22" i="51"/>
  <c r="M22" i="51"/>
  <c r="M21" i="51"/>
  <c r="O21" i="51" s="1"/>
  <c r="M20" i="51"/>
  <c r="O20" i="51" s="1"/>
  <c r="M19" i="51"/>
  <c r="O19" i="51" s="1"/>
  <c r="O18" i="51"/>
  <c r="M18" i="51"/>
  <c r="M17" i="51"/>
  <c r="O17" i="51" s="1"/>
  <c r="M16" i="51"/>
  <c r="O16" i="51" s="1"/>
  <c r="M15" i="51"/>
  <c r="O15" i="51" s="1"/>
  <c r="O14" i="51"/>
  <c r="M14" i="51"/>
  <c r="M13" i="51"/>
  <c r="O13" i="51" s="1"/>
  <c r="M12" i="51"/>
  <c r="O12" i="51" s="1"/>
  <c r="M11" i="51"/>
  <c r="O11" i="51" s="1"/>
  <c r="O10" i="51"/>
  <c r="M10" i="51"/>
  <c r="C10" i="51"/>
  <c r="C11" i="51" s="1"/>
  <c r="C12" i="51" s="1"/>
  <c r="C13" i="51" s="1"/>
  <c r="C14" i="51" s="1"/>
  <c r="C15" i="51" s="1"/>
  <c r="C16" i="51" s="1"/>
  <c r="C17" i="51" s="1"/>
  <c r="C18" i="51" s="1"/>
  <c r="C19" i="51" s="1"/>
  <c r="C20" i="51" s="1"/>
  <c r="C21" i="51" s="1"/>
  <c r="C22" i="51" s="1"/>
  <c r="C23" i="51" s="1"/>
  <c r="C24" i="51" s="1"/>
  <c r="C25" i="51" s="1"/>
  <c r="C26" i="51" s="1"/>
  <c r="C27" i="51" s="1"/>
  <c r="C28" i="51" s="1"/>
  <c r="C29" i="51" s="1"/>
  <c r="C30" i="51" s="1"/>
  <c r="C31" i="51" s="1"/>
  <c r="C32" i="51" s="1"/>
  <c r="C33" i="51" s="1"/>
  <c r="C34" i="51" s="1"/>
  <c r="C35" i="51" s="1"/>
  <c r="C36" i="51" s="1"/>
  <c r="C37" i="51" s="1"/>
  <c r="C38" i="51" s="1"/>
  <c r="C39" i="51" s="1"/>
  <c r="C40" i="51" s="1"/>
  <c r="B10" i="51"/>
  <c r="J2" i="51"/>
  <c r="P1" i="51"/>
  <c r="J1" i="51"/>
  <c r="O42" i="58" l="1"/>
  <c r="M42" i="58"/>
  <c r="M42" i="56"/>
  <c r="O10" i="59"/>
  <c r="M42" i="57"/>
  <c r="M42" i="53"/>
  <c r="M42" i="55"/>
  <c r="O10" i="57"/>
  <c r="M42" i="52"/>
  <c r="M42" i="51"/>
  <c r="O42" i="53"/>
  <c r="O10" i="55"/>
  <c r="O42" i="60"/>
  <c r="M42" i="60"/>
  <c r="O42" i="61"/>
  <c r="M42" i="61"/>
  <c r="D10" i="61"/>
  <c r="E10" i="61"/>
  <c r="F10" i="61"/>
  <c r="G10" i="61"/>
  <c r="B11" i="61"/>
  <c r="D10" i="60"/>
  <c r="E10" i="60"/>
  <c r="B11" i="60"/>
  <c r="F10" i="60"/>
  <c r="G10" i="60"/>
  <c r="D10" i="59"/>
  <c r="E10" i="59"/>
  <c r="G10" i="59"/>
  <c r="D11" i="59"/>
  <c r="B12" i="59"/>
  <c r="F11" i="59"/>
  <c r="E11" i="59"/>
  <c r="O42" i="59"/>
  <c r="F10" i="59"/>
  <c r="D11" i="58"/>
  <c r="E11" i="58"/>
  <c r="F11" i="58"/>
  <c r="B12" i="58"/>
  <c r="G11" i="58"/>
  <c r="D10" i="58"/>
  <c r="E10" i="58"/>
  <c r="F10" i="58"/>
  <c r="G10" i="58"/>
  <c r="E10" i="57"/>
  <c r="B11" i="57"/>
  <c r="B12" i="57" s="1"/>
  <c r="D10" i="57"/>
  <c r="G10" i="57"/>
  <c r="O42" i="57"/>
  <c r="F10" i="56"/>
  <c r="B12" i="56"/>
  <c r="D10" i="56"/>
  <c r="E10" i="56"/>
  <c r="O42" i="56"/>
  <c r="D11" i="56"/>
  <c r="E11" i="56"/>
  <c r="G10" i="56"/>
  <c r="F11" i="56"/>
  <c r="E10" i="55"/>
  <c r="B11" i="55"/>
  <c r="F11" i="55" s="1"/>
  <c r="D10" i="55"/>
  <c r="G10" i="55"/>
  <c r="O42" i="55"/>
  <c r="D10" i="54"/>
  <c r="B11" i="54"/>
  <c r="E11" i="54" s="1"/>
  <c r="E10" i="54"/>
  <c r="O42" i="54"/>
  <c r="F10" i="54"/>
  <c r="M42" i="54"/>
  <c r="E10" i="53"/>
  <c r="F10" i="53"/>
  <c r="B11" i="53"/>
  <c r="G10" i="53"/>
  <c r="D10" i="51"/>
  <c r="E10" i="51"/>
  <c r="O42" i="52"/>
  <c r="D10" i="52"/>
  <c r="G10" i="52"/>
  <c r="E10" i="52"/>
  <c r="B11" i="52"/>
  <c r="O42" i="51"/>
  <c r="F10" i="51"/>
  <c r="B11" i="51"/>
  <c r="G10" i="51"/>
  <c r="C3" i="39"/>
  <c r="B17" i="39" s="1"/>
  <c r="D11" i="61" l="1"/>
  <c r="E11" i="61"/>
  <c r="F11" i="61"/>
  <c r="B12" i="61"/>
  <c r="G11" i="61"/>
  <c r="D11" i="60"/>
  <c r="E11" i="60"/>
  <c r="F11" i="60"/>
  <c r="B12" i="60"/>
  <c r="G11" i="60"/>
  <c r="D12" i="59"/>
  <c r="B13" i="59"/>
  <c r="F12" i="59"/>
  <c r="G12" i="59"/>
  <c r="E12" i="59"/>
  <c r="D12" i="58"/>
  <c r="E12" i="58"/>
  <c r="B13" i="58"/>
  <c r="G12" i="58"/>
  <c r="F12" i="58"/>
  <c r="F11" i="57"/>
  <c r="E11" i="57"/>
  <c r="G11" i="57"/>
  <c r="D11" i="57"/>
  <c r="D12" i="57"/>
  <c r="G12" i="57"/>
  <c r="F12" i="57"/>
  <c r="B13" i="57"/>
  <c r="E12" i="57"/>
  <c r="D11" i="55"/>
  <c r="D12" i="56"/>
  <c r="E12" i="56"/>
  <c r="B13" i="56"/>
  <c r="G12" i="56"/>
  <c r="F12" i="56"/>
  <c r="E11" i="55"/>
  <c r="G11" i="55"/>
  <c r="B12" i="55"/>
  <c r="D12" i="55" s="1"/>
  <c r="D11" i="54"/>
  <c r="G11" i="54"/>
  <c r="F11" i="54"/>
  <c r="B12" i="54"/>
  <c r="F12" i="54" s="1"/>
  <c r="D11" i="53"/>
  <c r="G11" i="53"/>
  <c r="B12" i="53"/>
  <c r="F11" i="53"/>
  <c r="E11" i="53"/>
  <c r="D11" i="52"/>
  <c r="G11" i="52"/>
  <c r="E11" i="52"/>
  <c r="B12" i="52"/>
  <c r="F11" i="52"/>
  <c r="D11" i="51"/>
  <c r="F11" i="51"/>
  <c r="G11" i="51"/>
  <c r="B12" i="51"/>
  <c r="E11" i="51"/>
  <c r="B14" i="39"/>
  <c r="B5" i="39"/>
  <c r="B15" i="39"/>
  <c r="B6" i="39"/>
  <c r="B8" i="39"/>
  <c r="B16" i="39"/>
  <c r="B9" i="39"/>
  <c r="B13" i="39"/>
  <c r="C10" i="1"/>
  <c r="D12" i="61" l="1"/>
  <c r="E12" i="61"/>
  <c r="G12" i="61"/>
  <c r="B13" i="61"/>
  <c r="F12" i="61"/>
  <c r="D12" i="60"/>
  <c r="E12" i="60"/>
  <c r="B13" i="60"/>
  <c r="F12" i="60"/>
  <c r="G12" i="60"/>
  <c r="D13" i="59"/>
  <c r="B14" i="59"/>
  <c r="F13" i="59"/>
  <c r="E13" i="59"/>
  <c r="G13" i="59"/>
  <c r="D13" i="58"/>
  <c r="E13" i="58"/>
  <c r="F13" i="58"/>
  <c r="G13" i="58"/>
  <c r="B14" i="58"/>
  <c r="D13" i="57"/>
  <c r="G13" i="57"/>
  <c r="B14" i="57"/>
  <c r="E13" i="57"/>
  <c r="F13" i="57"/>
  <c r="D13" i="56"/>
  <c r="E13" i="56"/>
  <c r="G13" i="56"/>
  <c r="F13" i="56"/>
  <c r="B14" i="56"/>
  <c r="B13" i="55"/>
  <c r="E13" i="55" s="1"/>
  <c r="G12" i="55"/>
  <c r="E12" i="55"/>
  <c r="F12" i="55"/>
  <c r="E12" i="54"/>
  <c r="D12" i="54"/>
  <c r="G12" i="54"/>
  <c r="B13" i="54"/>
  <c r="G13" i="54" s="1"/>
  <c r="D12" i="53"/>
  <c r="G12" i="53"/>
  <c r="B13" i="53"/>
  <c r="F12" i="53"/>
  <c r="E12" i="53"/>
  <c r="D12" i="52"/>
  <c r="G12" i="52"/>
  <c r="E12" i="52"/>
  <c r="F12" i="52"/>
  <c r="B13" i="52"/>
  <c r="D12" i="51"/>
  <c r="B13" i="51"/>
  <c r="G12" i="51"/>
  <c r="F12" i="51"/>
  <c r="E12" i="51"/>
  <c r="B12" i="39"/>
  <c r="B11" i="39"/>
  <c r="B7" i="39"/>
  <c r="B10" i="39"/>
  <c r="D13" i="61" l="1"/>
  <c r="E13" i="61"/>
  <c r="F13" i="61"/>
  <c r="G13" i="61"/>
  <c r="B14" i="61"/>
  <c r="D13" i="60"/>
  <c r="E13" i="60"/>
  <c r="G13" i="60"/>
  <c r="B14" i="60"/>
  <c r="F13" i="60"/>
  <c r="D14" i="59"/>
  <c r="B15" i="59"/>
  <c r="F14" i="59"/>
  <c r="G14" i="59"/>
  <c r="E14" i="59"/>
  <c r="D14" i="58"/>
  <c r="G14" i="58"/>
  <c r="E14" i="58"/>
  <c r="F14" i="58"/>
  <c r="B15" i="58"/>
  <c r="D13" i="55"/>
  <c r="D14" i="57"/>
  <c r="G14" i="57"/>
  <c r="F14" i="57"/>
  <c r="B15" i="57"/>
  <c r="E14" i="57"/>
  <c r="B14" i="55"/>
  <c r="G14" i="55" s="1"/>
  <c r="F13" i="55"/>
  <c r="G13" i="55"/>
  <c r="D14" i="56"/>
  <c r="G14" i="56"/>
  <c r="E14" i="56"/>
  <c r="F14" i="56"/>
  <c r="B15" i="56"/>
  <c r="D13" i="54"/>
  <c r="E13" i="54"/>
  <c r="B14" i="54"/>
  <c r="D14" i="54" s="1"/>
  <c r="F13" i="54"/>
  <c r="D13" i="53"/>
  <c r="G13" i="53"/>
  <c r="E13" i="53"/>
  <c r="B14" i="53"/>
  <c r="F13" i="53"/>
  <c r="D13" i="52"/>
  <c r="G13" i="52"/>
  <c r="E13" i="52"/>
  <c r="F13" i="52"/>
  <c r="B14" i="52"/>
  <c r="D13" i="51"/>
  <c r="G13" i="51"/>
  <c r="B14" i="51"/>
  <c r="F13" i="51"/>
  <c r="E13" i="51"/>
  <c r="O11" i="1"/>
  <c r="O12" i="1"/>
  <c r="O15" i="1"/>
  <c r="O17" i="1"/>
  <c r="O19" i="1"/>
  <c r="O20" i="1"/>
  <c r="O23" i="1"/>
  <c r="O25" i="1"/>
  <c r="O27" i="1"/>
  <c r="O28" i="1"/>
  <c r="O31" i="1"/>
  <c r="O33" i="1"/>
  <c r="O35" i="1"/>
  <c r="O36" i="1"/>
  <c r="O39" i="1"/>
  <c r="M10" i="1"/>
  <c r="M11" i="1"/>
  <c r="M12" i="1"/>
  <c r="M13" i="1"/>
  <c r="O13" i="1" s="1"/>
  <c r="M14" i="1"/>
  <c r="O14" i="1" s="1"/>
  <c r="M15" i="1"/>
  <c r="M16" i="1"/>
  <c r="O16" i="1" s="1"/>
  <c r="M17" i="1"/>
  <c r="M18" i="1"/>
  <c r="O18" i="1" s="1"/>
  <c r="M19" i="1"/>
  <c r="M20" i="1"/>
  <c r="M21" i="1"/>
  <c r="O21" i="1" s="1"/>
  <c r="M22" i="1"/>
  <c r="O22" i="1" s="1"/>
  <c r="M23" i="1"/>
  <c r="M24" i="1"/>
  <c r="O24" i="1" s="1"/>
  <c r="M25" i="1"/>
  <c r="M26" i="1"/>
  <c r="O26" i="1" s="1"/>
  <c r="M27" i="1"/>
  <c r="M28" i="1"/>
  <c r="M29" i="1"/>
  <c r="O29" i="1" s="1"/>
  <c r="M30" i="1"/>
  <c r="O30" i="1" s="1"/>
  <c r="M31" i="1"/>
  <c r="M32" i="1"/>
  <c r="O32" i="1" s="1"/>
  <c r="M33" i="1"/>
  <c r="M34" i="1"/>
  <c r="O34" i="1" s="1"/>
  <c r="M35" i="1"/>
  <c r="M36" i="1"/>
  <c r="M37" i="1"/>
  <c r="O37" i="1" s="1"/>
  <c r="M38" i="1"/>
  <c r="O38" i="1" s="1"/>
  <c r="M39" i="1"/>
  <c r="M40" i="1"/>
  <c r="O40" i="1" s="1"/>
  <c r="B10" i="1"/>
  <c r="P1" i="1"/>
  <c r="D14" i="55" l="1"/>
  <c r="D14" i="61"/>
  <c r="E14" i="61"/>
  <c r="B15" i="61"/>
  <c r="G14" i="61"/>
  <c r="F14" i="61"/>
  <c r="D14" i="60"/>
  <c r="G14" i="60"/>
  <c r="E14" i="60"/>
  <c r="F14" i="60"/>
  <c r="B15" i="60"/>
  <c r="D15" i="59"/>
  <c r="B16" i="59"/>
  <c r="F15" i="59"/>
  <c r="G15" i="59"/>
  <c r="E15" i="59"/>
  <c r="D15" i="58"/>
  <c r="G15" i="58"/>
  <c r="E15" i="58"/>
  <c r="B16" i="58"/>
  <c r="F15" i="58"/>
  <c r="E14" i="55"/>
  <c r="D15" i="57"/>
  <c r="G15" i="57"/>
  <c r="F15" i="57"/>
  <c r="B16" i="57"/>
  <c r="E15" i="57"/>
  <c r="B15" i="55"/>
  <c r="F15" i="55" s="1"/>
  <c r="F14" i="55"/>
  <c r="D15" i="56"/>
  <c r="G15" i="56"/>
  <c r="E15" i="56"/>
  <c r="B16" i="56"/>
  <c r="F15" i="56"/>
  <c r="B15" i="54"/>
  <c r="B16" i="54" s="1"/>
  <c r="F14" i="54"/>
  <c r="E14" i="54"/>
  <c r="G14" i="54"/>
  <c r="D14" i="53"/>
  <c r="G14" i="53"/>
  <c r="E14" i="53"/>
  <c r="B15" i="53"/>
  <c r="F14" i="53"/>
  <c r="D14" i="52"/>
  <c r="G14" i="52"/>
  <c r="E14" i="52"/>
  <c r="B15" i="52"/>
  <c r="F14" i="52"/>
  <c r="D14" i="51"/>
  <c r="F14" i="51"/>
  <c r="G14" i="51"/>
  <c r="B15" i="51"/>
  <c r="E14" i="51"/>
  <c r="F10" i="1"/>
  <c r="G10" i="1"/>
  <c r="D10" i="1"/>
  <c r="E10" i="1"/>
  <c r="B11" i="1"/>
  <c r="M42" i="1"/>
  <c r="C11" i="1"/>
  <c r="G15" i="54" l="1"/>
  <c r="D15" i="61"/>
  <c r="E15" i="61"/>
  <c r="F15" i="61"/>
  <c r="B16" i="61"/>
  <c r="G15" i="61"/>
  <c r="D15" i="60"/>
  <c r="G15" i="60"/>
  <c r="E15" i="60"/>
  <c r="B16" i="60"/>
  <c r="F15" i="60"/>
  <c r="D16" i="59"/>
  <c r="B17" i="59"/>
  <c r="F16" i="59"/>
  <c r="G16" i="59"/>
  <c r="E16" i="59"/>
  <c r="D16" i="58"/>
  <c r="G16" i="58"/>
  <c r="E16" i="58"/>
  <c r="B17" i="58"/>
  <c r="F16" i="58"/>
  <c r="G15" i="55"/>
  <c r="D16" i="57"/>
  <c r="G16" i="57"/>
  <c r="F16" i="57"/>
  <c r="B17" i="57"/>
  <c r="E16" i="57"/>
  <c r="E15" i="55"/>
  <c r="D15" i="55"/>
  <c r="B16" i="55"/>
  <c r="D16" i="55" s="1"/>
  <c r="F15" i="54"/>
  <c r="D16" i="56"/>
  <c r="G16" i="56"/>
  <c r="E16" i="56"/>
  <c r="B17" i="56"/>
  <c r="F16" i="56"/>
  <c r="D15" i="54"/>
  <c r="E15" i="54"/>
  <c r="G16" i="54"/>
  <c r="F16" i="54"/>
  <c r="B17" i="54"/>
  <c r="E16" i="54"/>
  <c r="D16" i="54"/>
  <c r="D15" i="53"/>
  <c r="G15" i="53"/>
  <c r="E15" i="53"/>
  <c r="B16" i="53"/>
  <c r="F15" i="53"/>
  <c r="D15" i="52"/>
  <c r="G15" i="52"/>
  <c r="E15" i="52"/>
  <c r="B16" i="52"/>
  <c r="F15" i="52"/>
  <c r="D15" i="51"/>
  <c r="B16" i="51"/>
  <c r="G15" i="51"/>
  <c r="F15" i="51"/>
  <c r="E15" i="51"/>
  <c r="F11" i="1"/>
  <c r="G11" i="1"/>
  <c r="D11" i="1"/>
  <c r="E11" i="1"/>
  <c r="B12" i="1"/>
  <c r="C12" i="1"/>
  <c r="D16" i="61" l="1"/>
  <c r="E16" i="61"/>
  <c r="G16" i="61"/>
  <c r="B17" i="61"/>
  <c r="F16" i="61"/>
  <c r="D16" i="60"/>
  <c r="G16" i="60"/>
  <c r="E16" i="60"/>
  <c r="B17" i="60"/>
  <c r="F16" i="60"/>
  <c r="D17" i="59"/>
  <c r="B18" i="59"/>
  <c r="F17" i="59"/>
  <c r="E17" i="59"/>
  <c r="G17" i="59"/>
  <c r="B17" i="55"/>
  <c r="D17" i="55" s="1"/>
  <c r="D17" i="58"/>
  <c r="G17" i="58"/>
  <c r="E17" i="58"/>
  <c r="F17" i="58"/>
  <c r="B18" i="58"/>
  <c r="F16" i="55"/>
  <c r="D17" i="57"/>
  <c r="G17" i="57"/>
  <c r="B18" i="57"/>
  <c r="E17" i="57"/>
  <c r="F17" i="57"/>
  <c r="G16" i="55"/>
  <c r="E16" i="55"/>
  <c r="D17" i="56"/>
  <c r="G17" i="56"/>
  <c r="E17" i="56"/>
  <c r="F17" i="56"/>
  <c r="B18" i="56"/>
  <c r="G17" i="54"/>
  <c r="B18" i="54"/>
  <c r="E17" i="54"/>
  <c r="D17" i="54"/>
  <c r="F17" i="54"/>
  <c r="D16" i="53"/>
  <c r="G16" i="53"/>
  <c r="E16" i="53"/>
  <c r="B17" i="53"/>
  <c r="F16" i="53"/>
  <c r="D16" i="52"/>
  <c r="G16" i="52"/>
  <c r="E16" i="52"/>
  <c r="F16" i="52"/>
  <c r="B17" i="52"/>
  <c r="D16" i="51"/>
  <c r="G16" i="51"/>
  <c r="B17" i="51"/>
  <c r="F16" i="51"/>
  <c r="E16" i="51"/>
  <c r="F12" i="1"/>
  <c r="G12" i="1"/>
  <c r="D12" i="1"/>
  <c r="E12" i="1"/>
  <c r="B13" i="1"/>
  <c r="C13" i="1"/>
  <c r="J2" i="1"/>
  <c r="F14" i="13"/>
  <c r="F15" i="13"/>
  <c r="G14" i="13"/>
  <c r="G15" i="13"/>
  <c r="F20" i="13"/>
  <c r="F4" i="13"/>
  <c r="F5" i="13"/>
  <c r="G5" i="13"/>
  <c r="G6" i="13"/>
  <c r="G7" i="13"/>
  <c r="G8" i="13"/>
  <c r="G9" i="13"/>
  <c r="G10" i="13"/>
  <c r="G11" i="13"/>
  <c r="G12" i="13"/>
  <c r="G13" i="13"/>
  <c r="G16" i="13"/>
  <c r="G17" i="13"/>
  <c r="G18" i="13"/>
  <c r="G19" i="13"/>
  <c r="G20" i="13"/>
  <c r="G21" i="13"/>
  <c r="G22" i="13"/>
  <c r="G23" i="13"/>
  <c r="G24" i="13"/>
  <c r="G2" i="13"/>
  <c r="G3" i="13"/>
  <c r="G4" i="13"/>
  <c r="M2" i="55" l="1"/>
  <c r="C5" i="55" s="1"/>
  <c r="M2" i="53"/>
  <c r="C5" i="53" s="1"/>
  <c r="M2" i="52"/>
  <c r="C5" i="52" s="1"/>
  <c r="M2" i="54"/>
  <c r="C5" i="54" s="1"/>
  <c r="M2" i="57"/>
  <c r="C5" i="57" s="1"/>
  <c r="M2" i="56"/>
  <c r="C5" i="56" s="1"/>
  <c r="M2" i="59"/>
  <c r="C5" i="59" s="1"/>
  <c r="M2" i="58"/>
  <c r="C5" i="58" s="1"/>
  <c r="M2" i="61"/>
  <c r="C5" i="61" s="1"/>
  <c r="M2" i="60"/>
  <c r="C5" i="60" s="1"/>
  <c r="M2" i="51"/>
  <c r="C5" i="51" s="1"/>
  <c r="D17" i="61"/>
  <c r="E17" i="61"/>
  <c r="F17" i="61"/>
  <c r="G17" i="61"/>
  <c r="B18" i="61"/>
  <c r="D17" i="60"/>
  <c r="G17" i="60"/>
  <c r="E17" i="60"/>
  <c r="F17" i="60"/>
  <c r="B18" i="60"/>
  <c r="B18" i="55"/>
  <c r="E18" i="55" s="1"/>
  <c r="G17" i="55"/>
  <c r="D18" i="59"/>
  <c r="B19" i="59"/>
  <c r="F18" i="59"/>
  <c r="E18" i="59"/>
  <c r="G18" i="59"/>
  <c r="E17" i="55"/>
  <c r="F17" i="55"/>
  <c r="D18" i="58"/>
  <c r="G18" i="58"/>
  <c r="E18" i="58"/>
  <c r="F18" i="58"/>
  <c r="B19" i="58"/>
  <c r="D18" i="57"/>
  <c r="G18" i="57"/>
  <c r="F18" i="57"/>
  <c r="B19" i="57"/>
  <c r="E18" i="57"/>
  <c r="D18" i="56"/>
  <c r="G18" i="56"/>
  <c r="E18" i="56"/>
  <c r="B19" i="56"/>
  <c r="F18" i="56"/>
  <c r="D18" i="55"/>
  <c r="G18" i="54"/>
  <c r="F18" i="54"/>
  <c r="B19" i="54"/>
  <c r="E18" i="54"/>
  <c r="D18" i="54"/>
  <c r="D17" i="53"/>
  <c r="G17" i="53"/>
  <c r="B18" i="53"/>
  <c r="F17" i="53"/>
  <c r="E17" i="53"/>
  <c r="D17" i="52"/>
  <c r="G17" i="52"/>
  <c r="E17" i="52"/>
  <c r="F17" i="52"/>
  <c r="B18" i="52"/>
  <c r="D17" i="51"/>
  <c r="F17" i="51"/>
  <c r="G17" i="51"/>
  <c r="B18" i="51"/>
  <c r="E17" i="51"/>
  <c r="F13" i="1"/>
  <c r="G13" i="1"/>
  <c r="D13" i="1"/>
  <c r="E13" i="1"/>
  <c r="B14" i="1"/>
  <c r="C14" i="1"/>
  <c r="A8" i="15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F24" i="13"/>
  <c r="F18" i="13"/>
  <c r="B19" i="55" l="1"/>
  <c r="D19" i="55" s="1"/>
  <c r="D18" i="61"/>
  <c r="E18" i="61"/>
  <c r="B19" i="61"/>
  <c r="G18" i="61"/>
  <c r="F18" i="61"/>
  <c r="G18" i="55"/>
  <c r="F18" i="55"/>
  <c r="D18" i="60"/>
  <c r="G18" i="60"/>
  <c r="E18" i="60"/>
  <c r="F18" i="60"/>
  <c r="B19" i="60"/>
  <c r="D19" i="59"/>
  <c r="B20" i="59"/>
  <c r="F19" i="59"/>
  <c r="E19" i="59"/>
  <c r="G19" i="59"/>
  <c r="D19" i="58"/>
  <c r="G19" i="58"/>
  <c r="E19" i="58"/>
  <c r="B20" i="58"/>
  <c r="F19" i="58"/>
  <c r="D19" i="57"/>
  <c r="G19" i="57"/>
  <c r="B20" i="57"/>
  <c r="E19" i="57"/>
  <c r="F19" i="57"/>
  <c r="D19" i="56"/>
  <c r="G19" i="56"/>
  <c r="E19" i="56"/>
  <c r="B20" i="56"/>
  <c r="F19" i="56"/>
  <c r="G19" i="54"/>
  <c r="B20" i="54"/>
  <c r="E19" i="54"/>
  <c r="D19" i="54"/>
  <c r="F19" i="54"/>
  <c r="D18" i="53"/>
  <c r="G18" i="53"/>
  <c r="B19" i="53"/>
  <c r="F18" i="53"/>
  <c r="E18" i="53"/>
  <c r="D18" i="52"/>
  <c r="E18" i="52"/>
  <c r="G18" i="52"/>
  <c r="B19" i="52"/>
  <c r="F18" i="52"/>
  <c r="D18" i="51"/>
  <c r="B19" i="51"/>
  <c r="F18" i="51"/>
  <c r="G18" i="51"/>
  <c r="E18" i="51"/>
  <c r="F14" i="1"/>
  <c r="G14" i="1"/>
  <c r="D14" i="1"/>
  <c r="E14" i="1"/>
  <c r="B15" i="1"/>
  <c r="C15" i="1"/>
  <c r="F10" i="13"/>
  <c r="F19" i="55" l="1"/>
  <c r="B20" i="55"/>
  <c r="D20" i="55" s="1"/>
  <c r="G19" i="55"/>
  <c r="E19" i="55"/>
  <c r="D19" i="61"/>
  <c r="E19" i="61"/>
  <c r="F19" i="61"/>
  <c r="B20" i="61"/>
  <c r="G19" i="61"/>
  <c r="D19" i="60"/>
  <c r="G19" i="60"/>
  <c r="E19" i="60"/>
  <c r="B20" i="60"/>
  <c r="F19" i="60"/>
  <c r="D20" i="59"/>
  <c r="B21" i="59"/>
  <c r="F20" i="59"/>
  <c r="E20" i="59"/>
  <c r="G20" i="59"/>
  <c r="D20" i="58"/>
  <c r="G20" i="58"/>
  <c r="E20" i="58"/>
  <c r="B21" i="58"/>
  <c r="F20" i="58"/>
  <c r="D20" i="57"/>
  <c r="G20" i="57"/>
  <c r="F20" i="57"/>
  <c r="B21" i="57"/>
  <c r="E20" i="57"/>
  <c r="D20" i="56"/>
  <c r="G20" i="56"/>
  <c r="E20" i="56"/>
  <c r="B21" i="56"/>
  <c r="F20" i="56"/>
  <c r="G20" i="54"/>
  <c r="D20" i="54"/>
  <c r="F20" i="54"/>
  <c r="B21" i="54"/>
  <c r="E20" i="54"/>
  <c r="D19" i="53"/>
  <c r="G19" i="53"/>
  <c r="E19" i="53"/>
  <c r="B20" i="53"/>
  <c r="F19" i="53"/>
  <c r="D19" i="52"/>
  <c r="E19" i="52"/>
  <c r="G19" i="52"/>
  <c r="B20" i="52"/>
  <c r="F19" i="52"/>
  <c r="D19" i="51"/>
  <c r="F19" i="51"/>
  <c r="G19" i="51"/>
  <c r="B20" i="51"/>
  <c r="E19" i="51"/>
  <c r="F15" i="1"/>
  <c r="G15" i="1"/>
  <c r="D15" i="1"/>
  <c r="E15" i="1"/>
  <c r="B16" i="1"/>
  <c r="C16" i="1"/>
  <c r="F23" i="13"/>
  <c r="G20" i="55" l="1"/>
  <c r="F20" i="55"/>
  <c r="B21" i="55"/>
  <c r="B22" i="55" s="1"/>
  <c r="E20" i="55"/>
  <c r="D20" i="61"/>
  <c r="E20" i="61"/>
  <c r="G20" i="61"/>
  <c r="B21" i="61"/>
  <c r="F20" i="61"/>
  <c r="D20" i="60"/>
  <c r="G20" i="60"/>
  <c r="E20" i="60"/>
  <c r="B21" i="60"/>
  <c r="F20" i="60"/>
  <c r="D21" i="59"/>
  <c r="B22" i="59"/>
  <c r="F21" i="59"/>
  <c r="E21" i="59"/>
  <c r="G21" i="59"/>
  <c r="D21" i="58"/>
  <c r="G21" i="58"/>
  <c r="E21" i="58"/>
  <c r="F21" i="58"/>
  <c r="B22" i="58"/>
  <c r="D21" i="57"/>
  <c r="G21" i="57"/>
  <c r="B22" i="57"/>
  <c r="E21" i="57"/>
  <c r="F21" i="57"/>
  <c r="D21" i="56"/>
  <c r="G21" i="56"/>
  <c r="E21" i="56"/>
  <c r="F21" i="56"/>
  <c r="B22" i="56"/>
  <c r="D21" i="55"/>
  <c r="G21" i="54"/>
  <c r="B22" i="54"/>
  <c r="E21" i="54"/>
  <c r="F21" i="54"/>
  <c r="D21" i="54"/>
  <c r="D20" i="53"/>
  <c r="E20" i="53"/>
  <c r="G20" i="53"/>
  <c r="B21" i="53"/>
  <c r="F20" i="53"/>
  <c r="D20" i="52"/>
  <c r="E20" i="52"/>
  <c r="G20" i="52"/>
  <c r="F20" i="52"/>
  <c r="B21" i="52"/>
  <c r="D20" i="51"/>
  <c r="B21" i="51"/>
  <c r="F20" i="51"/>
  <c r="G20" i="51"/>
  <c r="E20" i="51"/>
  <c r="F16" i="1"/>
  <c r="G16" i="1"/>
  <c r="D16" i="1"/>
  <c r="E16" i="1"/>
  <c r="B17" i="1"/>
  <c r="C17" i="1"/>
  <c r="F21" i="13"/>
  <c r="G21" i="55" l="1"/>
  <c r="E21" i="55"/>
  <c r="F21" i="55"/>
  <c r="D21" i="61"/>
  <c r="E21" i="61"/>
  <c r="G21" i="61"/>
  <c r="B22" i="61"/>
  <c r="F21" i="61"/>
  <c r="D21" i="60"/>
  <c r="G21" i="60"/>
  <c r="E21" i="60"/>
  <c r="F21" i="60"/>
  <c r="B22" i="60"/>
  <c r="D22" i="59"/>
  <c r="B23" i="59"/>
  <c r="F22" i="59"/>
  <c r="E22" i="59"/>
  <c r="G22" i="59"/>
  <c r="D22" i="58"/>
  <c r="G22" i="58"/>
  <c r="E22" i="58"/>
  <c r="F22" i="58"/>
  <c r="B23" i="58"/>
  <c r="D22" i="57"/>
  <c r="G22" i="57"/>
  <c r="F22" i="57"/>
  <c r="B23" i="57"/>
  <c r="E22" i="57"/>
  <c r="D22" i="56"/>
  <c r="G22" i="56"/>
  <c r="E22" i="56"/>
  <c r="B23" i="56"/>
  <c r="F22" i="56"/>
  <c r="D22" i="55"/>
  <c r="G22" i="55"/>
  <c r="B23" i="55"/>
  <c r="F22" i="55"/>
  <c r="E22" i="55"/>
  <c r="G22" i="54"/>
  <c r="D22" i="54"/>
  <c r="F22" i="54"/>
  <c r="B23" i="54"/>
  <c r="E22" i="54"/>
  <c r="D21" i="53"/>
  <c r="G21" i="53"/>
  <c r="B22" i="53"/>
  <c r="F21" i="53"/>
  <c r="E21" i="53"/>
  <c r="D21" i="52"/>
  <c r="G21" i="52"/>
  <c r="E21" i="52"/>
  <c r="F21" i="52"/>
  <c r="B22" i="52"/>
  <c r="D21" i="51"/>
  <c r="B22" i="51"/>
  <c r="F21" i="51"/>
  <c r="G21" i="51"/>
  <c r="E21" i="51"/>
  <c r="F17" i="1"/>
  <c r="G17" i="1"/>
  <c r="D17" i="1"/>
  <c r="E17" i="1"/>
  <c r="B18" i="1"/>
  <c r="G18" i="1" s="1"/>
  <c r="C18" i="1"/>
  <c r="F22" i="13"/>
  <c r="F12" i="13"/>
  <c r="D22" i="61" l="1"/>
  <c r="E22" i="61"/>
  <c r="G22" i="61"/>
  <c r="B23" i="61"/>
  <c r="F22" i="61"/>
  <c r="D22" i="60"/>
  <c r="G22" i="60"/>
  <c r="E22" i="60"/>
  <c r="F22" i="60"/>
  <c r="B23" i="60"/>
  <c r="D23" i="59"/>
  <c r="B24" i="59"/>
  <c r="F23" i="59"/>
  <c r="E23" i="59"/>
  <c r="G23" i="59"/>
  <c r="D23" i="58"/>
  <c r="G23" i="58"/>
  <c r="E23" i="58"/>
  <c r="B24" i="58"/>
  <c r="F23" i="58"/>
  <c r="D23" i="57"/>
  <c r="G23" i="57"/>
  <c r="B24" i="57"/>
  <c r="E23" i="57"/>
  <c r="F23" i="57"/>
  <c r="D23" i="56"/>
  <c r="G23" i="56"/>
  <c r="E23" i="56"/>
  <c r="B24" i="56"/>
  <c r="F23" i="56"/>
  <c r="D23" i="55"/>
  <c r="G23" i="55"/>
  <c r="F23" i="55"/>
  <c r="B24" i="55"/>
  <c r="E23" i="55"/>
  <c r="G23" i="54"/>
  <c r="B24" i="54"/>
  <c r="E23" i="54"/>
  <c r="D23" i="54"/>
  <c r="F23" i="54"/>
  <c r="D22" i="53"/>
  <c r="G22" i="53"/>
  <c r="E22" i="53"/>
  <c r="B23" i="53"/>
  <c r="F22" i="53"/>
  <c r="D22" i="52"/>
  <c r="G22" i="52"/>
  <c r="E22" i="52"/>
  <c r="B23" i="52"/>
  <c r="F22" i="52"/>
  <c r="D22" i="51"/>
  <c r="B23" i="51"/>
  <c r="F22" i="51"/>
  <c r="G22" i="51"/>
  <c r="E22" i="51"/>
  <c r="E18" i="1"/>
  <c r="F18" i="1"/>
  <c r="B19" i="1"/>
  <c r="G19" i="1" s="1"/>
  <c r="D18" i="1"/>
  <c r="C19" i="1"/>
  <c r="F16" i="13"/>
  <c r="D23" i="61" l="1"/>
  <c r="E23" i="61"/>
  <c r="G23" i="61"/>
  <c r="B24" i="61"/>
  <c r="F23" i="61"/>
  <c r="D23" i="60"/>
  <c r="G23" i="60"/>
  <c r="E23" i="60"/>
  <c r="B24" i="60"/>
  <c r="F23" i="60"/>
  <c r="D24" i="59"/>
  <c r="B25" i="59"/>
  <c r="F24" i="59"/>
  <c r="E24" i="59"/>
  <c r="G24" i="59"/>
  <c r="D24" i="58"/>
  <c r="G24" i="58"/>
  <c r="E24" i="58"/>
  <c r="B25" i="58"/>
  <c r="F24" i="58"/>
  <c r="D24" i="57"/>
  <c r="G24" i="57"/>
  <c r="F24" i="57"/>
  <c r="B25" i="57"/>
  <c r="E24" i="57"/>
  <c r="D24" i="56"/>
  <c r="G24" i="56"/>
  <c r="E24" i="56"/>
  <c r="B25" i="56"/>
  <c r="F24" i="56"/>
  <c r="D24" i="55"/>
  <c r="G24" i="55"/>
  <c r="F24" i="55"/>
  <c r="B25" i="55"/>
  <c r="E24" i="55"/>
  <c r="G24" i="54"/>
  <c r="D24" i="54"/>
  <c r="F24" i="54"/>
  <c r="B25" i="54"/>
  <c r="E24" i="54"/>
  <c r="D23" i="53"/>
  <c r="G23" i="53"/>
  <c r="E23" i="53"/>
  <c r="B24" i="53"/>
  <c r="F23" i="53"/>
  <c r="D23" i="52"/>
  <c r="E23" i="52"/>
  <c r="G23" i="52"/>
  <c r="B24" i="52"/>
  <c r="F23" i="52"/>
  <c r="D23" i="51"/>
  <c r="B24" i="51"/>
  <c r="F23" i="51"/>
  <c r="G23" i="51"/>
  <c r="E23" i="51"/>
  <c r="E19" i="1"/>
  <c r="F19" i="1"/>
  <c r="B20" i="1"/>
  <c r="G20" i="1" s="1"/>
  <c r="D19" i="1"/>
  <c r="C20" i="1"/>
  <c r="F7" i="13"/>
  <c r="F17" i="13"/>
  <c r="D24" i="61" l="1"/>
  <c r="E24" i="61"/>
  <c r="G24" i="61"/>
  <c r="F24" i="61"/>
  <c r="B25" i="61"/>
  <c r="D24" i="60"/>
  <c r="G24" i="60"/>
  <c r="E24" i="60"/>
  <c r="B25" i="60"/>
  <c r="F24" i="60"/>
  <c r="D25" i="59"/>
  <c r="B26" i="59"/>
  <c r="F25" i="59"/>
  <c r="E25" i="59"/>
  <c r="G25" i="59"/>
  <c r="D25" i="58"/>
  <c r="G25" i="58"/>
  <c r="E25" i="58"/>
  <c r="F25" i="58"/>
  <c r="B26" i="58"/>
  <c r="D25" i="57"/>
  <c r="G25" i="57"/>
  <c r="B26" i="57"/>
  <c r="E25" i="57"/>
  <c r="F25" i="57"/>
  <c r="D25" i="56"/>
  <c r="G25" i="56"/>
  <c r="E25" i="56"/>
  <c r="F25" i="56"/>
  <c r="B26" i="56"/>
  <c r="D25" i="55"/>
  <c r="G25" i="55"/>
  <c r="B26" i="55"/>
  <c r="E25" i="55"/>
  <c r="F25" i="55"/>
  <c r="G25" i="54"/>
  <c r="B26" i="54"/>
  <c r="E25" i="54"/>
  <c r="D25" i="54"/>
  <c r="F25" i="54"/>
  <c r="D24" i="53"/>
  <c r="G24" i="53"/>
  <c r="E24" i="53"/>
  <c r="B25" i="53"/>
  <c r="F24" i="53"/>
  <c r="D24" i="52"/>
  <c r="G24" i="52"/>
  <c r="E24" i="52"/>
  <c r="F24" i="52"/>
  <c r="B25" i="52"/>
  <c r="D24" i="51"/>
  <c r="B25" i="51"/>
  <c r="F24" i="51"/>
  <c r="G24" i="51"/>
  <c r="E24" i="51"/>
  <c r="E20" i="1"/>
  <c r="F20" i="1"/>
  <c r="B21" i="1"/>
  <c r="G21" i="1" s="1"/>
  <c r="D20" i="1"/>
  <c r="C21" i="1"/>
  <c r="D25" i="61" l="1"/>
  <c r="G25" i="61"/>
  <c r="E25" i="61"/>
  <c r="F25" i="61"/>
  <c r="B26" i="61"/>
  <c r="D25" i="60"/>
  <c r="G25" i="60"/>
  <c r="E25" i="60"/>
  <c r="F25" i="60"/>
  <c r="B26" i="60"/>
  <c r="D26" i="59"/>
  <c r="B27" i="59"/>
  <c r="F26" i="59"/>
  <c r="E26" i="59"/>
  <c r="G26" i="59"/>
  <c r="D26" i="58"/>
  <c r="G26" i="58"/>
  <c r="E26" i="58"/>
  <c r="F26" i="58"/>
  <c r="B27" i="58"/>
  <c r="D26" i="57"/>
  <c r="G26" i="57"/>
  <c r="F26" i="57"/>
  <c r="B27" i="57"/>
  <c r="E26" i="57"/>
  <c r="D26" i="56"/>
  <c r="G26" i="56"/>
  <c r="E26" i="56"/>
  <c r="F26" i="56"/>
  <c r="B27" i="56"/>
  <c r="D26" i="55"/>
  <c r="G26" i="55"/>
  <c r="E26" i="55"/>
  <c r="F26" i="55"/>
  <c r="B27" i="55"/>
  <c r="G26" i="54"/>
  <c r="D26" i="54"/>
  <c r="F26" i="54"/>
  <c r="B27" i="54"/>
  <c r="E26" i="54"/>
  <c r="D25" i="53"/>
  <c r="G25" i="53"/>
  <c r="E25" i="53"/>
  <c r="B26" i="53"/>
  <c r="F25" i="53"/>
  <c r="D25" i="52"/>
  <c r="G25" i="52"/>
  <c r="E25" i="52"/>
  <c r="F25" i="52"/>
  <c r="B26" i="52"/>
  <c r="D25" i="51"/>
  <c r="B26" i="51"/>
  <c r="F25" i="51"/>
  <c r="G25" i="51"/>
  <c r="E25" i="51"/>
  <c r="E21" i="1"/>
  <c r="F21" i="1"/>
  <c r="B22" i="1"/>
  <c r="G22" i="1" s="1"/>
  <c r="D21" i="1"/>
  <c r="C22" i="1"/>
  <c r="M2" i="1"/>
  <c r="C5" i="1" s="1"/>
  <c r="D26" i="61" l="1"/>
  <c r="G26" i="61"/>
  <c r="E26" i="61"/>
  <c r="B27" i="61"/>
  <c r="F26" i="61"/>
  <c r="D26" i="60"/>
  <c r="G26" i="60"/>
  <c r="E26" i="60"/>
  <c r="F26" i="60"/>
  <c r="B27" i="60"/>
  <c r="D27" i="59"/>
  <c r="B28" i="59"/>
  <c r="F27" i="59"/>
  <c r="E27" i="59"/>
  <c r="G27" i="59"/>
  <c r="D27" i="58"/>
  <c r="G27" i="58"/>
  <c r="E27" i="58"/>
  <c r="B28" i="58"/>
  <c r="F27" i="58"/>
  <c r="D27" i="57"/>
  <c r="G27" i="57"/>
  <c r="B28" i="57"/>
  <c r="E27" i="57"/>
  <c r="F27" i="57"/>
  <c r="D27" i="56"/>
  <c r="G27" i="56"/>
  <c r="E27" i="56"/>
  <c r="B28" i="56"/>
  <c r="F27" i="56"/>
  <c r="D27" i="55"/>
  <c r="G27" i="55"/>
  <c r="F27" i="55"/>
  <c r="B28" i="55"/>
  <c r="E27" i="55"/>
  <c r="G27" i="54"/>
  <c r="B28" i="54"/>
  <c r="E27" i="54"/>
  <c r="D27" i="54"/>
  <c r="F27" i="54"/>
  <c r="D26" i="53"/>
  <c r="G26" i="53"/>
  <c r="B27" i="53"/>
  <c r="F26" i="53"/>
  <c r="E26" i="53"/>
  <c r="D26" i="52"/>
  <c r="G26" i="52"/>
  <c r="E26" i="52"/>
  <c r="B27" i="52"/>
  <c r="F26" i="52"/>
  <c r="D26" i="51"/>
  <c r="B27" i="51"/>
  <c r="F26" i="51"/>
  <c r="G26" i="51"/>
  <c r="E26" i="51"/>
  <c r="E22" i="1"/>
  <c r="F22" i="1"/>
  <c r="B23" i="1"/>
  <c r="G23" i="1" s="1"/>
  <c r="D22" i="1"/>
  <c r="C23" i="1"/>
  <c r="D27" i="61" l="1"/>
  <c r="G27" i="61"/>
  <c r="E27" i="61"/>
  <c r="B28" i="61"/>
  <c r="F27" i="61"/>
  <c r="D27" i="60"/>
  <c r="G27" i="60"/>
  <c r="E27" i="60"/>
  <c r="B28" i="60"/>
  <c r="F27" i="60"/>
  <c r="D28" i="59"/>
  <c r="B29" i="59"/>
  <c r="F28" i="59"/>
  <c r="E28" i="59"/>
  <c r="G28" i="59"/>
  <c r="D28" i="58"/>
  <c r="G28" i="58"/>
  <c r="E28" i="58"/>
  <c r="B29" i="58"/>
  <c r="F28" i="58"/>
  <c r="D28" i="57"/>
  <c r="G28" i="57"/>
  <c r="F28" i="57"/>
  <c r="B29" i="57"/>
  <c r="E28" i="57"/>
  <c r="D28" i="56"/>
  <c r="G28" i="56"/>
  <c r="E28" i="56"/>
  <c r="B29" i="56"/>
  <c r="F28" i="56"/>
  <c r="D28" i="55"/>
  <c r="G28" i="55"/>
  <c r="F28" i="55"/>
  <c r="B29" i="55"/>
  <c r="E28" i="55"/>
  <c r="G28" i="54"/>
  <c r="F28" i="54"/>
  <c r="B29" i="54"/>
  <c r="E28" i="54"/>
  <c r="D28" i="54"/>
  <c r="D27" i="53"/>
  <c r="E27" i="53"/>
  <c r="G27" i="53"/>
  <c r="B28" i="53"/>
  <c r="F27" i="53"/>
  <c r="D27" i="52"/>
  <c r="G27" i="52"/>
  <c r="E27" i="52"/>
  <c r="B28" i="52"/>
  <c r="F27" i="52"/>
  <c r="D27" i="51"/>
  <c r="B28" i="51"/>
  <c r="F27" i="51"/>
  <c r="G27" i="51"/>
  <c r="E27" i="51"/>
  <c r="E23" i="1"/>
  <c r="F23" i="1"/>
  <c r="B24" i="1"/>
  <c r="G24" i="1" s="1"/>
  <c r="D23" i="1"/>
  <c r="C24" i="1"/>
  <c r="D28" i="61" l="1"/>
  <c r="E28" i="61"/>
  <c r="G28" i="61"/>
  <c r="F28" i="61"/>
  <c r="B29" i="61"/>
  <c r="D28" i="60"/>
  <c r="G28" i="60"/>
  <c r="E28" i="60"/>
  <c r="B29" i="60"/>
  <c r="F28" i="60"/>
  <c r="D29" i="59"/>
  <c r="B30" i="59"/>
  <c r="F29" i="59"/>
  <c r="E29" i="59"/>
  <c r="G29" i="59"/>
  <c r="D29" i="58"/>
  <c r="G29" i="58"/>
  <c r="E29" i="58"/>
  <c r="F29" i="58"/>
  <c r="B30" i="58"/>
  <c r="D29" i="57"/>
  <c r="G29" i="57"/>
  <c r="B30" i="57"/>
  <c r="F29" i="57"/>
  <c r="E29" i="57"/>
  <c r="D29" i="56"/>
  <c r="G29" i="56"/>
  <c r="E29" i="56"/>
  <c r="F29" i="56"/>
  <c r="B30" i="56"/>
  <c r="D29" i="55"/>
  <c r="G29" i="55"/>
  <c r="B30" i="55"/>
  <c r="F29" i="55"/>
  <c r="E29" i="55"/>
  <c r="G29" i="54"/>
  <c r="B30" i="54"/>
  <c r="F29" i="54"/>
  <c r="E29" i="54"/>
  <c r="D29" i="54"/>
  <c r="D28" i="53"/>
  <c r="E28" i="53"/>
  <c r="G28" i="53"/>
  <c r="B29" i="53"/>
  <c r="F28" i="53"/>
  <c r="D28" i="52"/>
  <c r="G28" i="52"/>
  <c r="E28" i="52"/>
  <c r="F28" i="52"/>
  <c r="B29" i="52"/>
  <c r="D28" i="51"/>
  <c r="B29" i="51"/>
  <c r="F28" i="51"/>
  <c r="G28" i="51"/>
  <c r="E28" i="51"/>
  <c r="E24" i="1"/>
  <c r="F24" i="1"/>
  <c r="B25" i="1"/>
  <c r="G25" i="1" s="1"/>
  <c r="D24" i="1"/>
  <c r="C25" i="1"/>
  <c r="J1" i="1"/>
  <c r="D29" i="61" l="1"/>
  <c r="E29" i="61"/>
  <c r="G29" i="61"/>
  <c r="F29" i="61"/>
  <c r="B30" i="61"/>
  <c r="D29" i="60"/>
  <c r="G29" i="60"/>
  <c r="E29" i="60"/>
  <c r="F29" i="60"/>
  <c r="B30" i="60"/>
  <c r="D30" i="59"/>
  <c r="B31" i="59"/>
  <c r="F30" i="59"/>
  <c r="E30" i="59"/>
  <c r="G30" i="59"/>
  <c r="D30" i="58"/>
  <c r="G30" i="58"/>
  <c r="E30" i="58"/>
  <c r="F30" i="58"/>
  <c r="B31" i="58"/>
  <c r="D30" i="57"/>
  <c r="G30" i="57"/>
  <c r="B31" i="57"/>
  <c r="F30" i="57"/>
  <c r="E30" i="57"/>
  <c r="D30" i="56"/>
  <c r="G30" i="56"/>
  <c r="E30" i="56"/>
  <c r="F30" i="56"/>
  <c r="B31" i="56"/>
  <c r="D30" i="55"/>
  <c r="G30" i="55"/>
  <c r="B31" i="55"/>
  <c r="F30" i="55"/>
  <c r="E30" i="55"/>
  <c r="G30" i="54"/>
  <c r="B31" i="54"/>
  <c r="F30" i="54"/>
  <c r="E30" i="54"/>
  <c r="D30" i="54"/>
  <c r="D29" i="53"/>
  <c r="G29" i="53"/>
  <c r="B30" i="53"/>
  <c r="F29" i="53"/>
  <c r="E29" i="53"/>
  <c r="D29" i="52"/>
  <c r="G29" i="52"/>
  <c r="E29" i="52"/>
  <c r="F29" i="52"/>
  <c r="B30" i="52"/>
  <c r="D29" i="51"/>
  <c r="B30" i="51"/>
  <c r="F29" i="51"/>
  <c r="G29" i="51"/>
  <c r="E29" i="51"/>
  <c r="E25" i="1"/>
  <c r="F25" i="1"/>
  <c r="B26" i="1"/>
  <c r="G26" i="1" s="1"/>
  <c r="D25" i="1"/>
  <c r="C26" i="1"/>
  <c r="F19" i="13"/>
  <c r="F8" i="13"/>
  <c r="F11" i="13"/>
  <c r="F9" i="13"/>
  <c r="F6" i="13"/>
  <c r="F2" i="13"/>
  <c r="F13" i="13"/>
  <c r="F3" i="13"/>
  <c r="M1" i="51" l="1"/>
  <c r="M1" i="55"/>
  <c r="M1" i="53"/>
  <c r="M1" i="52"/>
  <c r="M1" i="57"/>
  <c r="M1" i="56"/>
  <c r="M1" i="54"/>
  <c r="M1" i="59"/>
  <c r="M1" i="58"/>
  <c r="M1" i="61"/>
  <c r="M1" i="60"/>
  <c r="D30" i="61"/>
  <c r="G30" i="61"/>
  <c r="E30" i="61"/>
  <c r="B31" i="61"/>
  <c r="F30" i="61"/>
  <c r="D30" i="60"/>
  <c r="G30" i="60"/>
  <c r="E30" i="60"/>
  <c r="F30" i="60"/>
  <c r="B31" i="60"/>
  <c r="D31" i="59"/>
  <c r="B32" i="59"/>
  <c r="F31" i="59"/>
  <c r="E31" i="59"/>
  <c r="G31" i="59"/>
  <c r="D31" i="58"/>
  <c r="G31" i="58"/>
  <c r="E31" i="58"/>
  <c r="B32" i="58"/>
  <c r="F31" i="58"/>
  <c r="D31" i="57"/>
  <c r="G31" i="57"/>
  <c r="B32" i="57"/>
  <c r="F31" i="57"/>
  <c r="E31" i="57"/>
  <c r="D31" i="56"/>
  <c r="G31" i="56"/>
  <c r="E31" i="56"/>
  <c r="B32" i="56"/>
  <c r="F31" i="56"/>
  <c r="D31" i="55"/>
  <c r="G31" i="55"/>
  <c r="B32" i="55"/>
  <c r="F31" i="55"/>
  <c r="E31" i="55"/>
  <c r="G31" i="54"/>
  <c r="B32" i="54"/>
  <c r="F31" i="54"/>
  <c r="E31" i="54"/>
  <c r="D31" i="54"/>
  <c r="D30" i="53"/>
  <c r="E30" i="53"/>
  <c r="G30" i="53"/>
  <c r="B31" i="53"/>
  <c r="F30" i="53"/>
  <c r="D30" i="52"/>
  <c r="G30" i="52"/>
  <c r="E30" i="52"/>
  <c r="B31" i="52"/>
  <c r="F30" i="52"/>
  <c r="D30" i="51"/>
  <c r="B31" i="51"/>
  <c r="F30" i="51"/>
  <c r="G30" i="51"/>
  <c r="E30" i="51"/>
  <c r="E26" i="1"/>
  <c r="F26" i="1"/>
  <c r="B27" i="1"/>
  <c r="G27" i="1" s="1"/>
  <c r="D26" i="1"/>
  <c r="C27" i="1"/>
  <c r="M1" i="1"/>
  <c r="O10" i="1" s="1"/>
  <c r="L42" i="1"/>
  <c r="D31" i="61" l="1"/>
  <c r="G31" i="61"/>
  <c r="E31" i="61"/>
  <c r="B32" i="61"/>
  <c r="F31" i="61"/>
  <c r="D31" i="60"/>
  <c r="G31" i="60"/>
  <c r="E31" i="60"/>
  <c r="B32" i="60"/>
  <c r="F31" i="60"/>
  <c r="D32" i="59"/>
  <c r="B33" i="59"/>
  <c r="F32" i="59"/>
  <c r="E32" i="59"/>
  <c r="G32" i="59"/>
  <c r="D32" i="58"/>
  <c r="G32" i="58"/>
  <c r="E32" i="58"/>
  <c r="B33" i="58"/>
  <c r="F32" i="58"/>
  <c r="D32" i="57"/>
  <c r="G32" i="57"/>
  <c r="B33" i="57"/>
  <c r="F32" i="57"/>
  <c r="E32" i="57"/>
  <c r="D32" i="56"/>
  <c r="G32" i="56"/>
  <c r="E32" i="56"/>
  <c r="B33" i="56"/>
  <c r="F32" i="56"/>
  <c r="D32" i="55"/>
  <c r="G32" i="55"/>
  <c r="B33" i="55"/>
  <c r="F32" i="55"/>
  <c r="E32" i="55"/>
  <c r="G32" i="54"/>
  <c r="B33" i="54"/>
  <c r="F32" i="54"/>
  <c r="E32" i="54"/>
  <c r="D32" i="54"/>
  <c r="D31" i="53"/>
  <c r="E31" i="53"/>
  <c r="G31" i="53"/>
  <c r="B32" i="53"/>
  <c r="F31" i="53"/>
  <c r="D31" i="52"/>
  <c r="G31" i="52"/>
  <c r="E31" i="52"/>
  <c r="B32" i="52"/>
  <c r="F31" i="52"/>
  <c r="D31" i="51"/>
  <c r="B32" i="51"/>
  <c r="F31" i="51"/>
  <c r="G31" i="51"/>
  <c r="E31" i="51"/>
  <c r="E27" i="1"/>
  <c r="F27" i="1"/>
  <c r="B28" i="1"/>
  <c r="G28" i="1" s="1"/>
  <c r="D27" i="1"/>
  <c r="C28" i="1"/>
  <c r="O42" i="1"/>
  <c r="D32" i="61" l="1"/>
  <c r="G32" i="61"/>
  <c r="E32" i="61"/>
  <c r="F32" i="61"/>
  <c r="B33" i="61"/>
  <c r="D32" i="60"/>
  <c r="G32" i="60"/>
  <c r="E32" i="60"/>
  <c r="B33" i="60"/>
  <c r="F32" i="60"/>
  <c r="D33" i="59"/>
  <c r="B34" i="59"/>
  <c r="F33" i="59"/>
  <c r="E33" i="59"/>
  <c r="G33" i="59"/>
  <c r="D33" i="58"/>
  <c r="G33" i="58"/>
  <c r="E33" i="58"/>
  <c r="F33" i="58"/>
  <c r="B34" i="58"/>
  <c r="D33" i="57"/>
  <c r="G33" i="57"/>
  <c r="B34" i="57"/>
  <c r="F33" i="57"/>
  <c r="E33" i="57"/>
  <c r="D33" i="56"/>
  <c r="G33" i="56"/>
  <c r="E33" i="56"/>
  <c r="F33" i="56"/>
  <c r="B34" i="56"/>
  <c r="D33" i="55"/>
  <c r="G33" i="55"/>
  <c r="B34" i="55"/>
  <c r="F33" i="55"/>
  <c r="E33" i="55"/>
  <c r="G33" i="54"/>
  <c r="B34" i="54"/>
  <c r="F33" i="54"/>
  <c r="E33" i="54"/>
  <c r="D33" i="54"/>
  <c r="D32" i="53"/>
  <c r="E32" i="53"/>
  <c r="G32" i="53"/>
  <c r="B33" i="53"/>
  <c r="F32" i="53"/>
  <c r="D32" i="52"/>
  <c r="G32" i="52"/>
  <c r="E32" i="52"/>
  <c r="F32" i="52"/>
  <c r="B33" i="52"/>
  <c r="D32" i="51"/>
  <c r="B33" i="51"/>
  <c r="F32" i="51"/>
  <c r="G32" i="51"/>
  <c r="E32" i="51"/>
  <c r="E28" i="1"/>
  <c r="F28" i="1"/>
  <c r="B29" i="1"/>
  <c r="G29" i="1" s="1"/>
  <c r="D28" i="1"/>
  <c r="C29" i="1"/>
  <c r="D33" i="61" l="1"/>
  <c r="E33" i="61"/>
  <c r="G33" i="61"/>
  <c r="F33" i="61"/>
  <c r="B34" i="61"/>
  <c r="D33" i="60"/>
  <c r="G33" i="60"/>
  <c r="E33" i="60"/>
  <c r="F33" i="60"/>
  <c r="B34" i="60"/>
  <c r="D34" i="59"/>
  <c r="B35" i="59"/>
  <c r="F34" i="59"/>
  <c r="E34" i="59"/>
  <c r="G34" i="59"/>
  <c r="D34" i="58"/>
  <c r="G34" i="58"/>
  <c r="E34" i="58"/>
  <c r="F34" i="58"/>
  <c r="B35" i="58"/>
  <c r="D34" i="57"/>
  <c r="G34" i="57"/>
  <c r="B35" i="57"/>
  <c r="F34" i="57"/>
  <c r="E34" i="57"/>
  <c r="D34" i="56"/>
  <c r="G34" i="56"/>
  <c r="E34" i="56"/>
  <c r="F34" i="56"/>
  <c r="B35" i="56"/>
  <c r="D34" i="55"/>
  <c r="G34" i="55"/>
  <c r="B35" i="55"/>
  <c r="F34" i="55"/>
  <c r="E34" i="55"/>
  <c r="G34" i="54"/>
  <c r="B35" i="54"/>
  <c r="F34" i="54"/>
  <c r="E34" i="54"/>
  <c r="D34" i="54"/>
  <c r="D33" i="53"/>
  <c r="G33" i="53"/>
  <c r="B34" i="53"/>
  <c r="F33" i="53"/>
  <c r="E33" i="53"/>
  <c r="D33" i="52"/>
  <c r="G33" i="52"/>
  <c r="E33" i="52"/>
  <c r="F33" i="52"/>
  <c r="B34" i="52"/>
  <c r="D33" i="51"/>
  <c r="B34" i="51"/>
  <c r="F33" i="51"/>
  <c r="G33" i="51"/>
  <c r="E33" i="51"/>
  <c r="E29" i="1"/>
  <c r="F29" i="1"/>
  <c r="B30" i="1"/>
  <c r="G30" i="1" s="1"/>
  <c r="D29" i="1"/>
  <c r="C30" i="1"/>
  <c r="D34" i="61" l="1"/>
  <c r="G34" i="61"/>
  <c r="E34" i="61"/>
  <c r="B35" i="61"/>
  <c r="F34" i="61"/>
  <c r="D34" i="60"/>
  <c r="G34" i="60"/>
  <c r="E34" i="60"/>
  <c r="F34" i="60"/>
  <c r="B35" i="60"/>
  <c r="D35" i="59"/>
  <c r="B36" i="59"/>
  <c r="F35" i="59"/>
  <c r="E35" i="59"/>
  <c r="G35" i="59"/>
  <c r="D35" i="58"/>
  <c r="G35" i="58"/>
  <c r="E35" i="58"/>
  <c r="B36" i="58"/>
  <c r="F35" i="58"/>
  <c r="D35" i="57"/>
  <c r="G35" i="57"/>
  <c r="B36" i="57"/>
  <c r="F35" i="57"/>
  <c r="E35" i="57"/>
  <c r="D35" i="56"/>
  <c r="G35" i="56"/>
  <c r="E35" i="56"/>
  <c r="B36" i="56"/>
  <c r="F35" i="56"/>
  <c r="D35" i="55"/>
  <c r="G35" i="55"/>
  <c r="B36" i="55"/>
  <c r="F35" i="55"/>
  <c r="E35" i="55"/>
  <c r="G35" i="54"/>
  <c r="B36" i="54"/>
  <c r="F35" i="54"/>
  <c r="E35" i="54"/>
  <c r="D35" i="54"/>
  <c r="D34" i="53"/>
  <c r="G34" i="53"/>
  <c r="B35" i="53"/>
  <c r="F34" i="53"/>
  <c r="E34" i="53"/>
  <c r="D34" i="52"/>
  <c r="G34" i="52"/>
  <c r="E34" i="52"/>
  <c r="B35" i="52"/>
  <c r="F34" i="52"/>
  <c r="D34" i="51"/>
  <c r="B35" i="51"/>
  <c r="F34" i="51"/>
  <c r="G34" i="51"/>
  <c r="E34" i="51"/>
  <c r="E30" i="1"/>
  <c r="F30" i="1"/>
  <c r="B31" i="1"/>
  <c r="G31" i="1" s="1"/>
  <c r="D30" i="1"/>
  <c r="C31" i="1"/>
  <c r="D35" i="61" l="1"/>
  <c r="G35" i="61"/>
  <c r="E35" i="61"/>
  <c r="B36" i="61"/>
  <c r="F35" i="61"/>
  <c r="D35" i="60"/>
  <c r="G35" i="60"/>
  <c r="E35" i="60"/>
  <c r="B36" i="60"/>
  <c r="F35" i="60"/>
  <c r="D36" i="59"/>
  <c r="B37" i="59"/>
  <c r="F36" i="59"/>
  <c r="E36" i="59"/>
  <c r="G36" i="59"/>
  <c r="D36" i="58"/>
  <c r="G36" i="58"/>
  <c r="E36" i="58"/>
  <c r="B37" i="58"/>
  <c r="F36" i="58"/>
  <c r="D36" i="57"/>
  <c r="G36" i="57"/>
  <c r="B37" i="57"/>
  <c r="F36" i="57"/>
  <c r="E36" i="57"/>
  <c r="D36" i="56"/>
  <c r="G36" i="56"/>
  <c r="E36" i="56"/>
  <c r="B37" i="56"/>
  <c r="F36" i="56"/>
  <c r="D36" i="55"/>
  <c r="G36" i="55"/>
  <c r="B37" i="55"/>
  <c r="F36" i="55"/>
  <c r="E36" i="55"/>
  <c r="G36" i="54"/>
  <c r="B37" i="54"/>
  <c r="F36" i="54"/>
  <c r="E36" i="54"/>
  <c r="D36" i="54"/>
  <c r="D35" i="53"/>
  <c r="G35" i="53"/>
  <c r="E35" i="53"/>
  <c r="B36" i="53"/>
  <c r="F35" i="53"/>
  <c r="D35" i="52"/>
  <c r="G35" i="52"/>
  <c r="E35" i="52"/>
  <c r="B36" i="52"/>
  <c r="F35" i="52"/>
  <c r="D35" i="51"/>
  <c r="B36" i="51"/>
  <c r="F35" i="51"/>
  <c r="G35" i="51"/>
  <c r="E35" i="51"/>
  <c r="E31" i="1"/>
  <c r="F31" i="1"/>
  <c r="B32" i="1"/>
  <c r="G32" i="1" s="1"/>
  <c r="D31" i="1"/>
  <c r="C32" i="1"/>
  <c r="D36" i="61" l="1"/>
  <c r="E36" i="61"/>
  <c r="G36" i="61"/>
  <c r="F36" i="61"/>
  <c r="B37" i="61"/>
  <c r="D36" i="60"/>
  <c r="G36" i="60"/>
  <c r="E36" i="60"/>
  <c r="B37" i="60"/>
  <c r="F36" i="60"/>
  <c r="D37" i="59"/>
  <c r="B38" i="59"/>
  <c r="F37" i="59"/>
  <c r="E37" i="59"/>
  <c r="G37" i="59"/>
  <c r="D37" i="58"/>
  <c r="G37" i="58"/>
  <c r="E37" i="58"/>
  <c r="F37" i="58"/>
  <c r="B38" i="58"/>
  <c r="D37" i="57"/>
  <c r="G37" i="57"/>
  <c r="B38" i="57"/>
  <c r="F37" i="57"/>
  <c r="E37" i="57"/>
  <c r="D37" i="56"/>
  <c r="G37" i="56"/>
  <c r="E37" i="56"/>
  <c r="F37" i="56"/>
  <c r="B38" i="56"/>
  <c r="D37" i="55"/>
  <c r="G37" i="55"/>
  <c r="B38" i="55"/>
  <c r="F37" i="55"/>
  <c r="E37" i="55"/>
  <c r="G37" i="54"/>
  <c r="B38" i="54"/>
  <c r="F37" i="54"/>
  <c r="E37" i="54"/>
  <c r="D37" i="54"/>
  <c r="D36" i="53"/>
  <c r="G36" i="53"/>
  <c r="B37" i="53"/>
  <c r="F36" i="53"/>
  <c r="E36" i="53"/>
  <c r="D36" i="52"/>
  <c r="G36" i="52"/>
  <c r="E36" i="52"/>
  <c r="B37" i="52"/>
  <c r="F36" i="52"/>
  <c r="D36" i="51"/>
  <c r="B37" i="51"/>
  <c r="F36" i="51"/>
  <c r="G36" i="51"/>
  <c r="E36" i="51"/>
  <c r="E32" i="1"/>
  <c r="F32" i="1"/>
  <c r="B33" i="1"/>
  <c r="G33" i="1" s="1"/>
  <c r="D32" i="1"/>
  <c r="C33" i="1"/>
  <c r="D37" i="61" l="1"/>
  <c r="E37" i="61"/>
  <c r="G37" i="61"/>
  <c r="F37" i="61"/>
  <c r="B38" i="61"/>
  <c r="D37" i="60"/>
  <c r="G37" i="60"/>
  <c r="E37" i="60"/>
  <c r="F37" i="60"/>
  <c r="B38" i="60"/>
  <c r="D38" i="59"/>
  <c r="B39" i="59"/>
  <c r="F38" i="59"/>
  <c r="E38" i="59"/>
  <c r="G38" i="59"/>
  <c r="D38" i="58"/>
  <c r="G38" i="58"/>
  <c r="E38" i="58"/>
  <c r="F38" i="58"/>
  <c r="B39" i="58"/>
  <c r="D38" i="57"/>
  <c r="G38" i="57"/>
  <c r="B39" i="57"/>
  <c r="F38" i="57"/>
  <c r="E38" i="57"/>
  <c r="D38" i="56"/>
  <c r="G38" i="56"/>
  <c r="E38" i="56"/>
  <c r="F38" i="56"/>
  <c r="B39" i="56"/>
  <c r="D38" i="55"/>
  <c r="G38" i="55"/>
  <c r="B39" i="55"/>
  <c r="F38" i="55"/>
  <c r="E38" i="55"/>
  <c r="G38" i="54"/>
  <c r="B39" i="54"/>
  <c r="F38" i="54"/>
  <c r="E38" i="54"/>
  <c r="D38" i="54"/>
  <c r="D37" i="53"/>
  <c r="E37" i="53"/>
  <c r="G37" i="53"/>
  <c r="B38" i="53"/>
  <c r="F37" i="53"/>
  <c r="D37" i="52"/>
  <c r="G37" i="52"/>
  <c r="E37" i="52"/>
  <c r="B38" i="52"/>
  <c r="F37" i="52"/>
  <c r="D37" i="51"/>
  <c r="B38" i="51"/>
  <c r="F37" i="51"/>
  <c r="G37" i="51"/>
  <c r="E37" i="51"/>
  <c r="E33" i="1"/>
  <c r="F33" i="1"/>
  <c r="B34" i="1"/>
  <c r="G34" i="1" s="1"/>
  <c r="D33" i="1"/>
  <c r="C34" i="1"/>
  <c r="D38" i="61" l="1"/>
  <c r="E38" i="61"/>
  <c r="G38" i="61"/>
  <c r="B39" i="61"/>
  <c r="F38" i="61"/>
  <c r="D38" i="60"/>
  <c r="G38" i="60"/>
  <c r="E38" i="60"/>
  <c r="F38" i="60"/>
  <c r="B39" i="60"/>
  <c r="D39" i="59"/>
  <c r="B40" i="59"/>
  <c r="F39" i="59"/>
  <c r="E39" i="59"/>
  <c r="G39" i="59"/>
  <c r="D39" i="58"/>
  <c r="G39" i="58"/>
  <c r="E39" i="58"/>
  <c r="B40" i="58"/>
  <c r="F39" i="58"/>
  <c r="D39" i="57"/>
  <c r="G39" i="57"/>
  <c r="B40" i="57"/>
  <c r="F39" i="57"/>
  <c r="E39" i="57"/>
  <c r="D39" i="56"/>
  <c r="G39" i="56"/>
  <c r="E39" i="56"/>
  <c r="B40" i="56"/>
  <c r="F39" i="56"/>
  <c r="D39" i="55"/>
  <c r="G39" i="55"/>
  <c r="B40" i="55"/>
  <c r="F39" i="55"/>
  <c r="E39" i="55"/>
  <c r="G39" i="54"/>
  <c r="B40" i="54"/>
  <c r="F39" i="54"/>
  <c r="E39" i="54"/>
  <c r="D39" i="54"/>
  <c r="D38" i="53"/>
  <c r="E38" i="53"/>
  <c r="G38" i="53"/>
  <c r="B39" i="53"/>
  <c r="F38" i="53"/>
  <c r="D38" i="52"/>
  <c r="G38" i="52"/>
  <c r="E38" i="52"/>
  <c r="B39" i="52"/>
  <c r="F38" i="52"/>
  <c r="D38" i="51"/>
  <c r="B39" i="51"/>
  <c r="F38" i="51"/>
  <c r="G38" i="51"/>
  <c r="E38" i="51"/>
  <c r="E34" i="1"/>
  <c r="F34" i="1"/>
  <c r="B35" i="1"/>
  <c r="G35" i="1" s="1"/>
  <c r="D34" i="1"/>
  <c r="C35" i="1"/>
  <c r="D39" i="61" l="1"/>
  <c r="E39" i="61"/>
  <c r="G39" i="61"/>
  <c r="B40" i="61"/>
  <c r="F39" i="61"/>
  <c r="D39" i="60"/>
  <c r="G39" i="60"/>
  <c r="E39" i="60"/>
  <c r="B40" i="60"/>
  <c r="F39" i="60"/>
  <c r="D40" i="59"/>
  <c r="F40" i="59"/>
  <c r="E40" i="59"/>
  <c r="G40" i="59"/>
  <c r="D40" i="58"/>
  <c r="G40" i="58"/>
  <c r="E40" i="58"/>
  <c r="F40" i="58"/>
  <c r="D40" i="57"/>
  <c r="G40" i="57"/>
  <c r="F40" i="57"/>
  <c r="E40" i="57"/>
  <c r="D40" i="56"/>
  <c r="G40" i="56"/>
  <c r="E40" i="56"/>
  <c r="F40" i="56"/>
  <c r="D40" i="55"/>
  <c r="G40" i="55"/>
  <c r="F40" i="55"/>
  <c r="E40" i="55"/>
  <c r="G40" i="54"/>
  <c r="F40" i="54"/>
  <c r="E40" i="54"/>
  <c r="D40" i="54"/>
  <c r="D39" i="53"/>
  <c r="G39" i="53"/>
  <c r="E39" i="53"/>
  <c r="B40" i="53"/>
  <c r="F39" i="53"/>
  <c r="D39" i="52"/>
  <c r="G39" i="52"/>
  <c r="E39" i="52"/>
  <c r="B40" i="52"/>
  <c r="F39" i="52"/>
  <c r="D39" i="51"/>
  <c r="B40" i="51"/>
  <c r="F39" i="51"/>
  <c r="G39" i="51"/>
  <c r="E39" i="51"/>
  <c r="E35" i="1"/>
  <c r="F35" i="1"/>
  <c r="B36" i="1"/>
  <c r="G36" i="1" s="1"/>
  <c r="D35" i="1"/>
  <c r="C36" i="1"/>
  <c r="D40" i="61" l="1"/>
  <c r="E40" i="61"/>
  <c r="G40" i="61"/>
  <c r="F40" i="61"/>
  <c r="D40" i="60"/>
  <c r="G40" i="60"/>
  <c r="E40" i="60"/>
  <c r="F40" i="60"/>
  <c r="D40" i="53"/>
  <c r="E40" i="53"/>
  <c r="G40" i="53"/>
  <c r="F40" i="53"/>
  <c r="D40" i="52"/>
  <c r="G40" i="52"/>
  <c r="E40" i="52"/>
  <c r="F40" i="52"/>
  <c r="D40" i="51"/>
  <c r="F40" i="51"/>
  <c r="G40" i="51"/>
  <c r="E40" i="51"/>
  <c r="E36" i="1"/>
  <c r="F36" i="1"/>
  <c r="B37" i="1"/>
  <c r="G37" i="1" s="1"/>
  <c r="D36" i="1"/>
  <c r="C37" i="1"/>
  <c r="E37" i="1" l="1"/>
  <c r="F37" i="1"/>
  <c r="B38" i="1"/>
  <c r="G38" i="1" s="1"/>
  <c r="D37" i="1"/>
  <c r="C38" i="1"/>
  <c r="E38" i="1" l="1"/>
  <c r="F38" i="1"/>
  <c r="B39" i="1"/>
  <c r="G39" i="1" s="1"/>
  <c r="D38" i="1"/>
  <c r="C39" i="1"/>
  <c r="E39" i="1" l="1"/>
  <c r="F39" i="1"/>
  <c r="B40" i="1"/>
  <c r="D39" i="1"/>
  <c r="C40" i="1"/>
  <c r="F40" i="1" l="1"/>
  <c r="G40" i="1"/>
  <c r="D40" i="1"/>
  <c r="E40" i="1"/>
</calcChain>
</file>

<file path=xl/sharedStrings.xml><?xml version="1.0" encoding="utf-8"?>
<sst xmlns="http://schemas.openxmlformats.org/spreadsheetml/2006/main" count="987" uniqueCount="151">
  <si>
    <t>Début</t>
  </si>
  <si>
    <t>Fin</t>
  </si>
  <si>
    <t>Matin</t>
  </si>
  <si>
    <t>Après-midi</t>
  </si>
  <si>
    <t>HS Matin</t>
  </si>
  <si>
    <t>HS Après-midi</t>
  </si>
  <si>
    <t>Cumul</t>
  </si>
  <si>
    <t>Nom collaborateur</t>
  </si>
  <si>
    <t>Collaborateur</t>
  </si>
  <si>
    <t>Chef de Service</t>
  </si>
  <si>
    <t>Pilote Economique</t>
  </si>
  <si>
    <t>Direction</t>
  </si>
  <si>
    <t>Signature</t>
  </si>
  <si>
    <t>N°</t>
  </si>
  <si>
    <t>Nom</t>
  </si>
  <si>
    <t>Prénom</t>
  </si>
  <si>
    <t>Salaire</t>
  </si>
  <si>
    <t>Tx horaire</t>
  </si>
  <si>
    <t>HS Payées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</si>
  <si>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</si>
  <si>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</si>
  <si>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</si>
  <si>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</si>
  <si>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</si>
  <si>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</si>
  <si>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</si>
  <si>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</si>
  <si>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</si>
  <si>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</si>
  <si>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</si>
  <si>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</si>
  <si>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MD</t>
  </si>
  <si>
    <t>MF</t>
  </si>
  <si>
    <t>APD</t>
  </si>
  <si>
    <t>APF</t>
  </si>
  <si>
    <t>Identifiant</t>
  </si>
  <si>
    <t>1. sur l'onglet "salaire", la rémunération après chaque AI et/ou AG</t>
  </si>
  <si>
    <t>2. sur l'onglet "mois-semaines" de numéroter les semaines par rapport au nouveau calendrier</t>
  </si>
  <si>
    <t>3. en cas de modification des horaires de travail, ne pas oublier de mettre à jour l'onglet "horaire"</t>
  </si>
  <si>
    <t>4. en cas d'embauche / départ de collaborateurs, ne pas oublier de les ajouter / supprimer des onglets "salaire" et "horaire"</t>
  </si>
  <si>
    <t>Instructions Administrateur</t>
  </si>
  <si>
    <t>Instructions utilisateur</t>
  </si>
  <si>
    <t>2. à l'aide de la liste déroulante, choisir le nom du collaborateur</t>
  </si>
  <si>
    <t>3. saisir par semaine et par jour, les heures supplémentaires faites. On ne peut pas faire plus d'heure que ce qu'il est prévu dans son temps de présence</t>
  </si>
  <si>
    <t>1. choisir l'onglet du mois à saisir des HS</t>
  </si>
  <si>
    <t>A.     NE PAS OUBLIER D'OTER LA PROTECTION DU FICHIER          =&gt;          Menu Révision / Protéger le classeur</t>
  </si>
  <si>
    <t>B.     NE PAS OUBLIER D'OTER LA PROTECTION DES FEUILLES          =&gt;          Menu Révision / Protéger la feuille     (ou clic droit sur un onglet puis Ôter la protection)</t>
  </si>
  <si>
    <t>DES LORS QUE TOUTES LES MODIFICATIONS ONT ÉTÉ FAITES, NE PAS OUBLIER DE PROTEGER CHAQUE FEUILLES, MASQUER LES FEUILLES SENSIBLES, PROTEGER LE FICHIER</t>
  </si>
  <si>
    <r>
      <rPr>
        <b/>
        <u/>
        <sz val="15"/>
        <color theme="0"/>
        <rFont val="Times New Roman"/>
        <family val="1"/>
      </rPr>
      <t>/!\</t>
    </r>
    <r>
      <rPr>
        <b/>
        <sz val="15"/>
        <color theme="0"/>
        <rFont val="Times New Roman"/>
        <family val="1"/>
      </rPr>
      <t xml:space="preserve"> Les mots de passe pour ôter / remettre les protections des Fichiers &amp; Feuilles doivent être saisis en minuscule</t>
    </r>
  </si>
  <si>
    <t>08h00</t>
  </si>
  <si>
    <t>12h30</t>
  </si>
  <si>
    <t>LAROCHE</t>
  </si>
  <si>
    <t>Fabrice</t>
  </si>
  <si>
    <t>COQUELIN</t>
  </si>
  <si>
    <t>Stéphane</t>
  </si>
  <si>
    <t>FEUILLOLAY</t>
  </si>
  <si>
    <t>Christophe</t>
  </si>
  <si>
    <t>LETARD</t>
  </si>
  <si>
    <t>Philippe</t>
  </si>
  <si>
    <t>DINE</t>
  </si>
  <si>
    <t>Alain</t>
  </si>
  <si>
    <t>ROLLAND</t>
  </si>
  <si>
    <t>RAIMBOURG</t>
  </si>
  <si>
    <t>Yannick</t>
  </si>
  <si>
    <t>FREGE</t>
  </si>
  <si>
    <t>THORN</t>
  </si>
  <si>
    <t>Patrick</t>
  </si>
  <si>
    <t>Franck</t>
  </si>
  <si>
    <t>LECROQ</t>
  </si>
  <si>
    <t>JOUEN</t>
  </si>
  <si>
    <t>Nicolas</t>
  </si>
  <si>
    <t>BOCQUERON</t>
  </si>
  <si>
    <t>Frédéric</t>
  </si>
  <si>
    <t>BEUX</t>
  </si>
  <si>
    <t>ALEXANDRE</t>
  </si>
  <si>
    <t>HABERT</t>
  </si>
  <si>
    <t>Céline</t>
  </si>
  <si>
    <t>DESANNAUX</t>
  </si>
  <si>
    <t>Anthony</t>
  </si>
  <si>
    <t>Sylvain</t>
  </si>
  <si>
    <t xml:space="preserve">LECROQ </t>
  </si>
  <si>
    <t>LETELLIER</t>
  </si>
  <si>
    <t>Francis</t>
  </si>
  <si>
    <t>09h00</t>
  </si>
  <si>
    <t>13h15</t>
  </si>
  <si>
    <t>17h15</t>
  </si>
  <si>
    <t>16h30</t>
  </si>
  <si>
    <t>11h30</t>
  </si>
  <si>
    <t>04h30</t>
  </si>
  <si>
    <t>12h21</t>
  </si>
  <si>
    <t>02h00</t>
  </si>
  <si>
    <t>09h51</t>
  </si>
  <si>
    <t>BARBIER</t>
  </si>
  <si>
    <t>Sébastien</t>
  </si>
  <si>
    <t>4032873</t>
  </si>
  <si>
    <t>10724416</t>
  </si>
  <si>
    <t>74029707</t>
  </si>
  <si>
    <t>74032081</t>
  </si>
  <si>
    <t>50987653</t>
  </si>
  <si>
    <t>74032378</t>
  </si>
  <si>
    <t>11471574</t>
  </si>
  <si>
    <t>80811589</t>
  </si>
  <si>
    <t>66903274</t>
  </si>
  <si>
    <t>76516370</t>
  </si>
  <si>
    <t>72887382</t>
  </si>
  <si>
    <t>66905056</t>
  </si>
  <si>
    <t>66909709</t>
  </si>
  <si>
    <t>11471331</t>
  </si>
  <si>
    <t>66907135</t>
  </si>
  <si>
    <t>11471552</t>
  </si>
  <si>
    <t>66907630</t>
  </si>
  <si>
    <t>Pauline</t>
  </si>
  <si>
    <t>VABRE</t>
  </si>
  <si>
    <t>Amandine</t>
  </si>
  <si>
    <t>DUHAMEL</t>
  </si>
  <si>
    <t>Sylviane</t>
  </si>
  <si>
    <t>BINEL</t>
  </si>
  <si>
    <t>Christelle</t>
  </si>
  <si>
    <t>13135824</t>
  </si>
  <si>
    <t>11553500</t>
  </si>
  <si>
    <t>75936251</t>
  </si>
  <si>
    <t>12h00</t>
  </si>
  <si>
    <t>13h30</t>
  </si>
  <si>
    <t>17h00</t>
  </si>
  <si>
    <t>17h30</t>
  </si>
  <si>
    <t>KAISSE</t>
  </si>
  <si>
    <t>Maeva</t>
  </si>
  <si>
    <t>MAJ</t>
  </si>
  <si>
    <t>5. ne pas oublier de modifier la longueur de la liste déroulante =&gt; Menu "Formules" puis cliquer sur le choix "Gestionnaire de noms"</t>
  </si>
  <si>
    <t>Sélectionner la ligne "Collaborateur" puis modifier la zone de référence. Valider en cliquant sur la coche verte puis fermer la fenêtre</t>
  </si>
  <si>
    <t>Année</t>
  </si>
  <si>
    <r>
      <rPr>
        <b/>
        <sz val="12"/>
        <color theme="5" tint="-0.249977111117893"/>
        <rFont val="Wingdings"/>
        <charset val="2"/>
      </rPr>
      <t>×</t>
    </r>
    <r>
      <rPr>
        <b/>
        <sz val="12"/>
        <color theme="5" tint="-0.249977111117893"/>
        <rFont val="Times New Roman"/>
        <family val="2"/>
      </rPr>
      <t xml:space="preserve"> A modifier chaque nouvelle année</t>
    </r>
  </si>
  <si>
    <t>Lundi</t>
  </si>
  <si>
    <t>Mardi</t>
  </si>
  <si>
    <t>Mercredi</t>
  </si>
  <si>
    <t>Jeudi</t>
  </si>
  <si>
    <t>Vendredi</t>
  </si>
  <si>
    <t>Jour de l'an</t>
  </si>
  <si>
    <t>Pâques</t>
  </si>
  <si>
    <t>Lundi de Pâques</t>
  </si>
  <si>
    <t>Fête du Travail</t>
  </si>
  <si>
    <t>Victoire 1945</t>
  </si>
  <si>
    <t>l'Ascension</t>
  </si>
  <si>
    <t>Pentecôte</t>
  </si>
  <si>
    <t>Lundi de Pentecôte</t>
  </si>
  <si>
    <t>Fête Nationale</t>
  </si>
  <si>
    <t>Assomption</t>
  </si>
  <si>
    <t>La Toussaint</t>
  </si>
  <si>
    <t>Armistice</t>
  </si>
  <si>
    <t>Noël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</si>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</sst>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&quot;€&quot;_-;\-* #,##0.00\ &quot;€&quot;_-;_-* &quot;-&quot;??\ &quot;€&quot;_-;_-@_-"/>
    <numFmt numFmtId="165" formatCode="h:mm;@"/>
    <numFmt numFmtId="166" formatCode="[h]&quot; h &quot;mm"/>
    <numFmt numFmtId="167" formatCode="#,##0.00\ &quot;€&quot;"/>
    <numFmt numFmtId="168" formatCode="00"/>
    <numFmt numFmtId="169" formatCode="d"/>
    <numFmt numFmtId="170" formatCode="ddd"/>
    <numFmt numFmtId="171" formatCode="[$-F800]dddd\,\ mmmm\ dd\,\ yyyy"/>
  </numFmts>
  <fonts count="23" x14ac:knownFonts="1">
    <font>
      <sz val="10"/>
      <color theme="1"/>
      <name val="Times New Roman"/>
      <family val="2"/>
    </font>
    <font>
      <b/>
      <sz val="10"/>
      <color theme="1"/>
      <name val="Times New Roman"/>
      <family val="1"/>
    </font>
    <font>
      <b/>
      <sz val="10"/>
      <color indexed="8"/>
      <name val="Times New Roman"/>
      <family val="1"/>
    </font>
    <font>
      <sz val="10"/>
      <color theme="1"/>
      <name val="Times New Roman"/>
      <family val="1"/>
    </font>
    <font>
      <b/>
      <sz val="10"/>
      <color theme="4" tint="-0.249977111117893"/>
      <name val="Times New Roman"/>
      <family val="1"/>
    </font>
    <font>
      <b/>
      <sz val="10"/>
      <color theme="5" tint="-0.249977111117893"/>
      <name val="Times New Roman"/>
      <family val="1"/>
    </font>
    <font>
      <b/>
      <sz val="10"/>
      <color indexed="60"/>
      <name val="Times New Roman"/>
      <family val="1"/>
    </font>
    <font>
      <b/>
      <sz val="14"/>
      <color theme="6" tint="-0.249977111117893"/>
      <name val="Times New Roman"/>
      <family val="1"/>
    </font>
    <font>
      <sz val="10"/>
      <name val="Arial"/>
      <family val="2"/>
    </font>
    <font>
      <sz val="9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theme="0"/>
      <name val="Times New Roman"/>
      <family val="1"/>
    </font>
    <font>
      <b/>
      <sz val="10"/>
      <color theme="0"/>
      <name val="Times New Roman"/>
      <family val="1"/>
    </font>
    <font>
      <sz val="10"/>
      <color indexed="8"/>
      <name val="Times New Roman"/>
      <family val="1"/>
    </font>
    <font>
      <sz val="12"/>
      <color theme="1"/>
      <name val="Times New Roman"/>
      <family val="2"/>
    </font>
    <font>
      <b/>
      <sz val="12"/>
      <color theme="5" tint="-0.249977111117893"/>
      <name val="Times New Roman"/>
      <family val="1"/>
    </font>
    <font>
      <b/>
      <sz val="15"/>
      <color theme="0"/>
      <name val="Times New Roman"/>
      <family val="1"/>
    </font>
    <font>
      <b/>
      <u/>
      <sz val="15"/>
      <color theme="0"/>
      <name val="Times New Roman"/>
      <family val="1"/>
    </font>
    <font>
      <b/>
      <sz val="12"/>
      <color theme="5" tint="-0.249977111117893"/>
      <name val="Wingdings"/>
      <charset val="2"/>
    </font>
    <font>
      <b/>
      <sz val="12"/>
      <color theme="5" tint="-0.249977111117893"/>
      <name val="Times New Roman"/>
      <family val="2"/>
    </font>
    <font>
      <b/>
      <sz val="20"/>
      <color theme="5" tint="-0.249977111117893"/>
      <name val="Times New Roman"/>
      <family val="1"/>
    </font>
    <font>
      <b/>
      <sz val="18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 style="dotted">
        <color auto="1"/>
      </bottom>
      <diagonal/>
    </border>
  </borders>
  <cellStyleXfs count="2">
    <xf numFmtId="0" fontId="0" fillId="0" borderId="0"/>
    <xf numFmtId="0" fontId="8" fillId="0" borderId="0"/>
  </cellStyleXfs>
  <cellXfs count="112">
    <xf numFmtId="0" fontId="0" fillId="0" borderId="0" xfId="0"/>
    <xf numFmtId="0" fontId="1" fillId="0" borderId="0" xfId="0" applyFont="1" applyAlignment="1">
      <alignment horizontal="center" vertical="center"/>
    </xf>
    <xf numFmtId="0" fontId="9" fillId="0" borderId="4" xfId="1" applyFont="1" applyBorder="1" applyAlignment="1">
      <alignment vertical="center"/>
    </xf>
    <xf numFmtId="167" fontId="9" fillId="0" borderId="4" xfId="1" applyNumberFormat="1" applyFont="1" applyFill="1" applyBorder="1" applyAlignment="1">
      <alignment vertical="center"/>
    </xf>
    <xf numFmtId="0" fontId="9" fillId="0" borderId="4" xfId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7" fontId="0" fillId="0" borderId="2" xfId="0" applyNumberFormat="1" applyBorder="1" applyAlignment="1">
      <alignment vertical="center"/>
    </xf>
    <xf numFmtId="0" fontId="0" fillId="0" borderId="0" xfId="0" applyAlignment="1">
      <alignment vertical="center"/>
    </xf>
    <xf numFmtId="167" fontId="0" fillId="0" borderId="4" xfId="0" applyNumberFormat="1" applyBorder="1" applyAlignment="1">
      <alignment vertical="center"/>
    </xf>
    <xf numFmtId="0" fontId="12" fillId="0" borderId="0" xfId="0" applyFont="1" applyAlignment="1" applyProtection="1">
      <alignment vertical="center"/>
    </xf>
    <xf numFmtId="165" fontId="12" fillId="0" borderId="0" xfId="0" applyNumberFormat="1" applyFont="1" applyAlignment="1" applyProtection="1">
      <alignment vertical="center"/>
    </xf>
    <xf numFmtId="165" fontId="12" fillId="0" borderId="0" xfId="0" applyNumberFormat="1" applyFont="1" applyAlignment="1" applyProtection="1">
      <alignment horizontal="right" vertical="center"/>
    </xf>
    <xf numFmtId="164" fontId="12" fillId="0" borderId="0" xfId="0" applyNumberFormat="1" applyFont="1" applyAlignment="1" applyProtection="1">
      <alignment horizontal="center" vertical="center"/>
    </xf>
    <xf numFmtId="167" fontId="13" fillId="0" borderId="0" xfId="0" applyNumberFormat="1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166" fontId="5" fillId="2" borderId="2" xfId="0" applyNumberFormat="1" applyFont="1" applyFill="1" applyBorder="1" applyAlignment="1" applyProtection="1">
      <alignment horizontal="center" vertical="center"/>
    </xf>
    <xf numFmtId="167" fontId="5" fillId="2" borderId="2" xfId="0" applyNumberFormat="1" applyFont="1" applyFill="1" applyBorder="1" applyAlignment="1" applyProtection="1">
      <alignment horizontal="center" vertical="center"/>
    </xf>
    <xf numFmtId="166" fontId="5" fillId="2" borderId="4" xfId="0" applyNumberFormat="1" applyFont="1" applyFill="1" applyBorder="1" applyAlignment="1" applyProtection="1">
      <alignment horizontal="center" vertical="center"/>
    </xf>
    <xf numFmtId="167" fontId="5" fillId="2" borderId="4" xfId="0" applyNumberFormat="1" applyFont="1" applyFill="1" applyBorder="1" applyAlignment="1" applyProtection="1">
      <alignment horizontal="center" vertical="center"/>
    </xf>
    <xf numFmtId="167" fontId="5" fillId="2" borderId="3" xfId="0" applyNumberFormat="1" applyFont="1" applyFill="1" applyBorder="1" applyAlignment="1" applyProtection="1">
      <alignment horizontal="center" vertical="center"/>
    </xf>
    <xf numFmtId="166" fontId="5" fillId="2" borderId="1" xfId="0" applyNumberFormat="1" applyFont="1" applyFill="1" applyBorder="1" applyAlignment="1" applyProtection="1">
      <alignment horizontal="center" vertical="center"/>
    </xf>
    <xf numFmtId="167" fontId="5" fillId="2" borderId="1" xfId="0" applyNumberFormat="1" applyFont="1" applyFill="1" applyBorder="1" applyAlignment="1" applyProtection="1">
      <alignment horizontal="center" vertical="center"/>
    </xf>
    <xf numFmtId="165" fontId="3" fillId="0" borderId="0" xfId="0" applyNumberFormat="1" applyFont="1" applyAlignment="1" applyProtection="1">
      <alignment vertical="center"/>
    </xf>
    <xf numFmtId="165" fontId="1" fillId="0" borderId="0" xfId="0" applyNumberFormat="1" applyFont="1" applyAlignment="1" applyProtection="1">
      <alignment vertical="center"/>
    </xf>
    <xf numFmtId="167" fontId="1" fillId="0" borderId="0" xfId="0" applyNumberFormat="1" applyFont="1" applyAlignment="1" applyProtection="1">
      <alignment horizontal="center" vertical="center"/>
    </xf>
    <xf numFmtId="165" fontId="5" fillId="2" borderId="4" xfId="0" applyNumberFormat="1" applyFont="1" applyFill="1" applyBorder="1" applyAlignment="1" applyProtection="1">
      <alignment horizontal="center" vertical="center"/>
    </xf>
    <xf numFmtId="165" fontId="5" fillId="2" borderId="3" xfId="0" applyNumberFormat="1" applyFont="1" applyFill="1" applyBorder="1" applyAlignment="1" applyProtection="1">
      <alignment horizontal="center" vertical="center"/>
    </xf>
    <xf numFmtId="165" fontId="3" fillId="0" borderId="9" xfId="0" applyNumberFormat="1" applyFont="1" applyBorder="1" applyAlignment="1" applyProtection="1">
      <alignment vertical="center"/>
    </xf>
    <xf numFmtId="165" fontId="5" fillId="0" borderId="12" xfId="0" quotePrefix="1" applyNumberFormat="1" applyFont="1" applyBorder="1" applyAlignment="1" applyProtection="1">
      <alignment horizontal="right" vertical="center"/>
    </xf>
    <xf numFmtId="0" fontId="2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168" fontId="0" fillId="0" borderId="0" xfId="0" applyNumberFormat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7" fontId="3" fillId="0" borderId="0" xfId="0" applyNumberFormat="1" applyFont="1" applyAlignment="1" applyProtection="1">
      <alignment horizontal="center" vertical="center"/>
    </xf>
    <xf numFmtId="165" fontId="12" fillId="0" borderId="0" xfId="0" applyNumberFormat="1" applyFont="1" applyAlignment="1" applyProtection="1">
      <alignment horizontal="center" vertical="center"/>
    </xf>
    <xf numFmtId="165" fontId="13" fillId="0" borderId="0" xfId="0" applyNumberFormat="1" applyFont="1" applyAlignment="1" applyProtection="1">
      <alignment horizontal="center" vertical="center"/>
    </xf>
    <xf numFmtId="0" fontId="14" fillId="0" borderId="0" xfId="0" applyFont="1" applyAlignment="1" applyProtection="1">
      <alignment vertical="center"/>
    </xf>
    <xf numFmtId="166" fontId="3" fillId="0" borderId="2" xfId="0" applyNumberFormat="1" applyFont="1" applyFill="1" applyBorder="1" applyAlignment="1" applyProtection="1">
      <alignment horizontal="center" vertical="center"/>
    </xf>
    <xf numFmtId="166" fontId="3" fillId="0" borderId="4" xfId="0" applyNumberFormat="1" applyFont="1" applyFill="1" applyBorder="1" applyAlignment="1" applyProtection="1">
      <alignment horizontal="center" vertical="center"/>
      <protection locked="0"/>
    </xf>
    <xf numFmtId="166" fontId="3" fillId="0" borderId="3" xfId="0" applyNumberFormat="1" applyFont="1" applyFill="1" applyBorder="1" applyAlignment="1" applyProtection="1">
      <alignment horizontal="center" vertical="center"/>
      <protection locked="0"/>
    </xf>
    <xf numFmtId="166" fontId="3" fillId="0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166" fontId="0" fillId="0" borderId="4" xfId="0" applyNumberForma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4" xfId="0" applyFill="1" applyBorder="1" applyAlignment="1">
      <alignment vertical="center"/>
    </xf>
    <xf numFmtId="167" fontId="9" fillId="0" borderId="14" xfId="1" applyNumberFormat="1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9" fillId="0" borderId="10" xfId="1" applyFont="1" applyFill="1" applyBorder="1" applyAlignment="1">
      <alignment vertical="center"/>
    </xf>
    <xf numFmtId="166" fontId="0" fillId="0" borderId="10" xfId="0" applyNumberForma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9" fillId="0" borderId="8" xfId="1" applyFont="1" applyFill="1" applyBorder="1" applyAlignment="1">
      <alignment vertical="center"/>
    </xf>
    <xf numFmtId="167" fontId="0" fillId="0" borderId="3" xfId="0" applyNumberFormat="1" applyBorder="1" applyAlignment="1">
      <alignment vertical="center"/>
    </xf>
    <xf numFmtId="0" fontId="9" fillId="0" borderId="13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166" fontId="0" fillId="0" borderId="3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9" fillId="0" borderId="13" xfId="1" applyNumberFormat="1" applyFont="1" applyBorder="1" applyAlignment="1">
      <alignment horizontal="center" vertical="center"/>
    </xf>
    <xf numFmtId="1" fontId="9" fillId="0" borderId="4" xfId="1" applyNumberFormat="1" applyFont="1" applyBorder="1" applyAlignment="1">
      <alignment horizontal="center" vertical="center"/>
    </xf>
    <xf numFmtId="1" fontId="0" fillId="0" borderId="3" xfId="0" applyNumberFormat="1" applyBorder="1" applyAlignment="1">
      <alignment vertical="center"/>
    </xf>
    <xf numFmtId="1" fontId="0" fillId="0" borderId="0" xfId="0" applyNumberFormat="1" applyAlignment="1">
      <alignment vertical="center"/>
    </xf>
    <xf numFmtId="1" fontId="9" fillId="0" borderId="2" xfId="1" applyNumberFormat="1" applyFont="1" applyBorder="1" applyAlignment="1">
      <alignment horizontal="center" vertical="center"/>
    </xf>
    <xf numFmtId="1" fontId="9" fillId="0" borderId="3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166" fontId="3" fillId="0" borderId="4" xfId="0" applyNumberFormat="1" applyFont="1" applyFill="1" applyBorder="1" applyAlignment="1" applyProtection="1">
      <alignment horizontal="center" vertical="center"/>
    </xf>
    <xf numFmtId="166" fontId="3" fillId="0" borderId="3" xfId="0" applyNumberFormat="1" applyFont="1" applyFill="1" applyBorder="1" applyAlignment="1" applyProtection="1">
      <alignment horizontal="center" vertical="center"/>
    </xf>
    <xf numFmtId="170" fontId="4" fillId="0" borderId="2" xfId="0" applyNumberFormat="1" applyFont="1" applyFill="1" applyBorder="1" applyAlignment="1" applyProtection="1">
      <alignment horizontal="center" vertical="center"/>
    </xf>
    <xf numFmtId="170" fontId="4" fillId="0" borderId="4" xfId="0" applyNumberFormat="1" applyFont="1" applyFill="1" applyBorder="1" applyAlignment="1" applyProtection="1">
      <alignment horizontal="center" vertical="center"/>
    </xf>
    <xf numFmtId="170" fontId="4" fillId="0" borderId="3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12" fillId="0" borderId="0" xfId="0" applyFont="1" applyFill="1" applyAlignment="1" applyProtection="1">
      <alignment vertical="center"/>
    </xf>
    <xf numFmtId="0" fontId="22" fillId="0" borderId="0" xfId="0" applyFont="1" applyAlignment="1">
      <alignment horizontal="center" vertical="center"/>
    </xf>
    <xf numFmtId="171" fontId="12" fillId="0" borderId="0" xfId="0" applyNumberFormat="1" applyFont="1" applyAlignment="1" applyProtection="1">
      <alignment vertical="center"/>
    </xf>
    <xf numFmtId="171" fontId="3" fillId="0" borderId="0" xfId="0" applyNumberFormat="1" applyFont="1" applyAlignment="1" applyProtection="1">
      <alignment vertical="center"/>
    </xf>
    <xf numFmtId="171" fontId="3" fillId="0" borderId="0" xfId="0" applyNumberFormat="1" applyFont="1" applyAlignment="1" applyProtection="1">
      <alignment horizontal="center" vertical="center"/>
    </xf>
    <xf numFmtId="171" fontId="0" fillId="0" borderId="0" xfId="0" applyNumberFormat="1" applyAlignment="1">
      <alignment horizontal="center" vertical="center"/>
    </xf>
    <xf numFmtId="166" fontId="0" fillId="0" borderId="10" xfId="0" quotePrefix="1" applyNumberFormat="1" applyFill="1" applyBorder="1" applyAlignment="1">
      <alignment horizontal="center" vertical="center"/>
    </xf>
    <xf numFmtId="166" fontId="0" fillId="0" borderId="4" xfId="0" quotePrefix="1" applyNumberFormat="1" applyFill="1" applyBorder="1" applyAlignment="1">
      <alignment horizontal="center" vertical="center"/>
    </xf>
    <xf numFmtId="0" fontId="21" fillId="5" borderId="0" xfId="0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</xf>
    <xf numFmtId="0" fontId="21" fillId="0" borderId="0" xfId="0" applyFont="1" applyAlignment="1" applyProtection="1">
      <alignment vertical="center"/>
    </xf>
    <xf numFmtId="0" fontId="20" fillId="4" borderId="0" xfId="0" applyFont="1" applyFill="1" applyAlignment="1" applyProtection="1">
      <alignment vertical="center"/>
    </xf>
    <xf numFmtId="0" fontId="0" fillId="4" borderId="0" xfId="0" applyFill="1" applyAlignment="1" applyProtection="1">
      <alignment vertical="center"/>
    </xf>
    <xf numFmtId="0" fontId="16" fillId="0" borderId="0" xfId="0" applyFont="1" applyAlignment="1" applyProtection="1">
      <alignment vertical="center"/>
    </xf>
    <xf numFmtId="0" fontId="15" fillId="0" borderId="0" xfId="0" applyFont="1" applyAlignment="1" applyProtection="1">
      <alignment vertical="center"/>
    </xf>
    <xf numFmtId="0" fontId="15" fillId="0" borderId="0" xfId="0" quotePrefix="1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165" fontId="4" fillId="6" borderId="7" xfId="0" applyNumberFormat="1" applyFont="1" applyFill="1" applyBorder="1" applyAlignment="1" applyProtection="1">
      <alignment horizontal="center" vertical="center"/>
    </xf>
    <xf numFmtId="169" fontId="4" fillId="0" borderId="2" xfId="0" applyNumberFormat="1" applyFont="1" applyBorder="1" applyAlignment="1" applyProtection="1">
      <alignment horizontal="center" vertical="center"/>
    </xf>
    <xf numFmtId="169" fontId="4" fillId="0" borderId="4" xfId="0" applyNumberFormat="1" applyFont="1" applyBorder="1" applyAlignment="1" applyProtection="1">
      <alignment horizontal="center" vertical="center"/>
    </xf>
    <xf numFmtId="169" fontId="4" fillId="0" borderId="3" xfId="0" applyNumberFormat="1" applyFont="1" applyBorder="1" applyAlignment="1" applyProtection="1">
      <alignment horizontal="center" vertical="center"/>
    </xf>
    <xf numFmtId="0" fontId="17" fillId="3" borderId="0" xfId="0" quotePrefix="1" applyFont="1" applyFill="1" applyAlignment="1" applyProtection="1">
      <alignment horizontal="center" vertical="center"/>
    </xf>
    <xf numFmtId="165" fontId="5" fillId="2" borderId="7" xfId="0" applyNumberFormat="1" applyFont="1" applyFill="1" applyBorder="1" applyAlignment="1" applyProtection="1">
      <alignment horizontal="center" vertical="center"/>
    </xf>
    <xf numFmtId="165" fontId="5" fillId="2" borderId="11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167" fontId="5" fillId="2" borderId="7" xfId="0" applyNumberFormat="1" applyFont="1" applyFill="1" applyBorder="1" applyAlignment="1" applyProtection="1">
      <alignment horizontal="center" vertical="center"/>
    </xf>
    <xf numFmtId="167" fontId="5" fillId="2" borderId="11" xfId="0" applyNumberFormat="1" applyFont="1" applyFill="1" applyBorder="1" applyAlignment="1" applyProtection="1">
      <alignment horizontal="center" vertical="center"/>
    </xf>
    <xf numFmtId="165" fontId="10" fillId="0" borderId="0" xfId="0" applyNumberFormat="1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right" vertical="center"/>
    </xf>
    <xf numFmtId="165" fontId="4" fillId="6" borderId="5" xfId="0" applyNumberFormat="1" applyFont="1" applyFill="1" applyBorder="1" applyAlignment="1" applyProtection="1">
      <alignment horizontal="center" vertical="center"/>
    </xf>
    <xf numFmtId="165" fontId="4" fillId="6" borderId="6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48">
    <dxf>
      <font>
        <color rgb="FFEE9C9C"/>
      </font>
    </dxf>
    <dxf>
      <fill>
        <patternFill>
          <bgColor rgb="FFCCF4C6"/>
        </patternFill>
      </fill>
    </dxf>
    <dxf>
      <fill>
        <patternFill patternType="solid">
          <bgColor rgb="FF92E285"/>
        </patternFill>
      </fill>
    </dxf>
    <dxf>
      <fill>
        <patternFill>
          <bgColor rgb="FFEE9C9C"/>
        </patternFill>
      </fill>
    </dxf>
    <dxf>
      <font>
        <color rgb="FFEE9C9C"/>
      </font>
    </dxf>
    <dxf>
      <fill>
        <patternFill>
          <bgColor rgb="FFCCF4C6"/>
        </patternFill>
      </fill>
    </dxf>
    <dxf>
      <fill>
        <patternFill patternType="solid">
          <bgColor rgb="FF92E285"/>
        </patternFill>
      </fill>
    </dxf>
    <dxf>
      <fill>
        <patternFill>
          <bgColor rgb="FFEE9C9C"/>
        </patternFill>
      </fill>
    </dxf>
    <dxf>
      <font>
        <color rgb="FFEE9C9C"/>
      </font>
    </dxf>
    <dxf>
      <fill>
        <patternFill>
          <bgColor rgb="FFCCF4C6"/>
        </patternFill>
      </fill>
    </dxf>
    <dxf>
      <fill>
        <patternFill patternType="solid">
          <bgColor rgb="FF92E285"/>
        </patternFill>
      </fill>
    </dxf>
    <dxf>
      <fill>
        <patternFill>
          <bgColor rgb="FFEE9C9C"/>
        </patternFill>
      </fill>
    </dxf>
    <dxf>
      <font>
        <color rgb="FFEE9C9C"/>
      </font>
    </dxf>
    <dxf>
      <fill>
        <patternFill>
          <bgColor rgb="FFCCF4C6"/>
        </patternFill>
      </fill>
    </dxf>
    <dxf>
      <fill>
        <patternFill patternType="solid">
          <bgColor rgb="FF92E285"/>
        </patternFill>
      </fill>
    </dxf>
    <dxf>
      <fill>
        <patternFill>
          <bgColor rgb="FFEE9C9C"/>
        </patternFill>
      </fill>
    </dxf>
    <dxf>
      <font>
        <color rgb="FFEE9C9C"/>
      </font>
    </dxf>
    <dxf>
      <fill>
        <patternFill>
          <bgColor rgb="FFCCF4C6"/>
        </patternFill>
      </fill>
    </dxf>
    <dxf>
      <fill>
        <patternFill patternType="solid">
          <bgColor rgb="FF92E285"/>
        </patternFill>
      </fill>
    </dxf>
    <dxf>
      <fill>
        <patternFill>
          <bgColor rgb="FFEE9C9C"/>
        </patternFill>
      </fill>
    </dxf>
    <dxf>
      <font>
        <color rgb="FFEE9C9C"/>
      </font>
    </dxf>
    <dxf>
      <fill>
        <patternFill>
          <bgColor rgb="FFCCF4C6"/>
        </patternFill>
      </fill>
    </dxf>
    <dxf>
      <fill>
        <patternFill patternType="solid">
          <bgColor rgb="FF92E285"/>
        </patternFill>
      </fill>
    </dxf>
    <dxf>
      <fill>
        <patternFill>
          <bgColor rgb="FFEE9C9C"/>
        </patternFill>
      </fill>
    </dxf>
    <dxf>
      <font>
        <color rgb="FFEE9C9C"/>
      </font>
    </dxf>
    <dxf>
      <fill>
        <patternFill>
          <bgColor rgb="FFCCF4C6"/>
        </patternFill>
      </fill>
    </dxf>
    <dxf>
      <fill>
        <patternFill patternType="solid">
          <bgColor rgb="FF92E285"/>
        </patternFill>
      </fill>
    </dxf>
    <dxf>
      <fill>
        <patternFill>
          <bgColor rgb="FFEE9C9C"/>
        </patternFill>
      </fill>
    </dxf>
    <dxf>
      <font>
        <color rgb="FFEE9C9C"/>
      </font>
    </dxf>
    <dxf>
      <fill>
        <patternFill>
          <bgColor rgb="FFCCF4C6"/>
        </patternFill>
      </fill>
    </dxf>
    <dxf>
      <fill>
        <patternFill patternType="solid">
          <bgColor rgb="FF92E285"/>
        </patternFill>
      </fill>
    </dxf>
    <dxf>
      <fill>
        <patternFill>
          <bgColor rgb="FFEE9C9C"/>
        </patternFill>
      </fill>
    </dxf>
    <dxf>
      <font>
        <color rgb="FFEE9C9C"/>
      </font>
    </dxf>
    <dxf>
      <fill>
        <patternFill>
          <bgColor rgb="FFCCF4C6"/>
        </patternFill>
      </fill>
    </dxf>
    <dxf>
      <fill>
        <patternFill patternType="solid">
          <bgColor rgb="FF92E285"/>
        </patternFill>
      </fill>
    </dxf>
    <dxf>
      <fill>
        <patternFill>
          <bgColor rgb="FFEE9C9C"/>
        </patternFill>
      </fill>
    </dxf>
    <dxf>
      <font>
        <color rgb="FFEE9C9C"/>
      </font>
    </dxf>
    <dxf>
      <fill>
        <patternFill>
          <bgColor rgb="FFCCF4C6"/>
        </patternFill>
      </fill>
    </dxf>
    <dxf>
      <fill>
        <patternFill patternType="solid">
          <bgColor rgb="FF92E285"/>
        </patternFill>
      </fill>
    </dxf>
    <dxf>
      <fill>
        <patternFill>
          <bgColor rgb="FFEE9C9C"/>
        </patternFill>
      </fill>
    </dxf>
    <dxf>
      <font>
        <color rgb="FFEE9C9C"/>
      </font>
    </dxf>
    <dxf>
      <fill>
        <patternFill>
          <bgColor rgb="FFCCF4C6"/>
        </patternFill>
      </fill>
    </dxf>
    <dxf>
      <fill>
        <patternFill patternType="solid">
          <bgColor rgb="FF92E285"/>
        </patternFill>
      </fill>
    </dxf>
    <dxf>
      <fill>
        <patternFill>
          <bgColor rgb="FFEE9C9C"/>
        </patternFill>
      </fill>
    </dxf>
    <dxf>
      <font>
        <color rgb="FFEE9C9C"/>
      </font>
    </dxf>
    <dxf>
      <fill>
        <patternFill>
          <bgColor rgb="FFCCF4C6"/>
        </patternFill>
      </fill>
    </dxf>
    <dxf>
      <fill>
        <patternFill patternType="solid">
          <bgColor rgb="FF92E285"/>
        </patternFill>
      </fill>
    </dxf>
    <dxf>
      <fill>
        <patternFill>
          <bgColor rgb="FFEE9C9C"/>
        </patternFill>
      </fill>
    </dxf>
  </dxfs>
  <tableStyles count="0" defaultTableStyle="TableStyleMedium2" defaultPivotStyle="PivotStyleLight16"/>
  <colors>
    <mruColors>
      <color rgb="FFEE9C9C"/>
      <color rgb="FFE5B5ED"/>
      <color rgb="FFB094FE"/>
      <color rgb="FF92E285"/>
      <color rgb="FFCCF4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22</xdr:row>
      <xdr:rowOff>9526</xdr:rowOff>
    </xdr:from>
    <xdr:to>
      <xdr:col>10</xdr:col>
      <xdr:colOff>581025</xdr:colOff>
      <xdr:row>27</xdr:row>
      <xdr:rowOff>37967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1975" y="4114801"/>
          <a:ext cx="6162675" cy="838066"/>
        </a:xfrm>
        <a:prstGeom prst="rect">
          <a:avLst/>
        </a:prstGeom>
      </xdr:spPr>
    </xdr:pic>
    <xdr:clientData/>
  </xdr:twoCellAnchor>
  <xdr:twoCellAnchor editAs="oneCell">
    <xdr:from>
      <xdr:col>2</xdr:col>
      <xdr:colOff>19265</xdr:colOff>
      <xdr:row>30</xdr:row>
      <xdr:rowOff>28575</xdr:rowOff>
    </xdr:from>
    <xdr:to>
      <xdr:col>7</xdr:col>
      <xdr:colOff>581025</xdr:colOff>
      <xdr:row>41</xdr:row>
      <xdr:rowOff>157685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1715" y="5429250"/>
          <a:ext cx="4095535" cy="191028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54427</xdr:colOff>
      <xdr:row>1</xdr:row>
      <xdr:rowOff>54428</xdr:rowOff>
    </xdr:from>
    <xdr:to>
      <xdr:col>17</xdr:col>
      <xdr:colOff>18858</xdr:colOff>
      <xdr:row>5</xdr:row>
      <xdr:rowOff>47625</xdr:rowOff>
    </xdr:to>
    <xdr:pic macro="[0]!ThisWorkbook.Imprimer"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0231" y="285749"/>
          <a:ext cx="1012181" cy="721180"/>
        </a:xfrm>
        <a:prstGeom prst="rect">
          <a:avLst/>
        </a:prstGeom>
      </xdr:spPr>
    </xdr:pic>
    <xdr:clientData/>
  </xdr:twoCellAnchor>
  <xdr:twoCellAnchor editAs="oneCell">
    <xdr:from>
      <xdr:col>17</xdr:col>
      <xdr:colOff>204113</xdr:colOff>
      <xdr:row>1</xdr:row>
      <xdr:rowOff>5442</xdr:rowOff>
    </xdr:from>
    <xdr:to>
      <xdr:col>18</xdr:col>
      <xdr:colOff>573208</xdr:colOff>
      <xdr:row>5</xdr:row>
      <xdr:rowOff>122464</xdr:rowOff>
    </xdr:to>
    <xdr:pic macro="[0]!ThisWorkbook.EnregistrerSous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7667" y="236763"/>
          <a:ext cx="1056256" cy="84500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54427</xdr:colOff>
      <xdr:row>1</xdr:row>
      <xdr:rowOff>54428</xdr:rowOff>
    </xdr:from>
    <xdr:to>
      <xdr:col>17</xdr:col>
      <xdr:colOff>18858</xdr:colOff>
      <xdr:row>5</xdr:row>
      <xdr:rowOff>47625</xdr:rowOff>
    </xdr:to>
    <xdr:pic macro="[0]!ThisWorkbook.Imprimer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2002" y="283028"/>
          <a:ext cx="1012181" cy="717097"/>
        </a:xfrm>
        <a:prstGeom prst="rect">
          <a:avLst/>
        </a:prstGeom>
      </xdr:spPr>
    </xdr:pic>
    <xdr:clientData/>
  </xdr:twoCellAnchor>
  <xdr:twoCellAnchor editAs="oneCell">
    <xdr:from>
      <xdr:col>17</xdr:col>
      <xdr:colOff>204113</xdr:colOff>
      <xdr:row>1</xdr:row>
      <xdr:rowOff>5442</xdr:rowOff>
    </xdr:from>
    <xdr:to>
      <xdr:col>18</xdr:col>
      <xdr:colOff>573208</xdr:colOff>
      <xdr:row>5</xdr:row>
      <xdr:rowOff>122464</xdr:rowOff>
    </xdr:to>
    <xdr:pic macro="[0]!ThisWorkbook.EnregistrerSous"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9438" y="234042"/>
          <a:ext cx="1054895" cy="84092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54427</xdr:colOff>
      <xdr:row>1</xdr:row>
      <xdr:rowOff>54428</xdr:rowOff>
    </xdr:from>
    <xdr:to>
      <xdr:col>17</xdr:col>
      <xdr:colOff>18858</xdr:colOff>
      <xdr:row>5</xdr:row>
      <xdr:rowOff>47625</xdr:rowOff>
    </xdr:to>
    <xdr:pic macro="[0]!ThisWorkbook.Imprimer"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2002" y="283028"/>
          <a:ext cx="1012181" cy="717097"/>
        </a:xfrm>
        <a:prstGeom prst="rect">
          <a:avLst/>
        </a:prstGeom>
      </xdr:spPr>
    </xdr:pic>
    <xdr:clientData/>
  </xdr:twoCellAnchor>
  <xdr:twoCellAnchor editAs="oneCell">
    <xdr:from>
      <xdr:col>17</xdr:col>
      <xdr:colOff>204113</xdr:colOff>
      <xdr:row>1</xdr:row>
      <xdr:rowOff>5442</xdr:rowOff>
    </xdr:from>
    <xdr:to>
      <xdr:col>18</xdr:col>
      <xdr:colOff>573208</xdr:colOff>
      <xdr:row>5</xdr:row>
      <xdr:rowOff>122464</xdr:rowOff>
    </xdr:to>
    <xdr:pic macro="[0]!ThisWorkbook.EnregistrerSous">
      <xdr:nvPicPr>
        <xdr:cNvPr id="3" name="Im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9438" y="234042"/>
          <a:ext cx="1054895" cy="84092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54427</xdr:colOff>
      <xdr:row>1</xdr:row>
      <xdr:rowOff>54428</xdr:rowOff>
    </xdr:from>
    <xdr:to>
      <xdr:col>17</xdr:col>
      <xdr:colOff>18858</xdr:colOff>
      <xdr:row>5</xdr:row>
      <xdr:rowOff>47625</xdr:rowOff>
    </xdr:to>
    <xdr:pic macro="[0]!ThisWorkbook.Imprimer"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2002" y="283028"/>
          <a:ext cx="1012181" cy="717097"/>
        </a:xfrm>
        <a:prstGeom prst="rect">
          <a:avLst/>
        </a:prstGeom>
      </xdr:spPr>
    </xdr:pic>
    <xdr:clientData/>
  </xdr:twoCellAnchor>
  <xdr:twoCellAnchor editAs="oneCell">
    <xdr:from>
      <xdr:col>17</xdr:col>
      <xdr:colOff>204113</xdr:colOff>
      <xdr:row>1</xdr:row>
      <xdr:rowOff>5442</xdr:rowOff>
    </xdr:from>
    <xdr:to>
      <xdr:col>18</xdr:col>
      <xdr:colOff>573208</xdr:colOff>
      <xdr:row>5</xdr:row>
      <xdr:rowOff>122464</xdr:rowOff>
    </xdr:to>
    <xdr:pic macro="[0]!ThisWorkbook.EnregistrerSous">
      <xdr:nvPicPr>
        <xdr:cNvPr id="3" name="Imag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9438" y="234042"/>
          <a:ext cx="1054895" cy="84092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54427</xdr:colOff>
      <xdr:row>1</xdr:row>
      <xdr:rowOff>54428</xdr:rowOff>
    </xdr:from>
    <xdr:to>
      <xdr:col>17</xdr:col>
      <xdr:colOff>18858</xdr:colOff>
      <xdr:row>5</xdr:row>
      <xdr:rowOff>47625</xdr:rowOff>
    </xdr:to>
    <xdr:pic macro="[0]!ThisWorkbook.Imprimer"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2002" y="283028"/>
          <a:ext cx="1012181" cy="717097"/>
        </a:xfrm>
        <a:prstGeom prst="rect">
          <a:avLst/>
        </a:prstGeom>
      </xdr:spPr>
    </xdr:pic>
    <xdr:clientData/>
  </xdr:twoCellAnchor>
  <xdr:twoCellAnchor editAs="oneCell">
    <xdr:from>
      <xdr:col>17</xdr:col>
      <xdr:colOff>204113</xdr:colOff>
      <xdr:row>1</xdr:row>
      <xdr:rowOff>5442</xdr:rowOff>
    </xdr:from>
    <xdr:to>
      <xdr:col>18</xdr:col>
      <xdr:colOff>573208</xdr:colOff>
      <xdr:row>5</xdr:row>
      <xdr:rowOff>122464</xdr:rowOff>
    </xdr:to>
    <xdr:pic macro="[0]!ThisWorkbook.EnregistrerSous"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9438" y="234042"/>
          <a:ext cx="1054895" cy="84092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54427</xdr:colOff>
      <xdr:row>1</xdr:row>
      <xdr:rowOff>54428</xdr:rowOff>
    </xdr:from>
    <xdr:to>
      <xdr:col>17</xdr:col>
      <xdr:colOff>18858</xdr:colOff>
      <xdr:row>5</xdr:row>
      <xdr:rowOff>47625</xdr:rowOff>
    </xdr:to>
    <xdr:pic macro="[0]!ThisWorkbook.Imprimer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2002" y="283028"/>
          <a:ext cx="1012181" cy="717097"/>
        </a:xfrm>
        <a:prstGeom prst="rect">
          <a:avLst/>
        </a:prstGeom>
      </xdr:spPr>
    </xdr:pic>
    <xdr:clientData/>
  </xdr:twoCellAnchor>
  <xdr:twoCellAnchor editAs="oneCell">
    <xdr:from>
      <xdr:col>17</xdr:col>
      <xdr:colOff>204113</xdr:colOff>
      <xdr:row>1</xdr:row>
      <xdr:rowOff>5442</xdr:rowOff>
    </xdr:from>
    <xdr:to>
      <xdr:col>18</xdr:col>
      <xdr:colOff>573208</xdr:colOff>
      <xdr:row>5</xdr:row>
      <xdr:rowOff>122464</xdr:rowOff>
    </xdr:to>
    <xdr:pic macro="[0]!ThisWorkbook.EnregistrerSous">
      <xdr:nvPicPr>
        <xdr:cNvPr id="3" name="Imag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9438" y="234042"/>
          <a:ext cx="1054895" cy="84092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54427</xdr:colOff>
      <xdr:row>1</xdr:row>
      <xdr:rowOff>54428</xdr:rowOff>
    </xdr:from>
    <xdr:to>
      <xdr:col>17</xdr:col>
      <xdr:colOff>18858</xdr:colOff>
      <xdr:row>5</xdr:row>
      <xdr:rowOff>47625</xdr:rowOff>
    </xdr:to>
    <xdr:pic macro="[0]!ThisWorkbook.Imprimer">
      <xdr:nvPicPr>
        <xdr:cNvPr id="2" name="Imag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2002" y="283028"/>
          <a:ext cx="1012181" cy="717097"/>
        </a:xfrm>
        <a:prstGeom prst="rect">
          <a:avLst/>
        </a:prstGeom>
      </xdr:spPr>
    </xdr:pic>
    <xdr:clientData/>
  </xdr:twoCellAnchor>
  <xdr:twoCellAnchor editAs="oneCell">
    <xdr:from>
      <xdr:col>17</xdr:col>
      <xdr:colOff>204113</xdr:colOff>
      <xdr:row>1</xdr:row>
      <xdr:rowOff>5442</xdr:rowOff>
    </xdr:from>
    <xdr:to>
      <xdr:col>18</xdr:col>
      <xdr:colOff>573208</xdr:colOff>
      <xdr:row>5</xdr:row>
      <xdr:rowOff>122464</xdr:rowOff>
    </xdr:to>
    <xdr:pic macro="[0]!ThisWorkbook.EnregistrerSous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9438" y="234042"/>
          <a:ext cx="1054895" cy="84092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54427</xdr:colOff>
      <xdr:row>1</xdr:row>
      <xdr:rowOff>54428</xdr:rowOff>
    </xdr:from>
    <xdr:to>
      <xdr:col>17</xdr:col>
      <xdr:colOff>18858</xdr:colOff>
      <xdr:row>5</xdr:row>
      <xdr:rowOff>47625</xdr:rowOff>
    </xdr:to>
    <xdr:pic macro="[0]!ThisWorkbook.Imprimer">
      <xdr:nvPicPr>
        <xdr:cNvPr id="2" name="Imag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2002" y="283028"/>
          <a:ext cx="1012181" cy="717097"/>
        </a:xfrm>
        <a:prstGeom prst="rect">
          <a:avLst/>
        </a:prstGeom>
      </xdr:spPr>
    </xdr:pic>
    <xdr:clientData/>
  </xdr:twoCellAnchor>
  <xdr:twoCellAnchor editAs="oneCell">
    <xdr:from>
      <xdr:col>17</xdr:col>
      <xdr:colOff>204113</xdr:colOff>
      <xdr:row>1</xdr:row>
      <xdr:rowOff>5442</xdr:rowOff>
    </xdr:from>
    <xdr:to>
      <xdr:col>18</xdr:col>
      <xdr:colOff>573208</xdr:colOff>
      <xdr:row>5</xdr:row>
      <xdr:rowOff>122464</xdr:rowOff>
    </xdr:to>
    <xdr:pic macro="[0]!ThisWorkbook.EnregistrerSous">
      <xdr:nvPicPr>
        <xdr:cNvPr id="3" name="Imag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9438" y="234042"/>
          <a:ext cx="1054895" cy="84092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54427</xdr:colOff>
      <xdr:row>1</xdr:row>
      <xdr:rowOff>54428</xdr:rowOff>
    </xdr:from>
    <xdr:to>
      <xdr:col>17</xdr:col>
      <xdr:colOff>18858</xdr:colOff>
      <xdr:row>5</xdr:row>
      <xdr:rowOff>47625</xdr:rowOff>
    </xdr:to>
    <xdr:pic macro="[0]!ThisWorkbook.Imprimer">
      <xdr:nvPicPr>
        <xdr:cNvPr id="2" name="Imag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2002" y="283028"/>
          <a:ext cx="1012181" cy="717097"/>
        </a:xfrm>
        <a:prstGeom prst="rect">
          <a:avLst/>
        </a:prstGeom>
      </xdr:spPr>
    </xdr:pic>
    <xdr:clientData/>
  </xdr:twoCellAnchor>
  <xdr:twoCellAnchor editAs="oneCell">
    <xdr:from>
      <xdr:col>17</xdr:col>
      <xdr:colOff>204113</xdr:colOff>
      <xdr:row>1</xdr:row>
      <xdr:rowOff>5442</xdr:rowOff>
    </xdr:from>
    <xdr:to>
      <xdr:col>18</xdr:col>
      <xdr:colOff>573208</xdr:colOff>
      <xdr:row>5</xdr:row>
      <xdr:rowOff>122464</xdr:rowOff>
    </xdr:to>
    <xdr:pic macro="[0]!ThisWorkbook.EnregistrerSous">
      <xdr:nvPicPr>
        <xdr:cNvPr id="3" name="Imag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9438" y="234042"/>
          <a:ext cx="1054895" cy="840922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54427</xdr:colOff>
      <xdr:row>1</xdr:row>
      <xdr:rowOff>54428</xdr:rowOff>
    </xdr:from>
    <xdr:to>
      <xdr:col>17</xdr:col>
      <xdr:colOff>18858</xdr:colOff>
      <xdr:row>5</xdr:row>
      <xdr:rowOff>47625</xdr:rowOff>
    </xdr:to>
    <xdr:pic macro="[0]!ThisWorkbook.Imprimer">
      <xdr:nvPicPr>
        <xdr:cNvPr id="2" name="Imag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2002" y="283028"/>
          <a:ext cx="1012181" cy="717097"/>
        </a:xfrm>
        <a:prstGeom prst="rect">
          <a:avLst/>
        </a:prstGeom>
      </xdr:spPr>
    </xdr:pic>
    <xdr:clientData/>
  </xdr:twoCellAnchor>
  <xdr:twoCellAnchor editAs="oneCell">
    <xdr:from>
      <xdr:col>17</xdr:col>
      <xdr:colOff>204113</xdr:colOff>
      <xdr:row>1</xdr:row>
      <xdr:rowOff>5442</xdr:rowOff>
    </xdr:from>
    <xdr:to>
      <xdr:col>18</xdr:col>
      <xdr:colOff>573208</xdr:colOff>
      <xdr:row>5</xdr:row>
      <xdr:rowOff>122464</xdr:rowOff>
    </xdr:to>
    <xdr:pic macro="[0]!ThisWorkbook.EnregistrerSous">
      <xdr:nvPicPr>
        <xdr:cNvPr id="3" name="Image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9438" y="234042"/>
          <a:ext cx="1054895" cy="840922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54427</xdr:colOff>
      <xdr:row>1</xdr:row>
      <xdr:rowOff>54428</xdr:rowOff>
    </xdr:from>
    <xdr:to>
      <xdr:col>17</xdr:col>
      <xdr:colOff>18858</xdr:colOff>
      <xdr:row>5</xdr:row>
      <xdr:rowOff>47625</xdr:rowOff>
    </xdr:to>
    <xdr:pic macro="[0]!ThisWorkbook.Imprimer">
      <xdr:nvPicPr>
        <xdr:cNvPr id="2" name="Imag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2002" y="283028"/>
          <a:ext cx="1012181" cy="717097"/>
        </a:xfrm>
        <a:prstGeom prst="rect">
          <a:avLst/>
        </a:prstGeom>
      </xdr:spPr>
    </xdr:pic>
    <xdr:clientData/>
  </xdr:twoCellAnchor>
  <xdr:twoCellAnchor editAs="oneCell">
    <xdr:from>
      <xdr:col>17</xdr:col>
      <xdr:colOff>204113</xdr:colOff>
      <xdr:row>1</xdr:row>
      <xdr:rowOff>5442</xdr:rowOff>
    </xdr:from>
    <xdr:to>
      <xdr:col>18</xdr:col>
      <xdr:colOff>573208</xdr:colOff>
      <xdr:row>5</xdr:row>
      <xdr:rowOff>122464</xdr:rowOff>
    </xdr:to>
    <xdr:pic macro="[0]!ThisWorkbook.EnregistrerSous">
      <xdr:nvPicPr>
        <xdr:cNvPr id="3" name="Image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9438" y="234042"/>
          <a:ext cx="1054895" cy="8409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54427</xdr:colOff>
      <xdr:row>1</xdr:row>
      <xdr:rowOff>54428</xdr:rowOff>
    </xdr:from>
    <xdr:to>
      <xdr:col>17</xdr:col>
      <xdr:colOff>18858</xdr:colOff>
      <xdr:row>5</xdr:row>
      <xdr:rowOff>47625</xdr:rowOff>
    </xdr:to>
    <xdr:pic macro="[0]!ThisWorkbook.Imprimer">
      <xdr:nvPicPr>
        <xdr:cNvPr id="2" name="Imag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2002" y="283028"/>
          <a:ext cx="1012181" cy="717097"/>
        </a:xfrm>
        <a:prstGeom prst="rect">
          <a:avLst/>
        </a:prstGeom>
      </xdr:spPr>
    </xdr:pic>
    <xdr:clientData/>
  </xdr:twoCellAnchor>
  <xdr:twoCellAnchor editAs="oneCell">
    <xdr:from>
      <xdr:col>17</xdr:col>
      <xdr:colOff>204113</xdr:colOff>
      <xdr:row>1</xdr:row>
      <xdr:rowOff>5442</xdr:rowOff>
    </xdr:from>
    <xdr:to>
      <xdr:col>18</xdr:col>
      <xdr:colOff>573208</xdr:colOff>
      <xdr:row>5</xdr:row>
      <xdr:rowOff>122464</xdr:rowOff>
    </xdr:to>
    <xdr:pic macro="[0]!ThisWorkbook.EnregistrerSous">
      <xdr:nvPicPr>
        <xdr:cNvPr id="3" name="Image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9438" y="234042"/>
          <a:ext cx="1054895" cy="8409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5" tint="-0.499984740745262"/>
  </sheetPr>
  <dimension ref="B2:R50"/>
  <sheetViews>
    <sheetView showGridLines="0" showRowColHeaders="0" tabSelected="1" workbookViewId="0">
      <pane ySplit="3" topLeftCell="A4" activePane="bottomLeft" state="frozen"/>
      <selection pane="bottomLeft" activeCell="D2" sqref="D2"/>
    </sheetView>
  </sheetViews>
  <sheetFormatPr baseColWidth="10" defaultRowHeight="12.75" x14ac:dyDescent="0.2"/>
  <cols>
    <col min="1" max="1" width="3.83203125" style="89" customWidth="1"/>
    <col min="2" max="2" width="5.83203125" style="89" customWidth="1"/>
    <col min="3" max="3" width="13.83203125" style="89" customWidth="1"/>
    <col min="4" max="16384" width="12" style="89"/>
  </cols>
  <sheetData>
    <row r="2" spans="2:8" ht="25.5" x14ac:dyDescent="0.2">
      <c r="C2" s="90" t="s">
        <v>130</v>
      </c>
      <c r="D2" s="88">
        <v>2018</v>
      </c>
      <c r="E2" s="91" t="s">
        <v>131</v>
      </c>
      <c r="F2" s="92"/>
      <c r="G2" s="92"/>
      <c r="H2" s="92"/>
    </row>
    <row r="5" spans="2:8" ht="20.100000000000001" customHeight="1" x14ac:dyDescent="0.2">
      <c r="B5" s="93" t="s">
        <v>41</v>
      </c>
    </row>
    <row r="6" spans="2:8" ht="20.100000000000001" customHeight="1" x14ac:dyDescent="0.2">
      <c r="C6" s="94" t="s">
        <v>44</v>
      </c>
    </row>
    <row r="7" spans="2:8" ht="20.100000000000001" customHeight="1" x14ac:dyDescent="0.2">
      <c r="C7" s="95" t="s">
        <v>42</v>
      </c>
    </row>
    <row r="8" spans="2:8" ht="20.100000000000001" customHeight="1" x14ac:dyDescent="0.2">
      <c r="C8" s="95" t="s">
        <v>43</v>
      </c>
    </row>
    <row r="13" spans="2:8" ht="20.100000000000001" customHeight="1" x14ac:dyDescent="0.2">
      <c r="B13" s="93" t="s">
        <v>40</v>
      </c>
    </row>
    <row r="14" spans="2:8" s="96" customFormat="1" ht="20.100000000000001" customHeight="1" x14ac:dyDescent="0.2">
      <c r="C14" s="96" t="s">
        <v>45</v>
      </c>
    </row>
    <row r="15" spans="2:8" s="96" customFormat="1" ht="20.100000000000001" customHeight="1" x14ac:dyDescent="0.2">
      <c r="C15" s="96" t="s">
        <v>46</v>
      </c>
    </row>
    <row r="16" spans="2:8" s="96" customFormat="1" ht="12.75" customHeight="1" x14ac:dyDescent="0.2"/>
    <row r="17" spans="3:3" ht="20.100000000000001" customHeight="1" x14ac:dyDescent="0.2">
      <c r="C17" s="95" t="s">
        <v>36</v>
      </c>
    </row>
    <row r="18" spans="3:3" ht="20.100000000000001" customHeight="1" x14ac:dyDescent="0.2">
      <c r="C18" s="95" t="s">
        <v>37</v>
      </c>
    </row>
    <row r="19" spans="3:3" ht="20.100000000000001" customHeight="1" x14ac:dyDescent="0.2">
      <c r="C19" s="95" t="s">
        <v>38</v>
      </c>
    </row>
    <row r="20" spans="3:3" ht="20.100000000000001" customHeight="1" x14ac:dyDescent="0.2">
      <c r="C20" s="95" t="s">
        <v>39</v>
      </c>
    </row>
    <row r="21" spans="3:3" ht="20.100000000000001" customHeight="1" x14ac:dyDescent="0.2">
      <c r="C21" s="95" t="s">
        <v>128</v>
      </c>
    </row>
    <row r="22" spans="3:3" ht="12.75" customHeight="1" x14ac:dyDescent="0.2">
      <c r="C22" s="95"/>
    </row>
    <row r="23" spans="3:3" ht="12.75" customHeight="1" x14ac:dyDescent="0.2">
      <c r="C23" s="95"/>
    </row>
    <row r="24" spans="3:3" ht="12.75" customHeight="1" x14ac:dyDescent="0.2">
      <c r="C24" s="95"/>
    </row>
    <row r="25" spans="3:3" ht="12.75" customHeight="1" x14ac:dyDescent="0.2">
      <c r="C25" s="95"/>
    </row>
    <row r="26" spans="3:3" ht="12.75" customHeight="1" x14ac:dyDescent="0.2">
      <c r="C26" s="95"/>
    </row>
    <row r="27" spans="3:3" ht="12.75" customHeight="1" x14ac:dyDescent="0.2">
      <c r="C27" s="95"/>
    </row>
    <row r="28" spans="3:3" ht="12.75" customHeight="1" x14ac:dyDescent="0.2">
      <c r="C28" s="95"/>
    </row>
    <row r="29" spans="3:3" ht="12.75" customHeight="1" x14ac:dyDescent="0.2">
      <c r="C29" s="95" t="s">
        <v>129</v>
      </c>
    </row>
    <row r="30" spans="3:3" ht="12.75" customHeight="1" x14ac:dyDescent="0.2">
      <c r="C30" s="95"/>
    </row>
    <row r="31" spans="3:3" ht="12.75" customHeight="1" x14ac:dyDescent="0.2">
      <c r="C31" s="95"/>
    </row>
    <row r="32" spans="3:3" ht="12.75" customHeight="1" x14ac:dyDescent="0.2">
      <c r="C32" s="95"/>
    </row>
    <row r="33" spans="3:3" ht="12.75" customHeight="1" x14ac:dyDescent="0.2">
      <c r="C33" s="95"/>
    </row>
    <row r="34" spans="3:3" ht="12.75" customHeight="1" x14ac:dyDescent="0.2">
      <c r="C34" s="95"/>
    </row>
    <row r="35" spans="3:3" ht="12.75" customHeight="1" x14ac:dyDescent="0.2">
      <c r="C35" s="95"/>
    </row>
    <row r="36" spans="3:3" ht="12.75" customHeight="1" x14ac:dyDescent="0.2">
      <c r="C36" s="95"/>
    </row>
    <row r="37" spans="3:3" ht="12.75" customHeight="1" x14ac:dyDescent="0.2">
      <c r="C37" s="95"/>
    </row>
    <row r="38" spans="3:3" ht="12.75" customHeight="1" x14ac:dyDescent="0.2">
      <c r="C38" s="95"/>
    </row>
    <row r="39" spans="3:3" ht="12.75" customHeight="1" x14ac:dyDescent="0.2">
      <c r="C39" s="95"/>
    </row>
    <row r="40" spans="3:3" ht="12.75" customHeight="1" x14ac:dyDescent="0.2">
      <c r="C40" s="95"/>
    </row>
    <row r="41" spans="3:3" ht="12.75" customHeight="1" x14ac:dyDescent="0.2">
      <c r="C41" s="95"/>
    </row>
    <row r="42" spans="3:3" ht="12.75" customHeight="1" x14ac:dyDescent="0.2">
      <c r="C42" s="95"/>
    </row>
    <row r="43" spans="3:3" ht="12.75" customHeight="1" x14ac:dyDescent="0.2">
      <c r="C43" s="95"/>
    </row>
    <row r="44" spans="3:3" ht="12.75" customHeight="1" x14ac:dyDescent="0.2">
      <c r="C44" s="95"/>
    </row>
    <row r="45" spans="3:3" ht="12.75" customHeight="1" x14ac:dyDescent="0.2">
      <c r="C45" s="95"/>
    </row>
    <row r="47" spans="3:3" x14ac:dyDescent="0.2">
      <c r="C47" s="96" t="s">
        <v>47</v>
      </c>
    </row>
    <row r="50" spans="3:18" ht="24.95" customHeight="1" x14ac:dyDescent="0.2">
      <c r="C50" s="101" t="s">
        <v>48</v>
      </c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</row>
  </sheetData>
  <sheetProtection algorithmName="SHA-512" hashValue="BzaXyG/OSvxnEqPpN9Zq+8nh1kbk6gCCQGOzHsKAQi4Jac4Lv7ndWHfkDySuzfwH7sPwzYnnHbwLboV2v5QLKA==" saltValue="+ocVv91ncvEpZP5sjBnxxg==" spinCount="100000" sheet="1" selectLockedCells="1"/>
  <mergeCells count="1">
    <mergeCell ref="C50:R50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B1:Q47"/>
  <sheetViews>
    <sheetView showGridLines="0" showRowColHeaders="0" zoomScale="140" zoomScaleNormal="140" workbookViewId="0">
      <pane ySplit="9" topLeftCell="A10" activePane="bottomLeft" state="frozen"/>
      <selection activeCell="E1" sqref="E1:F1"/>
      <selection pane="bottomLeft" activeCell="I10" sqref="I10"/>
    </sheetView>
  </sheetViews>
  <sheetFormatPr baseColWidth="10" defaultRowHeight="12.75" x14ac:dyDescent="0.2"/>
  <cols>
    <col min="1" max="2" width="3.83203125" style="15" customWidth="1"/>
    <col min="3" max="3" width="5.83203125" style="33" customWidth="1"/>
    <col min="4" max="7" width="12" style="26"/>
    <col min="8" max="8" width="1.83203125" style="15" customWidth="1"/>
    <col min="9" max="12" width="12" style="26"/>
    <col min="13" max="13" width="12" style="27"/>
    <col min="14" max="14" width="1.83203125" style="15" hidden="1" customWidth="1"/>
    <col min="15" max="15" width="0" style="28" hidden="1" customWidth="1"/>
    <col min="16" max="16" width="3.83203125" style="15" customWidth="1"/>
    <col min="17" max="17" width="18.33203125" style="83" bestFit="1" customWidth="1"/>
    <col min="18" max="16384" width="12" style="15"/>
  </cols>
  <sheetData>
    <row r="1" spans="2:17" s="10" customFormat="1" ht="18" customHeight="1" x14ac:dyDescent="0.2">
      <c r="B1" s="108" t="s">
        <v>7</v>
      </c>
      <c r="C1" s="108"/>
      <c r="D1" s="108"/>
      <c r="E1" s="107" t="s">
        <v>74</v>
      </c>
      <c r="F1" s="107"/>
      <c r="G1" s="11"/>
      <c r="I1" s="12" t="s">
        <v>16</v>
      </c>
      <c r="J1" s="13">
        <f>VLOOKUP(E1,Salaire!C2:F23,3,FALSE)</f>
        <v>2102.0100000000002</v>
      </c>
      <c r="K1" s="11"/>
      <c r="L1" s="12" t="s">
        <v>17</v>
      </c>
      <c r="M1" s="14">
        <f>VLOOKUP(E1,Salaire!C2:F23,4,FALSE)</f>
        <v>13.859101997758293</v>
      </c>
      <c r="O1" s="14"/>
      <c r="P1" s="80">
        <f ca="1">MONTH(MID(CELL("filename",A1),FIND("]",CELL("filename",A1))+1,32)&amp;1)</f>
        <v>1</v>
      </c>
      <c r="Q1" s="82"/>
    </row>
    <row r="2" spans="2:17" x14ac:dyDescent="0.2">
      <c r="I2" s="12" t="s">
        <v>15</v>
      </c>
      <c r="J2" s="39" t="str">
        <f>VLOOKUP(E1,Salaire!C2:D23,2,FALSE)</f>
        <v>Franck</v>
      </c>
      <c r="K2" s="11"/>
      <c r="L2" s="12" t="s">
        <v>35</v>
      </c>
      <c r="M2" s="40" t="str">
        <f>VLOOKUP(E1,Salaire!C2:G23,5,FALSE)</f>
        <v>4032873</v>
      </c>
    </row>
    <row r="5" spans="2:17" ht="18.75" x14ac:dyDescent="0.2">
      <c r="C5" s="104" t="str">
        <f ca="1">MID(CELL("filename",A1),FIND("]",CELL("filename",A1))+1,32)&amp;" "&amp;Instructions!D2&amp;" - Heures supplémentaires ( "&amp;E1&amp;" "&amp;J2&amp;" - "&amp;M2&amp;" )"</f>
        <v>Janvier 2018 - Heures supplémentaires ( ALEXANDRE Franck - 4032873 )</v>
      </c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</row>
    <row r="8" spans="2:17" s="16" customFormat="1" ht="17.100000000000001" customHeight="1" x14ac:dyDescent="0.2">
      <c r="C8" s="33"/>
      <c r="D8" s="109" t="s">
        <v>2</v>
      </c>
      <c r="E8" s="110"/>
      <c r="F8" s="109" t="s">
        <v>3</v>
      </c>
      <c r="G8" s="110"/>
      <c r="I8" s="109" t="s">
        <v>4</v>
      </c>
      <c r="J8" s="110"/>
      <c r="K8" s="109" t="s">
        <v>5</v>
      </c>
      <c r="L8" s="110"/>
      <c r="M8" s="102" t="s">
        <v>6</v>
      </c>
      <c r="O8" s="105" t="s">
        <v>18</v>
      </c>
      <c r="Q8" s="83"/>
    </row>
    <row r="9" spans="2:17" s="17" customFormat="1" ht="17.100000000000001" customHeight="1" x14ac:dyDescent="0.2">
      <c r="B9" s="34"/>
      <c r="C9" s="34"/>
      <c r="D9" s="97" t="s">
        <v>0</v>
      </c>
      <c r="E9" s="97" t="s">
        <v>1</v>
      </c>
      <c r="F9" s="97" t="s">
        <v>0</v>
      </c>
      <c r="G9" s="97" t="s">
        <v>1</v>
      </c>
      <c r="I9" s="97" t="s">
        <v>0</v>
      </c>
      <c r="J9" s="97" t="s">
        <v>1</v>
      </c>
      <c r="K9" s="97" t="s">
        <v>0</v>
      </c>
      <c r="L9" s="97" t="s">
        <v>1</v>
      </c>
      <c r="M9" s="103"/>
      <c r="O9" s="106"/>
      <c r="Q9" s="83"/>
    </row>
    <row r="10" spans="2:17" s="18" customFormat="1" ht="17.100000000000001" customHeight="1" x14ac:dyDescent="0.2">
      <c r="B10" s="98">
        <f ca="1">DATE(Instructions!D2,MONTH(MID(CELL("filename",A1),FIND("]",CELL("filename",A1))+1,32)&amp;1),1)</f>
        <v>43101</v>
      </c>
      <c r="C10" s="74">
        <f ca="1">DATE(Instructions!D2,MONTH("1/"&amp;MID(CELL("filename",A1),FIND("]",CELL("filename",A1))+1,32)),1)</f>
        <v>43101</v>
      </c>
      <c r="D10" s="42" t="str">
        <f ca="1">IF(OR(WEEKDAY(B10,2)=6,WEEKDAY(B10,2)=7),"",VLOOKUP($E$1,horaire!$B$4:$W$26,3,FALSE))</f>
        <v>02h00</v>
      </c>
      <c r="E10" s="42" t="str">
        <f ca="1">IF(OR(WEEKDAY(B10,2)=6,WEEKDAY(B10,2)=7),"",VLOOKUP($E$1,horaire!$B$4:$W$26,4,FALSE))</f>
        <v>09h51</v>
      </c>
      <c r="F10" s="42" t="str">
        <f ca="1">IF(OR(WEEKDAY(B10,2)=6,WEEKDAY(B10,2)=7),"",VLOOKUP($E$1,horaire!$B$4:$W$26,5,FALSE))</f>
        <v>-</v>
      </c>
      <c r="G10" s="42" t="str">
        <f ca="1">IF(OR(WEEKDAY(B10,2)=6,WEEKDAY(B10,2)=7),"",VLOOKUP($E$1,horaire!$B$4:$W$26,6,FALSE))</f>
        <v>-</v>
      </c>
      <c r="H10" s="71"/>
      <c r="I10" s="45"/>
      <c r="J10" s="45"/>
      <c r="K10" s="45"/>
      <c r="L10" s="45"/>
      <c r="M10" s="19" t="str">
        <f t="shared" ref="M10:M40" si="0">IF(AND(I10="",J10="",K10="",L10=""),"",(J10-I10)+(L10-K10))</f>
        <v/>
      </c>
      <c r="N10" s="77"/>
      <c r="O10" s="20" t="str">
        <f t="shared" ref="O10:O40" si="1">IF(M10="","",(M10*$M$1*24)*1.25)</f>
        <v/>
      </c>
      <c r="Q10" s="84"/>
    </row>
    <row r="11" spans="2:17" s="18" customFormat="1" ht="17.100000000000001" customHeight="1" x14ac:dyDescent="0.2">
      <c r="B11" s="99">
        <f t="shared" ref="B11:B40" ca="1" si="2">+B10+1</f>
        <v>43102</v>
      </c>
      <c r="C11" s="75">
        <f t="shared" ref="C11:C40" ca="1" si="3">+C10+1</f>
        <v>43102</v>
      </c>
      <c r="D11" s="72" t="str">
        <f ca="1">IF(OR(WEEKDAY(B11,2)=6,WEEKDAY(B11,2)=7),"",VLOOKUP($E$1,horaire!$B$4:$W$26,3,FALSE))</f>
        <v>02h00</v>
      </c>
      <c r="E11" s="72" t="str">
        <f ca="1">IF(OR(WEEKDAY(B11,2)=6,WEEKDAY(B11,2)=7),"",VLOOKUP($E$1,horaire!$B$4:$W$26,4,FALSE))</f>
        <v>09h51</v>
      </c>
      <c r="F11" s="72" t="str">
        <f ca="1">IF(OR(WEEKDAY(B11,2)=6,WEEKDAY(B11,2)=7),"",VLOOKUP($E$1,horaire!$B$4:$W$26,5,FALSE))</f>
        <v>-</v>
      </c>
      <c r="G11" s="72" t="str">
        <f ca="1">IF(OR(WEEKDAY(B11,2)=6,WEEKDAY(B11,2)=7),"",VLOOKUP($E$1,horaire!$B$4:$W$26,6,FALSE))</f>
        <v>-</v>
      </c>
      <c r="H11" s="71"/>
      <c r="I11" s="43"/>
      <c r="J11" s="43"/>
      <c r="K11" s="43"/>
      <c r="L11" s="43"/>
      <c r="M11" s="21" t="str">
        <f t="shared" si="0"/>
        <v/>
      </c>
      <c r="N11" s="78"/>
      <c r="O11" s="22" t="str">
        <f t="shared" si="1"/>
        <v/>
      </c>
      <c r="Q11" s="84"/>
    </row>
    <row r="12" spans="2:17" s="18" customFormat="1" ht="17.100000000000001" customHeight="1" x14ac:dyDescent="0.2">
      <c r="B12" s="99">
        <f t="shared" ca="1" si="2"/>
        <v>43103</v>
      </c>
      <c r="C12" s="75">
        <f t="shared" ca="1" si="3"/>
        <v>43103</v>
      </c>
      <c r="D12" s="72" t="str">
        <f ca="1">IF(OR(WEEKDAY(B12,2)=6,WEEKDAY(B12,2)=7),"",VLOOKUP($E$1,horaire!$B$4:$W$26,3,FALSE))</f>
        <v>02h00</v>
      </c>
      <c r="E12" s="72" t="str">
        <f ca="1">IF(OR(WEEKDAY(B12,2)=6,WEEKDAY(B12,2)=7),"",VLOOKUP($E$1,horaire!$B$4:$W$26,4,FALSE))</f>
        <v>09h51</v>
      </c>
      <c r="F12" s="72" t="str">
        <f ca="1">IF(OR(WEEKDAY(B12,2)=6,WEEKDAY(B12,2)=7),"",VLOOKUP($E$1,horaire!$B$4:$W$26,5,FALSE))</f>
        <v>-</v>
      </c>
      <c r="G12" s="72" t="str">
        <f ca="1">IF(OR(WEEKDAY(B12,2)=6,WEEKDAY(B12,2)=7),"",VLOOKUP($E$1,horaire!$B$4:$W$26,6,FALSE))</f>
        <v>-</v>
      </c>
      <c r="H12" s="71"/>
      <c r="I12" s="43"/>
      <c r="J12" s="43"/>
      <c r="K12" s="43"/>
      <c r="L12" s="43"/>
      <c r="M12" s="21" t="str">
        <f t="shared" si="0"/>
        <v/>
      </c>
      <c r="N12" s="78"/>
      <c r="O12" s="22" t="str">
        <f t="shared" si="1"/>
        <v/>
      </c>
      <c r="Q12" s="84"/>
    </row>
    <row r="13" spans="2:17" s="18" customFormat="1" ht="17.100000000000001" customHeight="1" x14ac:dyDescent="0.2">
      <c r="B13" s="99">
        <f t="shared" ca="1" si="2"/>
        <v>43104</v>
      </c>
      <c r="C13" s="75">
        <f t="shared" ca="1" si="3"/>
        <v>43104</v>
      </c>
      <c r="D13" s="72" t="str">
        <f ca="1">IF(OR(WEEKDAY(B13,2)=6,WEEKDAY(B13,2)=7),"",VLOOKUP($E$1,horaire!$B$4:$W$26,3,FALSE))</f>
        <v>02h00</v>
      </c>
      <c r="E13" s="72" t="str">
        <f ca="1">IF(OR(WEEKDAY(B13,2)=6,WEEKDAY(B13,2)=7),"",VLOOKUP($E$1,horaire!$B$4:$W$26,4,FALSE))</f>
        <v>09h51</v>
      </c>
      <c r="F13" s="72" t="str">
        <f ca="1">IF(OR(WEEKDAY(B13,2)=6,WEEKDAY(B13,2)=7),"",VLOOKUP($E$1,horaire!$B$4:$W$26,5,FALSE))</f>
        <v>-</v>
      </c>
      <c r="G13" s="72" t="str">
        <f ca="1">IF(OR(WEEKDAY(B13,2)=6,WEEKDAY(B13,2)=7),"",VLOOKUP($E$1,horaire!$B$4:$W$26,6,FALSE))</f>
        <v>-</v>
      </c>
      <c r="H13" s="71"/>
      <c r="I13" s="43"/>
      <c r="J13" s="43"/>
      <c r="K13" s="43"/>
      <c r="L13" s="43"/>
      <c r="M13" s="21" t="str">
        <f t="shared" si="0"/>
        <v/>
      </c>
      <c r="N13" s="78"/>
      <c r="O13" s="22" t="str">
        <f t="shared" si="1"/>
        <v/>
      </c>
      <c r="Q13" s="84"/>
    </row>
    <row r="14" spans="2:17" s="18" customFormat="1" ht="17.100000000000001" customHeight="1" x14ac:dyDescent="0.2">
      <c r="B14" s="99">
        <f t="shared" ca="1" si="2"/>
        <v>43105</v>
      </c>
      <c r="C14" s="75">
        <f t="shared" ca="1" si="3"/>
        <v>43105</v>
      </c>
      <c r="D14" s="72" t="str">
        <f ca="1">IF(OR(WEEKDAY(B14,2)=6,WEEKDAY(B14,2)=7),"",VLOOKUP($E$1,horaire!$B$4:$W$26,3,FALSE))</f>
        <v>02h00</v>
      </c>
      <c r="E14" s="72" t="str">
        <f ca="1">IF(OR(WEEKDAY(B14,2)=6,WEEKDAY(B14,2)=7),"",VLOOKUP($E$1,horaire!$B$4:$W$26,4,FALSE))</f>
        <v>09h51</v>
      </c>
      <c r="F14" s="72" t="str">
        <f ca="1">IF(OR(WEEKDAY(B14,2)=6,WEEKDAY(B14,2)=7),"",VLOOKUP($E$1,horaire!$B$4:$W$26,5,FALSE))</f>
        <v>-</v>
      </c>
      <c r="G14" s="72" t="str">
        <f ca="1">IF(OR(WEEKDAY(B14,2)=6,WEEKDAY(B14,2)=7),"",VLOOKUP($E$1,horaire!$B$4:$W$26,6,FALSE))</f>
        <v>-</v>
      </c>
      <c r="H14" s="71"/>
      <c r="I14" s="43"/>
      <c r="J14" s="43"/>
      <c r="K14" s="43"/>
      <c r="L14" s="43"/>
      <c r="M14" s="21" t="str">
        <f t="shared" si="0"/>
        <v/>
      </c>
      <c r="N14" s="78"/>
      <c r="O14" s="22" t="str">
        <f t="shared" si="1"/>
        <v/>
      </c>
      <c r="Q14" s="84"/>
    </row>
    <row r="15" spans="2:17" s="18" customFormat="1" ht="17.100000000000001" customHeight="1" x14ac:dyDescent="0.2">
      <c r="B15" s="99">
        <f t="shared" ca="1" si="2"/>
        <v>43106</v>
      </c>
      <c r="C15" s="75">
        <f t="shared" ca="1" si="3"/>
        <v>43106</v>
      </c>
      <c r="D15" s="72" t="str">
        <f ca="1">IF(OR(WEEKDAY(B15,2)=6,WEEKDAY(B15,2)=7),"",VLOOKUP($E$1,horaire!$B$4:$W$26,3,FALSE))</f>
        <v/>
      </c>
      <c r="E15" s="72" t="str">
        <f ca="1">IF(OR(WEEKDAY(B15,2)=6,WEEKDAY(B15,2)=7),"",VLOOKUP($E$1,horaire!$B$4:$W$26,4,FALSE))</f>
        <v/>
      </c>
      <c r="F15" s="72" t="str">
        <f ca="1">IF(OR(WEEKDAY(B15,2)=6,WEEKDAY(B15,2)=7),"",VLOOKUP($E$1,horaire!$B$4:$W$26,5,FALSE))</f>
        <v/>
      </c>
      <c r="G15" s="72" t="str">
        <f ca="1">IF(OR(WEEKDAY(B15,2)=6,WEEKDAY(B15,2)=7),"",VLOOKUP($E$1,horaire!$B$4:$W$26,6,FALSE))</f>
        <v/>
      </c>
      <c r="H15" s="71"/>
      <c r="I15" s="43"/>
      <c r="J15" s="43"/>
      <c r="K15" s="43"/>
      <c r="L15" s="43"/>
      <c r="M15" s="21" t="str">
        <f t="shared" si="0"/>
        <v/>
      </c>
      <c r="N15" s="78"/>
      <c r="O15" s="22" t="str">
        <f t="shared" si="1"/>
        <v/>
      </c>
      <c r="Q15" s="84"/>
    </row>
    <row r="16" spans="2:17" s="18" customFormat="1" ht="17.100000000000001" customHeight="1" x14ac:dyDescent="0.2">
      <c r="B16" s="99">
        <f t="shared" ca="1" si="2"/>
        <v>43107</v>
      </c>
      <c r="C16" s="75">
        <f t="shared" ca="1" si="3"/>
        <v>43107</v>
      </c>
      <c r="D16" s="72" t="str">
        <f ca="1">IF(OR(WEEKDAY(B16,2)=6,WEEKDAY(B16,2)=7),"",VLOOKUP($E$1,horaire!$B$4:$W$26,3,FALSE))</f>
        <v/>
      </c>
      <c r="E16" s="72" t="str">
        <f ca="1">IF(OR(WEEKDAY(B16,2)=6,WEEKDAY(B16,2)=7),"",VLOOKUP($E$1,horaire!$B$4:$W$26,4,FALSE))</f>
        <v/>
      </c>
      <c r="F16" s="72" t="str">
        <f ca="1">IF(OR(WEEKDAY(B16,2)=6,WEEKDAY(B16,2)=7),"",VLOOKUP($E$1,horaire!$B$4:$W$26,5,FALSE))</f>
        <v/>
      </c>
      <c r="G16" s="72" t="str">
        <f ca="1">IF(OR(WEEKDAY(B16,2)=6,WEEKDAY(B16,2)=7),"",VLOOKUP($E$1,horaire!$B$4:$W$26,6,FALSE))</f>
        <v/>
      </c>
      <c r="H16" s="71"/>
      <c r="I16" s="43"/>
      <c r="J16" s="43"/>
      <c r="K16" s="43"/>
      <c r="L16" s="43"/>
      <c r="M16" s="21" t="str">
        <f t="shared" si="0"/>
        <v/>
      </c>
      <c r="N16" s="78"/>
      <c r="O16" s="22" t="str">
        <f t="shared" si="1"/>
        <v/>
      </c>
      <c r="Q16" s="84"/>
    </row>
    <row r="17" spans="2:17" s="18" customFormat="1" ht="17.100000000000001" customHeight="1" x14ac:dyDescent="0.2">
      <c r="B17" s="99">
        <f t="shared" ca="1" si="2"/>
        <v>43108</v>
      </c>
      <c r="C17" s="75">
        <f t="shared" ca="1" si="3"/>
        <v>43108</v>
      </c>
      <c r="D17" s="72" t="str">
        <f ca="1">IF(OR(WEEKDAY(B17,2)=6,WEEKDAY(B17,2)=7),"",VLOOKUP($E$1,horaire!$B$4:$W$26,3,FALSE))</f>
        <v>02h00</v>
      </c>
      <c r="E17" s="72" t="str">
        <f ca="1">IF(OR(WEEKDAY(B17,2)=6,WEEKDAY(B17,2)=7),"",VLOOKUP($E$1,horaire!$B$4:$W$26,4,FALSE))</f>
        <v>09h51</v>
      </c>
      <c r="F17" s="72" t="str">
        <f ca="1">IF(OR(WEEKDAY(B17,2)=6,WEEKDAY(B17,2)=7),"",VLOOKUP($E$1,horaire!$B$4:$W$26,5,FALSE))</f>
        <v>-</v>
      </c>
      <c r="G17" s="72" t="str">
        <f ca="1">IF(OR(WEEKDAY(B17,2)=6,WEEKDAY(B17,2)=7),"",VLOOKUP($E$1,horaire!$B$4:$W$26,6,FALSE))</f>
        <v>-</v>
      </c>
      <c r="H17" s="71"/>
      <c r="I17" s="43"/>
      <c r="J17" s="43"/>
      <c r="K17" s="43"/>
      <c r="L17" s="43"/>
      <c r="M17" s="21" t="str">
        <f t="shared" si="0"/>
        <v/>
      </c>
      <c r="N17" s="78"/>
      <c r="O17" s="22" t="str">
        <f t="shared" si="1"/>
        <v/>
      </c>
      <c r="Q17" s="84"/>
    </row>
    <row r="18" spans="2:17" s="18" customFormat="1" ht="17.100000000000001" customHeight="1" x14ac:dyDescent="0.2">
      <c r="B18" s="99">
        <f t="shared" ca="1" si="2"/>
        <v>43109</v>
      </c>
      <c r="C18" s="75">
        <f t="shared" ca="1" si="3"/>
        <v>43109</v>
      </c>
      <c r="D18" s="72" t="str">
        <f ca="1">IF(OR(WEEKDAY(B18,2)=6,WEEKDAY(B18,2)=7),"",VLOOKUP($E$1,horaire!$B$4:$W$26,3,FALSE))</f>
        <v>02h00</v>
      </c>
      <c r="E18" s="72" t="str">
        <f ca="1">IF(OR(WEEKDAY(B18,2)=6,WEEKDAY(B18,2)=7),"",VLOOKUP($E$1,horaire!$B$4:$W$26,4,FALSE))</f>
        <v>09h51</v>
      </c>
      <c r="F18" s="72" t="str">
        <f ca="1">IF(OR(WEEKDAY(B18,2)=6,WEEKDAY(B18,2)=7),"",VLOOKUP($E$1,horaire!$B$4:$W$26,5,FALSE))</f>
        <v>-</v>
      </c>
      <c r="G18" s="72" t="str">
        <f ca="1">IF(OR(WEEKDAY(B18,2)=6,WEEKDAY(B18,2)=7),"",VLOOKUP($E$1,horaire!$B$4:$W$26,6,FALSE))</f>
        <v>-</v>
      </c>
      <c r="H18" s="71"/>
      <c r="I18" s="43"/>
      <c r="J18" s="43"/>
      <c r="K18" s="43"/>
      <c r="L18" s="43"/>
      <c r="M18" s="21" t="str">
        <f t="shared" si="0"/>
        <v/>
      </c>
      <c r="N18" s="78"/>
      <c r="O18" s="22" t="str">
        <f t="shared" si="1"/>
        <v/>
      </c>
      <c r="Q18" s="84"/>
    </row>
    <row r="19" spans="2:17" s="18" customFormat="1" ht="17.100000000000001" customHeight="1" x14ac:dyDescent="0.2">
      <c r="B19" s="99">
        <f t="shared" ca="1" si="2"/>
        <v>43110</v>
      </c>
      <c r="C19" s="75">
        <f t="shared" ca="1" si="3"/>
        <v>43110</v>
      </c>
      <c r="D19" s="72" t="str">
        <f ca="1">IF(OR(WEEKDAY(B19,2)=6,WEEKDAY(B19,2)=7),"",VLOOKUP($E$1,horaire!$B$4:$W$26,3,FALSE))</f>
        <v>02h00</v>
      </c>
      <c r="E19" s="72" t="str">
        <f ca="1">IF(OR(WEEKDAY(B19,2)=6,WEEKDAY(B19,2)=7),"",VLOOKUP($E$1,horaire!$B$4:$W$26,4,FALSE))</f>
        <v>09h51</v>
      </c>
      <c r="F19" s="72" t="str">
        <f ca="1">IF(OR(WEEKDAY(B19,2)=6,WEEKDAY(B19,2)=7),"",VLOOKUP($E$1,horaire!$B$4:$W$26,5,FALSE))</f>
        <v>-</v>
      </c>
      <c r="G19" s="72" t="str">
        <f ca="1">IF(OR(WEEKDAY(B19,2)=6,WEEKDAY(B19,2)=7),"",VLOOKUP($E$1,horaire!$B$4:$W$26,6,FALSE))</f>
        <v>-</v>
      </c>
      <c r="H19" s="71"/>
      <c r="I19" s="43"/>
      <c r="J19" s="43"/>
      <c r="K19" s="43"/>
      <c r="L19" s="43"/>
      <c r="M19" s="21" t="str">
        <f t="shared" si="0"/>
        <v/>
      </c>
      <c r="N19" s="78"/>
      <c r="O19" s="22" t="str">
        <f t="shared" si="1"/>
        <v/>
      </c>
      <c r="Q19" s="84"/>
    </row>
    <row r="20" spans="2:17" s="18" customFormat="1" ht="17.100000000000001" customHeight="1" x14ac:dyDescent="0.2">
      <c r="B20" s="99">
        <f t="shared" ca="1" si="2"/>
        <v>43111</v>
      </c>
      <c r="C20" s="75">
        <f t="shared" ca="1" si="3"/>
        <v>43111</v>
      </c>
      <c r="D20" s="72" t="str">
        <f ca="1">IF(OR(WEEKDAY(B20,2)=6,WEEKDAY(B20,2)=7),"",VLOOKUP($E$1,horaire!$B$4:$W$26,3,FALSE))</f>
        <v>02h00</v>
      </c>
      <c r="E20" s="72" t="str">
        <f ca="1">IF(OR(WEEKDAY(B20,2)=6,WEEKDAY(B20,2)=7),"",VLOOKUP($E$1,horaire!$B$4:$W$26,4,FALSE))</f>
        <v>09h51</v>
      </c>
      <c r="F20" s="72" t="str">
        <f ca="1">IF(OR(WEEKDAY(B20,2)=6,WEEKDAY(B20,2)=7),"",VLOOKUP($E$1,horaire!$B$4:$W$26,5,FALSE))</f>
        <v>-</v>
      </c>
      <c r="G20" s="72" t="str">
        <f ca="1">IF(OR(WEEKDAY(B20,2)=6,WEEKDAY(B20,2)=7),"",VLOOKUP($E$1,horaire!$B$4:$W$26,6,FALSE))</f>
        <v>-</v>
      </c>
      <c r="H20" s="71"/>
      <c r="I20" s="43"/>
      <c r="J20" s="43"/>
      <c r="K20" s="43"/>
      <c r="L20" s="43"/>
      <c r="M20" s="21" t="str">
        <f t="shared" si="0"/>
        <v/>
      </c>
      <c r="N20" s="78"/>
      <c r="O20" s="22" t="str">
        <f t="shared" si="1"/>
        <v/>
      </c>
      <c r="Q20" s="84"/>
    </row>
    <row r="21" spans="2:17" s="18" customFormat="1" ht="17.100000000000001" customHeight="1" x14ac:dyDescent="0.2">
      <c r="B21" s="99">
        <f t="shared" ca="1" si="2"/>
        <v>43112</v>
      </c>
      <c r="C21" s="75">
        <f t="shared" ca="1" si="3"/>
        <v>43112</v>
      </c>
      <c r="D21" s="72" t="str">
        <f ca="1">IF(OR(WEEKDAY(B21,2)=6,WEEKDAY(B21,2)=7),"",VLOOKUP($E$1,horaire!$B$4:$W$26,3,FALSE))</f>
        <v>02h00</v>
      </c>
      <c r="E21" s="72" t="str">
        <f ca="1">IF(OR(WEEKDAY(B21,2)=6,WEEKDAY(B21,2)=7),"",VLOOKUP($E$1,horaire!$B$4:$W$26,4,FALSE))</f>
        <v>09h51</v>
      </c>
      <c r="F21" s="72" t="str">
        <f ca="1">IF(OR(WEEKDAY(B21,2)=6,WEEKDAY(B21,2)=7),"",VLOOKUP($E$1,horaire!$B$4:$W$26,5,FALSE))</f>
        <v>-</v>
      </c>
      <c r="G21" s="72" t="str">
        <f ca="1">IF(OR(WEEKDAY(B21,2)=6,WEEKDAY(B21,2)=7),"",VLOOKUP($E$1,horaire!$B$4:$W$26,6,FALSE))</f>
        <v>-</v>
      </c>
      <c r="H21" s="71"/>
      <c r="I21" s="43"/>
      <c r="J21" s="43"/>
      <c r="K21" s="43"/>
      <c r="L21" s="43"/>
      <c r="M21" s="21" t="str">
        <f t="shared" si="0"/>
        <v/>
      </c>
      <c r="N21" s="78"/>
      <c r="O21" s="22" t="str">
        <f t="shared" si="1"/>
        <v/>
      </c>
      <c r="Q21" s="84"/>
    </row>
    <row r="22" spans="2:17" s="18" customFormat="1" ht="17.100000000000001" customHeight="1" x14ac:dyDescent="0.2">
      <c r="B22" s="99">
        <f t="shared" ca="1" si="2"/>
        <v>43113</v>
      </c>
      <c r="C22" s="75">
        <f t="shared" ca="1" si="3"/>
        <v>43113</v>
      </c>
      <c r="D22" s="72" t="str">
        <f ca="1">IF(OR(WEEKDAY(B22,2)=6,WEEKDAY(B22,2)=7),"",VLOOKUP($E$1,horaire!$B$4:$W$26,3,FALSE))</f>
        <v/>
      </c>
      <c r="E22" s="72" t="str">
        <f ca="1">IF(OR(WEEKDAY(B22,2)=6,WEEKDAY(B22,2)=7),"",VLOOKUP($E$1,horaire!$B$4:$W$26,4,FALSE))</f>
        <v/>
      </c>
      <c r="F22" s="72" t="str">
        <f ca="1">IF(OR(WEEKDAY(B22,2)=6,WEEKDAY(B22,2)=7),"",VLOOKUP($E$1,horaire!$B$4:$W$26,5,FALSE))</f>
        <v/>
      </c>
      <c r="G22" s="72" t="str">
        <f ca="1">IF(OR(WEEKDAY(B22,2)=6,WEEKDAY(B22,2)=7),"",VLOOKUP($E$1,horaire!$B$4:$W$26,6,FALSE))</f>
        <v/>
      </c>
      <c r="H22" s="71"/>
      <c r="I22" s="43"/>
      <c r="J22" s="43"/>
      <c r="K22" s="43"/>
      <c r="L22" s="43"/>
      <c r="M22" s="21" t="str">
        <f t="shared" si="0"/>
        <v/>
      </c>
      <c r="N22" s="78"/>
      <c r="O22" s="22" t="str">
        <f t="shared" si="1"/>
        <v/>
      </c>
      <c r="Q22" s="84"/>
    </row>
    <row r="23" spans="2:17" s="18" customFormat="1" ht="17.100000000000001" customHeight="1" x14ac:dyDescent="0.2">
      <c r="B23" s="99">
        <f t="shared" ca="1" si="2"/>
        <v>43114</v>
      </c>
      <c r="C23" s="75">
        <f t="shared" ca="1" si="3"/>
        <v>43114</v>
      </c>
      <c r="D23" s="72" t="str">
        <f ca="1">IF(OR(WEEKDAY(B23,2)=6,WEEKDAY(B23,2)=7),"",VLOOKUP($E$1,horaire!$B$4:$W$26,3,FALSE))</f>
        <v/>
      </c>
      <c r="E23" s="72" t="str">
        <f ca="1">IF(OR(WEEKDAY(B23,2)=6,WEEKDAY(B23,2)=7),"",VLOOKUP($E$1,horaire!$B$4:$W$26,4,FALSE))</f>
        <v/>
      </c>
      <c r="F23" s="72" t="str">
        <f ca="1">IF(OR(WEEKDAY(B23,2)=6,WEEKDAY(B23,2)=7),"",VLOOKUP($E$1,horaire!$B$4:$W$26,5,FALSE))</f>
        <v/>
      </c>
      <c r="G23" s="72" t="str">
        <f ca="1">IF(OR(WEEKDAY(B23,2)=6,WEEKDAY(B23,2)=7),"",VLOOKUP($E$1,horaire!$B$4:$W$26,6,FALSE))</f>
        <v/>
      </c>
      <c r="H23" s="71"/>
      <c r="I23" s="43"/>
      <c r="J23" s="43"/>
      <c r="K23" s="43"/>
      <c r="L23" s="43"/>
      <c r="M23" s="21" t="str">
        <f t="shared" si="0"/>
        <v/>
      </c>
      <c r="N23" s="78"/>
      <c r="O23" s="22" t="str">
        <f t="shared" si="1"/>
        <v/>
      </c>
      <c r="Q23" s="84"/>
    </row>
    <row r="24" spans="2:17" s="18" customFormat="1" ht="17.100000000000001" customHeight="1" x14ac:dyDescent="0.2">
      <c r="B24" s="99">
        <f t="shared" ca="1" si="2"/>
        <v>43115</v>
      </c>
      <c r="C24" s="75">
        <f t="shared" ca="1" si="3"/>
        <v>43115</v>
      </c>
      <c r="D24" s="72" t="str">
        <f ca="1">IF(OR(WEEKDAY(B24,2)=6,WEEKDAY(B24,2)=7),"",VLOOKUP($E$1,horaire!$B$4:$W$26,3,FALSE))</f>
        <v>02h00</v>
      </c>
      <c r="E24" s="72" t="str">
        <f ca="1">IF(OR(WEEKDAY(B24,2)=6,WEEKDAY(B24,2)=7),"",VLOOKUP($E$1,horaire!$B$4:$W$26,4,FALSE))</f>
        <v>09h51</v>
      </c>
      <c r="F24" s="72" t="str">
        <f ca="1">IF(OR(WEEKDAY(B24,2)=6,WEEKDAY(B24,2)=7),"",VLOOKUP($E$1,horaire!$B$4:$W$26,5,FALSE))</f>
        <v>-</v>
      </c>
      <c r="G24" s="72" t="str">
        <f ca="1">IF(OR(WEEKDAY(B24,2)=6,WEEKDAY(B24,2)=7),"",VLOOKUP($E$1,horaire!$B$4:$W$26,6,FALSE))</f>
        <v>-</v>
      </c>
      <c r="H24" s="71"/>
      <c r="I24" s="43"/>
      <c r="J24" s="43"/>
      <c r="K24" s="43"/>
      <c r="L24" s="43"/>
      <c r="M24" s="21" t="str">
        <f t="shared" si="0"/>
        <v/>
      </c>
      <c r="N24" s="78"/>
      <c r="O24" s="22" t="str">
        <f t="shared" si="1"/>
        <v/>
      </c>
      <c r="Q24" s="84"/>
    </row>
    <row r="25" spans="2:17" s="18" customFormat="1" ht="17.100000000000001" customHeight="1" x14ac:dyDescent="0.2">
      <c r="B25" s="99">
        <f t="shared" ca="1" si="2"/>
        <v>43116</v>
      </c>
      <c r="C25" s="75">
        <f t="shared" ca="1" si="3"/>
        <v>43116</v>
      </c>
      <c r="D25" s="72" t="str">
        <f ca="1">IF(OR(WEEKDAY(B25,2)=6,WEEKDAY(B25,2)=7),"",VLOOKUP($E$1,horaire!$B$4:$W$26,3,FALSE))</f>
        <v>02h00</v>
      </c>
      <c r="E25" s="72" t="str">
        <f ca="1">IF(OR(WEEKDAY(B25,2)=6,WEEKDAY(B25,2)=7),"",VLOOKUP($E$1,horaire!$B$4:$W$26,4,FALSE))</f>
        <v>09h51</v>
      </c>
      <c r="F25" s="72" t="str">
        <f ca="1">IF(OR(WEEKDAY(B25,2)=6,WEEKDAY(B25,2)=7),"",VLOOKUP($E$1,horaire!$B$4:$W$26,5,FALSE))</f>
        <v>-</v>
      </c>
      <c r="G25" s="72" t="str">
        <f ca="1">IF(OR(WEEKDAY(B25,2)=6,WEEKDAY(B25,2)=7),"",VLOOKUP($E$1,horaire!$B$4:$W$26,6,FALSE))</f>
        <v>-</v>
      </c>
      <c r="H25" s="71"/>
      <c r="I25" s="43"/>
      <c r="J25" s="43"/>
      <c r="K25" s="43"/>
      <c r="L25" s="43"/>
      <c r="M25" s="21" t="str">
        <f t="shared" si="0"/>
        <v/>
      </c>
      <c r="N25" s="78"/>
      <c r="O25" s="22" t="str">
        <f t="shared" si="1"/>
        <v/>
      </c>
      <c r="Q25" s="84"/>
    </row>
    <row r="26" spans="2:17" s="18" customFormat="1" ht="17.100000000000001" customHeight="1" x14ac:dyDescent="0.2">
      <c r="B26" s="99">
        <f t="shared" ca="1" si="2"/>
        <v>43117</v>
      </c>
      <c r="C26" s="75">
        <f t="shared" ca="1" si="3"/>
        <v>43117</v>
      </c>
      <c r="D26" s="72" t="str">
        <f ca="1">IF(OR(WEEKDAY(B26,2)=6,WEEKDAY(B26,2)=7),"",VLOOKUP($E$1,horaire!$B$4:$W$26,3,FALSE))</f>
        <v>02h00</v>
      </c>
      <c r="E26" s="72" t="str">
        <f ca="1">IF(OR(WEEKDAY(B26,2)=6,WEEKDAY(B26,2)=7),"",VLOOKUP($E$1,horaire!$B$4:$W$26,4,FALSE))</f>
        <v>09h51</v>
      </c>
      <c r="F26" s="72" t="str">
        <f ca="1">IF(OR(WEEKDAY(B26,2)=6,WEEKDAY(B26,2)=7),"",VLOOKUP($E$1,horaire!$B$4:$W$26,5,FALSE))</f>
        <v>-</v>
      </c>
      <c r="G26" s="72" t="str">
        <f ca="1">IF(OR(WEEKDAY(B26,2)=6,WEEKDAY(B26,2)=7),"",VLOOKUP($E$1,horaire!$B$4:$W$26,6,FALSE))</f>
        <v>-</v>
      </c>
      <c r="H26" s="71"/>
      <c r="I26" s="43"/>
      <c r="J26" s="43"/>
      <c r="K26" s="43"/>
      <c r="L26" s="43"/>
      <c r="M26" s="21" t="str">
        <f t="shared" si="0"/>
        <v/>
      </c>
      <c r="N26" s="78"/>
      <c r="O26" s="22" t="str">
        <f t="shared" si="1"/>
        <v/>
      </c>
      <c r="Q26" s="84"/>
    </row>
    <row r="27" spans="2:17" s="18" customFormat="1" ht="17.100000000000001" customHeight="1" x14ac:dyDescent="0.2">
      <c r="B27" s="99">
        <f t="shared" ca="1" si="2"/>
        <v>43118</v>
      </c>
      <c r="C27" s="75">
        <f t="shared" ca="1" si="3"/>
        <v>43118</v>
      </c>
      <c r="D27" s="72" t="str">
        <f ca="1">IF(OR(WEEKDAY(B27,2)=6,WEEKDAY(B27,2)=7),"",VLOOKUP($E$1,horaire!$B$4:$W$26,3,FALSE))</f>
        <v>02h00</v>
      </c>
      <c r="E27" s="72" t="str">
        <f ca="1">IF(OR(WEEKDAY(B27,2)=6,WEEKDAY(B27,2)=7),"",VLOOKUP($E$1,horaire!$B$4:$W$26,4,FALSE))</f>
        <v>09h51</v>
      </c>
      <c r="F27" s="72" t="str">
        <f ca="1">IF(OR(WEEKDAY(B27,2)=6,WEEKDAY(B27,2)=7),"",VLOOKUP($E$1,horaire!$B$4:$W$26,5,FALSE))</f>
        <v>-</v>
      </c>
      <c r="G27" s="72" t="str">
        <f ca="1">IF(OR(WEEKDAY(B27,2)=6,WEEKDAY(B27,2)=7),"",VLOOKUP($E$1,horaire!$B$4:$W$26,6,FALSE))</f>
        <v>-</v>
      </c>
      <c r="H27" s="71"/>
      <c r="I27" s="43"/>
      <c r="J27" s="43"/>
      <c r="K27" s="43"/>
      <c r="L27" s="43"/>
      <c r="M27" s="29" t="str">
        <f t="shared" si="0"/>
        <v/>
      </c>
      <c r="N27" s="78"/>
      <c r="O27" s="22" t="str">
        <f t="shared" si="1"/>
        <v/>
      </c>
      <c r="Q27" s="84"/>
    </row>
    <row r="28" spans="2:17" s="18" customFormat="1" ht="17.100000000000001" customHeight="1" x14ac:dyDescent="0.2">
      <c r="B28" s="99">
        <f t="shared" ca="1" si="2"/>
        <v>43119</v>
      </c>
      <c r="C28" s="75">
        <f t="shared" ca="1" si="3"/>
        <v>43119</v>
      </c>
      <c r="D28" s="72" t="str">
        <f ca="1">IF(OR(WEEKDAY(B28,2)=6,WEEKDAY(B28,2)=7),"",VLOOKUP($E$1,horaire!$B$4:$W$26,3,FALSE))</f>
        <v>02h00</v>
      </c>
      <c r="E28" s="72" t="str">
        <f ca="1">IF(OR(WEEKDAY(B28,2)=6,WEEKDAY(B28,2)=7),"",VLOOKUP($E$1,horaire!$B$4:$W$26,4,FALSE))</f>
        <v>09h51</v>
      </c>
      <c r="F28" s="72" t="str">
        <f ca="1">IF(OR(WEEKDAY(B28,2)=6,WEEKDAY(B28,2)=7),"",VLOOKUP($E$1,horaire!$B$4:$W$26,5,FALSE))</f>
        <v>-</v>
      </c>
      <c r="G28" s="72" t="str">
        <f ca="1">IF(OR(WEEKDAY(B28,2)=6,WEEKDAY(B28,2)=7),"",VLOOKUP($E$1,horaire!$B$4:$W$26,6,FALSE))</f>
        <v>-</v>
      </c>
      <c r="H28" s="71"/>
      <c r="I28" s="43"/>
      <c r="J28" s="43"/>
      <c r="K28" s="43"/>
      <c r="L28" s="43"/>
      <c r="M28" s="29" t="str">
        <f t="shared" si="0"/>
        <v/>
      </c>
      <c r="N28" s="78"/>
      <c r="O28" s="22" t="str">
        <f t="shared" si="1"/>
        <v/>
      </c>
      <c r="Q28" s="84"/>
    </row>
    <row r="29" spans="2:17" s="18" customFormat="1" ht="17.100000000000001" customHeight="1" x14ac:dyDescent="0.2">
      <c r="B29" s="99">
        <f t="shared" ca="1" si="2"/>
        <v>43120</v>
      </c>
      <c r="C29" s="75">
        <f t="shared" ca="1" si="3"/>
        <v>43120</v>
      </c>
      <c r="D29" s="72" t="str">
        <f ca="1">IF(OR(WEEKDAY(B29,2)=6,WEEKDAY(B29,2)=7),"",VLOOKUP($E$1,horaire!$B$4:$W$26,3,FALSE))</f>
        <v/>
      </c>
      <c r="E29" s="72" t="str">
        <f ca="1">IF(OR(WEEKDAY(B29,2)=6,WEEKDAY(B29,2)=7),"",VLOOKUP($E$1,horaire!$B$4:$W$26,4,FALSE))</f>
        <v/>
      </c>
      <c r="F29" s="72" t="str">
        <f ca="1">IF(OR(WEEKDAY(B29,2)=6,WEEKDAY(B29,2)=7),"",VLOOKUP($E$1,horaire!$B$4:$W$26,5,FALSE))</f>
        <v/>
      </c>
      <c r="G29" s="72" t="str">
        <f ca="1">IF(OR(WEEKDAY(B29,2)=6,WEEKDAY(B29,2)=7),"",VLOOKUP($E$1,horaire!$B$4:$W$26,6,FALSE))</f>
        <v/>
      </c>
      <c r="H29" s="71"/>
      <c r="I29" s="43"/>
      <c r="J29" s="43"/>
      <c r="K29" s="43"/>
      <c r="L29" s="43"/>
      <c r="M29" s="29" t="str">
        <f t="shared" si="0"/>
        <v/>
      </c>
      <c r="N29" s="78"/>
      <c r="O29" s="22" t="str">
        <f t="shared" si="1"/>
        <v/>
      </c>
      <c r="Q29" s="84"/>
    </row>
    <row r="30" spans="2:17" s="18" customFormat="1" ht="17.100000000000001" customHeight="1" x14ac:dyDescent="0.2">
      <c r="B30" s="99">
        <f t="shared" ca="1" si="2"/>
        <v>43121</v>
      </c>
      <c r="C30" s="75">
        <f t="shared" ca="1" si="3"/>
        <v>43121</v>
      </c>
      <c r="D30" s="72" t="str">
        <f ca="1">IF(OR(WEEKDAY(B30,2)=6,WEEKDAY(B30,2)=7),"",VLOOKUP($E$1,horaire!$B$4:$W$26,3,FALSE))</f>
        <v/>
      </c>
      <c r="E30" s="72" t="str">
        <f ca="1">IF(OR(WEEKDAY(B30,2)=6,WEEKDAY(B30,2)=7),"",VLOOKUP($E$1,horaire!$B$4:$W$26,4,FALSE))</f>
        <v/>
      </c>
      <c r="F30" s="72" t="str">
        <f ca="1">IF(OR(WEEKDAY(B30,2)=6,WEEKDAY(B30,2)=7),"",VLOOKUP($E$1,horaire!$B$4:$W$26,5,FALSE))</f>
        <v/>
      </c>
      <c r="G30" s="72" t="str">
        <f ca="1">IF(OR(WEEKDAY(B30,2)=6,WEEKDAY(B30,2)=7),"",VLOOKUP($E$1,horaire!$B$4:$W$26,6,FALSE))</f>
        <v/>
      </c>
      <c r="H30" s="71"/>
      <c r="I30" s="43"/>
      <c r="J30" s="43"/>
      <c r="K30" s="43"/>
      <c r="L30" s="43"/>
      <c r="M30" s="29" t="str">
        <f t="shared" si="0"/>
        <v/>
      </c>
      <c r="N30" s="78"/>
      <c r="O30" s="22" t="str">
        <f t="shared" si="1"/>
        <v/>
      </c>
      <c r="Q30" s="84"/>
    </row>
    <row r="31" spans="2:17" s="18" customFormat="1" ht="17.100000000000001" customHeight="1" x14ac:dyDescent="0.2">
      <c r="B31" s="99">
        <f t="shared" ca="1" si="2"/>
        <v>43122</v>
      </c>
      <c r="C31" s="75">
        <f t="shared" ca="1" si="3"/>
        <v>43122</v>
      </c>
      <c r="D31" s="72" t="str">
        <f ca="1">IF(OR(WEEKDAY(B31,2)=6,WEEKDAY(B31,2)=7),"",VLOOKUP($E$1,horaire!$B$4:$W$26,3,FALSE))</f>
        <v>02h00</v>
      </c>
      <c r="E31" s="72" t="str">
        <f ca="1">IF(OR(WEEKDAY(B31,2)=6,WEEKDAY(B31,2)=7),"",VLOOKUP($E$1,horaire!$B$4:$W$26,4,FALSE))</f>
        <v>09h51</v>
      </c>
      <c r="F31" s="72" t="str">
        <f ca="1">IF(OR(WEEKDAY(B31,2)=6,WEEKDAY(B31,2)=7),"",VLOOKUP($E$1,horaire!$B$4:$W$26,5,FALSE))</f>
        <v>-</v>
      </c>
      <c r="G31" s="72" t="str">
        <f ca="1">IF(OR(WEEKDAY(B31,2)=6,WEEKDAY(B31,2)=7),"",VLOOKUP($E$1,horaire!$B$4:$W$26,6,FALSE))</f>
        <v>-</v>
      </c>
      <c r="H31" s="71"/>
      <c r="I31" s="43"/>
      <c r="J31" s="43"/>
      <c r="K31" s="43"/>
      <c r="L31" s="43"/>
      <c r="M31" s="29" t="str">
        <f t="shared" si="0"/>
        <v/>
      </c>
      <c r="N31" s="78"/>
      <c r="O31" s="22" t="str">
        <f t="shared" si="1"/>
        <v/>
      </c>
      <c r="Q31" s="84"/>
    </row>
    <row r="32" spans="2:17" s="18" customFormat="1" ht="17.100000000000001" customHeight="1" x14ac:dyDescent="0.2">
      <c r="B32" s="99">
        <f t="shared" ca="1" si="2"/>
        <v>43123</v>
      </c>
      <c r="C32" s="75">
        <f t="shared" ca="1" si="3"/>
        <v>43123</v>
      </c>
      <c r="D32" s="72" t="str">
        <f ca="1">IF(OR(WEEKDAY(B32,2)=6,WEEKDAY(B32,2)=7),"",VLOOKUP($E$1,horaire!$B$4:$W$26,3,FALSE))</f>
        <v>02h00</v>
      </c>
      <c r="E32" s="72" t="str">
        <f ca="1">IF(OR(WEEKDAY(B32,2)=6,WEEKDAY(B32,2)=7),"",VLOOKUP($E$1,horaire!$B$4:$W$26,4,FALSE))</f>
        <v>09h51</v>
      </c>
      <c r="F32" s="72" t="str">
        <f ca="1">IF(OR(WEEKDAY(B32,2)=6,WEEKDAY(B32,2)=7),"",VLOOKUP($E$1,horaire!$B$4:$W$26,5,FALSE))</f>
        <v>-</v>
      </c>
      <c r="G32" s="72" t="str">
        <f ca="1">IF(OR(WEEKDAY(B32,2)=6,WEEKDAY(B32,2)=7),"",VLOOKUP($E$1,horaire!$B$4:$W$26,6,FALSE))</f>
        <v>-</v>
      </c>
      <c r="H32" s="71"/>
      <c r="I32" s="43"/>
      <c r="J32" s="43"/>
      <c r="K32" s="43"/>
      <c r="L32" s="43"/>
      <c r="M32" s="29" t="str">
        <f t="shared" si="0"/>
        <v/>
      </c>
      <c r="N32" s="78"/>
      <c r="O32" s="22" t="str">
        <f t="shared" si="1"/>
        <v/>
      </c>
      <c r="Q32" s="84"/>
    </row>
    <row r="33" spans="2:17" s="18" customFormat="1" ht="17.100000000000001" customHeight="1" x14ac:dyDescent="0.2">
      <c r="B33" s="99">
        <f t="shared" ca="1" si="2"/>
        <v>43124</v>
      </c>
      <c r="C33" s="75">
        <f t="shared" ca="1" si="3"/>
        <v>43124</v>
      </c>
      <c r="D33" s="72" t="str">
        <f ca="1">IF(OR(WEEKDAY(B33,2)=6,WEEKDAY(B33,2)=7),"",VLOOKUP($E$1,horaire!$B$4:$W$26,3,FALSE))</f>
        <v>02h00</v>
      </c>
      <c r="E33" s="72" t="str">
        <f ca="1">IF(OR(WEEKDAY(B33,2)=6,WEEKDAY(B33,2)=7),"",VLOOKUP($E$1,horaire!$B$4:$W$26,4,FALSE))</f>
        <v>09h51</v>
      </c>
      <c r="F33" s="72" t="str">
        <f ca="1">IF(OR(WEEKDAY(B33,2)=6,WEEKDAY(B33,2)=7),"",VLOOKUP($E$1,horaire!$B$4:$W$26,5,FALSE))</f>
        <v>-</v>
      </c>
      <c r="G33" s="72" t="str">
        <f ca="1">IF(OR(WEEKDAY(B33,2)=6,WEEKDAY(B33,2)=7),"",VLOOKUP($E$1,horaire!$B$4:$W$26,6,FALSE))</f>
        <v>-</v>
      </c>
      <c r="H33" s="71"/>
      <c r="I33" s="43"/>
      <c r="J33" s="43"/>
      <c r="K33" s="43"/>
      <c r="L33" s="43"/>
      <c r="M33" s="29" t="str">
        <f t="shared" si="0"/>
        <v/>
      </c>
      <c r="N33" s="78"/>
      <c r="O33" s="22" t="str">
        <f t="shared" si="1"/>
        <v/>
      </c>
      <c r="Q33" s="84"/>
    </row>
    <row r="34" spans="2:17" s="18" customFormat="1" ht="17.100000000000001" customHeight="1" x14ac:dyDescent="0.2">
      <c r="B34" s="99">
        <f t="shared" ca="1" si="2"/>
        <v>43125</v>
      </c>
      <c r="C34" s="75">
        <f t="shared" ca="1" si="3"/>
        <v>43125</v>
      </c>
      <c r="D34" s="72" t="str">
        <f ca="1">IF(OR(WEEKDAY(B34,2)=6,WEEKDAY(B34,2)=7),"",VLOOKUP($E$1,horaire!$B$4:$W$26,3,FALSE))</f>
        <v>02h00</v>
      </c>
      <c r="E34" s="72" t="str">
        <f ca="1">IF(OR(WEEKDAY(B34,2)=6,WEEKDAY(B34,2)=7),"",VLOOKUP($E$1,horaire!$B$4:$W$26,4,FALSE))</f>
        <v>09h51</v>
      </c>
      <c r="F34" s="72" t="str">
        <f ca="1">IF(OR(WEEKDAY(B34,2)=6,WEEKDAY(B34,2)=7),"",VLOOKUP($E$1,horaire!$B$4:$W$26,5,FALSE))</f>
        <v>-</v>
      </c>
      <c r="G34" s="72" t="str">
        <f ca="1">IF(OR(WEEKDAY(B34,2)=6,WEEKDAY(B34,2)=7),"",VLOOKUP($E$1,horaire!$B$4:$W$26,6,FALSE))</f>
        <v>-</v>
      </c>
      <c r="H34" s="71"/>
      <c r="I34" s="43"/>
      <c r="J34" s="43"/>
      <c r="K34" s="43"/>
      <c r="L34" s="43"/>
      <c r="M34" s="29" t="str">
        <f t="shared" si="0"/>
        <v/>
      </c>
      <c r="N34" s="78"/>
      <c r="O34" s="22" t="str">
        <f t="shared" si="1"/>
        <v/>
      </c>
      <c r="Q34" s="84"/>
    </row>
    <row r="35" spans="2:17" s="18" customFormat="1" ht="17.100000000000001" customHeight="1" x14ac:dyDescent="0.2">
      <c r="B35" s="99">
        <f t="shared" ca="1" si="2"/>
        <v>43126</v>
      </c>
      <c r="C35" s="75">
        <f t="shared" ca="1" si="3"/>
        <v>43126</v>
      </c>
      <c r="D35" s="72" t="str">
        <f ca="1">IF(OR(WEEKDAY(B35,2)=6,WEEKDAY(B35,2)=7),"",VLOOKUP($E$1,horaire!$B$4:$W$26,3,FALSE))</f>
        <v>02h00</v>
      </c>
      <c r="E35" s="72" t="str">
        <f ca="1">IF(OR(WEEKDAY(B35,2)=6,WEEKDAY(B35,2)=7),"",VLOOKUP($E$1,horaire!$B$4:$W$26,4,FALSE))</f>
        <v>09h51</v>
      </c>
      <c r="F35" s="72" t="str">
        <f ca="1">IF(OR(WEEKDAY(B35,2)=6,WEEKDAY(B35,2)=7),"",VLOOKUP($E$1,horaire!$B$4:$W$26,5,FALSE))</f>
        <v>-</v>
      </c>
      <c r="G35" s="72" t="str">
        <f ca="1">IF(OR(WEEKDAY(B35,2)=6,WEEKDAY(B35,2)=7),"",VLOOKUP($E$1,horaire!$B$4:$W$26,6,FALSE))</f>
        <v>-</v>
      </c>
      <c r="H35" s="71"/>
      <c r="I35" s="43"/>
      <c r="J35" s="43"/>
      <c r="K35" s="43"/>
      <c r="L35" s="43"/>
      <c r="M35" s="29" t="str">
        <f t="shared" si="0"/>
        <v/>
      </c>
      <c r="N35" s="78"/>
      <c r="O35" s="22" t="str">
        <f t="shared" si="1"/>
        <v/>
      </c>
      <c r="Q35" s="84"/>
    </row>
    <row r="36" spans="2:17" s="18" customFormat="1" ht="17.100000000000001" customHeight="1" x14ac:dyDescent="0.2">
      <c r="B36" s="99">
        <f t="shared" ca="1" si="2"/>
        <v>43127</v>
      </c>
      <c r="C36" s="75">
        <f t="shared" ca="1" si="3"/>
        <v>43127</v>
      </c>
      <c r="D36" s="72" t="str">
        <f ca="1">IF(OR(WEEKDAY(B36,2)=6,WEEKDAY(B36,2)=7),"",VLOOKUP($E$1,horaire!$B$4:$W$26,3,FALSE))</f>
        <v/>
      </c>
      <c r="E36" s="72" t="str">
        <f ca="1">IF(OR(WEEKDAY(B36,2)=6,WEEKDAY(B36,2)=7),"",VLOOKUP($E$1,horaire!$B$4:$W$26,4,FALSE))</f>
        <v/>
      </c>
      <c r="F36" s="72" t="str">
        <f ca="1">IF(OR(WEEKDAY(B36,2)=6,WEEKDAY(B36,2)=7),"",VLOOKUP($E$1,horaire!$B$4:$W$26,5,FALSE))</f>
        <v/>
      </c>
      <c r="G36" s="72" t="str">
        <f ca="1">IF(OR(WEEKDAY(B36,2)=6,WEEKDAY(B36,2)=7),"",VLOOKUP($E$1,horaire!$B$4:$W$26,6,FALSE))</f>
        <v/>
      </c>
      <c r="H36" s="71"/>
      <c r="I36" s="43"/>
      <c r="J36" s="43"/>
      <c r="K36" s="43"/>
      <c r="L36" s="43"/>
      <c r="M36" s="29" t="str">
        <f t="shared" si="0"/>
        <v/>
      </c>
      <c r="N36" s="78"/>
      <c r="O36" s="22" t="str">
        <f t="shared" si="1"/>
        <v/>
      </c>
      <c r="Q36" s="84"/>
    </row>
    <row r="37" spans="2:17" s="18" customFormat="1" ht="17.100000000000001" customHeight="1" x14ac:dyDescent="0.2">
      <c r="B37" s="99">
        <f t="shared" ca="1" si="2"/>
        <v>43128</v>
      </c>
      <c r="C37" s="75">
        <f t="shared" ca="1" si="3"/>
        <v>43128</v>
      </c>
      <c r="D37" s="72" t="str">
        <f ca="1">IF(OR(WEEKDAY(B37,2)=6,WEEKDAY(B37,2)=7),"",VLOOKUP($E$1,horaire!$B$4:$W$26,3,FALSE))</f>
        <v/>
      </c>
      <c r="E37" s="72" t="str">
        <f ca="1">IF(OR(WEEKDAY(B37,2)=6,WEEKDAY(B37,2)=7),"",VLOOKUP($E$1,horaire!$B$4:$W$26,4,FALSE))</f>
        <v/>
      </c>
      <c r="F37" s="72" t="str">
        <f ca="1">IF(OR(WEEKDAY(B37,2)=6,WEEKDAY(B37,2)=7),"",VLOOKUP($E$1,horaire!$B$4:$W$26,5,FALSE))</f>
        <v/>
      </c>
      <c r="G37" s="72" t="str">
        <f ca="1">IF(OR(WEEKDAY(B37,2)=6,WEEKDAY(B37,2)=7),"",VLOOKUP($E$1,horaire!$B$4:$W$26,6,FALSE))</f>
        <v/>
      </c>
      <c r="H37" s="71"/>
      <c r="I37" s="43"/>
      <c r="J37" s="43"/>
      <c r="K37" s="43"/>
      <c r="L37" s="43"/>
      <c r="M37" s="29" t="str">
        <f t="shared" si="0"/>
        <v/>
      </c>
      <c r="N37" s="78"/>
      <c r="O37" s="22" t="str">
        <f t="shared" si="1"/>
        <v/>
      </c>
      <c r="Q37" s="84"/>
    </row>
    <row r="38" spans="2:17" s="18" customFormat="1" ht="17.100000000000001" customHeight="1" x14ac:dyDescent="0.2">
      <c r="B38" s="99">
        <f t="shared" ca="1" si="2"/>
        <v>43129</v>
      </c>
      <c r="C38" s="75">
        <f t="shared" ca="1" si="3"/>
        <v>43129</v>
      </c>
      <c r="D38" s="72" t="str">
        <f ca="1">IF(OR(WEEKDAY(B38,2)=6,WEEKDAY(B38,2)=7),"",VLOOKUP($E$1,horaire!$B$4:$W$26,3,FALSE))</f>
        <v>02h00</v>
      </c>
      <c r="E38" s="72" t="str">
        <f ca="1">IF(OR(WEEKDAY(B38,2)=6,WEEKDAY(B38,2)=7),"",VLOOKUP($E$1,horaire!$B$4:$W$26,4,FALSE))</f>
        <v>09h51</v>
      </c>
      <c r="F38" s="72" t="str">
        <f ca="1">IF(OR(WEEKDAY(B38,2)=6,WEEKDAY(B38,2)=7),"",VLOOKUP($E$1,horaire!$B$4:$W$26,5,FALSE))</f>
        <v>-</v>
      </c>
      <c r="G38" s="72" t="str">
        <f ca="1">IF(OR(WEEKDAY(B38,2)=6,WEEKDAY(B38,2)=7),"",VLOOKUP($E$1,horaire!$B$4:$W$26,6,FALSE))</f>
        <v>-</v>
      </c>
      <c r="H38" s="71"/>
      <c r="I38" s="43"/>
      <c r="J38" s="43"/>
      <c r="K38" s="43"/>
      <c r="L38" s="43"/>
      <c r="M38" s="29" t="str">
        <f t="shared" si="0"/>
        <v/>
      </c>
      <c r="N38" s="78"/>
      <c r="O38" s="22" t="str">
        <f t="shared" si="1"/>
        <v/>
      </c>
      <c r="Q38" s="84"/>
    </row>
    <row r="39" spans="2:17" s="18" customFormat="1" ht="17.100000000000001" customHeight="1" x14ac:dyDescent="0.2">
      <c r="B39" s="99">
        <f t="shared" ca="1" si="2"/>
        <v>43130</v>
      </c>
      <c r="C39" s="75">
        <f t="shared" ca="1" si="3"/>
        <v>43130</v>
      </c>
      <c r="D39" s="72" t="str">
        <f ca="1">IF(OR(WEEKDAY(B39,2)=6,WEEKDAY(B39,2)=7),"",VLOOKUP($E$1,horaire!$B$4:$W$26,3,FALSE))</f>
        <v>02h00</v>
      </c>
      <c r="E39" s="72" t="str">
        <f ca="1">IF(OR(WEEKDAY(B39,2)=6,WEEKDAY(B39,2)=7),"",VLOOKUP($E$1,horaire!$B$4:$W$26,4,FALSE))</f>
        <v>09h51</v>
      </c>
      <c r="F39" s="72" t="str">
        <f ca="1">IF(OR(WEEKDAY(B39,2)=6,WEEKDAY(B39,2)=7),"",VLOOKUP($E$1,horaire!$B$4:$W$26,5,FALSE))</f>
        <v>-</v>
      </c>
      <c r="G39" s="72" t="str">
        <f ca="1">IF(OR(WEEKDAY(B39,2)=6,WEEKDAY(B39,2)=7),"",VLOOKUP($E$1,horaire!$B$4:$W$26,6,FALSE))</f>
        <v>-</v>
      </c>
      <c r="H39" s="71"/>
      <c r="I39" s="43"/>
      <c r="J39" s="43"/>
      <c r="K39" s="43"/>
      <c r="L39" s="43"/>
      <c r="M39" s="29" t="str">
        <f t="shared" si="0"/>
        <v/>
      </c>
      <c r="N39" s="78"/>
      <c r="O39" s="22" t="str">
        <f t="shared" si="1"/>
        <v/>
      </c>
      <c r="Q39" s="84"/>
    </row>
    <row r="40" spans="2:17" s="18" customFormat="1" ht="17.100000000000001" customHeight="1" x14ac:dyDescent="0.2">
      <c r="B40" s="100">
        <f t="shared" ca="1" si="2"/>
        <v>43131</v>
      </c>
      <c r="C40" s="76">
        <f t="shared" ca="1" si="3"/>
        <v>43131</v>
      </c>
      <c r="D40" s="73" t="str">
        <f ca="1">IF(OR(WEEKDAY(B40,2)=6,WEEKDAY(B40,2)=7),"",VLOOKUP($E$1,horaire!$B$4:$W$26,3,FALSE))</f>
        <v>02h00</v>
      </c>
      <c r="E40" s="73" t="str">
        <f ca="1">IF(OR(WEEKDAY(B40,2)=6,WEEKDAY(B40,2)=7),"",VLOOKUP($E$1,horaire!$B$4:$W$26,4,FALSE))</f>
        <v>09h51</v>
      </c>
      <c r="F40" s="73" t="str">
        <f ca="1">IF(OR(WEEKDAY(B40,2)=6,WEEKDAY(B40,2)=7),"",VLOOKUP($E$1,horaire!$B$4:$W$26,5,FALSE))</f>
        <v>-</v>
      </c>
      <c r="G40" s="73" t="str">
        <f ca="1">IF(OR(WEEKDAY(B40,2)=6,WEEKDAY(B40,2)=7),"",VLOOKUP($E$1,horaire!$B$4:$W$26,6,FALSE))</f>
        <v>-</v>
      </c>
      <c r="H40" s="71"/>
      <c r="I40" s="44"/>
      <c r="J40" s="44"/>
      <c r="K40" s="44"/>
      <c r="L40" s="44"/>
      <c r="M40" s="30" t="str">
        <f t="shared" si="0"/>
        <v/>
      </c>
      <c r="N40" s="79"/>
      <c r="O40" s="23" t="str">
        <f t="shared" si="1"/>
        <v/>
      </c>
      <c r="Q40" s="84"/>
    </row>
    <row r="41" spans="2:17" ht="24.95" customHeight="1" x14ac:dyDescent="0.2"/>
    <row r="42" spans="2:17" ht="18" customHeight="1" x14ac:dyDescent="0.2">
      <c r="K42" s="31"/>
      <c r="L42" s="32" t="str">
        <f ca="1">"Cumul "&amp;MID(CELL("filename",A1),FIND("]",CELL("filename",A1))+1,32)</f>
        <v>Cumul Janvier</v>
      </c>
      <c r="M42" s="24" t="str">
        <f>IF(SUM(M10:M40)=0,"",SUM(M10:M40))</f>
        <v/>
      </c>
      <c r="O42" s="25" t="str">
        <f>IF(SUM(O10:O40)=0,"",SUM(O10:O40))</f>
        <v/>
      </c>
    </row>
    <row r="46" spans="2:17" x14ac:dyDescent="0.2">
      <c r="C46" s="41" t="s">
        <v>12</v>
      </c>
      <c r="F46" s="26" t="s">
        <v>12</v>
      </c>
      <c r="J46" s="26" t="s">
        <v>12</v>
      </c>
      <c r="M46" s="26" t="s">
        <v>12</v>
      </c>
      <c r="O46" s="38"/>
    </row>
    <row r="47" spans="2:17" x14ac:dyDescent="0.2">
      <c r="C47" s="41" t="s">
        <v>8</v>
      </c>
      <c r="F47" s="26" t="s">
        <v>9</v>
      </c>
      <c r="J47" s="26" t="s">
        <v>10</v>
      </c>
      <c r="M47" s="26" t="s">
        <v>11</v>
      </c>
      <c r="O47" s="38"/>
    </row>
  </sheetData>
  <sheetProtection algorithmName="SHA-512" hashValue="3ouG+pOFlY+iOV6+tpiqLPibhWmKFfGl3bXGKNfG483FD7P1tfX94HVmPcr44cdPI0+qWLC20rTrRjix8sIDAw==" saltValue="lwsvU0BHKeX4iCbR2xKrDQ==" spinCount="100000" sheet="1" selectLockedCells="1"/>
  <mergeCells count="9">
    <mergeCell ref="M8:M9"/>
    <mergeCell ref="C5:O5"/>
    <mergeCell ref="O8:O9"/>
    <mergeCell ref="E1:F1"/>
    <mergeCell ref="B1:D1"/>
    <mergeCell ref="K8:L8"/>
    <mergeCell ref="I8:J8"/>
    <mergeCell ref="F8:G8"/>
    <mergeCell ref="D8:E8"/>
  </mergeCells>
  <conditionalFormatting sqref="B10:G40 I10:M40 O10:O40">
    <cfRule type="expression" dxfId="47" priority="3">
      <formula>VLOOKUP($B10,Jrs_Feriés,1,0)</formula>
    </cfRule>
    <cfRule type="expression" dxfId="46" priority="26">
      <formula>WEEKDAY($C10,2)=7</formula>
    </cfRule>
    <cfRule type="expression" dxfId="45" priority="27">
      <formula>WEEKDAY($C10,2)=6</formula>
    </cfRule>
  </conditionalFormatting>
  <conditionalFormatting sqref="D10:G40 I10:M40 O10:O40">
    <cfRule type="expression" dxfId="44" priority="1">
      <formula>$B10=VLOOKUP(B10,Jrs_Feriés,1,0)</formula>
    </cfRule>
  </conditionalFormatting>
  <dataValidations count="1">
    <dataValidation type="list" allowBlank="1" showInputMessage="1" showErrorMessage="1" sqref="E1:F1" xr:uid="{00000000-0002-0000-0100-000000000000}">
      <formula1>Collaborateur</formula1>
    </dataValidation>
  </dataValidations>
  <printOptions horizontalCentered="1"/>
  <pageMargins left="0.23622047244094491" right="0.23622047244094491" top="0.94488188976377963" bottom="0.74803149606299213" header="0.31496062992125984" footer="0.31496062992125984"/>
  <pageSetup paperSize="9" scale="87" orientation="portrait" r:id="rId1"/>
  <headerFooter>
    <oddHeader>&amp;RImprimé le &amp;D à &amp;T</oddHeader>
    <oddFooter>&amp;L&amp;Z&amp;F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6743E-0A02-4164-90BB-75EF9FEA601B}">
  <sheetPr codeName="Feuil18"/>
  <dimension ref="A1"/>
  <sheetViews>
    <sheetView workbookViewId="0">
      <selection activeCell="A4" sqref="A4"/>
    </sheetView>
  </sheetViews>
  <sheetFormatPr baseColWidth="10" defaultRowHeight="12.75" x14ac:dyDescent="0.2"/>
  <sheetData>
    <row r="1" spans="1:1" x14ac:dyDescent="0.2">
      <c r="A1">
        <v>2017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pageSetUpPr fitToPage="1"/>
  </sheetPr>
  <dimension ref="B1:Q47"/>
  <sheetViews>
    <sheetView showGridLines="0" zoomScale="140" zoomScaleNormal="140" workbookViewId="0">
      <pane ySplit="9" topLeftCell="A10" activePane="bottomLeft" state="frozen"/>
      <selection activeCell="E1" sqref="E1:F1"/>
      <selection pane="bottomLeft" activeCell="E1" sqref="E1:F1"/>
    </sheetView>
  </sheetViews>
  <sheetFormatPr baseColWidth="10" defaultRowHeight="12.75" x14ac:dyDescent="0.2"/>
  <cols>
    <col min="1" max="2" width="3.83203125" style="15" customWidth="1"/>
    <col min="3" max="3" width="5.83203125" style="33" customWidth="1"/>
    <col min="4" max="7" width="12" style="26"/>
    <col min="8" max="8" width="1.83203125" style="15" customWidth="1"/>
    <col min="9" max="12" width="12" style="26"/>
    <col min="13" max="13" width="12" style="27"/>
    <col min="14" max="14" width="1.83203125" style="15" hidden="1" customWidth="1"/>
    <col min="15" max="15" width="0" style="28" hidden="1" customWidth="1"/>
    <col min="16" max="16" width="3.83203125" style="15" customWidth="1"/>
    <col min="17" max="17" width="18.33203125" style="83" bestFit="1" customWidth="1"/>
    <col min="18" max="16384" width="12" style="15"/>
  </cols>
  <sheetData>
    <row r="1" spans="2:17" s="10" customFormat="1" ht="18" customHeight="1" x14ac:dyDescent="0.2">
      <c r="B1" s="108" t="s">
        <v>7</v>
      </c>
      <c r="C1" s="108"/>
      <c r="D1" s="108"/>
      <c r="E1" s="107" t="s">
        <v>74</v>
      </c>
      <c r="F1" s="107"/>
      <c r="G1" s="11"/>
      <c r="I1" s="12" t="s">
        <v>16</v>
      </c>
      <c r="J1" s="13">
        <f>VLOOKUP(E1,Salaire!C2:F23,3,FALSE)</f>
        <v>2102.0100000000002</v>
      </c>
      <c r="K1" s="11"/>
      <c r="L1" s="12" t="s">
        <v>17</v>
      </c>
      <c r="M1" s="14">
        <f>VLOOKUP(E1,Salaire!C2:F23,4,FALSE)</f>
        <v>13.859101997758293</v>
      </c>
      <c r="O1" s="14"/>
      <c r="P1" s="80">
        <f ca="1">MONTH(MID(CELL("filename",A1),FIND("]",CELL("filename",A1))+1,32)&amp;1)</f>
        <v>2</v>
      </c>
      <c r="Q1" s="82"/>
    </row>
    <row r="2" spans="2:17" x14ac:dyDescent="0.2">
      <c r="I2" s="12" t="s">
        <v>15</v>
      </c>
      <c r="J2" s="39" t="str">
        <f>VLOOKUP(E1,Salaire!C2:D23,2,FALSE)</f>
        <v>Franck</v>
      </c>
      <c r="K2" s="11"/>
      <c r="L2" s="12" t="s">
        <v>35</v>
      </c>
      <c r="M2" s="40" t="str">
        <f>VLOOKUP(E1,Salaire!C2:G23,5,FALSE)</f>
        <v>4032873</v>
      </c>
    </row>
    <row r="5" spans="2:17" ht="18.75" x14ac:dyDescent="0.2">
      <c r="C5" s="104" t="str">
        <f ca="1">MID(CELL("filename",A1),FIND("]",CELL("filename",A1))+1,32)&amp;" "&amp;Instructions!D2&amp;" - Heures supplémentaires ( "&amp;E1&amp;" "&amp;J2&amp;" - "&amp;M2&amp;" )"</f>
        <v>Février 2018 - Heures supplémentaires ( ALEXANDRE Franck - 4032873 )</v>
      </c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</row>
    <row r="8" spans="2:17" s="16" customFormat="1" ht="17.100000000000001" customHeight="1" x14ac:dyDescent="0.2">
      <c r="C8" s="33"/>
      <c r="D8" s="109" t="s">
        <v>2</v>
      </c>
      <c r="E8" s="110"/>
      <c r="F8" s="109" t="s">
        <v>3</v>
      </c>
      <c r="G8" s="110"/>
      <c r="I8" s="109" t="s">
        <v>4</v>
      </c>
      <c r="J8" s="110"/>
      <c r="K8" s="109" t="s">
        <v>5</v>
      </c>
      <c r="L8" s="110"/>
      <c r="M8" s="102" t="s">
        <v>6</v>
      </c>
      <c r="O8" s="105" t="s">
        <v>18</v>
      </c>
      <c r="Q8" s="83"/>
    </row>
    <row r="9" spans="2:17" s="17" customFormat="1" ht="17.100000000000001" customHeight="1" x14ac:dyDescent="0.2">
      <c r="B9" s="34"/>
      <c r="C9" s="34"/>
      <c r="D9" s="97" t="s">
        <v>0</v>
      </c>
      <c r="E9" s="97" t="s">
        <v>1</v>
      </c>
      <c r="F9" s="97" t="s">
        <v>0</v>
      </c>
      <c r="G9" s="97" t="s">
        <v>1</v>
      </c>
      <c r="I9" s="97" t="s">
        <v>0</v>
      </c>
      <c r="J9" s="97" t="s">
        <v>1</v>
      </c>
      <c r="K9" s="97" t="s">
        <v>0</v>
      </c>
      <c r="L9" s="97" t="s">
        <v>1</v>
      </c>
      <c r="M9" s="103"/>
      <c r="O9" s="106"/>
      <c r="Q9" s="83"/>
    </row>
    <row r="10" spans="2:17" s="18" customFormat="1" ht="17.100000000000001" customHeight="1" x14ac:dyDescent="0.2">
      <c r="B10" s="98">
        <f ca="1">DATE(Instructions!D2,MONTH(MID(CELL("filename",A1),FIND("]",CELL("filename",A1))+1,32)&amp;1),1)</f>
        <v>43132</v>
      </c>
      <c r="C10" s="74">
        <f ca="1">DATE(Instructions!D2,MONTH("1/"&amp;MID(CELL("filename",A1),FIND("]",CELL("filename",A1))+1,32)),1)</f>
        <v>43132</v>
      </c>
      <c r="D10" s="42" t="str">
        <f ca="1">IF(OR(WEEKDAY(B10,2)=6,WEEKDAY(B10,2)=7),"",VLOOKUP($E$1,horaire!$B$4:$W$26,3,FALSE))</f>
        <v>02h00</v>
      </c>
      <c r="E10" s="42" t="str">
        <f ca="1">IF(OR(WEEKDAY(B10,2)=6,WEEKDAY(B10,2)=7),"",VLOOKUP($E$1,horaire!$B$4:$W$26,4,FALSE))</f>
        <v>09h51</v>
      </c>
      <c r="F10" s="42" t="str">
        <f ca="1">IF(OR(WEEKDAY(B10,2)=6,WEEKDAY(B10,2)=7),"",VLOOKUP($E$1,horaire!$B$4:$W$26,5,FALSE))</f>
        <v>-</v>
      </c>
      <c r="G10" s="42" t="str">
        <f ca="1">IF(OR(WEEKDAY(B10,2)=6,WEEKDAY(B10,2)=7),"",VLOOKUP($E$1,horaire!$B$4:$W$26,6,FALSE))</f>
        <v>-</v>
      </c>
      <c r="H10" s="71"/>
      <c r="I10" s="45"/>
      <c r="J10" s="45"/>
      <c r="K10" s="45"/>
      <c r="L10" s="45"/>
      <c r="M10" s="19" t="str">
        <f t="shared" ref="M10:M40" si="0">IF(AND(I10="",J10="",K10="",L10=""),"",(J10-I10)+(L10-K10))</f>
        <v/>
      </c>
      <c r="N10" s="77"/>
      <c r="O10" s="20" t="str">
        <f t="shared" ref="O10:O40" si="1">IF(M10="","",(M10*$M$1*24)*1.25)</f>
        <v/>
      </c>
      <c r="Q10" s="84"/>
    </row>
    <row r="11" spans="2:17" s="18" customFormat="1" ht="17.100000000000001" customHeight="1" x14ac:dyDescent="0.2">
      <c r="B11" s="99">
        <f t="shared" ref="B11:C26" ca="1" si="2">+B10+1</f>
        <v>43133</v>
      </c>
      <c r="C11" s="75">
        <f t="shared" ca="1" si="2"/>
        <v>43133</v>
      </c>
      <c r="D11" s="72" t="str">
        <f ca="1">IF(OR(WEEKDAY(B11,2)=6,WEEKDAY(B11,2)=7),"",VLOOKUP($E$1,horaire!$B$4:$W$26,3,FALSE))</f>
        <v>02h00</v>
      </c>
      <c r="E11" s="72" t="str">
        <f ca="1">IF(OR(WEEKDAY(B11,2)=6,WEEKDAY(B11,2)=7),"",VLOOKUP($E$1,horaire!$B$4:$W$26,4,FALSE))</f>
        <v>09h51</v>
      </c>
      <c r="F11" s="72" t="str">
        <f ca="1">IF(OR(WEEKDAY(B11,2)=6,WEEKDAY(B11,2)=7),"",VLOOKUP($E$1,horaire!$B$4:$W$26,5,FALSE))</f>
        <v>-</v>
      </c>
      <c r="G11" s="72" t="str">
        <f ca="1">IF(OR(WEEKDAY(B11,2)=6,WEEKDAY(B11,2)=7),"",VLOOKUP($E$1,horaire!$B$4:$W$26,6,FALSE))</f>
        <v>-</v>
      </c>
      <c r="H11" s="71"/>
      <c r="I11" s="43"/>
      <c r="J11" s="43"/>
      <c r="K11" s="43"/>
      <c r="L11" s="43"/>
      <c r="M11" s="21" t="str">
        <f t="shared" si="0"/>
        <v/>
      </c>
      <c r="N11" s="78"/>
      <c r="O11" s="22" t="str">
        <f t="shared" si="1"/>
        <v/>
      </c>
      <c r="Q11" s="84"/>
    </row>
    <row r="12" spans="2:17" s="18" customFormat="1" ht="17.100000000000001" customHeight="1" x14ac:dyDescent="0.2">
      <c r="B12" s="99">
        <f t="shared" ca="1" si="2"/>
        <v>43134</v>
      </c>
      <c r="C12" s="75">
        <f t="shared" ca="1" si="2"/>
        <v>43134</v>
      </c>
      <c r="D12" s="72" t="str">
        <f ca="1">IF(OR(WEEKDAY(B12,2)=6,WEEKDAY(B12,2)=7),"",VLOOKUP($E$1,horaire!$B$4:$W$26,3,FALSE))</f>
        <v/>
      </c>
      <c r="E12" s="72" t="str">
        <f ca="1">IF(OR(WEEKDAY(B12,2)=6,WEEKDAY(B12,2)=7),"",VLOOKUP($E$1,horaire!$B$4:$W$26,4,FALSE))</f>
        <v/>
      </c>
      <c r="F12" s="72" t="str">
        <f ca="1">IF(OR(WEEKDAY(B12,2)=6,WEEKDAY(B12,2)=7),"",VLOOKUP($E$1,horaire!$B$4:$W$26,5,FALSE))</f>
        <v/>
      </c>
      <c r="G12" s="72" t="str">
        <f ca="1">IF(OR(WEEKDAY(B12,2)=6,WEEKDAY(B12,2)=7),"",VLOOKUP($E$1,horaire!$B$4:$W$26,6,FALSE))</f>
        <v/>
      </c>
      <c r="H12" s="71"/>
      <c r="I12" s="43"/>
      <c r="J12" s="43"/>
      <c r="K12" s="43"/>
      <c r="L12" s="43"/>
      <c r="M12" s="21" t="str">
        <f t="shared" si="0"/>
        <v/>
      </c>
      <c r="N12" s="78"/>
      <c r="O12" s="22" t="str">
        <f t="shared" si="1"/>
        <v/>
      </c>
      <c r="Q12" s="84"/>
    </row>
    <row r="13" spans="2:17" s="18" customFormat="1" ht="17.100000000000001" customHeight="1" x14ac:dyDescent="0.2">
      <c r="B13" s="99">
        <f t="shared" ca="1" si="2"/>
        <v>43135</v>
      </c>
      <c r="C13" s="75">
        <f t="shared" ca="1" si="2"/>
        <v>43135</v>
      </c>
      <c r="D13" s="72" t="str">
        <f ca="1">IF(OR(WEEKDAY(B13,2)=6,WEEKDAY(B13,2)=7),"",VLOOKUP($E$1,horaire!$B$4:$W$26,3,FALSE))</f>
        <v/>
      </c>
      <c r="E13" s="72" t="str">
        <f ca="1">IF(OR(WEEKDAY(B13,2)=6,WEEKDAY(B13,2)=7),"",VLOOKUP($E$1,horaire!$B$4:$W$26,4,FALSE))</f>
        <v/>
      </c>
      <c r="F13" s="72" t="str">
        <f ca="1">IF(OR(WEEKDAY(B13,2)=6,WEEKDAY(B13,2)=7),"",VLOOKUP($E$1,horaire!$B$4:$W$26,5,FALSE))</f>
        <v/>
      </c>
      <c r="G13" s="72" t="str">
        <f ca="1">IF(OR(WEEKDAY(B13,2)=6,WEEKDAY(B13,2)=7),"",VLOOKUP($E$1,horaire!$B$4:$W$26,6,FALSE))</f>
        <v/>
      </c>
      <c r="H13" s="71"/>
      <c r="I13" s="43"/>
      <c r="J13" s="43"/>
      <c r="K13" s="43"/>
      <c r="L13" s="43"/>
      <c r="M13" s="21" t="str">
        <f t="shared" si="0"/>
        <v/>
      </c>
      <c r="N13" s="78"/>
      <c r="O13" s="22" t="str">
        <f t="shared" si="1"/>
        <v/>
      </c>
      <c r="Q13" s="84"/>
    </row>
    <row r="14" spans="2:17" s="18" customFormat="1" ht="17.100000000000001" customHeight="1" x14ac:dyDescent="0.2">
      <c r="B14" s="99">
        <f t="shared" ca="1" si="2"/>
        <v>43136</v>
      </c>
      <c r="C14" s="75">
        <f t="shared" ca="1" si="2"/>
        <v>43136</v>
      </c>
      <c r="D14" s="72" t="str">
        <f ca="1">IF(OR(WEEKDAY(B14,2)=6,WEEKDAY(B14,2)=7),"",VLOOKUP($E$1,horaire!$B$4:$W$26,3,FALSE))</f>
        <v>02h00</v>
      </c>
      <c r="E14" s="72" t="str">
        <f ca="1">IF(OR(WEEKDAY(B14,2)=6,WEEKDAY(B14,2)=7),"",VLOOKUP($E$1,horaire!$B$4:$W$26,4,FALSE))</f>
        <v>09h51</v>
      </c>
      <c r="F14" s="72" t="str">
        <f ca="1">IF(OR(WEEKDAY(B14,2)=6,WEEKDAY(B14,2)=7),"",VLOOKUP($E$1,horaire!$B$4:$W$26,5,FALSE))</f>
        <v>-</v>
      </c>
      <c r="G14" s="72" t="str">
        <f ca="1">IF(OR(WEEKDAY(B14,2)=6,WEEKDAY(B14,2)=7),"",VLOOKUP($E$1,horaire!$B$4:$W$26,6,FALSE))</f>
        <v>-</v>
      </c>
      <c r="H14" s="71"/>
      <c r="I14" s="43"/>
      <c r="J14" s="43"/>
      <c r="K14" s="43"/>
      <c r="L14" s="43"/>
      <c r="M14" s="21" t="str">
        <f t="shared" si="0"/>
        <v/>
      </c>
      <c r="N14" s="78"/>
      <c r="O14" s="22" t="str">
        <f t="shared" si="1"/>
        <v/>
      </c>
      <c r="Q14" s="84"/>
    </row>
    <row r="15" spans="2:17" s="18" customFormat="1" ht="17.100000000000001" customHeight="1" x14ac:dyDescent="0.2">
      <c r="B15" s="99">
        <f t="shared" ca="1" si="2"/>
        <v>43137</v>
      </c>
      <c r="C15" s="75">
        <f t="shared" ca="1" si="2"/>
        <v>43137</v>
      </c>
      <c r="D15" s="72" t="str">
        <f ca="1">IF(OR(WEEKDAY(B15,2)=6,WEEKDAY(B15,2)=7),"",VLOOKUP($E$1,horaire!$B$4:$W$26,3,FALSE))</f>
        <v>02h00</v>
      </c>
      <c r="E15" s="72" t="str">
        <f ca="1">IF(OR(WEEKDAY(B15,2)=6,WEEKDAY(B15,2)=7),"",VLOOKUP($E$1,horaire!$B$4:$W$26,4,FALSE))</f>
        <v>09h51</v>
      </c>
      <c r="F15" s="72" t="str">
        <f ca="1">IF(OR(WEEKDAY(B15,2)=6,WEEKDAY(B15,2)=7),"",VLOOKUP($E$1,horaire!$B$4:$W$26,5,FALSE))</f>
        <v>-</v>
      </c>
      <c r="G15" s="72" t="str">
        <f ca="1">IF(OR(WEEKDAY(B15,2)=6,WEEKDAY(B15,2)=7),"",VLOOKUP($E$1,horaire!$B$4:$W$26,6,FALSE))</f>
        <v>-</v>
      </c>
      <c r="H15" s="71"/>
      <c r="I15" s="43"/>
      <c r="J15" s="43"/>
      <c r="K15" s="43"/>
      <c r="L15" s="43"/>
      <c r="M15" s="21" t="str">
        <f t="shared" si="0"/>
        <v/>
      </c>
      <c r="N15" s="78"/>
      <c r="O15" s="22" t="str">
        <f t="shared" si="1"/>
        <v/>
      </c>
      <c r="Q15" s="84"/>
    </row>
    <row r="16" spans="2:17" s="18" customFormat="1" ht="17.100000000000001" customHeight="1" x14ac:dyDescent="0.2">
      <c r="B16" s="99">
        <f t="shared" ca="1" si="2"/>
        <v>43138</v>
      </c>
      <c r="C16" s="75">
        <f t="shared" ca="1" si="2"/>
        <v>43138</v>
      </c>
      <c r="D16" s="72" t="str">
        <f ca="1">IF(OR(WEEKDAY(B16,2)=6,WEEKDAY(B16,2)=7),"",VLOOKUP($E$1,horaire!$B$4:$W$26,3,FALSE))</f>
        <v>02h00</v>
      </c>
      <c r="E16" s="72" t="str">
        <f ca="1">IF(OR(WEEKDAY(B16,2)=6,WEEKDAY(B16,2)=7),"",VLOOKUP($E$1,horaire!$B$4:$W$26,4,FALSE))</f>
        <v>09h51</v>
      </c>
      <c r="F16" s="72" t="str">
        <f ca="1">IF(OR(WEEKDAY(B16,2)=6,WEEKDAY(B16,2)=7),"",VLOOKUP($E$1,horaire!$B$4:$W$26,5,FALSE))</f>
        <v>-</v>
      </c>
      <c r="G16" s="72" t="str">
        <f ca="1">IF(OR(WEEKDAY(B16,2)=6,WEEKDAY(B16,2)=7),"",VLOOKUP($E$1,horaire!$B$4:$W$26,6,FALSE))</f>
        <v>-</v>
      </c>
      <c r="H16" s="71"/>
      <c r="I16" s="43"/>
      <c r="J16" s="43"/>
      <c r="K16" s="43"/>
      <c r="L16" s="43"/>
      <c r="M16" s="21" t="str">
        <f t="shared" si="0"/>
        <v/>
      </c>
      <c r="N16" s="78"/>
      <c r="O16" s="22" t="str">
        <f t="shared" si="1"/>
        <v/>
      </c>
      <c r="Q16" s="84"/>
    </row>
    <row r="17" spans="2:17" s="18" customFormat="1" ht="17.100000000000001" customHeight="1" x14ac:dyDescent="0.2">
      <c r="B17" s="99">
        <f t="shared" ca="1" si="2"/>
        <v>43139</v>
      </c>
      <c r="C17" s="75">
        <f t="shared" ca="1" si="2"/>
        <v>43139</v>
      </c>
      <c r="D17" s="72" t="str">
        <f ca="1">IF(OR(WEEKDAY(B17,2)=6,WEEKDAY(B17,2)=7),"",VLOOKUP($E$1,horaire!$B$4:$W$26,3,FALSE))</f>
        <v>02h00</v>
      </c>
      <c r="E17" s="72" t="str">
        <f ca="1">IF(OR(WEEKDAY(B17,2)=6,WEEKDAY(B17,2)=7),"",VLOOKUP($E$1,horaire!$B$4:$W$26,4,FALSE))</f>
        <v>09h51</v>
      </c>
      <c r="F17" s="72" t="str">
        <f ca="1">IF(OR(WEEKDAY(B17,2)=6,WEEKDAY(B17,2)=7),"",VLOOKUP($E$1,horaire!$B$4:$W$26,5,FALSE))</f>
        <v>-</v>
      </c>
      <c r="G17" s="72" t="str">
        <f ca="1">IF(OR(WEEKDAY(B17,2)=6,WEEKDAY(B17,2)=7),"",VLOOKUP($E$1,horaire!$B$4:$W$26,6,FALSE))</f>
        <v>-</v>
      </c>
      <c r="H17" s="71"/>
      <c r="I17" s="43"/>
      <c r="J17" s="43"/>
      <c r="K17" s="43"/>
      <c r="L17" s="43"/>
      <c r="M17" s="21" t="str">
        <f t="shared" si="0"/>
        <v/>
      </c>
      <c r="N17" s="78"/>
      <c r="O17" s="22" t="str">
        <f t="shared" si="1"/>
        <v/>
      </c>
      <c r="Q17" s="84"/>
    </row>
    <row r="18" spans="2:17" s="18" customFormat="1" ht="17.100000000000001" customHeight="1" x14ac:dyDescent="0.2">
      <c r="B18" s="99">
        <f t="shared" ca="1" si="2"/>
        <v>43140</v>
      </c>
      <c r="C18" s="75">
        <f t="shared" ca="1" si="2"/>
        <v>43140</v>
      </c>
      <c r="D18" s="72" t="str">
        <f ca="1">IF(OR(WEEKDAY(B18,2)=6,WEEKDAY(B18,2)=7),"",VLOOKUP($E$1,horaire!$B$4:$W$26,3,FALSE))</f>
        <v>02h00</v>
      </c>
      <c r="E18" s="72" t="str">
        <f ca="1">IF(OR(WEEKDAY(B18,2)=6,WEEKDAY(B18,2)=7),"",VLOOKUP($E$1,horaire!$B$4:$W$26,4,FALSE))</f>
        <v>09h51</v>
      </c>
      <c r="F18" s="72" t="str">
        <f ca="1">IF(OR(WEEKDAY(B18,2)=6,WEEKDAY(B18,2)=7),"",VLOOKUP($E$1,horaire!$B$4:$W$26,5,FALSE))</f>
        <v>-</v>
      </c>
      <c r="G18" s="72" t="str">
        <f ca="1">IF(OR(WEEKDAY(B18,2)=6,WEEKDAY(B18,2)=7),"",VLOOKUP($E$1,horaire!$B$4:$W$26,6,FALSE))</f>
        <v>-</v>
      </c>
      <c r="H18" s="71"/>
      <c r="I18" s="43"/>
      <c r="J18" s="43"/>
      <c r="K18" s="43"/>
      <c r="L18" s="43"/>
      <c r="M18" s="21" t="str">
        <f t="shared" si="0"/>
        <v/>
      </c>
      <c r="N18" s="78"/>
      <c r="O18" s="22" t="str">
        <f t="shared" si="1"/>
        <v/>
      </c>
      <c r="Q18" s="84"/>
    </row>
    <row r="19" spans="2:17" s="18" customFormat="1" ht="17.100000000000001" customHeight="1" x14ac:dyDescent="0.2">
      <c r="B19" s="99">
        <f t="shared" ca="1" si="2"/>
        <v>43141</v>
      </c>
      <c r="C19" s="75">
        <f t="shared" ca="1" si="2"/>
        <v>43141</v>
      </c>
      <c r="D19" s="72" t="str">
        <f ca="1">IF(OR(WEEKDAY(B19,2)=6,WEEKDAY(B19,2)=7),"",VLOOKUP($E$1,horaire!$B$4:$W$26,3,FALSE))</f>
        <v/>
      </c>
      <c r="E19" s="72" t="str">
        <f ca="1">IF(OR(WEEKDAY(B19,2)=6,WEEKDAY(B19,2)=7),"",VLOOKUP($E$1,horaire!$B$4:$W$26,4,FALSE))</f>
        <v/>
      </c>
      <c r="F19" s="72" t="str">
        <f ca="1">IF(OR(WEEKDAY(B19,2)=6,WEEKDAY(B19,2)=7),"",VLOOKUP($E$1,horaire!$B$4:$W$26,5,FALSE))</f>
        <v/>
      </c>
      <c r="G19" s="72" t="str">
        <f ca="1">IF(OR(WEEKDAY(B19,2)=6,WEEKDAY(B19,2)=7),"",VLOOKUP($E$1,horaire!$B$4:$W$26,6,FALSE))</f>
        <v/>
      </c>
      <c r="H19" s="71"/>
      <c r="I19" s="43"/>
      <c r="J19" s="43"/>
      <c r="K19" s="43"/>
      <c r="L19" s="43"/>
      <c r="M19" s="21" t="str">
        <f t="shared" si="0"/>
        <v/>
      </c>
      <c r="N19" s="78"/>
      <c r="O19" s="22" t="str">
        <f t="shared" si="1"/>
        <v/>
      </c>
      <c r="Q19" s="84"/>
    </row>
    <row r="20" spans="2:17" s="18" customFormat="1" ht="17.100000000000001" customHeight="1" x14ac:dyDescent="0.2">
      <c r="B20" s="99">
        <f t="shared" ca="1" si="2"/>
        <v>43142</v>
      </c>
      <c r="C20" s="75">
        <f t="shared" ca="1" si="2"/>
        <v>43142</v>
      </c>
      <c r="D20" s="72" t="str">
        <f ca="1">IF(OR(WEEKDAY(B20,2)=6,WEEKDAY(B20,2)=7),"",VLOOKUP($E$1,horaire!$B$4:$W$26,3,FALSE))</f>
        <v/>
      </c>
      <c r="E20" s="72" t="str">
        <f ca="1">IF(OR(WEEKDAY(B20,2)=6,WEEKDAY(B20,2)=7),"",VLOOKUP($E$1,horaire!$B$4:$W$26,4,FALSE))</f>
        <v/>
      </c>
      <c r="F20" s="72" t="str">
        <f ca="1">IF(OR(WEEKDAY(B20,2)=6,WEEKDAY(B20,2)=7),"",VLOOKUP($E$1,horaire!$B$4:$W$26,5,FALSE))</f>
        <v/>
      </c>
      <c r="G20" s="72" t="str">
        <f ca="1">IF(OR(WEEKDAY(B20,2)=6,WEEKDAY(B20,2)=7),"",VLOOKUP($E$1,horaire!$B$4:$W$26,6,FALSE))</f>
        <v/>
      </c>
      <c r="H20" s="71"/>
      <c r="I20" s="43"/>
      <c r="J20" s="43"/>
      <c r="K20" s="43"/>
      <c r="L20" s="43"/>
      <c r="M20" s="21" t="str">
        <f t="shared" si="0"/>
        <v/>
      </c>
      <c r="N20" s="78"/>
      <c r="O20" s="22" t="str">
        <f t="shared" si="1"/>
        <v/>
      </c>
      <c r="Q20" s="84"/>
    </row>
    <row r="21" spans="2:17" s="18" customFormat="1" ht="17.100000000000001" customHeight="1" x14ac:dyDescent="0.2">
      <c r="B21" s="99">
        <f t="shared" ca="1" si="2"/>
        <v>43143</v>
      </c>
      <c r="C21" s="75">
        <f t="shared" ca="1" si="2"/>
        <v>43143</v>
      </c>
      <c r="D21" s="72" t="str">
        <f ca="1">IF(OR(WEEKDAY(B21,2)=6,WEEKDAY(B21,2)=7),"",VLOOKUP($E$1,horaire!$B$4:$W$26,3,FALSE))</f>
        <v>02h00</v>
      </c>
      <c r="E21" s="72" t="str">
        <f ca="1">IF(OR(WEEKDAY(B21,2)=6,WEEKDAY(B21,2)=7),"",VLOOKUP($E$1,horaire!$B$4:$W$26,4,FALSE))</f>
        <v>09h51</v>
      </c>
      <c r="F21" s="72" t="str">
        <f ca="1">IF(OR(WEEKDAY(B21,2)=6,WEEKDAY(B21,2)=7),"",VLOOKUP($E$1,horaire!$B$4:$W$26,5,FALSE))</f>
        <v>-</v>
      </c>
      <c r="G21" s="72" t="str">
        <f ca="1">IF(OR(WEEKDAY(B21,2)=6,WEEKDAY(B21,2)=7),"",VLOOKUP($E$1,horaire!$B$4:$W$26,6,FALSE))</f>
        <v>-</v>
      </c>
      <c r="H21" s="71"/>
      <c r="I21" s="43"/>
      <c r="J21" s="43"/>
      <c r="K21" s="43"/>
      <c r="L21" s="43"/>
      <c r="M21" s="21" t="str">
        <f t="shared" si="0"/>
        <v/>
      </c>
      <c r="N21" s="78"/>
      <c r="O21" s="22" t="str">
        <f t="shared" si="1"/>
        <v/>
      </c>
      <c r="Q21" s="84"/>
    </row>
    <row r="22" spans="2:17" s="18" customFormat="1" ht="17.100000000000001" customHeight="1" x14ac:dyDescent="0.2">
      <c r="B22" s="99">
        <f t="shared" ca="1" si="2"/>
        <v>43144</v>
      </c>
      <c r="C22" s="75">
        <f t="shared" ca="1" si="2"/>
        <v>43144</v>
      </c>
      <c r="D22" s="72" t="str">
        <f ca="1">IF(OR(WEEKDAY(B22,2)=6,WEEKDAY(B22,2)=7),"",VLOOKUP($E$1,horaire!$B$4:$W$26,3,FALSE))</f>
        <v>02h00</v>
      </c>
      <c r="E22" s="72" t="str">
        <f ca="1">IF(OR(WEEKDAY(B22,2)=6,WEEKDAY(B22,2)=7),"",VLOOKUP($E$1,horaire!$B$4:$W$26,4,FALSE))</f>
        <v>09h51</v>
      </c>
      <c r="F22" s="72" t="str">
        <f ca="1">IF(OR(WEEKDAY(B22,2)=6,WEEKDAY(B22,2)=7),"",VLOOKUP($E$1,horaire!$B$4:$W$26,5,FALSE))</f>
        <v>-</v>
      </c>
      <c r="G22" s="72" t="str">
        <f ca="1">IF(OR(WEEKDAY(B22,2)=6,WEEKDAY(B22,2)=7),"",VLOOKUP($E$1,horaire!$B$4:$W$26,6,FALSE))</f>
        <v>-</v>
      </c>
      <c r="H22" s="71"/>
      <c r="I22" s="43"/>
      <c r="J22" s="43"/>
      <c r="K22" s="43"/>
      <c r="L22" s="43"/>
      <c r="M22" s="21" t="str">
        <f t="shared" si="0"/>
        <v/>
      </c>
      <c r="N22" s="78"/>
      <c r="O22" s="22" t="str">
        <f t="shared" si="1"/>
        <v/>
      </c>
      <c r="Q22" s="84"/>
    </row>
    <row r="23" spans="2:17" s="18" customFormat="1" ht="17.100000000000001" customHeight="1" x14ac:dyDescent="0.2">
      <c r="B23" s="99">
        <f t="shared" ca="1" si="2"/>
        <v>43145</v>
      </c>
      <c r="C23" s="75">
        <f t="shared" ca="1" si="2"/>
        <v>43145</v>
      </c>
      <c r="D23" s="72" t="str">
        <f ca="1">IF(OR(WEEKDAY(B23,2)=6,WEEKDAY(B23,2)=7),"",VLOOKUP($E$1,horaire!$B$4:$W$26,3,FALSE))</f>
        <v>02h00</v>
      </c>
      <c r="E23" s="72" t="str">
        <f ca="1">IF(OR(WEEKDAY(B23,2)=6,WEEKDAY(B23,2)=7),"",VLOOKUP($E$1,horaire!$B$4:$W$26,4,FALSE))</f>
        <v>09h51</v>
      </c>
      <c r="F23" s="72" t="str">
        <f ca="1">IF(OR(WEEKDAY(B23,2)=6,WEEKDAY(B23,2)=7),"",VLOOKUP($E$1,horaire!$B$4:$W$26,5,FALSE))</f>
        <v>-</v>
      </c>
      <c r="G23" s="72" t="str">
        <f ca="1">IF(OR(WEEKDAY(B23,2)=6,WEEKDAY(B23,2)=7),"",VLOOKUP($E$1,horaire!$B$4:$W$26,6,FALSE))</f>
        <v>-</v>
      </c>
      <c r="H23" s="71"/>
      <c r="I23" s="43"/>
      <c r="J23" s="43"/>
      <c r="K23" s="43"/>
      <c r="L23" s="43"/>
      <c r="M23" s="21" t="str">
        <f t="shared" si="0"/>
        <v/>
      </c>
      <c r="N23" s="78"/>
      <c r="O23" s="22" t="str">
        <f t="shared" si="1"/>
        <v/>
      </c>
      <c r="Q23" s="84"/>
    </row>
    <row r="24" spans="2:17" s="18" customFormat="1" ht="17.100000000000001" customHeight="1" x14ac:dyDescent="0.2">
      <c r="B24" s="99">
        <f t="shared" ca="1" si="2"/>
        <v>43146</v>
      </c>
      <c r="C24" s="75">
        <f t="shared" ca="1" si="2"/>
        <v>43146</v>
      </c>
      <c r="D24" s="72" t="str">
        <f ca="1">IF(OR(WEEKDAY(B24,2)=6,WEEKDAY(B24,2)=7),"",VLOOKUP($E$1,horaire!$B$4:$W$26,3,FALSE))</f>
        <v>02h00</v>
      </c>
      <c r="E24" s="72" t="str">
        <f ca="1">IF(OR(WEEKDAY(B24,2)=6,WEEKDAY(B24,2)=7),"",VLOOKUP($E$1,horaire!$B$4:$W$26,4,FALSE))</f>
        <v>09h51</v>
      </c>
      <c r="F24" s="72" t="str">
        <f ca="1">IF(OR(WEEKDAY(B24,2)=6,WEEKDAY(B24,2)=7),"",VLOOKUP($E$1,horaire!$B$4:$W$26,5,FALSE))</f>
        <v>-</v>
      </c>
      <c r="G24" s="72" t="str">
        <f ca="1">IF(OR(WEEKDAY(B24,2)=6,WEEKDAY(B24,2)=7),"",VLOOKUP($E$1,horaire!$B$4:$W$26,6,FALSE))</f>
        <v>-</v>
      </c>
      <c r="H24" s="71"/>
      <c r="I24" s="43"/>
      <c r="J24" s="43"/>
      <c r="K24" s="43"/>
      <c r="L24" s="43"/>
      <c r="M24" s="21" t="str">
        <f t="shared" si="0"/>
        <v/>
      </c>
      <c r="N24" s="78"/>
      <c r="O24" s="22" t="str">
        <f t="shared" si="1"/>
        <v/>
      </c>
      <c r="Q24" s="84"/>
    </row>
    <row r="25" spans="2:17" s="18" customFormat="1" ht="17.100000000000001" customHeight="1" x14ac:dyDescent="0.2">
      <c r="B25" s="99">
        <f t="shared" ca="1" si="2"/>
        <v>43147</v>
      </c>
      <c r="C25" s="75">
        <f t="shared" ca="1" si="2"/>
        <v>43147</v>
      </c>
      <c r="D25" s="72" t="str">
        <f ca="1">IF(OR(WEEKDAY(B25,2)=6,WEEKDAY(B25,2)=7),"",VLOOKUP($E$1,horaire!$B$4:$W$26,3,FALSE))</f>
        <v>02h00</v>
      </c>
      <c r="E25" s="72" t="str">
        <f ca="1">IF(OR(WEEKDAY(B25,2)=6,WEEKDAY(B25,2)=7),"",VLOOKUP($E$1,horaire!$B$4:$W$26,4,FALSE))</f>
        <v>09h51</v>
      </c>
      <c r="F25" s="72" t="str">
        <f ca="1">IF(OR(WEEKDAY(B25,2)=6,WEEKDAY(B25,2)=7),"",VLOOKUP($E$1,horaire!$B$4:$W$26,5,FALSE))</f>
        <v>-</v>
      </c>
      <c r="G25" s="72" t="str">
        <f ca="1">IF(OR(WEEKDAY(B25,2)=6,WEEKDAY(B25,2)=7),"",VLOOKUP($E$1,horaire!$B$4:$W$26,6,FALSE))</f>
        <v>-</v>
      </c>
      <c r="H25" s="71"/>
      <c r="I25" s="43"/>
      <c r="J25" s="43"/>
      <c r="K25" s="43"/>
      <c r="L25" s="43"/>
      <c r="M25" s="21" t="str">
        <f t="shared" si="0"/>
        <v/>
      </c>
      <c r="N25" s="78"/>
      <c r="O25" s="22" t="str">
        <f t="shared" si="1"/>
        <v/>
      </c>
      <c r="Q25" s="84"/>
    </row>
    <row r="26" spans="2:17" s="18" customFormat="1" ht="17.100000000000001" customHeight="1" x14ac:dyDescent="0.2">
      <c r="B26" s="99">
        <f t="shared" ca="1" si="2"/>
        <v>43148</v>
      </c>
      <c r="C26" s="75">
        <f t="shared" ca="1" si="2"/>
        <v>43148</v>
      </c>
      <c r="D26" s="72" t="str">
        <f ca="1">IF(OR(WEEKDAY(B26,2)=6,WEEKDAY(B26,2)=7),"",VLOOKUP($E$1,horaire!$B$4:$W$26,3,FALSE))</f>
        <v/>
      </c>
      <c r="E26" s="72" t="str">
        <f ca="1">IF(OR(WEEKDAY(B26,2)=6,WEEKDAY(B26,2)=7),"",VLOOKUP($E$1,horaire!$B$4:$W$26,4,FALSE))</f>
        <v/>
      </c>
      <c r="F26" s="72" t="str">
        <f ca="1">IF(OR(WEEKDAY(B26,2)=6,WEEKDAY(B26,2)=7),"",VLOOKUP($E$1,horaire!$B$4:$W$26,5,FALSE))</f>
        <v/>
      </c>
      <c r="G26" s="72" t="str">
        <f ca="1">IF(OR(WEEKDAY(B26,2)=6,WEEKDAY(B26,2)=7),"",VLOOKUP($E$1,horaire!$B$4:$W$26,6,FALSE))</f>
        <v/>
      </c>
      <c r="H26" s="71"/>
      <c r="I26" s="43"/>
      <c r="J26" s="43"/>
      <c r="K26" s="43"/>
      <c r="L26" s="43"/>
      <c r="M26" s="21" t="str">
        <f t="shared" si="0"/>
        <v/>
      </c>
      <c r="N26" s="78"/>
      <c r="O26" s="22" t="str">
        <f t="shared" si="1"/>
        <v/>
      </c>
      <c r="Q26" s="84"/>
    </row>
    <row r="27" spans="2:17" s="18" customFormat="1" ht="17.100000000000001" customHeight="1" x14ac:dyDescent="0.2">
      <c r="B27" s="99">
        <f t="shared" ref="B27:C40" ca="1" si="3">+B26+1</f>
        <v>43149</v>
      </c>
      <c r="C27" s="75">
        <f t="shared" ca="1" si="3"/>
        <v>43149</v>
      </c>
      <c r="D27" s="72" t="str">
        <f ca="1">IF(OR(WEEKDAY(B27,2)=6,WEEKDAY(B27,2)=7),"",VLOOKUP($E$1,horaire!$B$4:$W$26,3,FALSE))</f>
        <v/>
      </c>
      <c r="E27" s="72" t="str">
        <f ca="1">IF(OR(WEEKDAY(B27,2)=6,WEEKDAY(B27,2)=7),"",VLOOKUP($E$1,horaire!$B$4:$W$26,4,FALSE))</f>
        <v/>
      </c>
      <c r="F27" s="72" t="str">
        <f ca="1">IF(OR(WEEKDAY(B27,2)=6,WEEKDAY(B27,2)=7),"",VLOOKUP($E$1,horaire!$B$4:$W$26,5,FALSE))</f>
        <v/>
      </c>
      <c r="G27" s="72" t="str">
        <f ca="1">IF(OR(WEEKDAY(B27,2)=6,WEEKDAY(B27,2)=7),"",VLOOKUP($E$1,horaire!$B$4:$W$26,6,FALSE))</f>
        <v/>
      </c>
      <c r="H27" s="71"/>
      <c r="I27" s="43"/>
      <c r="J27" s="43"/>
      <c r="K27" s="43"/>
      <c r="L27" s="43"/>
      <c r="M27" s="29" t="str">
        <f t="shared" si="0"/>
        <v/>
      </c>
      <c r="N27" s="78"/>
      <c r="O27" s="22" t="str">
        <f t="shared" si="1"/>
        <v/>
      </c>
      <c r="Q27" s="84"/>
    </row>
    <row r="28" spans="2:17" s="18" customFormat="1" ht="17.100000000000001" customHeight="1" x14ac:dyDescent="0.2">
      <c r="B28" s="99">
        <f t="shared" ca="1" si="3"/>
        <v>43150</v>
      </c>
      <c r="C28" s="75">
        <f t="shared" ca="1" si="3"/>
        <v>43150</v>
      </c>
      <c r="D28" s="72" t="str">
        <f ca="1">IF(OR(WEEKDAY(B28,2)=6,WEEKDAY(B28,2)=7),"",VLOOKUP($E$1,horaire!$B$4:$W$26,3,FALSE))</f>
        <v>02h00</v>
      </c>
      <c r="E28" s="72" t="str">
        <f ca="1">IF(OR(WEEKDAY(B28,2)=6,WEEKDAY(B28,2)=7),"",VLOOKUP($E$1,horaire!$B$4:$W$26,4,FALSE))</f>
        <v>09h51</v>
      </c>
      <c r="F28" s="72" t="str">
        <f ca="1">IF(OR(WEEKDAY(B28,2)=6,WEEKDAY(B28,2)=7),"",VLOOKUP($E$1,horaire!$B$4:$W$26,5,FALSE))</f>
        <v>-</v>
      </c>
      <c r="G28" s="72" t="str">
        <f ca="1">IF(OR(WEEKDAY(B28,2)=6,WEEKDAY(B28,2)=7),"",VLOOKUP($E$1,horaire!$B$4:$W$26,6,FALSE))</f>
        <v>-</v>
      </c>
      <c r="H28" s="71"/>
      <c r="I28" s="43"/>
      <c r="J28" s="43"/>
      <c r="K28" s="43"/>
      <c r="L28" s="43"/>
      <c r="M28" s="29" t="str">
        <f t="shared" si="0"/>
        <v/>
      </c>
      <c r="N28" s="78"/>
      <c r="O28" s="22" t="str">
        <f t="shared" si="1"/>
        <v/>
      </c>
      <c r="Q28" s="84"/>
    </row>
    <row r="29" spans="2:17" s="18" customFormat="1" ht="17.100000000000001" customHeight="1" x14ac:dyDescent="0.2">
      <c r="B29" s="99">
        <f t="shared" ca="1" si="3"/>
        <v>43151</v>
      </c>
      <c r="C29" s="75">
        <f t="shared" ca="1" si="3"/>
        <v>43151</v>
      </c>
      <c r="D29" s="72" t="str">
        <f ca="1">IF(OR(WEEKDAY(B29,2)=6,WEEKDAY(B29,2)=7),"",VLOOKUP($E$1,horaire!$B$4:$W$26,3,FALSE))</f>
        <v>02h00</v>
      </c>
      <c r="E29" s="72" t="str">
        <f ca="1">IF(OR(WEEKDAY(B29,2)=6,WEEKDAY(B29,2)=7),"",VLOOKUP($E$1,horaire!$B$4:$W$26,4,FALSE))</f>
        <v>09h51</v>
      </c>
      <c r="F29" s="72" t="str">
        <f ca="1">IF(OR(WEEKDAY(B29,2)=6,WEEKDAY(B29,2)=7),"",VLOOKUP($E$1,horaire!$B$4:$W$26,5,FALSE))</f>
        <v>-</v>
      </c>
      <c r="G29" s="72" t="str">
        <f ca="1">IF(OR(WEEKDAY(B29,2)=6,WEEKDAY(B29,2)=7),"",VLOOKUP($E$1,horaire!$B$4:$W$26,6,FALSE))</f>
        <v>-</v>
      </c>
      <c r="H29" s="71"/>
      <c r="I29" s="43"/>
      <c r="J29" s="43"/>
      <c r="K29" s="43"/>
      <c r="L29" s="43"/>
      <c r="M29" s="29" t="str">
        <f t="shared" si="0"/>
        <v/>
      </c>
      <c r="N29" s="78"/>
      <c r="O29" s="22" t="str">
        <f t="shared" si="1"/>
        <v/>
      </c>
      <c r="Q29" s="84"/>
    </row>
    <row r="30" spans="2:17" s="18" customFormat="1" ht="17.100000000000001" customHeight="1" x14ac:dyDescent="0.2">
      <c r="B30" s="99">
        <f t="shared" ca="1" si="3"/>
        <v>43152</v>
      </c>
      <c r="C30" s="75">
        <f t="shared" ca="1" si="3"/>
        <v>43152</v>
      </c>
      <c r="D30" s="72" t="str">
        <f ca="1">IF(OR(WEEKDAY(B30,2)=6,WEEKDAY(B30,2)=7),"",VLOOKUP($E$1,horaire!$B$4:$W$26,3,FALSE))</f>
        <v>02h00</v>
      </c>
      <c r="E30" s="72" t="str">
        <f ca="1">IF(OR(WEEKDAY(B30,2)=6,WEEKDAY(B30,2)=7),"",VLOOKUP($E$1,horaire!$B$4:$W$26,4,FALSE))</f>
        <v>09h51</v>
      </c>
      <c r="F30" s="72" t="str">
        <f ca="1">IF(OR(WEEKDAY(B30,2)=6,WEEKDAY(B30,2)=7),"",VLOOKUP($E$1,horaire!$B$4:$W$26,5,FALSE))</f>
        <v>-</v>
      </c>
      <c r="G30" s="72" t="str">
        <f ca="1">IF(OR(WEEKDAY(B30,2)=6,WEEKDAY(B30,2)=7),"",VLOOKUP($E$1,horaire!$B$4:$W$26,6,FALSE))</f>
        <v>-</v>
      </c>
      <c r="H30" s="71"/>
      <c r="I30" s="43"/>
      <c r="J30" s="43"/>
      <c r="K30" s="43"/>
      <c r="L30" s="43"/>
      <c r="M30" s="29" t="str">
        <f t="shared" si="0"/>
        <v/>
      </c>
      <c r="N30" s="78"/>
      <c r="O30" s="22" t="str">
        <f t="shared" si="1"/>
        <v/>
      </c>
      <c r="Q30" s="84"/>
    </row>
    <row r="31" spans="2:17" s="18" customFormat="1" ht="17.100000000000001" customHeight="1" x14ac:dyDescent="0.2">
      <c r="B31" s="99">
        <f t="shared" ca="1" si="3"/>
        <v>43153</v>
      </c>
      <c r="C31" s="75">
        <f t="shared" ca="1" si="3"/>
        <v>43153</v>
      </c>
      <c r="D31" s="72" t="str">
        <f ca="1">IF(OR(WEEKDAY(B31,2)=6,WEEKDAY(B31,2)=7),"",VLOOKUP($E$1,horaire!$B$4:$W$26,3,FALSE))</f>
        <v>02h00</v>
      </c>
      <c r="E31" s="72" t="str">
        <f ca="1">IF(OR(WEEKDAY(B31,2)=6,WEEKDAY(B31,2)=7),"",VLOOKUP($E$1,horaire!$B$4:$W$26,4,FALSE))</f>
        <v>09h51</v>
      </c>
      <c r="F31" s="72" t="str">
        <f ca="1">IF(OR(WEEKDAY(B31,2)=6,WEEKDAY(B31,2)=7),"",VLOOKUP($E$1,horaire!$B$4:$W$26,5,FALSE))</f>
        <v>-</v>
      </c>
      <c r="G31" s="72" t="str">
        <f ca="1">IF(OR(WEEKDAY(B31,2)=6,WEEKDAY(B31,2)=7),"",VLOOKUP($E$1,horaire!$B$4:$W$26,6,FALSE))</f>
        <v>-</v>
      </c>
      <c r="H31" s="71"/>
      <c r="I31" s="43"/>
      <c r="J31" s="43"/>
      <c r="K31" s="43"/>
      <c r="L31" s="43"/>
      <c r="M31" s="29" t="str">
        <f t="shared" si="0"/>
        <v/>
      </c>
      <c r="N31" s="78"/>
      <c r="O31" s="22" t="str">
        <f t="shared" si="1"/>
        <v/>
      </c>
      <c r="Q31" s="84"/>
    </row>
    <row r="32" spans="2:17" s="18" customFormat="1" ht="17.100000000000001" customHeight="1" x14ac:dyDescent="0.2">
      <c r="B32" s="99">
        <f t="shared" ca="1" si="3"/>
        <v>43154</v>
      </c>
      <c r="C32" s="75">
        <f t="shared" ca="1" si="3"/>
        <v>43154</v>
      </c>
      <c r="D32" s="72" t="str">
        <f ca="1">IF(OR(WEEKDAY(B32,2)=6,WEEKDAY(B32,2)=7),"",VLOOKUP($E$1,horaire!$B$4:$W$26,3,FALSE))</f>
        <v>02h00</v>
      </c>
      <c r="E32" s="72" t="str">
        <f ca="1">IF(OR(WEEKDAY(B32,2)=6,WEEKDAY(B32,2)=7),"",VLOOKUP($E$1,horaire!$B$4:$W$26,4,FALSE))</f>
        <v>09h51</v>
      </c>
      <c r="F32" s="72" t="str">
        <f ca="1">IF(OR(WEEKDAY(B32,2)=6,WEEKDAY(B32,2)=7),"",VLOOKUP($E$1,horaire!$B$4:$W$26,5,FALSE))</f>
        <v>-</v>
      </c>
      <c r="G32" s="72" t="str">
        <f ca="1">IF(OR(WEEKDAY(B32,2)=6,WEEKDAY(B32,2)=7),"",VLOOKUP($E$1,horaire!$B$4:$W$26,6,FALSE))</f>
        <v>-</v>
      </c>
      <c r="H32" s="71"/>
      <c r="I32" s="43"/>
      <c r="J32" s="43"/>
      <c r="K32" s="43"/>
      <c r="L32" s="43"/>
      <c r="M32" s="29" t="str">
        <f t="shared" si="0"/>
        <v/>
      </c>
      <c r="N32" s="78"/>
      <c r="O32" s="22" t="str">
        <f t="shared" si="1"/>
        <v/>
      </c>
      <c r="Q32" s="84"/>
    </row>
    <row r="33" spans="2:17" s="18" customFormat="1" ht="17.100000000000001" customHeight="1" x14ac:dyDescent="0.2">
      <c r="B33" s="99">
        <f t="shared" ca="1" si="3"/>
        <v>43155</v>
      </c>
      <c r="C33" s="75">
        <f t="shared" ca="1" si="3"/>
        <v>43155</v>
      </c>
      <c r="D33" s="72" t="str">
        <f ca="1">IF(OR(WEEKDAY(B33,2)=6,WEEKDAY(B33,2)=7),"",VLOOKUP($E$1,horaire!$B$4:$W$26,3,FALSE))</f>
        <v/>
      </c>
      <c r="E33" s="72" t="str">
        <f ca="1">IF(OR(WEEKDAY(B33,2)=6,WEEKDAY(B33,2)=7),"",VLOOKUP($E$1,horaire!$B$4:$W$26,4,FALSE))</f>
        <v/>
      </c>
      <c r="F33" s="72" t="str">
        <f ca="1">IF(OR(WEEKDAY(B33,2)=6,WEEKDAY(B33,2)=7),"",VLOOKUP($E$1,horaire!$B$4:$W$26,5,FALSE))</f>
        <v/>
      </c>
      <c r="G33" s="72" t="str">
        <f ca="1">IF(OR(WEEKDAY(B33,2)=6,WEEKDAY(B33,2)=7),"",VLOOKUP($E$1,horaire!$B$4:$W$26,6,FALSE))</f>
        <v/>
      </c>
      <c r="H33" s="71"/>
      <c r="I33" s="43"/>
      <c r="J33" s="43"/>
      <c r="K33" s="43"/>
      <c r="L33" s="43"/>
      <c r="M33" s="29" t="str">
        <f t="shared" si="0"/>
        <v/>
      </c>
      <c r="N33" s="78"/>
      <c r="O33" s="22" t="str">
        <f t="shared" si="1"/>
        <v/>
      </c>
      <c r="Q33" s="84"/>
    </row>
    <row r="34" spans="2:17" s="18" customFormat="1" ht="17.100000000000001" customHeight="1" x14ac:dyDescent="0.2">
      <c r="B34" s="99">
        <f t="shared" ca="1" si="3"/>
        <v>43156</v>
      </c>
      <c r="C34" s="75">
        <f t="shared" ca="1" si="3"/>
        <v>43156</v>
      </c>
      <c r="D34" s="72" t="str">
        <f ca="1">IF(OR(WEEKDAY(B34,2)=6,WEEKDAY(B34,2)=7),"",VLOOKUP($E$1,horaire!$B$4:$W$26,3,FALSE))</f>
        <v/>
      </c>
      <c r="E34" s="72" t="str">
        <f ca="1">IF(OR(WEEKDAY(B34,2)=6,WEEKDAY(B34,2)=7),"",VLOOKUP($E$1,horaire!$B$4:$W$26,4,FALSE))</f>
        <v/>
      </c>
      <c r="F34" s="72" t="str">
        <f ca="1">IF(OR(WEEKDAY(B34,2)=6,WEEKDAY(B34,2)=7),"",VLOOKUP($E$1,horaire!$B$4:$W$26,5,FALSE))</f>
        <v/>
      </c>
      <c r="G34" s="72" t="str">
        <f ca="1">IF(OR(WEEKDAY(B34,2)=6,WEEKDAY(B34,2)=7),"",VLOOKUP($E$1,horaire!$B$4:$W$26,6,FALSE))</f>
        <v/>
      </c>
      <c r="H34" s="71"/>
      <c r="I34" s="43"/>
      <c r="J34" s="43"/>
      <c r="K34" s="43"/>
      <c r="L34" s="43"/>
      <c r="M34" s="29" t="str">
        <f t="shared" si="0"/>
        <v/>
      </c>
      <c r="N34" s="78"/>
      <c r="O34" s="22" t="str">
        <f t="shared" si="1"/>
        <v/>
      </c>
      <c r="Q34" s="84"/>
    </row>
    <row r="35" spans="2:17" s="18" customFormat="1" ht="17.100000000000001" customHeight="1" x14ac:dyDescent="0.2">
      <c r="B35" s="99">
        <f t="shared" ca="1" si="3"/>
        <v>43157</v>
      </c>
      <c r="C35" s="75">
        <f t="shared" ca="1" si="3"/>
        <v>43157</v>
      </c>
      <c r="D35" s="72" t="str">
        <f ca="1">IF(OR(WEEKDAY(B35,2)=6,WEEKDAY(B35,2)=7),"",VLOOKUP($E$1,horaire!$B$4:$W$26,3,FALSE))</f>
        <v>02h00</v>
      </c>
      <c r="E35" s="72" t="str">
        <f ca="1">IF(OR(WEEKDAY(B35,2)=6,WEEKDAY(B35,2)=7),"",VLOOKUP($E$1,horaire!$B$4:$W$26,4,FALSE))</f>
        <v>09h51</v>
      </c>
      <c r="F35" s="72" t="str">
        <f ca="1">IF(OR(WEEKDAY(B35,2)=6,WEEKDAY(B35,2)=7),"",VLOOKUP($E$1,horaire!$B$4:$W$26,5,FALSE))</f>
        <v>-</v>
      </c>
      <c r="G35" s="72" t="str">
        <f ca="1">IF(OR(WEEKDAY(B35,2)=6,WEEKDAY(B35,2)=7),"",VLOOKUP($E$1,horaire!$B$4:$W$26,6,FALSE))</f>
        <v>-</v>
      </c>
      <c r="H35" s="71"/>
      <c r="I35" s="43"/>
      <c r="J35" s="43"/>
      <c r="K35" s="43"/>
      <c r="L35" s="43"/>
      <c r="M35" s="29" t="str">
        <f t="shared" si="0"/>
        <v/>
      </c>
      <c r="N35" s="78"/>
      <c r="O35" s="22" t="str">
        <f t="shared" si="1"/>
        <v/>
      </c>
      <c r="Q35" s="84"/>
    </row>
    <row r="36" spans="2:17" s="18" customFormat="1" ht="17.100000000000001" customHeight="1" x14ac:dyDescent="0.2">
      <c r="B36" s="99">
        <f t="shared" ca="1" si="3"/>
        <v>43158</v>
      </c>
      <c r="C36" s="75">
        <f t="shared" ca="1" si="3"/>
        <v>43158</v>
      </c>
      <c r="D36" s="72" t="str">
        <f ca="1">IF(OR(WEEKDAY(B36,2)=6,WEEKDAY(B36,2)=7),"",VLOOKUP($E$1,horaire!$B$4:$W$26,3,FALSE))</f>
        <v>02h00</v>
      </c>
      <c r="E36" s="72" t="str">
        <f ca="1">IF(OR(WEEKDAY(B36,2)=6,WEEKDAY(B36,2)=7),"",VLOOKUP($E$1,horaire!$B$4:$W$26,4,FALSE))</f>
        <v>09h51</v>
      </c>
      <c r="F36" s="72" t="str">
        <f ca="1">IF(OR(WEEKDAY(B36,2)=6,WEEKDAY(B36,2)=7),"",VLOOKUP($E$1,horaire!$B$4:$W$26,5,FALSE))</f>
        <v>-</v>
      </c>
      <c r="G36" s="72" t="str">
        <f ca="1">IF(OR(WEEKDAY(B36,2)=6,WEEKDAY(B36,2)=7),"",VLOOKUP($E$1,horaire!$B$4:$W$26,6,FALSE))</f>
        <v>-</v>
      </c>
      <c r="H36" s="71"/>
      <c r="I36" s="43"/>
      <c r="J36" s="43"/>
      <c r="K36" s="43"/>
      <c r="L36" s="43"/>
      <c r="M36" s="29" t="str">
        <f t="shared" si="0"/>
        <v/>
      </c>
      <c r="N36" s="78"/>
      <c r="O36" s="22" t="str">
        <f t="shared" si="1"/>
        <v/>
      </c>
      <c r="Q36" s="84"/>
    </row>
    <row r="37" spans="2:17" s="18" customFormat="1" ht="17.100000000000001" customHeight="1" x14ac:dyDescent="0.2">
      <c r="B37" s="99">
        <f t="shared" ca="1" si="3"/>
        <v>43159</v>
      </c>
      <c r="C37" s="75">
        <f t="shared" ca="1" si="3"/>
        <v>43159</v>
      </c>
      <c r="D37" s="72" t="str">
        <f ca="1">IF(OR(WEEKDAY(B37,2)=6,WEEKDAY(B37,2)=7),"",VLOOKUP($E$1,horaire!$B$4:$W$26,3,FALSE))</f>
        <v>02h00</v>
      </c>
      <c r="E37" s="72" t="str">
        <f ca="1">IF(OR(WEEKDAY(B37,2)=6,WEEKDAY(B37,2)=7),"",VLOOKUP($E$1,horaire!$B$4:$W$26,4,FALSE))</f>
        <v>09h51</v>
      </c>
      <c r="F37" s="72" t="str">
        <f ca="1">IF(OR(WEEKDAY(B37,2)=6,WEEKDAY(B37,2)=7),"",VLOOKUP($E$1,horaire!$B$4:$W$26,5,FALSE))</f>
        <v>-</v>
      </c>
      <c r="G37" s="72" t="str">
        <f ca="1">IF(OR(WEEKDAY(B37,2)=6,WEEKDAY(B37,2)=7),"",VLOOKUP($E$1,horaire!$B$4:$W$26,6,FALSE))</f>
        <v>-</v>
      </c>
      <c r="H37" s="71"/>
      <c r="I37" s="43"/>
      <c r="J37" s="43"/>
      <c r="K37" s="43"/>
      <c r="L37" s="43"/>
      <c r="M37" s="29" t="str">
        <f t="shared" si="0"/>
        <v/>
      </c>
      <c r="N37" s="78"/>
      <c r="O37" s="22" t="str">
        <f t="shared" si="1"/>
        <v/>
      </c>
      <c r="Q37" s="84"/>
    </row>
    <row r="38" spans="2:17" s="18" customFormat="1" ht="17.100000000000001" customHeight="1" x14ac:dyDescent="0.2">
      <c r="B38" s="99">
        <f t="shared" ca="1" si="3"/>
        <v>43160</v>
      </c>
      <c r="C38" s="75">
        <f t="shared" ca="1" si="3"/>
        <v>43160</v>
      </c>
      <c r="D38" s="72" t="str">
        <f ca="1">IF(OR(WEEKDAY(B38,2)=6,WEEKDAY(B38,2)=7),"",VLOOKUP($E$1,horaire!$B$4:$W$26,3,FALSE))</f>
        <v>02h00</v>
      </c>
      <c r="E38" s="72" t="str">
        <f ca="1">IF(OR(WEEKDAY(B38,2)=6,WEEKDAY(B38,2)=7),"",VLOOKUP($E$1,horaire!$B$4:$W$26,4,FALSE))</f>
        <v>09h51</v>
      </c>
      <c r="F38" s="72" t="str">
        <f ca="1">IF(OR(WEEKDAY(B38,2)=6,WEEKDAY(B38,2)=7),"",VLOOKUP($E$1,horaire!$B$4:$W$26,5,FALSE))</f>
        <v>-</v>
      </c>
      <c r="G38" s="72" t="str">
        <f ca="1">IF(OR(WEEKDAY(B38,2)=6,WEEKDAY(B38,2)=7),"",VLOOKUP($E$1,horaire!$B$4:$W$26,6,FALSE))</f>
        <v>-</v>
      </c>
      <c r="H38" s="71"/>
      <c r="I38" s="43"/>
      <c r="J38" s="43"/>
      <c r="K38" s="43"/>
      <c r="L38" s="43"/>
      <c r="M38" s="29" t="str">
        <f t="shared" si="0"/>
        <v/>
      </c>
      <c r="N38" s="78"/>
      <c r="O38" s="22" t="str">
        <f t="shared" si="1"/>
        <v/>
      </c>
      <c r="Q38" s="84"/>
    </row>
    <row r="39" spans="2:17" s="18" customFormat="1" ht="17.100000000000001" customHeight="1" x14ac:dyDescent="0.2">
      <c r="B39" s="99">
        <f t="shared" ca="1" si="3"/>
        <v>43161</v>
      </c>
      <c r="C39" s="75">
        <f t="shared" ca="1" si="3"/>
        <v>43161</v>
      </c>
      <c r="D39" s="72" t="str">
        <f ca="1">IF(OR(WEEKDAY(B39,2)=6,WEEKDAY(B39,2)=7),"",VLOOKUP($E$1,horaire!$B$4:$W$26,3,FALSE))</f>
        <v>02h00</v>
      </c>
      <c r="E39" s="72" t="str">
        <f ca="1">IF(OR(WEEKDAY(B39,2)=6,WEEKDAY(B39,2)=7),"",VLOOKUP($E$1,horaire!$B$4:$W$26,4,FALSE))</f>
        <v>09h51</v>
      </c>
      <c r="F39" s="72" t="str">
        <f ca="1">IF(OR(WEEKDAY(B39,2)=6,WEEKDAY(B39,2)=7),"",VLOOKUP($E$1,horaire!$B$4:$W$26,5,FALSE))</f>
        <v>-</v>
      </c>
      <c r="G39" s="72" t="str">
        <f ca="1">IF(OR(WEEKDAY(B39,2)=6,WEEKDAY(B39,2)=7),"",VLOOKUP($E$1,horaire!$B$4:$W$26,6,FALSE))</f>
        <v>-</v>
      </c>
      <c r="H39" s="71"/>
      <c r="I39" s="43"/>
      <c r="J39" s="43"/>
      <c r="K39" s="43"/>
      <c r="L39" s="43"/>
      <c r="M39" s="29" t="str">
        <f t="shared" si="0"/>
        <v/>
      </c>
      <c r="N39" s="78"/>
      <c r="O39" s="22" t="str">
        <f t="shared" si="1"/>
        <v/>
      </c>
      <c r="Q39" s="84"/>
    </row>
    <row r="40" spans="2:17" s="18" customFormat="1" ht="17.100000000000001" customHeight="1" x14ac:dyDescent="0.2">
      <c r="B40" s="100">
        <f t="shared" ca="1" si="3"/>
        <v>43162</v>
      </c>
      <c r="C40" s="76">
        <f t="shared" ca="1" si="3"/>
        <v>43162</v>
      </c>
      <c r="D40" s="73" t="str">
        <f ca="1">IF(OR(WEEKDAY(B40,2)=6,WEEKDAY(B40,2)=7),"",VLOOKUP($E$1,horaire!$B$4:$W$26,3,FALSE))</f>
        <v/>
      </c>
      <c r="E40" s="73" t="str">
        <f ca="1">IF(OR(WEEKDAY(B40,2)=6,WEEKDAY(B40,2)=7),"",VLOOKUP($E$1,horaire!$B$4:$W$26,4,FALSE))</f>
        <v/>
      </c>
      <c r="F40" s="73" t="str">
        <f ca="1">IF(OR(WEEKDAY(B40,2)=6,WEEKDAY(B40,2)=7),"",VLOOKUP($E$1,horaire!$B$4:$W$26,5,FALSE))</f>
        <v/>
      </c>
      <c r="G40" s="73" t="str">
        <f ca="1">IF(OR(WEEKDAY(B40,2)=6,WEEKDAY(B40,2)=7),"",VLOOKUP($E$1,horaire!$B$4:$W$26,6,FALSE))</f>
        <v/>
      </c>
      <c r="H40" s="71"/>
      <c r="I40" s="44"/>
      <c r="J40" s="44"/>
      <c r="K40" s="44"/>
      <c r="L40" s="44"/>
      <c r="M40" s="30" t="str">
        <f t="shared" si="0"/>
        <v/>
      </c>
      <c r="N40" s="79"/>
      <c r="O40" s="23" t="str">
        <f t="shared" si="1"/>
        <v/>
      </c>
      <c r="Q40" s="84"/>
    </row>
    <row r="41" spans="2:17" ht="24.95" customHeight="1" x14ac:dyDescent="0.2"/>
    <row r="42" spans="2:17" ht="18" customHeight="1" x14ac:dyDescent="0.2">
      <c r="K42" s="31"/>
      <c r="L42" s="32" t="str">
        <f ca="1">"Cumul "&amp;MID(CELL("filename",A1),FIND("]",CELL("filename",A1))+1,32)</f>
        <v>Cumul Février</v>
      </c>
      <c r="M42" s="24" t="str">
        <f>IF(SUM(M10:M40)=0,"",SUM(M10:M40))</f>
        <v/>
      </c>
      <c r="O42" s="25" t="str">
        <f>IF(SUM(O10:O40)=0,"",SUM(O10:O40))</f>
        <v/>
      </c>
    </row>
    <row r="46" spans="2:17" x14ac:dyDescent="0.2">
      <c r="C46" s="41" t="s">
        <v>12</v>
      </c>
      <c r="F46" s="26" t="s">
        <v>12</v>
      </c>
      <c r="J46" s="26" t="s">
        <v>12</v>
      </c>
      <c r="M46" s="26" t="s">
        <v>12</v>
      </c>
      <c r="O46" s="38"/>
    </row>
    <row r="47" spans="2:17" x14ac:dyDescent="0.2">
      <c r="C47" s="41" t="s">
        <v>8</v>
      </c>
      <c r="F47" s="26" t="s">
        <v>9</v>
      </c>
      <c r="J47" s="26" t="s">
        <v>10</v>
      </c>
      <c r="M47" s="26" t="s">
        <v>11</v>
      </c>
      <c r="O47" s="38"/>
    </row>
  </sheetData>
  <sheetProtection algorithmName="SHA-512" hashValue="GqMx08khd5nhVKdUzK1G7jRr3hvmCjklIhZ1AIViBiHZ97EeEgMbrh2wZJSKo7XvTYOYVTeuPINU2weD4Ii5Dw==" saltValue="JtCXkMPyFHr9HO4lTd2BvQ==" spinCount="100000" sheet="1" selectLockedCells="1"/>
  <mergeCells count="9">
    <mergeCell ref="B1:D1"/>
    <mergeCell ref="E1:F1"/>
    <mergeCell ref="C5:O5"/>
    <mergeCell ref="D8:E8"/>
    <mergeCell ref="F8:G8"/>
    <mergeCell ref="I8:J8"/>
    <mergeCell ref="K8:L8"/>
    <mergeCell ref="M8:M9"/>
    <mergeCell ref="O8:O9"/>
  </mergeCells>
  <conditionalFormatting sqref="B10:G40 I10:M40 O10:O40">
    <cfRule type="expression" dxfId="43" priority="2">
      <formula>VLOOKUP($B10,Jrs_Feriés,1,0)</formula>
    </cfRule>
    <cfRule type="expression" dxfId="42" priority="3">
      <formula>WEEKDAY($C10,2)=7</formula>
    </cfRule>
    <cfRule type="expression" dxfId="41" priority="4">
      <formula>WEEKDAY($C10,2)=6</formula>
    </cfRule>
  </conditionalFormatting>
  <conditionalFormatting sqref="D10:G40 I10:M40 O10:O40">
    <cfRule type="expression" dxfId="40" priority="1">
      <formula>$B10=VLOOKUP(B10,Jrs_Feriés,1,0)</formula>
    </cfRule>
  </conditionalFormatting>
  <dataValidations count="1">
    <dataValidation type="list" allowBlank="1" showInputMessage="1" showErrorMessage="1" sqref="E1:F1" xr:uid="{00000000-0002-0000-0200-000000000000}">
      <formula1>Collaborateur</formula1>
    </dataValidation>
  </dataValidations>
  <printOptions horizontalCentered="1"/>
  <pageMargins left="0.23622047244094491" right="0.23622047244094491" top="0.94488188976377963" bottom="0.74803149606299213" header="0.31496062992125984" footer="0.31496062992125984"/>
  <pageSetup paperSize="9" scale="87" orientation="portrait" r:id="rId1"/>
  <headerFooter>
    <oddHeader>&amp;RImprimé le &amp;D à &amp;T</oddHeader>
    <oddFooter>&amp;L&amp;Z&amp;F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pageSetUpPr fitToPage="1"/>
  </sheetPr>
  <dimension ref="B1:Q47"/>
  <sheetViews>
    <sheetView showGridLines="0" zoomScale="140" zoomScaleNormal="140" workbookViewId="0">
      <pane ySplit="9" topLeftCell="A10" activePane="bottomLeft" state="frozen"/>
      <selection activeCell="E1" sqref="E1:F1"/>
      <selection pane="bottomLeft" activeCell="E1" sqref="E1:F1"/>
    </sheetView>
  </sheetViews>
  <sheetFormatPr baseColWidth="10" defaultRowHeight="12.75" x14ac:dyDescent="0.2"/>
  <cols>
    <col min="1" max="2" width="3.83203125" style="15" customWidth="1"/>
    <col min="3" max="3" width="5.83203125" style="33" customWidth="1"/>
    <col min="4" max="7" width="12" style="26"/>
    <col min="8" max="8" width="1.83203125" style="15" customWidth="1"/>
    <col min="9" max="12" width="12" style="26"/>
    <col min="13" max="13" width="12" style="27"/>
    <col min="14" max="14" width="1.83203125" style="15" hidden="1" customWidth="1"/>
    <col min="15" max="15" width="0" style="28" hidden="1" customWidth="1"/>
    <col min="16" max="16" width="3.83203125" style="15" customWidth="1"/>
    <col min="17" max="17" width="18.33203125" style="83" bestFit="1" customWidth="1"/>
    <col min="18" max="16384" width="12" style="15"/>
  </cols>
  <sheetData>
    <row r="1" spans="2:17" s="10" customFormat="1" ht="18" customHeight="1" x14ac:dyDescent="0.2">
      <c r="B1" s="108" t="s">
        <v>7</v>
      </c>
      <c r="C1" s="108"/>
      <c r="D1" s="108"/>
      <c r="E1" s="107" t="s">
        <v>74</v>
      </c>
      <c r="F1" s="107"/>
      <c r="G1" s="11"/>
      <c r="I1" s="12" t="s">
        <v>16</v>
      </c>
      <c r="J1" s="13">
        <f>VLOOKUP(E1,Salaire!C2:F23,3,FALSE)</f>
        <v>2102.0100000000002</v>
      </c>
      <c r="K1" s="11"/>
      <c r="L1" s="12" t="s">
        <v>17</v>
      </c>
      <c r="M1" s="14">
        <f>VLOOKUP(E1,Salaire!C2:F23,4,FALSE)</f>
        <v>13.859101997758293</v>
      </c>
      <c r="O1" s="14"/>
      <c r="P1" s="80">
        <f ca="1">MONTH(MID(CELL("filename",A1),FIND("]",CELL("filename",A1))+1,32)&amp;1)</f>
        <v>3</v>
      </c>
      <c r="Q1" s="82"/>
    </row>
    <row r="2" spans="2:17" x14ac:dyDescent="0.2">
      <c r="I2" s="12" t="s">
        <v>15</v>
      </c>
      <c r="J2" s="39" t="str">
        <f>VLOOKUP(E1,Salaire!C2:D23,2,FALSE)</f>
        <v>Franck</v>
      </c>
      <c r="K2" s="11"/>
      <c r="L2" s="12" t="s">
        <v>35</v>
      </c>
      <c r="M2" s="40" t="str">
        <f>VLOOKUP(E1,Salaire!C2:G23,5,FALSE)</f>
        <v>4032873</v>
      </c>
    </row>
    <row r="5" spans="2:17" ht="18.75" x14ac:dyDescent="0.2">
      <c r="C5" s="104" t="str">
        <f ca="1">MID(CELL("filename",A1),FIND("]",CELL("filename",A1))+1,32)&amp;" "&amp;Instructions!D2&amp;" - Heures supplémentaires ( "&amp;E1&amp;" "&amp;J2&amp;" - "&amp;M2&amp;" )"</f>
        <v>Mars 2018 - Heures supplémentaires ( ALEXANDRE Franck - 4032873 )</v>
      </c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</row>
    <row r="8" spans="2:17" s="16" customFormat="1" ht="17.100000000000001" customHeight="1" x14ac:dyDescent="0.2">
      <c r="C8" s="33"/>
      <c r="D8" s="109" t="s">
        <v>2</v>
      </c>
      <c r="E8" s="110"/>
      <c r="F8" s="109" t="s">
        <v>3</v>
      </c>
      <c r="G8" s="110"/>
      <c r="I8" s="109" t="s">
        <v>4</v>
      </c>
      <c r="J8" s="110"/>
      <c r="K8" s="109" t="s">
        <v>5</v>
      </c>
      <c r="L8" s="110"/>
      <c r="M8" s="102" t="s">
        <v>6</v>
      </c>
      <c r="O8" s="105" t="s">
        <v>18</v>
      </c>
      <c r="Q8" s="83"/>
    </row>
    <row r="9" spans="2:17" s="17" customFormat="1" ht="17.100000000000001" customHeight="1" x14ac:dyDescent="0.2">
      <c r="B9" s="34"/>
      <c r="C9" s="34"/>
      <c r="D9" s="97" t="s">
        <v>0</v>
      </c>
      <c r="E9" s="97" t="s">
        <v>1</v>
      </c>
      <c r="F9" s="97" t="s">
        <v>0</v>
      </c>
      <c r="G9" s="97" t="s">
        <v>1</v>
      </c>
      <c r="I9" s="97" t="s">
        <v>0</v>
      </c>
      <c r="J9" s="97" t="s">
        <v>1</v>
      </c>
      <c r="K9" s="97" t="s">
        <v>0</v>
      </c>
      <c r="L9" s="97" t="s">
        <v>1</v>
      </c>
      <c r="M9" s="103"/>
      <c r="O9" s="106"/>
      <c r="Q9" s="83"/>
    </row>
    <row r="10" spans="2:17" s="18" customFormat="1" ht="17.100000000000001" customHeight="1" x14ac:dyDescent="0.2">
      <c r="B10" s="98">
        <f ca="1">DATE(Instructions!D2,MONTH(MID(CELL("filename",A1),FIND("]",CELL("filename",A1))+1,32)&amp;1),1)</f>
        <v>43160</v>
      </c>
      <c r="C10" s="74">
        <f ca="1">DATE(Instructions!D2,MONTH("1/"&amp;MID(CELL("filename",A1),FIND("]",CELL("filename",A1))+1,32)),1)</f>
        <v>43160</v>
      </c>
      <c r="D10" s="42" t="str">
        <f ca="1">IF(OR(WEEKDAY(B10,2)=6,WEEKDAY(B10,2)=7),"",VLOOKUP($E$1,horaire!$B$4:$W$26,3,FALSE))</f>
        <v>02h00</v>
      </c>
      <c r="E10" s="42" t="str">
        <f ca="1">IF(OR(WEEKDAY(B10,2)=6,WEEKDAY(B10,2)=7),"",VLOOKUP($E$1,horaire!$B$4:$W$26,4,FALSE))</f>
        <v>09h51</v>
      </c>
      <c r="F10" s="42" t="str">
        <f ca="1">IF(OR(WEEKDAY(B10,2)=6,WEEKDAY(B10,2)=7),"",VLOOKUP($E$1,horaire!$B$4:$W$26,5,FALSE))</f>
        <v>-</v>
      </c>
      <c r="G10" s="42" t="str">
        <f ca="1">IF(OR(WEEKDAY(B10,2)=6,WEEKDAY(B10,2)=7),"",VLOOKUP($E$1,horaire!$B$4:$W$26,6,FALSE))</f>
        <v>-</v>
      </c>
      <c r="H10" s="71"/>
      <c r="I10" s="45"/>
      <c r="J10" s="45"/>
      <c r="K10" s="45"/>
      <c r="L10" s="45"/>
      <c r="M10" s="19" t="str">
        <f t="shared" ref="M10:M40" si="0">IF(AND(I10="",J10="",K10="",L10=""),"",(J10-I10)+(L10-K10))</f>
        <v/>
      </c>
      <c r="N10" s="77"/>
      <c r="O10" s="20" t="str">
        <f t="shared" ref="O10:O40" si="1">IF(M10="","",(M10*$M$1*24)*1.25)</f>
        <v/>
      </c>
      <c r="Q10" s="84"/>
    </row>
    <row r="11" spans="2:17" s="18" customFormat="1" ht="17.100000000000001" customHeight="1" x14ac:dyDescent="0.2">
      <c r="B11" s="99">
        <f t="shared" ref="B11:C26" ca="1" si="2">+B10+1</f>
        <v>43161</v>
      </c>
      <c r="C11" s="75">
        <f t="shared" ca="1" si="2"/>
        <v>43161</v>
      </c>
      <c r="D11" s="72" t="str">
        <f ca="1">IF(OR(WEEKDAY(B11,2)=6,WEEKDAY(B11,2)=7),"",VLOOKUP($E$1,horaire!$B$4:$W$26,3,FALSE))</f>
        <v>02h00</v>
      </c>
      <c r="E11" s="72" t="str">
        <f ca="1">IF(OR(WEEKDAY(B11,2)=6,WEEKDAY(B11,2)=7),"",VLOOKUP($E$1,horaire!$B$4:$W$26,4,FALSE))</f>
        <v>09h51</v>
      </c>
      <c r="F11" s="72" t="str">
        <f ca="1">IF(OR(WEEKDAY(B11,2)=6,WEEKDAY(B11,2)=7),"",VLOOKUP($E$1,horaire!$B$4:$W$26,5,FALSE))</f>
        <v>-</v>
      </c>
      <c r="G11" s="72" t="str">
        <f ca="1">IF(OR(WEEKDAY(B11,2)=6,WEEKDAY(B11,2)=7),"",VLOOKUP($E$1,horaire!$B$4:$W$26,6,FALSE))</f>
        <v>-</v>
      </c>
      <c r="H11" s="71"/>
      <c r="I11" s="43"/>
      <c r="J11" s="43"/>
      <c r="K11" s="43"/>
      <c r="L11" s="43"/>
      <c r="M11" s="21" t="str">
        <f t="shared" si="0"/>
        <v/>
      </c>
      <c r="N11" s="78"/>
      <c r="O11" s="22" t="str">
        <f t="shared" si="1"/>
        <v/>
      </c>
      <c r="Q11" s="84"/>
    </row>
    <row r="12" spans="2:17" s="18" customFormat="1" ht="17.100000000000001" customHeight="1" x14ac:dyDescent="0.2">
      <c r="B12" s="99">
        <f t="shared" ca="1" si="2"/>
        <v>43162</v>
      </c>
      <c r="C12" s="75">
        <f t="shared" ca="1" si="2"/>
        <v>43162</v>
      </c>
      <c r="D12" s="72" t="str">
        <f ca="1">IF(OR(WEEKDAY(B12,2)=6,WEEKDAY(B12,2)=7),"",VLOOKUP($E$1,horaire!$B$4:$W$26,3,FALSE))</f>
        <v/>
      </c>
      <c r="E12" s="72" t="str">
        <f ca="1">IF(OR(WEEKDAY(B12,2)=6,WEEKDAY(B12,2)=7),"",VLOOKUP($E$1,horaire!$B$4:$W$26,4,FALSE))</f>
        <v/>
      </c>
      <c r="F12" s="72" t="str">
        <f ca="1">IF(OR(WEEKDAY(B12,2)=6,WEEKDAY(B12,2)=7),"",VLOOKUP($E$1,horaire!$B$4:$W$26,5,FALSE))</f>
        <v/>
      </c>
      <c r="G12" s="72" t="str">
        <f ca="1">IF(OR(WEEKDAY(B12,2)=6,WEEKDAY(B12,2)=7),"",VLOOKUP($E$1,horaire!$B$4:$W$26,6,FALSE))</f>
        <v/>
      </c>
      <c r="H12" s="71"/>
      <c r="I12" s="43"/>
      <c r="J12" s="43"/>
      <c r="K12" s="43"/>
      <c r="L12" s="43"/>
      <c r="M12" s="21" t="str">
        <f t="shared" si="0"/>
        <v/>
      </c>
      <c r="N12" s="78"/>
      <c r="O12" s="22" t="str">
        <f t="shared" si="1"/>
        <v/>
      </c>
      <c r="Q12" s="84"/>
    </row>
    <row r="13" spans="2:17" s="18" customFormat="1" ht="17.100000000000001" customHeight="1" x14ac:dyDescent="0.2">
      <c r="B13" s="99">
        <f t="shared" ca="1" si="2"/>
        <v>43163</v>
      </c>
      <c r="C13" s="75">
        <f t="shared" ca="1" si="2"/>
        <v>43163</v>
      </c>
      <c r="D13" s="72" t="str">
        <f ca="1">IF(OR(WEEKDAY(B13,2)=6,WEEKDAY(B13,2)=7),"",VLOOKUP($E$1,horaire!$B$4:$W$26,3,FALSE))</f>
        <v/>
      </c>
      <c r="E13" s="72" t="str">
        <f ca="1">IF(OR(WEEKDAY(B13,2)=6,WEEKDAY(B13,2)=7),"",VLOOKUP($E$1,horaire!$B$4:$W$26,4,FALSE))</f>
        <v/>
      </c>
      <c r="F13" s="72" t="str">
        <f ca="1">IF(OR(WEEKDAY(B13,2)=6,WEEKDAY(B13,2)=7),"",VLOOKUP($E$1,horaire!$B$4:$W$26,5,FALSE))</f>
        <v/>
      </c>
      <c r="G13" s="72" t="str">
        <f ca="1">IF(OR(WEEKDAY(B13,2)=6,WEEKDAY(B13,2)=7),"",VLOOKUP($E$1,horaire!$B$4:$W$26,6,FALSE))</f>
        <v/>
      </c>
      <c r="H13" s="71"/>
      <c r="I13" s="43"/>
      <c r="J13" s="43"/>
      <c r="K13" s="43"/>
      <c r="L13" s="43"/>
      <c r="M13" s="21" t="str">
        <f t="shared" si="0"/>
        <v/>
      </c>
      <c r="N13" s="78"/>
      <c r="O13" s="22" t="str">
        <f t="shared" si="1"/>
        <v/>
      </c>
      <c r="Q13" s="84"/>
    </row>
    <row r="14" spans="2:17" s="18" customFormat="1" ht="17.100000000000001" customHeight="1" x14ac:dyDescent="0.2">
      <c r="B14" s="99">
        <f t="shared" ca="1" si="2"/>
        <v>43164</v>
      </c>
      <c r="C14" s="75">
        <f t="shared" ca="1" si="2"/>
        <v>43164</v>
      </c>
      <c r="D14" s="72" t="str">
        <f ca="1">IF(OR(WEEKDAY(B14,2)=6,WEEKDAY(B14,2)=7),"",VLOOKUP($E$1,horaire!$B$4:$W$26,3,FALSE))</f>
        <v>02h00</v>
      </c>
      <c r="E14" s="72" t="str">
        <f ca="1">IF(OR(WEEKDAY(B14,2)=6,WEEKDAY(B14,2)=7),"",VLOOKUP($E$1,horaire!$B$4:$W$26,4,FALSE))</f>
        <v>09h51</v>
      </c>
      <c r="F14" s="72" t="str">
        <f ca="1">IF(OR(WEEKDAY(B14,2)=6,WEEKDAY(B14,2)=7),"",VLOOKUP($E$1,horaire!$B$4:$W$26,5,FALSE))</f>
        <v>-</v>
      </c>
      <c r="G14" s="72" t="str">
        <f ca="1">IF(OR(WEEKDAY(B14,2)=6,WEEKDAY(B14,2)=7),"",VLOOKUP($E$1,horaire!$B$4:$W$26,6,FALSE))</f>
        <v>-</v>
      </c>
      <c r="H14" s="71"/>
      <c r="I14" s="43"/>
      <c r="J14" s="43"/>
      <c r="K14" s="43"/>
      <c r="L14" s="43"/>
      <c r="M14" s="21" t="str">
        <f t="shared" si="0"/>
        <v/>
      </c>
      <c r="N14" s="78"/>
      <c r="O14" s="22" t="str">
        <f t="shared" si="1"/>
        <v/>
      </c>
      <c r="Q14" s="84"/>
    </row>
    <row r="15" spans="2:17" s="18" customFormat="1" ht="17.100000000000001" customHeight="1" x14ac:dyDescent="0.2">
      <c r="B15" s="99">
        <f t="shared" ca="1" si="2"/>
        <v>43165</v>
      </c>
      <c r="C15" s="75">
        <f t="shared" ca="1" si="2"/>
        <v>43165</v>
      </c>
      <c r="D15" s="72" t="str">
        <f ca="1">IF(OR(WEEKDAY(B15,2)=6,WEEKDAY(B15,2)=7),"",VLOOKUP($E$1,horaire!$B$4:$W$26,3,FALSE))</f>
        <v>02h00</v>
      </c>
      <c r="E15" s="72" t="str">
        <f ca="1">IF(OR(WEEKDAY(B15,2)=6,WEEKDAY(B15,2)=7),"",VLOOKUP($E$1,horaire!$B$4:$W$26,4,FALSE))</f>
        <v>09h51</v>
      </c>
      <c r="F15" s="72" t="str">
        <f ca="1">IF(OR(WEEKDAY(B15,2)=6,WEEKDAY(B15,2)=7),"",VLOOKUP($E$1,horaire!$B$4:$W$26,5,FALSE))</f>
        <v>-</v>
      </c>
      <c r="G15" s="72" t="str">
        <f ca="1">IF(OR(WEEKDAY(B15,2)=6,WEEKDAY(B15,2)=7),"",VLOOKUP($E$1,horaire!$B$4:$W$26,6,FALSE))</f>
        <v>-</v>
      </c>
      <c r="H15" s="71"/>
      <c r="I15" s="43"/>
      <c r="J15" s="43"/>
      <c r="K15" s="43"/>
      <c r="L15" s="43"/>
      <c r="M15" s="21" t="str">
        <f t="shared" si="0"/>
        <v/>
      </c>
      <c r="N15" s="78"/>
      <c r="O15" s="22" t="str">
        <f t="shared" si="1"/>
        <v/>
      </c>
      <c r="Q15" s="84"/>
    </row>
    <row r="16" spans="2:17" s="18" customFormat="1" ht="17.100000000000001" customHeight="1" x14ac:dyDescent="0.2">
      <c r="B16" s="99">
        <f t="shared" ca="1" si="2"/>
        <v>43166</v>
      </c>
      <c r="C16" s="75">
        <f t="shared" ca="1" si="2"/>
        <v>43166</v>
      </c>
      <c r="D16" s="72" t="str">
        <f ca="1">IF(OR(WEEKDAY(B16,2)=6,WEEKDAY(B16,2)=7),"",VLOOKUP($E$1,horaire!$B$4:$W$26,3,FALSE))</f>
        <v>02h00</v>
      </c>
      <c r="E16" s="72" t="str">
        <f ca="1">IF(OR(WEEKDAY(B16,2)=6,WEEKDAY(B16,2)=7),"",VLOOKUP($E$1,horaire!$B$4:$W$26,4,FALSE))</f>
        <v>09h51</v>
      </c>
      <c r="F16" s="72" t="str">
        <f ca="1">IF(OR(WEEKDAY(B16,2)=6,WEEKDAY(B16,2)=7),"",VLOOKUP($E$1,horaire!$B$4:$W$26,5,FALSE))</f>
        <v>-</v>
      </c>
      <c r="G16" s="72" t="str">
        <f ca="1">IF(OR(WEEKDAY(B16,2)=6,WEEKDAY(B16,2)=7),"",VLOOKUP($E$1,horaire!$B$4:$W$26,6,FALSE))</f>
        <v>-</v>
      </c>
      <c r="H16" s="71"/>
      <c r="I16" s="43"/>
      <c r="J16" s="43"/>
      <c r="K16" s="43"/>
      <c r="L16" s="43"/>
      <c r="M16" s="21" t="str">
        <f t="shared" si="0"/>
        <v/>
      </c>
      <c r="N16" s="78"/>
      <c r="O16" s="22" t="str">
        <f t="shared" si="1"/>
        <v/>
      </c>
      <c r="Q16" s="84"/>
    </row>
    <row r="17" spans="2:17" s="18" customFormat="1" ht="17.100000000000001" customHeight="1" x14ac:dyDescent="0.2">
      <c r="B17" s="99">
        <f t="shared" ca="1" si="2"/>
        <v>43167</v>
      </c>
      <c r="C17" s="75">
        <f t="shared" ca="1" si="2"/>
        <v>43167</v>
      </c>
      <c r="D17" s="72" t="str">
        <f ca="1">IF(OR(WEEKDAY(B17,2)=6,WEEKDAY(B17,2)=7),"",VLOOKUP($E$1,horaire!$B$4:$W$26,3,FALSE))</f>
        <v>02h00</v>
      </c>
      <c r="E17" s="72" t="str">
        <f ca="1">IF(OR(WEEKDAY(B17,2)=6,WEEKDAY(B17,2)=7),"",VLOOKUP($E$1,horaire!$B$4:$W$26,4,FALSE))</f>
        <v>09h51</v>
      </c>
      <c r="F17" s="72" t="str">
        <f ca="1">IF(OR(WEEKDAY(B17,2)=6,WEEKDAY(B17,2)=7),"",VLOOKUP($E$1,horaire!$B$4:$W$26,5,FALSE))</f>
        <v>-</v>
      </c>
      <c r="G17" s="72" t="str">
        <f ca="1">IF(OR(WEEKDAY(B17,2)=6,WEEKDAY(B17,2)=7),"",VLOOKUP($E$1,horaire!$B$4:$W$26,6,FALSE))</f>
        <v>-</v>
      </c>
      <c r="H17" s="71"/>
      <c r="I17" s="43"/>
      <c r="J17" s="43"/>
      <c r="K17" s="43"/>
      <c r="L17" s="43"/>
      <c r="M17" s="21" t="str">
        <f t="shared" si="0"/>
        <v/>
      </c>
      <c r="N17" s="78"/>
      <c r="O17" s="22" t="str">
        <f t="shared" si="1"/>
        <v/>
      </c>
      <c r="Q17" s="84"/>
    </row>
    <row r="18" spans="2:17" s="18" customFormat="1" ht="17.100000000000001" customHeight="1" x14ac:dyDescent="0.2">
      <c r="B18" s="99">
        <f t="shared" ca="1" si="2"/>
        <v>43168</v>
      </c>
      <c r="C18" s="75">
        <f t="shared" ca="1" si="2"/>
        <v>43168</v>
      </c>
      <c r="D18" s="72" t="str">
        <f ca="1">IF(OR(WEEKDAY(B18,2)=6,WEEKDAY(B18,2)=7),"",VLOOKUP($E$1,horaire!$B$4:$W$26,3,FALSE))</f>
        <v>02h00</v>
      </c>
      <c r="E18" s="72" t="str">
        <f ca="1">IF(OR(WEEKDAY(B18,2)=6,WEEKDAY(B18,2)=7),"",VLOOKUP($E$1,horaire!$B$4:$W$26,4,FALSE))</f>
        <v>09h51</v>
      </c>
      <c r="F18" s="72" t="str">
        <f ca="1">IF(OR(WEEKDAY(B18,2)=6,WEEKDAY(B18,2)=7),"",VLOOKUP($E$1,horaire!$B$4:$W$26,5,FALSE))</f>
        <v>-</v>
      </c>
      <c r="G18" s="72" t="str">
        <f ca="1">IF(OR(WEEKDAY(B18,2)=6,WEEKDAY(B18,2)=7),"",VLOOKUP($E$1,horaire!$B$4:$W$26,6,FALSE))</f>
        <v>-</v>
      </c>
      <c r="H18" s="71"/>
      <c r="I18" s="43"/>
      <c r="J18" s="43"/>
      <c r="K18" s="43"/>
      <c r="L18" s="43"/>
      <c r="M18" s="21" t="str">
        <f t="shared" si="0"/>
        <v/>
      </c>
      <c r="N18" s="78"/>
      <c r="O18" s="22" t="str">
        <f t="shared" si="1"/>
        <v/>
      </c>
      <c r="Q18" s="84"/>
    </row>
    <row r="19" spans="2:17" s="18" customFormat="1" ht="17.100000000000001" customHeight="1" x14ac:dyDescent="0.2">
      <c r="B19" s="99">
        <f t="shared" ca="1" si="2"/>
        <v>43169</v>
      </c>
      <c r="C19" s="75">
        <f t="shared" ca="1" si="2"/>
        <v>43169</v>
      </c>
      <c r="D19" s="72" t="str">
        <f ca="1">IF(OR(WEEKDAY(B19,2)=6,WEEKDAY(B19,2)=7),"",VLOOKUP($E$1,horaire!$B$4:$W$26,3,FALSE))</f>
        <v/>
      </c>
      <c r="E19" s="72" t="str">
        <f ca="1">IF(OR(WEEKDAY(B19,2)=6,WEEKDAY(B19,2)=7),"",VLOOKUP($E$1,horaire!$B$4:$W$26,4,FALSE))</f>
        <v/>
      </c>
      <c r="F19" s="72" t="str">
        <f ca="1">IF(OR(WEEKDAY(B19,2)=6,WEEKDAY(B19,2)=7),"",VLOOKUP($E$1,horaire!$B$4:$W$26,5,FALSE))</f>
        <v/>
      </c>
      <c r="G19" s="72" t="str">
        <f ca="1">IF(OR(WEEKDAY(B19,2)=6,WEEKDAY(B19,2)=7),"",VLOOKUP($E$1,horaire!$B$4:$W$26,6,FALSE))</f>
        <v/>
      </c>
      <c r="H19" s="71"/>
      <c r="I19" s="43"/>
      <c r="J19" s="43"/>
      <c r="K19" s="43"/>
      <c r="L19" s="43"/>
      <c r="M19" s="21" t="str">
        <f t="shared" si="0"/>
        <v/>
      </c>
      <c r="N19" s="78"/>
      <c r="O19" s="22" t="str">
        <f t="shared" si="1"/>
        <v/>
      </c>
      <c r="Q19" s="84"/>
    </row>
    <row r="20" spans="2:17" s="18" customFormat="1" ht="17.100000000000001" customHeight="1" x14ac:dyDescent="0.2">
      <c r="B20" s="99">
        <f t="shared" ca="1" si="2"/>
        <v>43170</v>
      </c>
      <c r="C20" s="75">
        <f t="shared" ca="1" si="2"/>
        <v>43170</v>
      </c>
      <c r="D20" s="72" t="str">
        <f ca="1">IF(OR(WEEKDAY(B20,2)=6,WEEKDAY(B20,2)=7),"",VLOOKUP($E$1,horaire!$B$4:$W$26,3,FALSE))</f>
        <v/>
      </c>
      <c r="E20" s="72" t="str">
        <f ca="1">IF(OR(WEEKDAY(B20,2)=6,WEEKDAY(B20,2)=7),"",VLOOKUP($E$1,horaire!$B$4:$W$26,4,FALSE))</f>
        <v/>
      </c>
      <c r="F20" s="72" t="str">
        <f ca="1">IF(OR(WEEKDAY(B20,2)=6,WEEKDAY(B20,2)=7),"",VLOOKUP($E$1,horaire!$B$4:$W$26,5,FALSE))</f>
        <v/>
      </c>
      <c r="G20" s="72" t="str">
        <f ca="1">IF(OR(WEEKDAY(B20,2)=6,WEEKDAY(B20,2)=7),"",VLOOKUP($E$1,horaire!$B$4:$W$26,6,FALSE))</f>
        <v/>
      </c>
      <c r="H20" s="71"/>
      <c r="I20" s="43"/>
      <c r="J20" s="43"/>
      <c r="K20" s="43"/>
      <c r="L20" s="43"/>
      <c r="M20" s="21" t="str">
        <f t="shared" si="0"/>
        <v/>
      </c>
      <c r="N20" s="78"/>
      <c r="O20" s="22" t="str">
        <f t="shared" si="1"/>
        <v/>
      </c>
      <c r="Q20" s="84"/>
    </row>
    <row r="21" spans="2:17" s="18" customFormat="1" ht="17.100000000000001" customHeight="1" x14ac:dyDescent="0.2">
      <c r="B21" s="99">
        <f t="shared" ca="1" si="2"/>
        <v>43171</v>
      </c>
      <c r="C21" s="75">
        <f t="shared" ca="1" si="2"/>
        <v>43171</v>
      </c>
      <c r="D21" s="72" t="str">
        <f ca="1">IF(OR(WEEKDAY(B21,2)=6,WEEKDAY(B21,2)=7),"",VLOOKUP($E$1,horaire!$B$4:$W$26,3,FALSE))</f>
        <v>02h00</v>
      </c>
      <c r="E21" s="72" t="str">
        <f ca="1">IF(OR(WEEKDAY(B21,2)=6,WEEKDAY(B21,2)=7),"",VLOOKUP($E$1,horaire!$B$4:$W$26,4,FALSE))</f>
        <v>09h51</v>
      </c>
      <c r="F21" s="72" t="str">
        <f ca="1">IF(OR(WEEKDAY(B21,2)=6,WEEKDAY(B21,2)=7),"",VLOOKUP($E$1,horaire!$B$4:$W$26,5,FALSE))</f>
        <v>-</v>
      </c>
      <c r="G21" s="72" t="str">
        <f ca="1">IF(OR(WEEKDAY(B21,2)=6,WEEKDAY(B21,2)=7),"",VLOOKUP($E$1,horaire!$B$4:$W$26,6,FALSE))</f>
        <v>-</v>
      </c>
      <c r="H21" s="71"/>
      <c r="I21" s="43"/>
      <c r="J21" s="43"/>
      <c r="K21" s="43"/>
      <c r="L21" s="43"/>
      <c r="M21" s="21" t="str">
        <f t="shared" si="0"/>
        <v/>
      </c>
      <c r="N21" s="78"/>
      <c r="O21" s="22" t="str">
        <f t="shared" si="1"/>
        <v/>
      </c>
      <c r="Q21" s="84"/>
    </row>
    <row r="22" spans="2:17" s="18" customFormat="1" ht="17.100000000000001" customHeight="1" x14ac:dyDescent="0.2">
      <c r="B22" s="99">
        <f t="shared" ca="1" si="2"/>
        <v>43172</v>
      </c>
      <c r="C22" s="75">
        <f t="shared" ca="1" si="2"/>
        <v>43172</v>
      </c>
      <c r="D22" s="72" t="str">
        <f ca="1">IF(OR(WEEKDAY(B22,2)=6,WEEKDAY(B22,2)=7),"",VLOOKUP($E$1,horaire!$B$4:$W$26,3,FALSE))</f>
        <v>02h00</v>
      </c>
      <c r="E22" s="72" t="str">
        <f ca="1">IF(OR(WEEKDAY(B22,2)=6,WEEKDAY(B22,2)=7),"",VLOOKUP($E$1,horaire!$B$4:$W$26,4,FALSE))</f>
        <v>09h51</v>
      </c>
      <c r="F22" s="72" t="str">
        <f ca="1">IF(OR(WEEKDAY(B22,2)=6,WEEKDAY(B22,2)=7),"",VLOOKUP($E$1,horaire!$B$4:$W$26,5,FALSE))</f>
        <v>-</v>
      </c>
      <c r="G22" s="72" t="str">
        <f ca="1">IF(OR(WEEKDAY(B22,2)=6,WEEKDAY(B22,2)=7),"",VLOOKUP($E$1,horaire!$B$4:$W$26,6,FALSE))</f>
        <v>-</v>
      </c>
      <c r="H22" s="71"/>
      <c r="I22" s="43"/>
      <c r="J22" s="43"/>
      <c r="K22" s="43"/>
      <c r="L22" s="43"/>
      <c r="M22" s="21" t="str">
        <f t="shared" si="0"/>
        <v/>
      </c>
      <c r="N22" s="78"/>
      <c r="O22" s="22" t="str">
        <f t="shared" si="1"/>
        <v/>
      </c>
      <c r="Q22" s="84"/>
    </row>
    <row r="23" spans="2:17" s="18" customFormat="1" ht="17.100000000000001" customHeight="1" x14ac:dyDescent="0.2">
      <c r="B23" s="99">
        <f t="shared" ca="1" si="2"/>
        <v>43173</v>
      </c>
      <c r="C23" s="75">
        <f t="shared" ca="1" si="2"/>
        <v>43173</v>
      </c>
      <c r="D23" s="72" t="str">
        <f ca="1">IF(OR(WEEKDAY(B23,2)=6,WEEKDAY(B23,2)=7),"",VLOOKUP($E$1,horaire!$B$4:$W$26,3,FALSE))</f>
        <v>02h00</v>
      </c>
      <c r="E23" s="72" t="str">
        <f ca="1">IF(OR(WEEKDAY(B23,2)=6,WEEKDAY(B23,2)=7),"",VLOOKUP($E$1,horaire!$B$4:$W$26,4,FALSE))</f>
        <v>09h51</v>
      </c>
      <c r="F23" s="72" t="str">
        <f ca="1">IF(OR(WEEKDAY(B23,2)=6,WEEKDAY(B23,2)=7),"",VLOOKUP($E$1,horaire!$B$4:$W$26,5,FALSE))</f>
        <v>-</v>
      </c>
      <c r="G23" s="72" t="str">
        <f ca="1">IF(OR(WEEKDAY(B23,2)=6,WEEKDAY(B23,2)=7),"",VLOOKUP($E$1,horaire!$B$4:$W$26,6,FALSE))</f>
        <v>-</v>
      </c>
      <c r="H23" s="71"/>
      <c r="I23" s="43"/>
      <c r="J23" s="43"/>
      <c r="K23" s="43"/>
      <c r="L23" s="43"/>
      <c r="M23" s="21" t="str">
        <f t="shared" si="0"/>
        <v/>
      </c>
      <c r="N23" s="78"/>
      <c r="O23" s="22" t="str">
        <f t="shared" si="1"/>
        <v/>
      </c>
      <c r="Q23" s="84"/>
    </row>
    <row r="24" spans="2:17" s="18" customFormat="1" ht="17.100000000000001" customHeight="1" x14ac:dyDescent="0.2">
      <c r="B24" s="99">
        <f t="shared" ca="1" si="2"/>
        <v>43174</v>
      </c>
      <c r="C24" s="75">
        <f t="shared" ca="1" si="2"/>
        <v>43174</v>
      </c>
      <c r="D24" s="72" t="str">
        <f ca="1">IF(OR(WEEKDAY(B24,2)=6,WEEKDAY(B24,2)=7),"",VLOOKUP($E$1,horaire!$B$4:$W$26,3,FALSE))</f>
        <v>02h00</v>
      </c>
      <c r="E24" s="72" t="str">
        <f ca="1">IF(OR(WEEKDAY(B24,2)=6,WEEKDAY(B24,2)=7),"",VLOOKUP($E$1,horaire!$B$4:$W$26,4,FALSE))</f>
        <v>09h51</v>
      </c>
      <c r="F24" s="72" t="str">
        <f ca="1">IF(OR(WEEKDAY(B24,2)=6,WEEKDAY(B24,2)=7),"",VLOOKUP($E$1,horaire!$B$4:$W$26,5,FALSE))</f>
        <v>-</v>
      </c>
      <c r="G24" s="72" t="str">
        <f ca="1">IF(OR(WEEKDAY(B24,2)=6,WEEKDAY(B24,2)=7),"",VLOOKUP($E$1,horaire!$B$4:$W$26,6,FALSE))</f>
        <v>-</v>
      </c>
      <c r="H24" s="71"/>
      <c r="I24" s="43"/>
      <c r="J24" s="43"/>
      <c r="K24" s="43"/>
      <c r="L24" s="43"/>
      <c r="M24" s="21" t="str">
        <f t="shared" si="0"/>
        <v/>
      </c>
      <c r="N24" s="78"/>
      <c r="O24" s="22" t="str">
        <f t="shared" si="1"/>
        <v/>
      </c>
      <c r="Q24" s="84"/>
    </row>
    <row r="25" spans="2:17" s="18" customFormat="1" ht="17.100000000000001" customHeight="1" x14ac:dyDescent="0.2">
      <c r="B25" s="99">
        <f t="shared" ca="1" si="2"/>
        <v>43175</v>
      </c>
      <c r="C25" s="75">
        <f t="shared" ca="1" si="2"/>
        <v>43175</v>
      </c>
      <c r="D25" s="72" t="str">
        <f ca="1">IF(OR(WEEKDAY(B25,2)=6,WEEKDAY(B25,2)=7),"",VLOOKUP($E$1,horaire!$B$4:$W$26,3,FALSE))</f>
        <v>02h00</v>
      </c>
      <c r="E25" s="72" t="str">
        <f ca="1">IF(OR(WEEKDAY(B25,2)=6,WEEKDAY(B25,2)=7),"",VLOOKUP($E$1,horaire!$B$4:$W$26,4,FALSE))</f>
        <v>09h51</v>
      </c>
      <c r="F25" s="72" t="str">
        <f ca="1">IF(OR(WEEKDAY(B25,2)=6,WEEKDAY(B25,2)=7),"",VLOOKUP($E$1,horaire!$B$4:$W$26,5,FALSE))</f>
        <v>-</v>
      </c>
      <c r="G25" s="72" t="str">
        <f ca="1">IF(OR(WEEKDAY(B25,2)=6,WEEKDAY(B25,2)=7),"",VLOOKUP($E$1,horaire!$B$4:$W$26,6,FALSE))</f>
        <v>-</v>
      </c>
      <c r="H25" s="71"/>
      <c r="I25" s="43"/>
      <c r="J25" s="43"/>
      <c r="K25" s="43"/>
      <c r="L25" s="43"/>
      <c r="M25" s="21" t="str">
        <f t="shared" si="0"/>
        <v/>
      </c>
      <c r="N25" s="78"/>
      <c r="O25" s="22" t="str">
        <f t="shared" si="1"/>
        <v/>
      </c>
      <c r="Q25" s="84"/>
    </row>
    <row r="26" spans="2:17" s="18" customFormat="1" ht="17.100000000000001" customHeight="1" x14ac:dyDescent="0.2">
      <c r="B26" s="99">
        <f t="shared" ca="1" si="2"/>
        <v>43176</v>
      </c>
      <c r="C26" s="75">
        <f t="shared" ca="1" si="2"/>
        <v>43176</v>
      </c>
      <c r="D26" s="72" t="str">
        <f ca="1">IF(OR(WEEKDAY(B26,2)=6,WEEKDAY(B26,2)=7),"",VLOOKUP($E$1,horaire!$B$4:$W$26,3,FALSE))</f>
        <v/>
      </c>
      <c r="E26" s="72" t="str">
        <f ca="1">IF(OR(WEEKDAY(B26,2)=6,WEEKDAY(B26,2)=7),"",VLOOKUP($E$1,horaire!$B$4:$W$26,4,FALSE))</f>
        <v/>
      </c>
      <c r="F26" s="72" t="str">
        <f ca="1">IF(OR(WEEKDAY(B26,2)=6,WEEKDAY(B26,2)=7),"",VLOOKUP($E$1,horaire!$B$4:$W$26,5,FALSE))</f>
        <v/>
      </c>
      <c r="G26" s="72" t="str">
        <f ca="1">IF(OR(WEEKDAY(B26,2)=6,WEEKDAY(B26,2)=7),"",VLOOKUP($E$1,horaire!$B$4:$W$26,6,FALSE))</f>
        <v/>
      </c>
      <c r="H26" s="71"/>
      <c r="I26" s="43"/>
      <c r="J26" s="43"/>
      <c r="K26" s="43"/>
      <c r="L26" s="43"/>
      <c r="M26" s="21" t="str">
        <f t="shared" si="0"/>
        <v/>
      </c>
      <c r="N26" s="78"/>
      <c r="O26" s="22" t="str">
        <f t="shared" si="1"/>
        <v/>
      </c>
      <c r="Q26" s="84"/>
    </row>
    <row r="27" spans="2:17" s="18" customFormat="1" ht="17.100000000000001" customHeight="1" x14ac:dyDescent="0.2">
      <c r="B27" s="99">
        <f t="shared" ref="B27:C40" ca="1" si="3">+B26+1</f>
        <v>43177</v>
      </c>
      <c r="C27" s="75">
        <f t="shared" ca="1" si="3"/>
        <v>43177</v>
      </c>
      <c r="D27" s="72" t="str">
        <f ca="1">IF(OR(WEEKDAY(B27,2)=6,WEEKDAY(B27,2)=7),"",VLOOKUP($E$1,horaire!$B$4:$W$26,3,FALSE))</f>
        <v/>
      </c>
      <c r="E27" s="72" t="str">
        <f ca="1">IF(OR(WEEKDAY(B27,2)=6,WEEKDAY(B27,2)=7),"",VLOOKUP($E$1,horaire!$B$4:$W$26,4,FALSE))</f>
        <v/>
      </c>
      <c r="F27" s="72" t="str">
        <f ca="1">IF(OR(WEEKDAY(B27,2)=6,WEEKDAY(B27,2)=7),"",VLOOKUP($E$1,horaire!$B$4:$W$26,5,FALSE))</f>
        <v/>
      </c>
      <c r="G27" s="72" t="str">
        <f ca="1">IF(OR(WEEKDAY(B27,2)=6,WEEKDAY(B27,2)=7),"",VLOOKUP($E$1,horaire!$B$4:$W$26,6,FALSE))</f>
        <v/>
      </c>
      <c r="H27" s="71"/>
      <c r="I27" s="43"/>
      <c r="J27" s="43"/>
      <c r="K27" s="43"/>
      <c r="L27" s="43"/>
      <c r="M27" s="29" t="str">
        <f t="shared" si="0"/>
        <v/>
      </c>
      <c r="N27" s="78"/>
      <c r="O27" s="22" t="str">
        <f t="shared" si="1"/>
        <v/>
      </c>
      <c r="Q27" s="84"/>
    </row>
    <row r="28" spans="2:17" s="18" customFormat="1" ht="17.100000000000001" customHeight="1" x14ac:dyDescent="0.2">
      <c r="B28" s="99">
        <f t="shared" ca="1" si="3"/>
        <v>43178</v>
      </c>
      <c r="C28" s="75">
        <f t="shared" ca="1" si="3"/>
        <v>43178</v>
      </c>
      <c r="D28" s="72" t="str">
        <f ca="1">IF(OR(WEEKDAY(B28,2)=6,WEEKDAY(B28,2)=7),"",VLOOKUP($E$1,horaire!$B$4:$W$26,3,FALSE))</f>
        <v>02h00</v>
      </c>
      <c r="E28" s="72" t="str">
        <f ca="1">IF(OR(WEEKDAY(B28,2)=6,WEEKDAY(B28,2)=7),"",VLOOKUP($E$1,horaire!$B$4:$W$26,4,FALSE))</f>
        <v>09h51</v>
      </c>
      <c r="F28" s="72" t="str">
        <f ca="1">IF(OR(WEEKDAY(B28,2)=6,WEEKDAY(B28,2)=7),"",VLOOKUP($E$1,horaire!$B$4:$W$26,5,FALSE))</f>
        <v>-</v>
      </c>
      <c r="G28" s="72" t="str">
        <f ca="1">IF(OR(WEEKDAY(B28,2)=6,WEEKDAY(B28,2)=7),"",VLOOKUP($E$1,horaire!$B$4:$W$26,6,FALSE))</f>
        <v>-</v>
      </c>
      <c r="H28" s="71"/>
      <c r="I28" s="43"/>
      <c r="J28" s="43"/>
      <c r="K28" s="43"/>
      <c r="L28" s="43"/>
      <c r="M28" s="29" t="str">
        <f t="shared" si="0"/>
        <v/>
      </c>
      <c r="N28" s="78"/>
      <c r="O28" s="22" t="str">
        <f t="shared" si="1"/>
        <v/>
      </c>
      <c r="Q28" s="84"/>
    </row>
    <row r="29" spans="2:17" s="18" customFormat="1" ht="17.100000000000001" customHeight="1" x14ac:dyDescent="0.2">
      <c r="B29" s="99">
        <f t="shared" ca="1" si="3"/>
        <v>43179</v>
      </c>
      <c r="C29" s="75">
        <f t="shared" ca="1" si="3"/>
        <v>43179</v>
      </c>
      <c r="D29" s="72" t="str">
        <f ca="1">IF(OR(WEEKDAY(B29,2)=6,WEEKDAY(B29,2)=7),"",VLOOKUP($E$1,horaire!$B$4:$W$26,3,FALSE))</f>
        <v>02h00</v>
      </c>
      <c r="E29" s="72" t="str">
        <f ca="1">IF(OR(WEEKDAY(B29,2)=6,WEEKDAY(B29,2)=7),"",VLOOKUP($E$1,horaire!$B$4:$W$26,4,FALSE))</f>
        <v>09h51</v>
      </c>
      <c r="F29" s="72" t="str">
        <f ca="1">IF(OR(WEEKDAY(B29,2)=6,WEEKDAY(B29,2)=7),"",VLOOKUP($E$1,horaire!$B$4:$W$26,5,FALSE))</f>
        <v>-</v>
      </c>
      <c r="G29" s="72" t="str">
        <f ca="1">IF(OR(WEEKDAY(B29,2)=6,WEEKDAY(B29,2)=7),"",VLOOKUP($E$1,horaire!$B$4:$W$26,6,FALSE))</f>
        <v>-</v>
      </c>
      <c r="H29" s="71"/>
      <c r="I29" s="43"/>
      <c r="J29" s="43"/>
      <c r="K29" s="43"/>
      <c r="L29" s="43"/>
      <c r="M29" s="29" t="str">
        <f t="shared" si="0"/>
        <v/>
      </c>
      <c r="N29" s="78"/>
      <c r="O29" s="22" t="str">
        <f t="shared" si="1"/>
        <v/>
      </c>
      <c r="Q29" s="84"/>
    </row>
    <row r="30" spans="2:17" s="18" customFormat="1" ht="17.100000000000001" customHeight="1" x14ac:dyDescent="0.2">
      <c r="B30" s="99">
        <f t="shared" ca="1" si="3"/>
        <v>43180</v>
      </c>
      <c r="C30" s="75">
        <f t="shared" ca="1" si="3"/>
        <v>43180</v>
      </c>
      <c r="D30" s="72" t="str">
        <f ca="1">IF(OR(WEEKDAY(B30,2)=6,WEEKDAY(B30,2)=7),"",VLOOKUP($E$1,horaire!$B$4:$W$26,3,FALSE))</f>
        <v>02h00</v>
      </c>
      <c r="E30" s="72" t="str">
        <f ca="1">IF(OR(WEEKDAY(B30,2)=6,WEEKDAY(B30,2)=7),"",VLOOKUP($E$1,horaire!$B$4:$W$26,4,FALSE))</f>
        <v>09h51</v>
      </c>
      <c r="F30" s="72" t="str">
        <f ca="1">IF(OR(WEEKDAY(B30,2)=6,WEEKDAY(B30,2)=7),"",VLOOKUP($E$1,horaire!$B$4:$W$26,5,FALSE))</f>
        <v>-</v>
      </c>
      <c r="G30" s="72" t="str">
        <f ca="1">IF(OR(WEEKDAY(B30,2)=6,WEEKDAY(B30,2)=7),"",VLOOKUP($E$1,horaire!$B$4:$W$26,6,FALSE))</f>
        <v>-</v>
      </c>
      <c r="H30" s="71"/>
      <c r="I30" s="43"/>
      <c r="J30" s="43"/>
      <c r="K30" s="43"/>
      <c r="L30" s="43"/>
      <c r="M30" s="29" t="str">
        <f t="shared" si="0"/>
        <v/>
      </c>
      <c r="N30" s="78"/>
      <c r="O30" s="22" t="str">
        <f t="shared" si="1"/>
        <v/>
      </c>
      <c r="Q30" s="84"/>
    </row>
    <row r="31" spans="2:17" s="18" customFormat="1" ht="17.100000000000001" customHeight="1" x14ac:dyDescent="0.2">
      <c r="B31" s="99">
        <f t="shared" ca="1" si="3"/>
        <v>43181</v>
      </c>
      <c r="C31" s="75">
        <f t="shared" ca="1" si="3"/>
        <v>43181</v>
      </c>
      <c r="D31" s="72" t="str">
        <f ca="1">IF(OR(WEEKDAY(B31,2)=6,WEEKDAY(B31,2)=7),"",VLOOKUP($E$1,horaire!$B$4:$W$26,3,FALSE))</f>
        <v>02h00</v>
      </c>
      <c r="E31" s="72" t="str">
        <f ca="1">IF(OR(WEEKDAY(B31,2)=6,WEEKDAY(B31,2)=7),"",VLOOKUP($E$1,horaire!$B$4:$W$26,4,FALSE))</f>
        <v>09h51</v>
      </c>
      <c r="F31" s="72" t="str">
        <f ca="1">IF(OR(WEEKDAY(B31,2)=6,WEEKDAY(B31,2)=7),"",VLOOKUP($E$1,horaire!$B$4:$W$26,5,FALSE))</f>
        <v>-</v>
      </c>
      <c r="G31" s="72" t="str">
        <f ca="1">IF(OR(WEEKDAY(B31,2)=6,WEEKDAY(B31,2)=7),"",VLOOKUP($E$1,horaire!$B$4:$W$26,6,FALSE))</f>
        <v>-</v>
      </c>
      <c r="H31" s="71"/>
      <c r="I31" s="43"/>
      <c r="J31" s="43"/>
      <c r="K31" s="43"/>
      <c r="L31" s="43"/>
      <c r="M31" s="29" t="str">
        <f t="shared" si="0"/>
        <v/>
      </c>
      <c r="N31" s="78"/>
      <c r="O31" s="22" t="str">
        <f t="shared" si="1"/>
        <v/>
      </c>
      <c r="Q31" s="84"/>
    </row>
    <row r="32" spans="2:17" s="18" customFormat="1" ht="17.100000000000001" customHeight="1" x14ac:dyDescent="0.2">
      <c r="B32" s="99">
        <f t="shared" ca="1" si="3"/>
        <v>43182</v>
      </c>
      <c r="C32" s="75">
        <f t="shared" ca="1" si="3"/>
        <v>43182</v>
      </c>
      <c r="D32" s="72" t="str">
        <f ca="1">IF(OR(WEEKDAY(B32,2)=6,WEEKDAY(B32,2)=7),"",VLOOKUP($E$1,horaire!$B$4:$W$26,3,FALSE))</f>
        <v>02h00</v>
      </c>
      <c r="E32" s="72" t="str">
        <f ca="1">IF(OR(WEEKDAY(B32,2)=6,WEEKDAY(B32,2)=7),"",VLOOKUP($E$1,horaire!$B$4:$W$26,4,FALSE))</f>
        <v>09h51</v>
      </c>
      <c r="F32" s="72" t="str">
        <f ca="1">IF(OR(WEEKDAY(B32,2)=6,WEEKDAY(B32,2)=7),"",VLOOKUP($E$1,horaire!$B$4:$W$26,5,FALSE))</f>
        <v>-</v>
      </c>
      <c r="G32" s="72" t="str">
        <f ca="1">IF(OR(WEEKDAY(B32,2)=6,WEEKDAY(B32,2)=7),"",VLOOKUP($E$1,horaire!$B$4:$W$26,6,FALSE))</f>
        <v>-</v>
      </c>
      <c r="H32" s="71"/>
      <c r="I32" s="43"/>
      <c r="J32" s="43"/>
      <c r="K32" s="43"/>
      <c r="L32" s="43"/>
      <c r="M32" s="29" t="str">
        <f t="shared" si="0"/>
        <v/>
      </c>
      <c r="N32" s="78"/>
      <c r="O32" s="22" t="str">
        <f t="shared" si="1"/>
        <v/>
      </c>
      <c r="Q32" s="84"/>
    </row>
    <row r="33" spans="2:17" s="18" customFormat="1" ht="17.100000000000001" customHeight="1" x14ac:dyDescent="0.2">
      <c r="B33" s="99">
        <f t="shared" ca="1" si="3"/>
        <v>43183</v>
      </c>
      <c r="C33" s="75">
        <f t="shared" ca="1" si="3"/>
        <v>43183</v>
      </c>
      <c r="D33" s="72" t="str">
        <f ca="1">IF(OR(WEEKDAY(B33,2)=6,WEEKDAY(B33,2)=7),"",VLOOKUP($E$1,horaire!$B$4:$W$26,3,FALSE))</f>
        <v/>
      </c>
      <c r="E33" s="72" t="str">
        <f ca="1">IF(OR(WEEKDAY(B33,2)=6,WEEKDAY(B33,2)=7),"",VLOOKUP($E$1,horaire!$B$4:$W$26,4,FALSE))</f>
        <v/>
      </c>
      <c r="F33" s="72" t="str">
        <f ca="1">IF(OR(WEEKDAY(B33,2)=6,WEEKDAY(B33,2)=7),"",VLOOKUP($E$1,horaire!$B$4:$W$26,5,FALSE))</f>
        <v/>
      </c>
      <c r="G33" s="72" t="str">
        <f ca="1">IF(OR(WEEKDAY(B33,2)=6,WEEKDAY(B33,2)=7),"",VLOOKUP($E$1,horaire!$B$4:$W$26,6,FALSE))</f>
        <v/>
      </c>
      <c r="H33" s="71"/>
      <c r="I33" s="43"/>
      <c r="J33" s="43"/>
      <c r="K33" s="43"/>
      <c r="L33" s="43"/>
      <c r="M33" s="29" t="str">
        <f t="shared" si="0"/>
        <v/>
      </c>
      <c r="N33" s="78"/>
      <c r="O33" s="22" t="str">
        <f t="shared" si="1"/>
        <v/>
      </c>
      <c r="Q33" s="84"/>
    </row>
    <row r="34" spans="2:17" s="18" customFormat="1" ht="17.100000000000001" customHeight="1" x14ac:dyDescent="0.2">
      <c r="B34" s="99">
        <f t="shared" ca="1" si="3"/>
        <v>43184</v>
      </c>
      <c r="C34" s="75">
        <f t="shared" ca="1" si="3"/>
        <v>43184</v>
      </c>
      <c r="D34" s="72" t="str">
        <f ca="1">IF(OR(WEEKDAY(B34,2)=6,WEEKDAY(B34,2)=7),"",VLOOKUP($E$1,horaire!$B$4:$W$26,3,FALSE))</f>
        <v/>
      </c>
      <c r="E34" s="72" t="str">
        <f ca="1">IF(OR(WEEKDAY(B34,2)=6,WEEKDAY(B34,2)=7),"",VLOOKUP($E$1,horaire!$B$4:$W$26,4,FALSE))</f>
        <v/>
      </c>
      <c r="F34" s="72" t="str">
        <f ca="1">IF(OR(WEEKDAY(B34,2)=6,WEEKDAY(B34,2)=7),"",VLOOKUP($E$1,horaire!$B$4:$W$26,5,FALSE))</f>
        <v/>
      </c>
      <c r="G34" s="72" t="str">
        <f ca="1">IF(OR(WEEKDAY(B34,2)=6,WEEKDAY(B34,2)=7),"",VLOOKUP($E$1,horaire!$B$4:$W$26,6,FALSE))</f>
        <v/>
      </c>
      <c r="H34" s="71"/>
      <c r="I34" s="43"/>
      <c r="J34" s="43"/>
      <c r="K34" s="43"/>
      <c r="L34" s="43"/>
      <c r="M34" s="29" t="str">
        <f t="shared" si="0"/>
        <v/>
      </c>
      <c r="N34" s="78"/>
      <c r="O34" s="22" t="str">
        <f t="shared" si="1"/>
        <v/>
      </c>
      <c r="Q34" s="84"/>
    </row>
    <row r="35" spans="2:17" s="18" customFormat="1" ht="17.100000000000001" customHeight="1" x14ac:dyDescent="0.2">
      <c r="B35" s="99">
        <f t="shared" ca="1" si="3"/>
        <v>43185</v>
      </c>
      <c r="C35" s="75">
        <f t="shared" ca="1" si="3"/>
        <v>43185</v>
      </c>
      <c r="D35" s="72" t="str">
        <f ca="1">IF(OR(WEEKDAY(B35,2)=6,WEEKDAY(B35,2)=7),"",VLOOKUP($E$1,horaire!$B$4:$W$26,3,FALSE))</f>
        <v>02h00</v>
      </c>
      <c r="E35" s="72" t="str">
        <f ca="1">IF(OR(WEEKDAY(B35,2)=6,WEEKDAY(B35,2)=7),"",VLOOKUP($E$1,horaire!$B$4:$W$26,4,FALSE))</f>
        <v>09h51</v>
      </c>
      <c r="F35" s="72" t="str">
        <f ca="1">IF(OR(WEEKDAY(B35,2)=6,WEEKDAY(B35,2)=7),"",VLOOKUP($E$1,horaire!$B$4:$W$26,5,FALSE))</f>
        <v>-</v>
      </c>
      <c r="G35" s="72" t="str">
        <f ca="1">IF(OR(WEEKDAY(B35,2)=6,WEEKDAY(B35,2)=7),"",VLOOKUP($E$1,horaire!$B$4:$W$26,6,FALSE))</f>
        <v>-</v>
      </c>
      <c r="H35" s="71"/>
      <c r="I35" s="43"/>
      <c r="J35" s="43"/>
      <c r="K35" s="43"/>
      <c r="L35" s="43"/>
      <c r="M35" s="29" t="str">
        <f t="shared" si="0"/>
        <v/>
      </c>
      <c r="N35" s="78"/>
      <c r="O35" s="22" t="str">
        <f t="shared" si="1"/>
        <v/>
      </c>
      <c r="Q35" s="84"/>
    </row>
    <row r="36" spans="2:17" s="18" customFormat="1" ht="17.100000000000001" customHeight="1" x14ac:dyDescent="0.2">
      <c r="B36" s="99">
        <f t="shared" ca="1" si="3"/>
        <v>43186</v>
      </c>
      <c r="C36" s="75">
        <f t="shared" ca="1" si="3"/>
        <v>43186</v>
      </c>
      <c r="D36" s="72" t="str">
        <f ca="1">IF(OR(WEEKDAY(B36,2)=6,WEEKDAY(B36,2)=7),"",VLOOKUP($E$1,horaire!$B$4:$W$26,3,FALSE))</f>
        <v>02h00</v>
      </c>
      <c r="E36" s="72" t="str">
        <f ca="1">IF(OR(WEEKDAY(B36,2)=6,WEEKDAY(B36,2)=7),"",VLOOKUP($E$1,horaire!$B$4:$W$26,4,FALSE))</f>
        <v>09h51</v>
      </c>
      <c r="F36" s="72" t="str">
        <f ca="1">IF(OR(WEEKDAY(B36,2)=6,WEEKDAY(B36,2)=7),"",VLOOKUP($E$1,horaire!$B$4:$W$26,5,FALSE))</f>
        <v>-</v>
      </c>
      <c r="G36" s="72" t="str">
        <f ca="1">IF(OR(WEEKDAY(B36,2)=6,WEEKDAY(B36,2)=7),"",VLOOKUP($E$1,horaire!$B$4:$W$26,6,FALSE))</f>
        <v>-</v>
      </c>
      <c r="H36" s="71"/>
      <c r="I36" s="43"/>
      <c r="J36" s="43"/>
      <c r="K36" s="43"/>
      <c r="L36" s="43"/>
      <c r="M36" s="29" t="str">
        <f t="shared" si="0"/>
        <v/>
      </c>
      <c r="N36" s="78"/>
      <c r="O36" s="22" t="str">
        <f t="shared" si="1"/>
        <v/>
      </c>
      <c r="Q36" s="84"/>
    </row>
    <row r="37" spans="2:17" s="18" customFormat="1" ht="17.100000000000001" customHeight="1" x14ac:dyDescent="0.2">
      <c r="B37" s="99">
        <f t="shared" ca="1" si="3"/>
        <v>43187</v>
      </c>
      <c r="C37" s="75">
        <f t="shared" ca="1" si="3"/>
        <v>43187</v>
      </c>
      <c r="D37" s="72" t="str">
        <f ca="1">IF(OR(WEEKDAY(B37,2)=6,WEEKDAY(B37,2)=7),"",VLOOKUP($E$1,horaire!$B$4:$W$26,3,FALSE))</f>
        <v>02h00</v>
      </c>
      <c r="E37" s="72" t="str">
        <f ca="1">IF(OR(WEEKDAY(B37,2)=6,WEEKDAY(B37,2)=7),"",VLOOKUP($E$1,horaire!$B$4:$W$26,4,FALSE))</f>
        <v>09h51</v>
      </c>
      <c r="F37" s="72" t="str">
        <f ca="1">IF(OR(WEEKDAY(B37,2)=6,WEEKDAY(B37,2)=7),"",VLOOKUP($E$1,horaire!$B$4:$W$26,5,FALSE))</f>
        <v>-</v>
      </c>
      <c r="G37" s="72" t="str">
        <f ca="1">IF(OR(WEEKDAY(B37,2)=6,WEEKDAY(B37,2)=7),"",VLOOKUP($E$1,horaire!$B$4:$W$26,6,FALSE))</f>
        <v>-</v>
      </c>
      <c r="H37" s="71"/>
      <c r="I37" s="43"/>
      <c r="J37" s="43"/>
      <c r="K37" s="43"/>
      <c r="L37" s="43"/>
      <c r="M37" s="29" t="str">
        <f t="shared" si="0"/>
        <v/>
      </c>
      <c r="N37" s="78"/>
      <c r="O37" s="22" t="str">
        <f t="shared" si="1"/>
        <v/>
      </c>
      <c r="Q37" s="84"/>
    </row>
    <row r="38" spans="2:17" s="18" customFormat="1" ht="17.100000000000001" customHeight="1" x14ac:dyDescent="0.2">
      <c r="B38" s="99">
        <f t="shared" ca="1" si="3"/>
        <v>43188</v>
      </c>
      <c r="C38" s="75">
        <f t="shared" ca="1" si="3"/>
        <v>43188</v>
      </c>
      <c r="D38" s="72" t="str">
        <f ca="1">IF(OR(WEEKDAY(B38,2)=6,WEEKDAY(B38,2)=7),"",VLOOKUP($E$1,horaire!$B$4:$W$26,3,FALSE))</f>
        <v>02h00</v>
      </c>
      <c r="E38" s="72" t="str">
        <f ca="1">IF(OR(WEEKDAY(B38,2)=6,WEEKDAY(B38,2)=7),"",VLOOKUP($E$1,horaire!$B$4:$W$26,4,FALSE))</f>
        <v>09h51</v>
      </c>
      <c r="F38" s="72" t="str">
        <f ca="1">IF(OR(WEEKDAY(B38,2)=6,WEEKDAY(B38,2)=7),"",VLOOKUP($E$1,horaire!$B$4:$W$26,5,FALSE))</f>
        <v>-</v>
      </c>
      <c r="G38" s="72" t="str">
        <f ca="1">IF(OR(WEEKDAY(B38,2)=6,WEEKDAY(B38,2)=7),"",VLOOKUP($E$1,horaire!$B$4:$W$26,6,FALSE))</f>
        <v>-</v>
      </c>
      <c r="H38" s="71"/>
      <c r="I38" s="43"/>
      <c r="J38" s="43"/>
      <c r="K38" s="43"/>
      <c r="L38" s="43"/>
      <c r="M38" s="29" t="str">
        <f t="shared" si="0"/>
        <v/>
      </c>
      <c r="N38" s="78"/>
      <c r="O38" s="22" t="str">
        <f t="shared" si="1"/>
        <v/>
      </c>
      <c r="Q38" s="84"/>
    </row>
    <row r="39" spans="2:17" s="18" customFormat="1" ht="17.100000000000001" customHeight="1" x14ac:dyDescent="0.2">
      <c r="B39" s="99">
        <f t="shared" ca="1" si="3"/>
        <v>43189</v>
      </c>
      <c r="C39" s="75">
        <f t="shared" ca="1" si="3"/>
        <v>43189</v>
      </c>
      <c r="D39" s="72" t="str">
        <f ca="1">IF(OR(WEEKDAY(B39,2)=6,WEEKDAY(B39,2)=7),"",VLOOKUP($E$1,horaire!$B$4:$W$26,3,FALSE))</f>
        <v>02h00</v>
      </c>
      <c r="E39" s="72" t="str">
        <f ca="1">IF(OR(WEEKDAY(B39,2)=6,WEEKDAY(B39,2)=7),"",VLOOKUP($E$1,horaire!$B$4:$W$26,4,FALSE))</f>
        <v>09h51</v>
      </c>
      <c r="F39" s="72" t="str">
        <f ca="1">IF(OR(WEEKDAY(B39,2)=6,WEEKDAY(B39,2)=7),"",VLOOKUP($E$1,horaire!$B$4:$W$26,5,FALSE))</f>
        <v>-</v>
      </c>
      <c r="G39" s="72" t="str">
        <f ca="1">IF(OR(WEEKDAY(B39,2)=6,WEEKDAY(B39,2)=7),"",VLOOKUP($E$1,horaire!$B$4:$W$26,6,FALSE))</f>
        <v>-</v>
      </c>
      <c r="H39" s="71"/>
      <c r="I39" s="43"/>
      <c r="J39" s="43"/>
      <c r="K39" s="43"/>
      <c r="L39" s="43"/>
      <c r="M39" s="29" t="str">
        <f t="shared" si="0"/>
        <v/>
      </c>
      <c r="N39" s="78"/>
      <c r="O39" s="22" t="str">
        <f t="shared" si="1"/>
        <v/>
      </c>
      <c r="Q39" s="84"/>
    </row>
    <row r="40" spans="2:17" s="18" customFormat="1" ht="17.100000000000001" customHeight="1" x14ac:dyDescent="0.2">
      <c r="B40" s="100">
        <f t="shared" ca="1" si="3"/>
        <v>43190</v>
      </c>
      <c r="C40" s="76">
        <f t="shared" ca="1" si="3"/>
        <v>43190</v>
      </c>
      <c r="D40" s="73" t="str">
        <f ca="1">IF(OR(WEEKDAY(B40,2)=6,WEEKDAY(B40,2)=7),"",VLOOKUP($E$1,horaire!$B$4:$W$26,3,FALSE))</f>
        <v/>
      </c>
      <c r="E40" s="73" t="str">
        <f ca="1">IF(OR(WEEKDAY(B40,2)=6,WEEKDAY(B40,2)=7),"",VLOOKUP($E$1,horaire!$B$4:$W$26,4,FALSE))</f>
        <v/>
      </c>
      <c r="F40" s="73" t="str">
        <f ca="1">IF(OR(WEEKDAY(B40,2)=6,WEEKDAY(B40,2)=7),"",VLOOKUP($E$1,horaire!$B$4:$W$26,5,FALSE))</f>
        <v/>
      </c>
      <c r="G40" s="73" t="str">
        <f ca="1">IF(OR(WEEKDAY(B40,2)=6,WEEKDAY(B40,2)=7),"",VLOOKUP($E$1,horaire!$B$4:$W$26,6,FALSE))</f>
        <v/>
      </c>
      <c r="H40" s="71"/>
      <c r="I40" s="44"/>
      <c r="J40" s="44"/>
      <c r="K40" s="44"/>
      <c r="L40" s="44"/>
      <c r="M40" s="30" t="str">
        <f t="shared" si="0"/>
        <v/>
      </c>
      <c r="N40" s="79"/>
      <c r="O40" s="23" t="str">
        <f t="shared" si="1"/>
        <v/>
      </c>
      <c r="Q40" s="84"/>
    </row>
    <row r="41" spans="2:17" ht="24.95" customHeight="1" x14ac:dyDescent="0.2"/>
    <row r="42" spans="2:17" ht="18" customHeight="1" x14ac:dyDescent="0.2">
      <c r="K42" s="31"/>
      <c r="L42" s="32" t="str">
        <f ca="1">"Cumul "&amp;MID(CELL("filename",A1),FIND("]",CELL("filename",A1))+1,32)</f>
        <v>Cumul Mars</v>
      </c>
      <c r="M42" s="24" t="str">
        <f>IF(SUM(M10:M40)=0,"",SUM(M10:M40))</f>
        <v/>
      </c>
      <c r="O42" s="25" t="str">
        <f>IF(SUM(O10:O40)=0,"",SUM(O10:O40))</f>
        <v/>
      </c>
    </row>
    <row r="46" spans="2:17" x14ac:dyDescent="0.2">
      <c r="C46" s="41" t="s">
        <v>12</v>
      </c>
      <c r="F46" s="26" t="s">
        <v>12</v>
      </c>
      <c r="J46" s="26" t="s">
        <v>12</v>
      </c>
      <c r="M46" s="26" t="s">
        <v>12</v>
      </c>
      <c r="O46" s="38"/>
    </row>
    <row r="47" spans="2:17" x14ac:dyDescent="0.2">
      <c r="C47" s="41" t="s">
        <v>8</v>
      </c>
      <c r="F47" s="26" t="s">
        <v>9</v>
      </c>
      <c r="J47" s="26" t="s">
        <v>10</v>
      </c>
      <c r="M47" s="26" t="s">
        <v>11</v>
      </c>
      <c r="O47" s="38"/>
    </row>
  </sheetData>
  <sheetProtection algorithmName="SHA-512" hashValue="GqMx08khd5nhVKdUzK1G7jRr3hvmCjklIhZ1AIViBiHZ97EeEgMbrh2wZJSKo7XvTYOYVTeuPINU2weD4Ii5Dw==" saltValue="JtCXkMPyFHr9HO4lTd2BvQ==" spinCount="100000" sheet="1" selectLockedCells="1"/>
  <mergeCells count="9">
    <mergeCell ref="B1:D1"/>
    <mergeCell ref="E1:F1"/>
    <mergeCell ref="C5:O5"/>
    <mergeCell ref="D8:E8"/>
    <mergeCell ref="F8:G8"/>
    <mergeCell ref="I8:J8"/>
    <mergeCell ref="K8:L8"/>
    <mergeCell ref="M8:M9"/>
    <mergeCell ref="O8:O9"/>
  </mergeCells>
  <conditionalFormatting sqref="B10:G40 I10:M40 O10:O40">
    <cfRule type="expression" dxfId="39" priority="2">
      <formula>VLOOKUP($B10,Jrs_Feriés,1,0)</formula>
    </cfRule>
    <cfRule type="expression" dxfId="38" priority="3">
      <formula>WEEKDAY($C10,2)=7</formula>
    </cfRule>
    <cfRule type="expression" dxfId="37" priority="4">
      <formula>WEEKDAY($C10,2)=6</formula>
    </cfRule>
  </conditionalFormatting>
  <conditionalFormatting sqref="D10:G40 I10:M40 O10:O40">
    <cfRule type="expression" dxfId="36" priority="1">
      <formula>$B10=VLOOKUP(B10,Jrs_Feriés,1,0)</formula>
    </cfRule>
  </conditionalFormatting>
  <dataValidations count="1">
    <dataValidation type="list" allowBlank="1" showInputMessage="1" showErrorMessage="1" sqref="E1:F1" xr:uid="{00000000-0002-0000-0300-000000000000}">
      <formula1>Collaborateur</formula1>
    </dataValidation>
  </dataValidations>
  <printOptions horizontalCentered="1"/>
  <pageMargins left="0.23622047244094491" right="0.23622047244094491" top="0.94488188976377963" bottom="0.74803149606299213" header="0.31496062992125984" footer="0.31496062992125984"/>
  <pageSetup paperSize="9" scale="87" orientation="portrait" r:id="rId1"/>
  <headerFooter>
    <oddHeader>&amp;RImprimé le &amp;D à &amp;T</oddHeader>
    <oddFooter>&amp;L&amp;Z&amp;F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pageSetUpPr fitToPage="1"/>
  </sheetPr>
  <dimension ref="B1:Q47"/>
  <sheetViews>
    <sheetView showGridLines="0" zoomScale="140" zoomScaleNormal="140" workbookViewId="0">
      <pane ySplit="9" topLeftCell="A10" activePane="bottomLeft" state="frozen"/>
      <selection activeCell="E1" sqref="E1:F1"/>
      <selection pane="bottomLeft" activeCell="E1" sqref="E1:F1"/>
    </sheetView>
  </sheetViews>
  <sheetFormatPr baseColWidth="10" defaultRowHeight="12.75" x14ac:dyDescent="0.2"/>
  <cols>
    <col min="1" max="2" width="3.83203125" style="15" customWidth="1"/>
    <col min="3" max="3" width="5.83203125" style="33" customWidth="1"/>
    <col min="4" max="7" width="12" style="26"/>
    <col min="8" max="8" width="1.83203125" style="15" customWidth="1"/>
    <col min="9" max="12" width="12" style="26"/>
    <col min="13" max="13" width="12" style="27"/>
    <col min="14" max="14" width="1.83203125" style="15" hidden="1" customWidth="1"/>
    <col min="15" max="15" width="0" style="28" hidden="1" customWidth="1"/>
    <col min="16" max="16" width="3.83203125" style="15" customWidth="1"/>
    <col min="17" max="17" width="18.33203125" style="83" bestFit="1" customWidth="1"/>
    <col min="18" max="16384" width="12" style="15"/>
  </cols>
  <sheetData>
    <row r="1" spans="2:17" s="10" customFormat="1" ht="18" customHeight="1" x14ac:dyDescent="0.2">
      <c r="B1" s="108" t="s">
        <v>7</v>
      </c>
      <c r="C1" s="108"/>
      <c r="D1" s="108"/>
      <c r="E1" s="107" t="s">
        <v>74</v>
      </c>
      <c r="F1" s="107"/>
      <c r="G1" s="11"/>
      <c r="I1" s="12" t="s">
        <v>16</v>
      </c>
      <c r="J1" s="13">
        <f>VLOOKUP(E1,Salaire!C2:F23,3,FALSE)</f>
        <v>2102.0100000000002</v>
      </c>
      <c r="K1" s="11"/>
      <c r="L1" s="12" t="s">
        <v>17</v>
      </c>
      <c r="M1" s="14">
        <f>VLOOKUP(E1,Salaire!C2:F23,4,FALSE)</f>
        <v>13.859101997758293</v>
      </c>
      <c r="O1" s="14"/>
      <c r="P1" s="80">
        <f ca="1">MONTH(MID(CELL("filename",A1),FIND("]",CELL("filename",A1))+1,32)&amp;1)</f>
        <v>4</v>
      </c>
      <c r="Q1" s="82"/>
    </row>
    <row r="2" spans="2:17" x14ac:dyDescent="0.2">
      <c r="I2" s="12" t="s">
        <v>15</v>
      </c>
      <c r="J2" s="39" t="str">
        <f>VLOOKUP(E1,Salaire!C2:D23,2,FALSE)</f>
        <v>Franck</v>
      </c>
      <c r="K2" s="11"/>
      <c r="L2" s="12" t="s">
        <v>35</v>
      </c>
      <c r="M2" s="40" t="str">
        <f>VLOOKUP(E1,Salaire!C2:G23,5,FALSE)</f>
        <v>4032873</v>
      </c>
    </row>
    <row r="5" spans="2:17" ht="18.75" x14ac:dyDescent="0.2">
      <c r="C5" s="104" t="str">
        <f ca="1">MID(CELL("filename",A1),FIND("]",CELL("filename",A1))+1,32)&amp;" "&amp;Instructions!D2&amp;" - Heures supplémentaires ( "&amp;E1&amp;" "&amp;J2&amp;" - "&amp;M2&amp;" )"</f>
        <v>Avril 2018 - Heures supplémentaires ( ALEXANDRE Franck - 4032873 )</v>
      </c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</row>
    <row r="8" spans="2:17" s="16" customFormat="1" ht="17.100000000000001" customHeight="1" x14ac:dyDescent="0.2">
      <c r="C8" s="33"/>
      <c r="D8" s="109" t="s">
        <v>2</v>
      </c>
      <c r="E8" s="110"/>
      <c r="F8" s="109" t="s">
        <v>3</v>
      </c>
      <c r="G8" s="110"/>
      <c r="I8" s="109" t="s">
        <v>4</v>
      </c>
      <c r="J8" s="110"/>
      <c r="K8" s="109" t="s">
        <v>5</v>
      </c>
      <c r="L8" s="110"/>
      <c r="M8" s="102" t="s">
        <v>6</v>
      </c>
      <c r="O8" s="105" t="s">
        <v>18</v>
      </c>
      <c r="Q8" s="83"/>
    </row>
    <row r="9" spans="2:17" s="17" customFormat="1" ht="17.100000000000001" customHeight="1" x14ac:dyDescent="0.2">
      <c r="B9" s="34"/>
      <c r="C9" s="34"/>
      <c r="D9" s="97" t="s">
        <v>0</v>
      </c>
      <c r="E9" s="97" t="s">
        <v>1</v>
      </c>
      <c r="F9" s="97" t="s">
        <v>0</v>
      </c>
      <c r="G9" s="97" t="s">
        <v>1</v>
      </c>
      <c r="I9" s="97" t="s">
        <v>0</v>
      </c>
      <c r="J9" s="97" t="s">
        <v>1</v>
      </c>
      <c r="K9" s="97" t="s">
        <v>0</v>
      </c>
      <c r="L9" s="97" t="s">
        <v>1</v>
      </c>
      <c r="M9" s="103"/>
      <c r="O9" s="106"/>
      <c r="Q9" s="83"/>
    </row>
    <row r="10" spans="2:17" s="18" customFormat="1" ht="17.100000000000001" customHeight="1" x14ac:dyDescent="0.2">
      <c r="B10" s="98">
        <f ca="1">DATE(Instructions!D2,MONTH(MID(CELL("filename",A1),FIND("]",CELL("filename",A1))+1,32)&amp;1),1)</f>
        <v>43191</v>
      </c>
      <c r="C10" s="74">
        <f ca="1">DATE(Instructions!D2,MONTH("1/"&amp;MID(CELL("filename",A1),FIND("]",CELL("filename",A1))+1,32)),1)</f>
        <v>43191</v>
      </c>
      <c r="D10" s="42" t="str">
        <f ca="1">IF(OR(WEEKDAY(B10,2)=6,WEEKDAY(B10,2)=7),"",VLOOKUP($E$1,horaire!$B$4:$W$26,3,FALSE))</f>
        <v/>
      </c>
      <c r="E10" s="42" t="str">
        <f ca="1">IF(OR(WEEKDAY(B10,2)=6,WEEKDAY(B10,2)=7),"",VLOOKUP($E$1,horaire!$B$4:$W$26,4,FALSE))</f>
        <v/>
      </c>
      <c r="F10" s="42" t="str">
        <f ca="1">IF(OR(WEEKDAY(B10,2)=6,WEEKDAY(B10,2)=7),"",VLOOKUP($E$1,horaire!$B$4:$W$26,5,FALSE))</f>
        <v/>
      </c>
      <c r="G10" s="42" t="str">
        <f ca="1">IF(OR(WEEKDAY(B10,2)=6,WEEKDAY(B10,2)=7),"",VLOOKUP($E$1,horaire!$B$4:$W$26,6,FALSE))</f>
        <v/>
      </c>
      <c r="H10" s="71"/>
      <c r="I10" s="45"/>
      <c r="J10" s="45"/>
      <c r="K10" s="45"/>
      <c r="L10" s="45"/>
      <c r="M10" s="19" t="str">
        <f t="shared" ref="M10:M40" si="0">IF(AND(I10="",J10="",K10="",L10=""),"",(J10-I10)+(L10-K10))</f>
        <v/>
      </c>
      <c r="N10" s="77"/>
      <c r="O10" s="20" t="str">
        <f t="shared" ref="O10:O40" si="1">IF(M10="","",(M10*$M$1*24)*1.25)</f>
        <v/>
      </c>
      <c r="Q10" s="84"/>
    </row>
    <row r="11" spans="2:17" s="18" customFormat="1" ht="17.100000000000001" customHeight="1" x14ac:dyDescent="0.2">
      <c r="B11" s="99">
        <f t="shared" ref="B11:C26" ca="1" si="2">+B10+1</f>
        <v>43192</v>
      </c>
      <c r="C11" s="75">
        <f t="shared" ca="1" si="2"/>
        <v>43192</v>
      </c>
      <c r="D11" s="72" t="str">
        <f ca="1">IF(OR(WEEKDAY(B11,2)=6,WEEKDAY(B11,2)=7),"",VLOOKUP($E$1,horaire!$B$4:$W$26,3,FALSE))</f>
        <v>02h00</v>
      </c>
      <c r="E11" s="72" t="str">
        <f ca="1">IF(OR(WEEKDAY(B11,2)=6,WEEKDAY(B11,2)=7),"",VLOOKUP($E$1,horaire!$B$4:$W$26,4,FALSE))</f>
        <v>09h51</v>
      </c>
      <c r="F11" s="72" t="str">
        <f ca="1">IF(OR(WEEKDAY(B11,2)=6,WEEKDAY(B11,2)=7),"",VLOOKUP($E$1,horaire!$B$4:$W$26,5,FALSE))</f>
        <v>-</v>
      </c>
      <c r="G11" s="72" t="str">
        <f ca="1">IF(OR(WEEKDAY(B11,2)=6,WEEKDAY(B11,2)=7),"",VLOOKUP($E$1,horaire!$B$4:$W$26,6,FALSE))</f>
        <v>-</v>
      </c>
      <c r="H11" s="71"/>
      <c r="I11" s="43"/>
      <c r="J11" s="43"/>
      <c r="K11" s="43"/>
      <c r="L11" s="43"/>
      <c r="M11" s="21" t="str">
        <f t="shared" si="0"/>
        <v/>
      </c>
      <c r="N11" s="78"/>
      <c r="O11" s="22" t="str">
        <f t="shared" si="1"/>
        <v/>
      </c>
      <c r="Q11" s="84"/>
    </row>
    <row r="12" spans="2:17" s="18" customFormat="1" ht="17.100000000000001" customHeight="1" x14ac:dyDescent="0.2">
      <c r="B12" s="99">
        <f t="shared" ca="1" si="2"/>
        <v>43193</v>
      </c>
      <c r="C12" s="75">
        <f t="shared" ca="1" si="2"/>
        <v>43193</v>
      </c>
      <c r="D12" s="72" t="str">
        <f ca="1">IF(OR(WEEKDAY(B12,2)=6,WEEKDAY(B12,2)=7),"",VLOOKUP($E$1,horaire!$B$4:$W$26,3,FALSE))</f>
        <v>02h00</v>
      </c>
      <c r="E12" s="72" t="str">
        <f ca="1">IF(OR(WEEKDAY(B12,2)=6,WEEKDAY(B12,2)=7),"",VLOOKUP($E$1,horaire!$B$4:$W$26,4,FALSE))</f>
        <v>09h51</v>
      </c>
      <c r="F12" s="72" t="str">
        <f ca="1">IF(OR(WEEKDAY(B12,2)=6,WEEKDAY(B12,2)=7),"",VLOOKUP($E$1,horaire!$B$4:$W$26,5,FALSE))</f>
        <v>-</v>
      </c>
      <c r="G12" s="72" t="str">
        <f ca="1">IF(OR(WEEKDAY(B12,2)=6,WEEKDAY(B12,2)=7),"",VLOOKUP($E$1,horaire!$B$4:$W$26,6,FALSE))</f>
        <v>-</v>
      </c>
      <c r="H12" s="71"/>
      <c r="I12" s="43"/>
      <c r="J12" s="43"/>
      <c r="K12" s="43"/>
      <c r="L12" s="43"/>
      <c r="M12" s="21" t="str">
        <f t="shared" si="0"/>
        <v/>
      </c>
      <c r="N12" s="78"/>
      <c r="O12" s="22" t="str">
        <f t="shared" si="1"/>
        <v/>
      </c>
      <c r="Q12" s="84"/>
    </row>
    <row r="13" spans="2:17" s="18" customFormat="1" ht="17.100000000000001" customHeight="1" x14ac:dyDescent="0.2">
      <c r="B13" s="99">
        <f t="shared" ca="1" si="2"/>
        <v>43194</v>
      </c>
      <c r="C13" s="75">
        <f t="shared" ca="1" si="2"/>
        <v>43194</v>
      </c>
      <c r="D13" s="72" t="str">
        <f ca="1">IF(OR(WEEKDAY(B13,2)=6,WEEKDAY(B13,2)=7),"",VLOOKUP($E$1,horaire!$B$4:$W$26,3,FALSE))</f>
        <v>02h00</v>
      </c>
      <c r="E13" s="72" t="str">
        <f ca="1">IF(OR(WEEKDAY(B13,2)=6,WEEKDAY(B13,2)=7),"",VLOOKUP($E$1,horaire!$B$4:$W$26,4,FALSE))</f>
        <v>09h51</v>
      </c>
      <c r="F13" s="72" t="str">
        <f ca="1">IF(OR(WEEKDAY(B13,2)=6,WEEKDAY(B13,2)=7),"",VLOOKUP($E$1,horaire!$B$4:$W$26,5,FALSE))</f>
        <v>-</v>
      </c>
      <c r="G13" s="72" t="str">
        <f ca="1">IF(OR(WEEKDAY(B13,2)=6,WEEKDAY(B13,2)=7),"",VLOOKUP($E$1,horaire!$B$4:$W$26,6,FALSE))</f>
        <v>-</v>
      </c>
      <c r="H13" s="71"/>
      <c r="I13" s="43"/>
      <c r="J13" s="43"/>
      <c r="K13" s="43"/>
      <c r="L13" s="43"/>
      <c r="M13" s="21" t="str">
        <f t="shared" si="0"/>
        <v/>
      </c>
      <c r="N13" s="78"/>
      <c r="O13" s="22" t="str">
        <f t="shared" si="1"/>
        <v/>
      </c>
      <c r="Q13" s="84"/>
    </row>
    <row r="14" spans="2:17" s="18" customFormat="1" ht="17.100000000000001" customHeight="1" x14ac:dyDescent="0.2">
      <c r="B14" s="99">
        <f t="shared" ca="1" si="2"/>
        <v>43195</v>
      </c>
      <c r="C14" s="75">
        <f t="shared" ca="1" si="2"/>
        <v>43195</v>
      </c>
      <c r="D14" s="72" t="str">
        <f ca="1">IF(OR(WEEKDAY(B14,2)=6,WEEKDAY(B14,2)=7),"",VLOOKUP($E$1,horaire!$B$4:$W$26,3,FALSE))</f>
        <v>02h00</v>
      </c>
      <c r="E14" s="72" t="str">
        <f ca="1">IF(OR(WEEKDAY(B14,2)=6,WEEKDAY(B14,2)=7),"",VLOOKUP($E$1,horaire!$B$4:$W$26,4,FALSE))</f>
        <v>09h51</v>
      </c>
      <c r="F14" s="72" t="str">
        <f ca="1">IF(OR(WEEKDAY(B14,2)=6,WEEKDAY(B14,2)=7),"",VLOOKUP($E$1,horaire!$B$4:$W$26,5,FALSE))</f>
        <v>-</v>
      </c>
      <c r="G14" s="72" t="str">
        <f ca="1">IF(OR(WEEKDAY(B14,2)=6,WEEKDAY(B14,2)=7),"",VLOOKUP($E$1,horaire!$B$4:$W$26,6,FALSE))</f>
        <v>-</v>
      </c>
      <c r="H14" s="71"/>
      <c r="I14" s="43"/>
      <c r="J14" s="43"/>
      <c r="K14" s="43"/>
      <c r="L14" s="43"/>
      <c r="M14" s="21" t="str">
        <f t="shared" si="0"/>
        <v/>
      </c>
      <c r="N14" s="78"/>
      <c r="O14" s="22" t="str">
        <f t="shared" si="1"/>
        <v/>
      </c>
      <c r="Q14" s="84"/>
    </row>
    <row r="15" spans="2:17" s="18" customFormat="1" ht="17.100000000000001" customHeight="1" x14ac:dyDescent="0.2">
      <c r="B15" s="99">
        <f t="shared" ca="1" si="2"/>
        <v>43196</v>
      </c>
      <c r="C15" s="75">
        <f t="shared" ca="1" si="2"/>
        <v>43196</v>
      </c>
      <c r="D15" s="72" t="str">
        <f ca="1">IF(OR(WEEKDAY(B15,2)=6,WEEKDAY(B15,2)=7),"",VLOOKUP($E$1,horaire!$B$4:$W$26,3,FALSE))</f>
        <v>02h00</v>
      </c>
      <c r="E15" s="72" t="str">
        <f ca="1">IF(OR(WEEKDAY(B15,2)=6,WEEKDAY(B15,2)=7),"",VLOOKUP($E$1,horaire!$B$4:$W$26,4,FALSE))</f>
        <v>09h51</v>
      </c>
      <c r="F15" s="72" t="str">
        <f ca="1">IF(OR(WEEKDAY(B15,2)=6,WEEKDAY(B15,2)=7),"",VLOOKUP($E$1,horaire!$B$4:$W$26,5,FALSE))</f>
        <v>-</v>
      </c>
      <c r="G15" s="72" t="str">
        <f ca="1">IF(OR(WEEKDAY(B15,2)=6,WEEKDAY(B15,2)=7),"",VLOOKUP($E$1,horaire!$B$4:$W$26,6,FALSE))</f>
        <v>-</v>
      </c>
      <c r="H15" s="71"/>
      <c r="I15" s="43"/>
      <c r="J15" s="43"/>
      <c r="K15" s="43"/>
      <c r="L15" s="43"/>
      <c r="M15" s="21" t="str">
        <f t="shared" si="0"/>
        <v/>
      </c>
      <c r="N15" s="78"/>
      <c r="O15" s="22" t="str">
        <f t="shared" si="1"/>
        <v/>
      </c>
      <c r="Q15" s="84"/>
    </row>
    <row r="16" spans="2:17" s="18" customFormat="1" ht="17.100000000000001" customHeight="1" x14ac:dyDescent="0.2">
      <c r="B16" s="99">
        <f t="shared" ca="1" si="2"/>
        <v>43197</v>
      </c>
      <c r="C16" s="75">
        <f t="shared" ca="1" si="2"/>
        <v>43197</v>
      </c>
      <c r="D16" s="72" t="str">
        <f ca="1">IF(OR(WEEKDAY(B16,2)=6,WEEKDAY(B16,2)=7),"",VLOOKUP($E$1,horaire!$B$4:$W$26,3,FALSE))</f>
        <v/>
      </c>
      <c r="E16" s="72" t="str">
        <f ca="1">IF(OR(WEEKDAY(B16,2)=6,WEEKDAY(B16,2)=7),"",VLOOKUP($E$1,horaire!$B$4:$W$26,4,FALSE))</f>
        <v/>
      </c>
      <c r="F16" s="72" t="str">
        <f ca="1">IF(OR(WEEKDAY(B16,2)=6,WEEKDAY(B16,2)=7),"",VLOOKUP($E$1,horaire!$B$4:$W$26,5,FALSE))</f>
        <v/>
      </c>
      <c r="G16" s="72" t="str">
        <f ca="1">IF(OR(WEEKDAY(B16,2)=6,WEEKDAY(B16,2)=7),"",VLOOKUP($E$1,horaire!$B$4:$W$26,6,FALSE))</f>
        <v/>
      </c>
      <c r="H16" s="71"/>
      <c r="I16" s="43"/>
      <c r="J16" s="43"/>
      <c r="K16" s="43"/>
      <c r="L16" s="43"/>
      <c r="M16" s="21" t="str">
        <f t="shared" si="0"/>
        <v/>
      </c>
      <c r="N16" s="78"/>
      <c r="O16" s="22" t="str">
        <f t="shared" si="1"/>
        <v/>
      </c>
      <c r="Q16" s="84"/>
    </row>
    <row r="17" spans="2:17" s="18" customFormat="1" ht="17.100000000000001" customHeight="1" x14ac:dyDescent="0.2">
      <c r="B17" s="99">
        <f t="shared" ca="1" si="2"/>
        <v>43198</v>
      </c>
      <c r="C17" s="75">
        <f t="shared" ca="1" si="2"/>
        <v>43198</v>
      </c>
      <c r="D17" s="72" t="str">
        <f ca="1">IF(OR(WEEKDAY(B17,2)=6,WEEKDAY(B17,2)=7),"",VLOOKUP($E$1,horaire!$B$4:$W$26,3,FALSE))</f>
        <v/>
      </c>
      <c r="E17" s="72" t="str">
        <f ca="1">IF(OR(WEEKDAY(B17,2)=6,WEEKDAY(B17,2)=7),"",VLOOKUP($E$1,horaire!$B$4:$W$26,4,FALSE))</f>
        <v/>
      </c>
      <c r="F17" s="72" t="str">
        <f ca="1">IF(OR(WEEKDAY(B17,2)=6,WEEKDAY(B17,2)=7),"",VLOOKUP($E$1,horaire!$B$4:$W$26,5,FALSE))</f>
        <v/>
      </c>
      <c r="G17" s="72" t="str">
        <f ca="1">IF(OR(WEEKDAY(B17,2)=6,WEEKDAY(B17,2)=7),"",VLOOKUP($E$1,horaire!$B$4:$W$26,6,FALSE))</f>
        <v/>
      </c>
      <c r="H17" s="71"/>
      <c r="I17" s="43"/>
      <c r="J17" s="43"/>
      <c r="K17" s="43"/>
      <c r="L17" s="43"/>
      <c r="M17" s="21" t="str">
        <f t="shared" si="0"/>
        <v/>
      </c>
      <c r="N17" s="78"/>
      <c r="O17" s="22" t="str">
        <f t="shared" si="1"/>
        <v/>
      </c>
      <c r="Q17" s="84"/>
    </row>
    <row r="18" spans="2:17" s="18" customFormat="1" ht="17.100000000000001" customHeight="1" x14ac:dyDescent="0.2">
      <c r="B18" s="99">
        <f t="shared" ca="1" si="2"/>
        <v>43199</v>
      </c>
      <c r="C18" s="75">
        <f t="shared" ca="1" si="2"/>
        <v>43199</v>
      </c>
      <c r="D18" s="72" t="str">
        <f ca="1">IF(OR(WEEKDAY(B18,2)=6,WEEKDAY(B18,2)=7),"",VLOOKUP($E$1,horaire!$B$4:$W$26,3,FALSE))</f>
        <v>02h00</v>
      </c>
      <c r="E18" s="72" t="str">
        <f ca="1">IF(OR(WEEKDAY(B18,2)=6,WEEKDAY(B18,2)=7),"",VLOOKUP($E$1,horaire!$B$4:$W$26,4,FALSE))</f>
        <v>09h51</v>
      </c>
      <c r="F18" s="72" t="str">
        <f ca="1">IF(OR(WEEKDAY(B18,2)=6,WEEKDAY(B18,2)=7),"",VLOOKUP($E$1,horaire!$B$4:$W$26,5,FALSE))</f>
        <v>-</v>
      </c>
      <c r="G18" s="72" t="str">
        <f ca="1">IF(OR(WEEKDAY(B18,2)=6,WEEKDAY(B18,2)=7),"",VLOOKUP($E$1,horaire!$B$4:$W$26,6,FALSE))</f>
        <v>-</v>
      </c>
      <c r="H18" s="71"/>
      <c r="I18" s="43"/>
      <c r="J18" s="43"/>
      <c r="K18" s="43"/>
      <c r="L18" s="43"/>
      <c r="M18" s="21" t="str">
        <f t="shared" si="0"/>
        <v/>
      </c>
      <c r="N18" s="78"/>
      <c r="O18" s="22" t="str">
        <f t="shared" si="1"/>
        <v/>
      </c>
      <c r="Q18" s="84"/>
    </row>
    <row r="19" spans="2:17" s="18" customFormat="1" ht="17.100000000000001" customHeight="1" x14ac:dyDescent="0.2">
      <c r="B19" s="99">
        <f t="shared" ca="1" si="2"/>
        <v>43200</v>
      </c>
      <c r="C19" s="75">
        <f t="shared" ca="1" si="2"/>
        <v>43200</v>
      </c>
      <c r="D19" s="72" t="str">
        <f ca="1">IF(OR(WEEKDAY(B19,2)=6,WEEKDAY(B19,2)=7),"",VLOOKUP($E$1,horaire!$B$4:$W$26,3,FALSE))</f>
        <v>02h00</v>
      </c>
      <c r="E19" s="72" t="str">
        <f ca="1">IF(OR(WEEKDAY(B19,2)=6,WEEKDAY(B19,2)=7),"",VLOOKUP($E$1,horaire!$B$4:$W$26,4,FALSE))</f>
        <v>09h51</v>
      </c>
      <c r="F19" s="72" t="str">
        <f ca="1">IF(OR(WEEKDAY(B19,2)=6,WEEKDAY(B19,2)=7),"",VLOOKUP($E$1,horaire!$B$4:$W$26,5,FALSE))</f>
        <v>-</v>
      </c>
      <c r="G19" s="72" t="str">
        <f ca="1">IF(OR(WEEKDAY(B19,2)=6,WEEKDAY(B19,2)=7),"",VLOOKUP($E$1,horaire!$B$4:$W$26,6,FALSE))</f>
        <v>-</v>
      </c>
      <c r="H19" s="71"/>
      <c r="I19" s="43"/>
      <c r="J19" s="43"/>
      <c r="K19" s="43"/>
      <c r="L19" s="43"/>
      <c r="M19" s="21" t="str">
        <f t="shared" si="0"/>
        <v/>
      </c>
      <c r="N19" s="78"/>
      <c r="O19" s="22" t="str">
        <f t="shared" si="1"/>
        <v/>
      </c>
      <c r="Q19" s="84"/>
    </row>
    <row r="20" spans="2:17" s="18" customFormat="1" ht="17.100000000000001" customHeight="1" x14ac:dyDescent="0.2">
      <c r="B20" s="99">
        <f t="shared" ca="1" si="2"/>
        <v>43201</v>
      </c>
      <c r="C20" s="75">
        <f t="shared" ca="1" si="2"/>
        <v>43201</v>
      </c>
      <c r="D20" s="72" t="str">
        <f ca="1">IF(OR(WEEKDAY(B20,2)=6,WEEKDAY(B20,2)=7),"",VLOOKUP($E$1,horaire!$B$4:$W$26,3,FALSE))</f>
        <v>02h00</v>
      </c>
      <c r="E20" s="72" t="str">
        <f ca="1">IF(OR(WEEKDAY(B20,2)=6,WEEKDAY(B20,2)=7),"",VLOOKUP($E$1,horaire!$B$4:$W$26,4,FALSE))</f>
        <v>09h51</v>
      </c>
      <c r="F20" s="72" t="str">
        <f ca="1">IF(OR(WEEKDAY(B20,2)=6,WEEKDAY(B20,2)=7),"",VLOOKUP($E$1,horaire!$B$4:$W$26,5,FALSE))</f>
        <v>-</v>
      </c>
      <c r="G20" s="72" t="str">
        <f ca="1">IF(OR(WEEKDAY(B20,2)=6,WEEKDAY(B20,2)=7),"",VLOOKUP($E$1,horaire!$B$4:$W$26,6,FALSE))</f>
        <v>-</v>
      </c>
      <c r="H20" s="71"/>
      <c r="I20" s="43"/>
      <c r="J20" s="43"/>
      <c r="K20" s="43"/>
      <c r="L20" s="43"/>
      <c r="M20" s="21" t="str">
        <f t="shared" si="0"/>
        <v/>
      </c>
      <c r="N20" s="78"/>
      <c r="O20" s="22" t="str">
        <f t="shared" si="1"/>
        <v/>
      </c>
      <c r="Q20" s="84"/>
    </row>
    <row r="21" spans="2:17" s="18" customFormat="1" ht="17.100000000000001" customHeight="1" x14ac:dyDescent="0.2">
      <c r="B21" s="99">
        <f t="shared" ca="1" si="2"/>
        <v>43202</v>
      </c>
      <c r="C21" s="75">
        <f t="shared" ca="1" si="2"/>
        <v>43202</v>
      </c>
      <c r="D21" s="72" t="str">
        <f ca="1">IF(OR(WEEKDAY(B21,2)=6,WEEKDAY(B21,2)=7),"",VLOOKUP($E$1,horaire!$B$4:$W$26,3,FALSE))</f>
        <v>02h00</v>
      </c>
      <c r="E21" s="72" t="str">
        <f ca="1">IF(OR(WEEKDAY(B21,2)=6,WEEKDAY(B21,2)=7),"",VLOOKUP($E$1,horaire!$B$4:$W$26,4,FALSE))</f>
        <v>09h51</v>
      </c>
      <c r="F21" s="72" t="str">
        <f ca="1">IF(OR(WEEKDAY(B21,2)=6,WEEKDAY(B21,2)=7),"",VLOOKUP($E$1,horaire!$B$4:$W$26,5,FALSE))</f>
        <v>-</v>
      </c>
      <c r="G21" s="72" t="str">
        <f ca="1">IF(OR(WEEKDAY(B21,2)=6,WEEKDAY(B21,2)=7),"",VLOOKUP($E$1,horaire!$B$4:$W$26,6,FALSE))</f>
        <v>-</v>
      </c>
      <c r="H21" s="71"/>
      <c r="I21" s="43"/>
      <c r="J21" s="43"/>
      <c r="K21" s="43"/>
      <c r="L21" s="43"/>
      <c r="M21" s="21" t="str">
        <f t="shared" si="0"/>
        <v/>
      </c>
      <c r="N21" s="78"/>
      <c r="O21" s="22" t="str">
        <f t="shared" si="1"/>
        <v/>
      </c>
      <c r="Q21" s="84"/>
    </row>
    <row r="22" spans="2:17" s="18" customFormat="1" ht="17.100000000000001" customHeight="1" x14ac:dyDescent="0.2">
      <c r="B22" s="99">
        <f t="shared" ca="1" si="2"/>
        <v>43203</v>
      </c>
      <c r="C22" s="75">
        <f t="shared" ca="1" si="2"/>
        <v>43203</v>
      </c>
      <c r="D22" s="72" t="str">
        <f ca="1">IF(OR(WEEKDAY(B22,2)=6,WEEKDAY(B22,2)=7),"",VLOOKUP($E$1,horaire!$B$4:$W$26,3,FALSE))</f>
        <v>02h00</v>
      </c>
      <c r="E22" s="72" t="str">
        <f ca="1">IF(OR(WEEKDAY(B22,2)=6,WEEKDAY(B22,2)=7),"",VLOOKUP($E$1,horaire!$B$4:$W$26,4,FALSE))</f>
        <v>09h51</v>
      </c>
      <c r="F22" s="72" t="str">
        <f ca="1">IF(OR(WEEKDAY(B22,2)=6,WEEKDAY(B22,2)=7),"",VLOOKUP($E$1,horaire!$B$4:$W$26,5,FALSE))</f>
        <v>-</v>
      </c>
      <c r="G22" s="72" t="str">
        <f ca="1">IF(OR(WEEKDAY(B22,2)=6,WEEKDAY(B22,2)=7),"",VLOOKUP($E$1,horaire!$B$4:$W$26,6,FALSE))</f>
        <v>-</v>
      </c>
      <c r="H22" s="71"/>
      <c r="I22" s="43"/>
      <c r="J22" s="43"/>
      <c r="K22" s="43"/>
      <c r="L22" s="43"/>
      <c r="M22" s="21" t="str">
        <f t="shared" si="0"/>
        <v/>
      </c>
      <c r="N22" s="78"/>
      <c r="O22" s="22" t="str">
        <f t="shared" si="1"/>
        <v/>
      </c>
      <c r="Q22" s="84"/>
    </row>
    <row r="23" spans="2:17" s="18" customFormat="1" ht="17.100000000000001" customHeight="1" x14ac:dyDescent="0.2">
      <c r="B23" s="99">
        <f t="shared" ca="1" si="2"/>
        <v>43204</v>
      </c>
      <c r="C23" s="75">
        <f t="shared" ca="1" si="2"/>
        <v>43204</v>
      </c>
      <c r="D23" s="72" t="str">
        <f ca="1">IF(OR(WEEKDAY(B23,2)=6,WEEKDAY(B23,2)=7),"",VLOOKUP($E$1,horaire!$B$4:$W$26,3,FALSE))</f>
        <v/>
      </c>
      <c r="E23" s="72" t="str">
        <f ca="1">IF(OR(WEEKDAY(B23,2)=6,WEEKDAY(B23,2)=7),"",VLOOKUP($E$1,horaire!$B$4:$W$26,4,FALSE))</f>
        <v/>
      </c>
      <c r="F23" s="72" t="str">
        <f ca="1">IF(OR(WEEKDAY(B23,2)=6,WEEKDAY(B23,2)=7),"",VLOOKUP($E$1,horaire!$B$4:$W$26,5,FALSE))</f>
        <v/>
      </c>
      <c r="G23" s="72" t="str">
        <f ca="1">IF(OR(WEEKDAY(B23,2)=6,WEEKDAY(B23,2)=7),"",VLOOKUP($E$1,horaire!$B$4:$W$26,6,FALSE))</f>
        <v/>
      </c>
      <c r="H23" s="71"/>
      <c r="I23" s="43"/>
      <c r="J23" s="43"/>
      <c r="K23" s="43"/>
      <c r="L23" s="43"/>
      <c r="M23" s="21" t="str">
        <f t="shared" si="0"/>
        <v/>
      </c>
      <c r="N23" s="78"/>
      <c r="O23" s="22" t="str">
        <f t="shared" si="1"/>
        <v/>
      </c>
      <c r="Q23" s="84"/>
    </row>
    <row r="24" spans="2:17" s="18" customFormat="1" ht="17.100000000000001" customHeight="1" x14ac:dyDescent="0.2">
      <c r="B24" s="99">
        <f t="shared" ca="1" si="2"/>
        <v>43205</v>
      </c>
      <c r="C24" s="75">
        <f t="shared" ca="1" si="2"/>
        <v>43205</v>
      </c>
      <c r="D24" s="72" t="str">
        <f ca="1">IF(OR(WEEKDAY(B24,2)=6,WEEKDAY(B24,2)=7),"",VLOOKUP($E$1,horaire!$B$4:$W$26,3,FALSE))</f>
        <v/>
      </c>
      <c r="E24" s="72" t="str">
        <f ca="1">IF(OR(WEEKDAY(B24,2)=6,WEEKDAY(B24,2)=7),"",VLOOKUP($E$1,horaire!$B$4:$W$26,4,FALSE))</f>
        <v/>
      </c>
      <c r="F24" s="72" t="str">
        <f ca="1">IF(OR(WEEKDAY(B24,2)=6,WEEKDAY(B24,2)=7),"",VLOOKUP($E$1,horaire!$B$4:$W$26,5,FALSE))</f>
        <v/>
      </c>
      <c r="G24" s="72" t="str">
        <f ca="1">IF(OR(WEEKDAY(B24,2)=6,WEEKDAY(B24,2)=7),"",VLOOKUP($E$1,horaire!$B$4:$W$26,6,FALSE))</f>
        <v/>
      </c>
      <c r="H24" s="71"/>
      <c r="I24" s="43"/>
      <c r="J24" s="43"/>
      <c r="K24" s="43"/>
      <c r="L24" s="43"/>
      <c r="M24" s="21" t="str">
        <f t="shared" si="0"/>
        <v/>
      </c>
      <c r="N24" s="78"/>
      <c r="O24" s="22" t="str">
        <f t="shared" si="1"/>
        <v/>
      </c>
      <c r="Q24" s="84"/>
    </row>
    <row r="25" spans="2:17" s="18" customFormat="1" ht="17.100000000000001" customHeight="1" x14ac:dyDescent="0.2">
      <c r="B25" s="99">
        <f t="shared" ca="1" si="2"/>
        <v>43206</v>
      </c>
      <c r="C25" s="75">
        <f t="shared" ca="1" si="2"/>
        <v>43206</v>
      </c>
      <c r="D25" s="72" t="str">
        <f ca="1">IF(OR(WEEKDAY(B25,2)=6,WEEKDAY(B25,2)=7),"",VLOOKUP($E$1,horaire!$B$4:$W$26,3,FALSE))</f>
        <v>02h00</v>
      </c>
      <c r="E25" s="72" t="str">
        <f ca="1">IF(OR(WEEKDAY(B25,2)=6,WEEKDAY(B25,2)=7),"",VLOOKUP($E$1,horaire!$B$4:$W$26,4,FALSE))</f>
        <v>09h51</v>
      </c>
      <c r="F25" s="72" t="str">
        <f ca="1">IF(OR(WEEKDAY(B25,2)=6,WEEKDAY(B25,2)=7),"",VLOOKUP($E$1,horaire!$B$4:$W$26,5,FALSE))</f>
        <v>-</v>
      </c>
      <c r="G25" s="72" t="str">
        <f ca="1">IF(OR(WEEKDAY(B25,2)=6,WEEKDAY(B25,2)=7),"",VLOOKUP($E$1,horaire!$B$4:$W$26,6,FALSE))</f>
        <v>-</v>
      </c>
      <c r="H25" s="71"/>
      <c r="I25" s="43"/>
      <c r="J25" s="43"/>
      <c r="K25" s="43"/>
      <c r="L25" s="43"/>
      <c r="M25" s="21" t="str">
        <f t="shared" si="0"/>
        <v/>
      </c>
      <c r="N25" s="78"/>
      <c r="O25" s="22" t="str">
        <f t="shared" si="1"/>
        <v/>
      </c>
      <c r="Q25" s="84"/>
    </row>
    <row r="26" spans="2:17" s="18" customFormat="1" ht="17.100000000000001" customHeight="1" x14ac:dyDescent="0.2">
      <c r="B26" s="99">
        <f t="shared" ca="1" si="2"/>
        <v>43207</v>
      </c>
      <c r="C26" s="75">
        <f t="shared" ca="1" si="2"/>
        <v>43207</v>
      </c>
      <c r="D26" s="72" t="str">
        <f ca="1">IF(OR(WEEKDAY(B26,2)=6,WEEKDAY(B26,2)=7),"",VLOOKUP($E$1,horaire!$B$4:$W$26,3,FALSE))</f>
        <v>02h00</v>
      </c>
      <c r="E26" s="72" t="str">
        <f ca="1">IF(OR(WEEKDAY(B26,2)=6,WEEKDAY(B26,2)=7),"",VLOOKUP($E$1,horaire!$B$4:$W$26,4,FALSE))</f>
        <v>09h51</v>
      </c>
      <c r="F26" s="72" t="str">
        <f ca="1">IF(OR(WEEKDAY(B26,2)=6,WEEKDAY(B26,2)=7),"",VLOOKUP($E$1,horaire!$B$4:$W$26,5,FALSE))</f>
        <v>-</v>
      </c>
      <c r="G26" s="72" t="str">
        <f ca="1">IF(OR(WEEKDAY(B26,2)=6,WEEKDAY(B26,2)=7),"",VLOOKUP($E$1,horaire!$B$4:$W$26,6,FALSE))</f>
        <v>-</v>
      </c>
      <c r="H26" s="71"/>
      <c r="I26" s="43"/>
      <c r="J26" s="43"/>
      <c r="K26" s="43"/>
      <c r="L26" s="43"/>
      <c r="M26" s="21" t="str">
        <f t="shared" si="0"/>
        <v/>
      </c>
      <c r="N26" s="78"/>
      <c r="O26" s="22" t="str">
        <f t="shared" si="1"/>
        <v/>
      </c>
      <c r="Q26" s="84"/>
    </row>
    <row r="27" spans="2:17" s="18" customFormat="1" ht="17.100000000000001" customHeight="1" x14ac:dyDescent="0.2">
      <c r="B27" s="99">
        <f t="shared" ref="B27:C40" ca="1" si="3">+B26+1</f>
        <v>43208</v>
      </c>
      <c r="C27" s="75">
        <f t="shared" ca="1" si="3"/>
        <v>43208</v>
      </c>
      <c r="D27" s="72" t="str">
        <f ca="1">IF(OR(WEEKDAY(B27,2)=6,WEEKDAY(B27,2)=7),"",VLOOKUP($E$1,horaire!$B$4:$W$26,3,FALSE))</f>
        <v>02h00</v>
      </c>
      <c r="E27" s="72" t="str">
        <f ca="1">IF(OR(WEEKDAY(B27,2)=6,WEEKDAY(B27,2)=7),"",VLOOKUP($E$1,horaire!$B$4:$W$26,4,FALSE))</f>
        <v>09h51</v>
      </c>
      <c r="F27" s="72" t="str">
        <f ca="1">IF(OR(WEEKDAY(B27,2)=6,WEEKDAY(B27,2)=7),"",VLOOKUP($E$1,horaire!$B$4:$W$26,5,FALSE))</f>
        <v>-</v>
      </c>
      <c r="G27" s="72" t="str">
        <f ca="1">IF(OR(WEEKDAY(B27,2)=6,WEEKDAY(B27,2)=7),"",VLOOKUP($E$1,horaire!$B$4:$W$26,6,FALSE))</f>
        <v>-</v>
      </c>
      <c r="H27" s="71"/>
      <c r="I27" s="43"/>
      <c r="J27" s="43"/>
      <c r="K27" s="43"/>
      <c r="L27" s="43"/>
      <c r="M27" s="29" t="str">
        <f t="shared" si="0"/>
        <v/>
      </c>
      <c r="N27" s="78"/>
      <c r="O27" s="22" t="str">
        <f t="shared" si="1"/>
        <v/>
      </c>
      <c r="Q27" s="84"/>
    </row>
    <row r="28" spans="2:17" s="18" customFormat="1" ht="17.100000000000001" customHeight="1" x14ac:dyDescent="0.2">
      <c r="B28" s="99">
        <f t="shared" ca="1" si="3"/>
        <v>43209</v>
      </c>
      <c r="C28" s="75">
        <f t="shared" ca="1" si="3"/>
        <v>43209</v>
      </c>
      <c r="D28" s="72" t="str">
        <f ca="1">IF(OR(WEEKDAY(B28,2)=6,WEEKDAY(B28,2)=7),"",VLOOKUP($E$1,horaire!$B$4:$W$26,3,FALSE))</f>
        <v>02h00</v>
      </c>
      <c r="E28" s="72" t="str">
        <f ca="1">IF(OR(WEEKDAY(B28,2)=6,WEEKDAY(B28,2)=7),"",VLOOKUP($E$1,horaire!$B$4:$W$26,4,FALSE))</f>
        <v>09h51</v>
      </c>
      <c r="F28" s="72" t="str">
        <f ca="1">IF(OR(WEEKDAY(B28,2)=6,WEEKDAY(B28,2)=7),"",VLOOKUP($E$1,horaire!$B$4:$W$26,5,FALSE))</f>
        <v>-</v>
      </c>
      <c r="G28" s="72" t="str">
        <f ca="1">IF(OR(WEEKDAY(B28,2)=6,WEEKDAY(B28,2)=7),"",VLOOKUP($E$1,horaire!$B$4:$W$26,6,FALSE))</f>
        <v>-</v>
      </c>
      <c r="H28" s="71"/>
      <c r="I28" s="43"/>
      <c r="J28" s="43"/>
      <c r="K28" s="43"/>
      <c r="L28" s="43"/>
      <c r="M28" s="29" t="str">
        <f t="shared" si="0"/>
        <v/>
      </c>
      <c r="N28" s="78"/>
      <c r="O28" s="22" t="str">
        <f t="shared" si="1"/>
        <v/>
      </c>
      <c r="Q28" s="84"/>
    </row>
    <row r="29" spans="2:17" s="18" customFormat="1" ht="17.100000000000001" customHeight="1" x14ac:dyDescent="0.2">
      <c r="B29" s="99">
        <f t="shared" ca="1" si="3"/>
        <v>43210</v>
      </c>
      <c r="C29" s="75">
        <f t="shared" ca="1" si="3"/>
        <v>43210</v>
      </c>
      <c r="D29" s="72" t="str">
        <f ca="1">IF(OR(WEEKDAY(B29,2)=6,WEEKDAY(B29,2)=7),"",VLOOKUP($E$1,horaire!$B$4:$W$26,3,FALSE))</f>
        <v>02h00</v>
      </c>
      <c r="E29" s="72" t="str">
        <f ca="1">IF(OR(WEEKDAY(B29,2)=6,WEEKDAY(B29,2)=7),"",VLOOKUP($E$1,horaire!$B$4:$W$26,4,FALSE))</f>
        <v>09h51</v>
      </c>
      <c r="F29" s="72" t="str">
        <f ca="1">IF(OR(WEEKDAY(B29,2)=6,WEEKDAY(B29,2)=7),"",VLOOKUP($E$1,horaire!$B$4:$W$26,5,FALSE))</f>
        <v>-</v>
      </c>
      <c r="G29" s="72" t="str">
        <f ca="1">IF(OR(WEEKDAY(B29,2)=6,WEEKDAY(B29,2)=7),"",VLOOKUP($E$1,horaire!$B$4:$W$26,6,FALSE))</f>
        <v>-</v>
      </c>
      <c r="H29" s="71"/>
      <c r="I29" s="43"/>
      <c r="J29" s="43"/>
      <c r="K29" s="43"/>
      <c r="L29" s="43"/>
      <c r="M29" s="29" t="str">
        <f t="shared" si="0"/>
        <v/>
      </c>
      <c r="N29" s="78"/>
      <c r="O29" s="22" t="str">
        <f t="shared" si="1"/>
        <v/>
      </c>
      <c r="Q29" s="84"/>
    </row>
    <row r="30" spans="2:17" s="18" customFormat="1" ht="17.100000000000001" customHeight="1" x14ac:dyDescent="0.2">
      <c r="B30" s="99">
        <f t="shared" ca="1" si="3"/>
        <v>43211</v>
      </c>
      <c r="C30" s="75">
        <f t="shared" ca="1" si="3"/>
        <v>43211</v>
      </c>
      <c r="D30" s="72" t="str">
        <f ca="1">IF(OR(WEEKDAY(B30,2)=6,WEEKDAY(B30,2)=7),"",VLOOKUP($E$1,horaire!$B$4:$W$26,3,FALSE))</f>
        <v/>
      </c>
      <c r="E30" s="72" t="str">
        <f ca="1">IF(OR(WEEKDAY(B30,2)=6,WEEKDAY(B30,2)=7),"",VLOOKUP($E$1,horaire!$B$4:$W$26,4,FALSE))</f>
        <v/>
      </c>
      <c r="F30" s="72" t="str">
        <f ca="1">IF(OR(WEEKDAY(B30,2)=6,WEEKDAY(B30,2)=7),"",VLOOKUP($E$1,horaire!$B$4:$W$26,5,FALSE))</f>
        <v/>
      </c>
      <c r="G30" s="72" t="str">
        <f ca="1">IF(OR(WEEKDAY(B30,2)=6,WEEKDAY(B30,2)=7),"",VLOOKUP($E$1,horaire!$B$4:$W$26,6,FALSE))</f>
        <v/>
      </c>
      <c r="H30" s="71"/>
      <c r="I30" s="43"/>
      <c r="J30" s="43"/>
      <c r="K30" s="43"/>
      <c r="L30" s="43"/>
      <c r="M30" s="29" t="str">
        <f t="shared" si="0"/>
        <v/>
      </c>
      <c r="N30" s="78"/>
      <c r="O30" s="22" t="str">
        <f t="shared" si="1"/>
        <v/>
      </c>
      <c r="Q30" s="84"/>
    </row>
    <row r="31" spans="2:17" s="18" customFormat="1" ht="17.100000000000001" customHeight="1" x14ac:dyDescent="0.2">
      <c r="B31" s="99">
        <f t="shared" ca="1" si="3"/>
        <v>43212</v>
      </c>
      <c r="C31" s="75">
        <f t="shared" ca="1" si="3"/>
        <v>43212</v>
      </c>
      <c r="D31" s="72" t="str">
        <f ca="1">IF(OR(WEEKDAY(B31,2)=6,WEEKDAY(B31,2)=7),"",VLOOKUP($E$1,horaire!$B$4:$W$26,3,FALSE))</f>
        <v/>
      </c>
      <c r="E31" s="72" t="str">
        <f ca="1">IF(OR(WEEKDAY(B31,2)=6,WEEKDAY(B31,2)=7),"",VLOOKUP($E$1,horaire!$B$4:$W$26,4,FALSE))</f>
        <v/>
      </c>
      <c r="F31" s="72" t="str">
        <f ca="1">IF(OR(WEEKDAY(B31,2)=6,WEEKDAY(B31,2)=7),"",VLOOKUP($E$1,horaire!$B$4:$W$26,5,FALSE))</f>
        <v/>
      </c>
      <c r="G31" s="72" t="str">
        <f ca="1">IF(OR(WEEKDAY(B31,2)=6,WEEKDAY(B31,2)=7),"",VLOOKUP($E$1,horaire!$B$4:$W$26,6,FALSE))</f>
        <v/>
      </c>
      <c r="H31" s="71"/>
      <c r="I31" s="43"/>
      <c r="J31" s="43"/>
      <c r="K31" s="43"/>
      <c r="L31" s="43"/>
      <c r="M31" s="29" t="str">
        <f t="shared" si="0"/>
        <v/>
      </c>
      <c r="N31" s="78"/>
      <c r="O31" s="22" t="str">
        <f t="shared" si="1"/>
        <v/>
      </c>
      <c r="Q31" s="84"/>
    </row>
    <row r="32" spans="2:17" s="18" customFormat="1" ht="17.100000000000001" customHeight="1" x14ac:dyDescent="0.2">
      <c r="B32" s="99">
        <f t="shared" ca="1" si="3"/>
        <v>43213</v>
      </c>
      <c r="C32" s="75">
        <f t="shared" ca="1" si="3"/>
        <v>43213</v>
      </c>
      <c r="D32" s="72" t="str">
        <f ca="1">IF(OR(WEEKDAY(B32,2)=6,WEEKDAY(B32,2)=7),"",VLOOKUP($E$1,horaire!$B$4:$W$26,3,FALSE))</f>
        <v>02h00</v>
      </c>
      <c r="E32" s="72" t="str">
        <f ca="1">IF(OR(WEEKDAY(B32,2)=6,WEEKDAY(B32,2)=7),"",VLOOKUP($E$1,horaire!$B$4:$W$26,4,FALSE))</f>
        <v>09h51</v>
      </c>
      <c r="F32" s="72" t="str">
        <f ca="1">IF(OR(WEEKDAY(B32,2)=6,WEEKDAY(B32,2)=7),"",VLOOKUP($E$1,horaire!$B$4:$W$26,5,FALSE))</f>
        <v>-</v>
      </c>
      <c r="G32" s="72" t="str">
        <f ca="1">IF(OR(WEEKDAY(B32,2)=6,WEEKDAY(B32,2)=7),"",VLOOKUP($E$1,horaire!$B$4:$W$26,6,FALSE))</f>
        <v>-</v>
      </c>
      <c r="H32" s="71"/>
      <c r="I32" s="43"/>
      <c r="J32" s="43"/>
      <c r="K32" s="43"/>
      <c r="L32" s="43"/>
      <c r="M32" s="29" t="str">
        <f t="shared" si="0"/>
        <v/>
      </c>
      <c r="N32" s="78"/>
      <c r="O32" s="22" t="str">
        <f t="shared" si="1"/>
        <v/>
      </c>
      <c r="Q32" s="84"/>
    </row>
    <row r="33" spans="2:17" s="18" customFormat="1" ht="17.100000000000001" customHeight="1" x14ac:dyDescent="0.2">
      <c r="B33" s="99">
        <f t="shared" ca="1" si="3"/>
        <v>43214</v>
      </c>
      <c r="C33" s="75">
        <f t="shared" ca="1" si="3"/>
        <v>43214</v>
      </c>
      <c r="D33" s="72" t="str">
        <f ca="1">IF(OR(WEEKDAY(B33,2)=6,WEEKDAY(B33,2)=7),"",VLOOKUP($E$1,horaire!$B$4:$W$26,3,FALSE))</f>
        <v>02h00</v>
      </c>
      <c r="E33" s="72" t="str">
        <f ca="1">IF(OR(WEEKDAY(B33,2)=6,WEEKDAY(B33,2)=7),"",VLOOKUP($E$1,horaire!$B$4:$W$26,4,FALSE))</f>
        <v>09h51</v>
      </c>
      <c r="F33" s="72" t="str">
        <f ca="1">IF(OR(WEEKDAY(B33,2)=6,WEEKDAY(B33,2)=7),"",VLOOKUP($E$1,horaire!$B$4:$W$26,5,FALSE))</f>
        <v>-</v>
      </c>
      <c r="G33" s="72" t="str">
        <f ca="1">IF(OR(WEEKDAY(B33,2)=6,WEEKDAY(B33,2)=7),"",VLOOKUP($E$1,horaire!$B$4:$W$26,6,FALSE))</f>
        <v>-</v>
      </c>
      <c r="H33" s="71"/>
      <c r="I33" s="43"/>
      <c r="J33" s="43"/>
      <c r="K33" s="43"/>
      <c r="L33" s="43"/>
      <c r="M33" s="29" t="str">
        <f t="shared" si="0"/>
        <v/>
      </c>
      <c r="N33" s="78"/>
      <c r="O33" s="22" t="str">
        <f t="shared" si="1"/>
        <v/>
      </c>
      <c r="Q33" s="84"/>
    </row>
    <row r="34" spans="2:17" s="18" customFormat="1" ht="17.100000000000001" customHeight="1" x14ac:dyDescent="0.2">
      <c r="B34" s="99">
        <f t="shared" ca="1" si="3"/>
        <v>43215</v>
      </c>
      <c r="C34" s="75">
        <f t="shared" ca="1" si="3"/>
        <v>43215</v>
      </c>
      <c r="D34" s="72" t="str">
        <f ca="1">IF(OR(WEEKDAY(B34,2)=6,WEEKDAY(B34,2)=7),"",VLOOKUP($E$1,horaire!$B$4:$W$26,3,FALSE))</f>
        <v>02h00</v>
      </c>
      <c r="E34" s="72" t="str">
        <f ca="1">IF(OR(WEEKDAY(B34,2)=6,WEEKDAY(B34,2)=7),"",VLOOKUP($E$1,horaire!$B$4:$W$26,4,FALSE))</f>
        <v>09h51</v>
      </c>
      <c r="F34" s="72" t="str">
        <f ca="1">IF(OR(WEEKDAY(B34,2)=6,WEEKDAY(B34,2)=7),"",VLOOKUP($E$1,horaire!$B$4:$W$26,5,FALSE))</f>
        <v>-</v>
      </c>
      <c r="G34" s="72" t="str">
        <f ca="1">IF(OR(WEEKDAY(B34,2)=6,WEEKDAY(B34,2)=7),"",VLOOKUP($E$1,horaire!$B$4:$W$26,6,FALSE))</f>
        <v>-</v>
      </c>
      <c r="H34" s="71"/>
      <c r="I34" s="43"/>
      <c r="J34" s="43"/>
      <c r="K34" s="43"/>
      <c r="L34" s="43"/>
      <c r="M34" s="29" t="str">
        <f t="shared" si="0"/>
        <v/>
      </c>
      <c r="N34" s="78"/>
      <c r="O34" s="22" t="str">
        <f t="shared" si="1"/>
        <v/>
      </c>
      <c r="Q34" s="84"/>
    </row>
    <row r="35" spans="2:17" s="18" customFormat="1" ht="17.100000000000001" customHeight="1" x14ac:dyDescent="0.2">
      <c r="B35" s="99">
        <f t="shared" ca="1" si="3"/>
        <v>43216</v>
      </c>
      <c r="C35" s="75">
        <f t="shared" ca="1" si="3"/>
        <v>43216</v>
      </c>
      <c r="D35" s="72" t="str">
        <f ca="1">IF(OR(WEEKDAY(B35,2)=6,WEEKDAY(B35,2)=7),"",VLOOKUP($E$1,horaire!$B$4:$W$26,3,FALSE))</f>
        <v>02h00</v>
      </c>
      <c r="E35" s="72" t="str">
        <f ca="1">IF(OR(WEEKDAY(B35,2)=6,WEEKDAY(B35,2)=7),"",VLOOKUP($E$1,horaire!$B$4:$W$26,4,FALSE))</f>
        <v>09h51</v>
      </c>
      <c r="F35" s="72" t="str">
        <f ca="1">IF(OR(WEEKDAY(B35,2)=6,WEEKDAY(B35,2)=7),"",VLOOKUP($E$1,horaire!$B$4:$W$26,5,FALSE))</f>
        <v>-</v>
      </c>
      <c r="G35" s="72" t="str">
        <f ca="1">IF(OR(WEEKDAY(B35,2)=6,WEEKDAY(B35,2)=7),"",VLOOKUP($E$1,horaire!$B$4:$W$26,6,FALSE))</f>
        <v>-</v>
      </c>
      <c r="H35" s="71"/>
      <c r="I35" s="43"/>
      <c r="J35" s="43"/>
      <c r="K35" s="43"/>
      <c r="L35" s="43"/>
      <c r="M35" s="29" t="str">
        <f t="shared" si="0"/>
        <v/>
      </c>
      <c r="N35" s="78"/>
      <c r="O35" s="22" t="str">
        <f t="shared" si="1"/>
        <v/>
      </c>
      <c r="Q35" s="84"/>
    </row>
    <row r="36" spans="2:17" s="18" customFormat="1" ht="17.100000000000001" customHeight="1" x14ac:dyDescent="0.2">
      <c r="B36" s="99">
        <f t="shared" ca="1" si="3"/>
        <v>43217</v>
      </c>
      <c r="C36" s="75">
        <f t="shared" ca="1" si="3"/>
        <v>43217</v>
      </c>
      <c r="D36" s="72" t="str">
        <f ca="1">IF(OR(WEEKDAY(B36,2)=6,WEEKDAY(B36,2)=7),"",VLOOKUP($E$1,horaire!$B$4:$W$26,3,FALSE))</f>
        <v>02h00</v>
      </c>
      <c r="E36" s="72" t="str">
        <f ca="1">IF(OR(WEEKDAY(B36,2)=6,WEEKDAY(B36,2)=7),"",VLOOKUP($E$1,horaire!$B$4:$W$26,4,FALSE))</f>
        <v>09h51</v>
      </c>
      <c r="F36" s="72" t="str">
        <f ca="1">IF(OR(WEEKDAY(B36,2)=6,WEEKDAY(B36,2)=7),"",VLOOKUP($E$1,horaire!$B$4:$W$26,5,FALSE))</f>
        <v>-</v>
      </c>
      <c r="G36" s="72" t="str">
        <f ca="1">IF(OR(WEEKDAY(B36,2)=6,WEEKDAY(B36,2)=7),"",VLOOKUP($E$1,horaire!$B$4:$W$26,6,FALSE))</f>
        <v>-</v>
      </c>
      <c r="H36" s="71"/>
      <c r="I36" s="43"/>
      <c r="J36" s="43"/>
      <c r="K36" s="43"/>
      <c r="L36" s="43"/>
      <c r="M36" s="29" t="str">
        <f t="shared" si="0"/>
        <v/>
      </c>
      <c r="N36" s="78"/>
      <c r="O36" s="22" t="str">
        <f t="shared" si="1"/>
        <v/>
      </c>
      <c r="Q36" s="84"/>
    </row>
    <row r="37" spans="2:17" s="18" customFormat="1" ht="17.100000000000001" customHeight="1" x14ac:dyDescent="0.2">
      <c r="B37" s="99">
        <f t="shared" ca="1" si="3"/>
        <v>43218</v>
      </c>
      <c r="C37" s="75">
        <f t="shared" ca="1" si="3"/>
        <v>43218</v>
      </c>
      <c r="D37" s="72" t="str">
        <f ca="1">IF(OR(WEEKDAY(B37,2)=6,WEEKDAY(B37,2)=7),"",VLOOKUP($E$1,horaire!$B$4:$W$26,3,FALSE))</f>
        <v/>
      </c>
      <c r="E37" s="72" t="str">
        <f ca="1">IF(OR(WEEKDAY(B37,2)=6,WEEKDAY(B37,2)=7),"",VLOOKUP($E$1,horaire!$B$4:$W$26,4,FALSE))</f>
        <v/>
      </c>
      <c r="F37" s="72" t="str">
        <f ca="1">IF(OR(WEEKDAY(B37,2)=6,WEEKDAY(B37,2)=7),"",VLOOKUP($E$1,horaire!$B$4:$W$26,5,FALSE))</f>
        <v/>
      </c>
      <c r="G37" s="72" t="str">
        <f ca="1">IF(OR(WEEKDAY(B37,2)=6,WEEKDAY(B37,2)=7),"",VLOOKUP($E$1,horaire!$B$4:$W$26,6,FALSE))</f>
        <v/>
      </c>
      <c r="H37" s="71"/>
      <c r="I37" s="43"/>
      <c r="J37" s="43"/>
      <c r="K37" s="43"/>
      <c r="L37" s="43"/>
      <c r="M37" s="29" t="str">
        <f t="shared" si="0"/>
        <v/>
      </c>
      <c r="N37" s="78"/>
      <c r="O37" s="22" t="str">
        <f t="shared" si="1"/>
        <v/>
      </c>
      <c r="Q37" s="84"/>
    </row>
    <row r="38" spans="2:17" s="18" customFormat="1" ht="17.100000000000001" customHeight="1" x14ac:dyDescent="0.2">
      <c r="B38" s="99">
        <f t="shared" ca="1" si="3"/>
        <v>43219</v>
      </c>
      <c r="C38" s="75">
        <f t="shared" ca="1" si="3"/>
        <v>43219</v>
      </c>
      <c r="D38" s="72" t="str">
        <f ca="1">IF(OR(WEEKDAY(B38,2)=6,WEEKDAY(B38,2)=7),"",VLOOKUP($E$1,horaire!$B$4:$W$26,3,FALSE))</f>
        <v/>
      </c>
      <c r="E38" s="72" t="str">
        <f ca="1">IF(OR(WEEKDAY(B38,2)=6,WEEKDAY(B38,2)=7),"",VLOOKUP($E$1,horaire!$B$4:$W$26,4,FALSE))</f>
        <v/>
      </c>
      <c r="F38" s="72" t="str">
        <f ca="1">IF(OR(WEEKDAY(B38,2)=6,WEEKDAY(B38,2)=7),"",VLOOKUP($E$1,horaire!$B$4:$W$26,5,FALSE))</f>
        <v/>
      </c>
      <c r="G38" s="72" t="str">
        <f ca="1">IF(OR(WEEKDAY(B38,2)=6,WEEKDAY(B38,2)=7),"",VLOOKUP($E$1,horaire!$B$4:$W$26,6,FALSE))</f>
        <v/>
      </c>
      <c r="H38" s="71"/>
      <c r="I38" s="43"/>
      <c r="J38" s="43"/>
      <c r="K38" s="43"/>
      <c r="L38" s="43"/>
      <c r="M38" s="29" t="str">
        <f t="shared" si="0"/>
        <v/>
      </c>
      <c r="N38" s="78"/>
      <c r="O38" s="22" t="str">
        <f t="shared" si="1"/>
        <v/>
      </c>
      <c r="Q38" s="84"/>
    </row>
    <row r="39" spans="2:17" s="18" customFormat="1" ht="17.100000000000001" customHeight="1" x14ac:dyDescent="0.2">
      <c r="B39" s="99">
        <f t="shared" ca="1" si="3"/>
        <v>43220</v>
      </c>
      <c r="C39" s="75">
        <f t="shared" ca="1" si="3"/>
        <v>43220</v>
      </c>
      <c r="D39" s="72" t="str">
        <f ca="1">IF(OR(WEEKDAY(B39,2)=6,WEEKDAY(B39,2)=7),"",VLOOKUP($E$1,horaire!$B$4:$W$26,3,FALSE))</f>
        <v>02h00</v>
      </c>
      <c r="E39" s="72" t="str">
        <f ca="1">IF(OR(WEEKDAY(B39,2)=6,WEEKDAY(B39,2)=7),"",VLOOKUP($E$1,horaire!$B$4:$W$26,4,FALSE))</f>
        <v>09h51</v>
      </c>
      <c r="F39" s="72" t="str">
        <f ca="1">IF(OR(WEEKDAY(B39,2)=6,WEEKDAY(B39,2)=7),"",VLOOKUP($E$1,horaire!$B$4:$W$26,5,FALSE))</f>
        <v>-</v>
      </c>
      <c r="G39" s="72" t="str">
        <f ca="1">IF(OR(WEEKDAY(B39,2)=6,WEEKDAY(B39,2)=7),"",VLOOKUP($E$1,horaire!$B$4:$W$26,6,FALSE))</f>
        <v>-</v>
      </c>
      <c r="H39" s="71"/>
      <c r="I39" s="43"/>
      <c r="J39" s="43"/>
      <c r="K39" s="43"/>
      <c r="L39" s="43"/>
      <c r="M39" s="29" t="str">
        <f t="shared" si="0"/>
        <v/>
      </c>
      <c r="N39" s="78"/>
      <c r="O39" s="22" t="str">
        <f t="shared" si="1"/>
        <v/>
      </c>
      <c r="Q39" s="84"/>
    </row>
    <row r="40" spans="2:17" s="18" customFormat="1" ht="17.100000000000001" customHeight="1" x14ac:dyDescent="0.2">
      <c r="B40" s="100">
        <f t="shared" ca="1" si="3"/>
        <v>43221</v>
      </c>
      <c r="C40" s="76">
        <f t="shared" ca="1" si="3"/>
        <v>43221</v>
      </c>
      <c r="D40" s="73" t="str">
        <f ca="1">IF(OR(WEEKDAY(B40,2)=6,WEEKDAY(B40,2)=7),"",VLOOKUP($E$1,horaire!$B$4:$W$26,3,FALSE))</f>
        <v>02h00</v>
      </c>
      <c r="E40" s="73" t="str">
        <f ca="1">IF(OR(WEEKDAY(B40,2)=6,WEEKDAY(B40,2)=7),"",VLOOKUP($E$1,horaire!$B$4:$W$26,4,FALSE))</f>
        <v>09h51</v>
      </c>
      <c r="F40" s="73" t="str">
        <f ca="1">IF(OR(WEEKDAY(B40,2)=6,WEEKDAY(B40,2)=7),"",VLOOKUP($E$1,horaire!$B$4:$W$26,5,FALSE))</f>
        <v>-</v>
      </c>
      <c r="G40" s="73" t="str">
        <f ca="1">IF(OR(WEEKDAY(B40,2)=6,WEEKDAY(B40,2)=7),"",VLOOKUP($E$1,horaire!$B$4:$W$26,6,FALSE))</f>
        <v>-</v>
      </c>
      <c r="H40" s="71"/>
      <c r="I40" s="44"/>
      <c r="J40" s="44"/>
      <c r="K40" s="44"/>
      <c r="L40" s="44"/>
      <c r="M40" s="30" t="str">
        <f t="shared" si="0"/>
        <v/>
      </c>
      <c r="N40" s="79"/>
      <c r="O40" s="23" t="str">
        <f t="shared" si="1"/>
        <v/>
      </c>
      <c r="Q40" s="84"/>
    </row>
    <row r="41" spans="2:17" ht="24.95" customHeight="1" x14ac:dyDescent="0.2"/>
    <row r="42" spans="2:17" ht="18" customHeight="1" x14ac:dyDescent="0.2">
      <c r="K42" s="31"/>
      <c r="L42" s="32" t="str">
        <f ca="1">"Cumul "&amp;MID(CELL("filename",A1),FIND("]",CELL("filename",A1))+1,32)</f>
        <v>Cumul Avril</v>
      </c>
      <c r="M42" s="24" t="str">
        <f>IF(SUM(M10:M40)=0,"",SUM(M10:M40))</f>
        <v/>
      </c>
      <c r="O42" s="25" t="str">
        <f>IF(SUM(O10:O40)=0,"",SUM(O10:O40))</f>
        <v/>
      </c>
    </row>
    <row r="46" spans="2:17" x14ac:dyDescent="0.2">
      <c r="C46" s="41" t="s">
        <v>12</v>
      </c>
      <c r="F46" s="26" t="s">
        <v>12</v>
      </c>
      <c r="J46" s="26" t="s">
        <v>12</v>
      </c>
      <c r="M46" s="26" t="s">
        <v>12</v>
      </c>
      <c r="O46" s="38"/>
    </row>
    <row r="47" spans="2:17" x14ac:dyDescent="0.2">
      <c r="C47" s="41" t="s">
        <v>8</v>
      </c>
      <c r="F47" s="26" t="s">
        <v>9</v>
      </c>
      <c r="J47" s="26" t="s">
        <v>10</v>
      </c>
      <c r="M47" s="26" t="s">
        <v>11</v>
      </c>
      <c r="O47" s="38"/>
    </row>
  </sheetData>
  <sheetProtection algorithmName="SHA-512" hashValue="GqMx08khd5nhVKdUzK1G7jRr3hvmCjklIhZ1AIViBiHZ97EeEgMbrh2wZJSKo7XvTYOYVTeuPINU2weD4Ii5Dw==" saltValue="JtCXkMPyFHr9HO4lTd2BvQ==" spinCount="100000" sheet="1" selectLockedCells="1"/>
  <mergeCells count="9">
    <mergeCell ref="B1:D1"/>
    <mergeCell ref="E1:F1"/>
    <mergeCell ref="C5:O5"/>
    <mergeCell ref="D8:E8"/>
    <mergeCell ref="F8:G8"/>
    <mergeCell ref="I8:J8"/>
    <mergeCell ref="K8:L8"/>
    <mergeCell ref="M8:M9"/>
    <mergeCell ref="O8:O9"/>
  </mergeCells>
  <conditionalFormatting sqref="B10:G40 I10:M40 O10:O40">
    <cfRule type="expression" dxfId="35" priority="2">
      <formula>VLOOKUP($B10,Jrs_Feriés,1,0)</formula>
    </cfRule>
    <cfRule type="expression" dxfId="34" priority="3">
      <formula>WEEKDAY($C10,2)=7</formula>
    </cfRule>
    <cfRule type="expression" dxfId="33" priority="4">
      <formula>WEEKDAY($C10,2)=6</formula>
    </cfRule>
  </conditionalFormatting>
  <conditionalFormatting sqref="D10:G40 I10:M40 O10:O40">
    <cfRule type="expression" dxfId="32" priority="1">
      <formula>$B10=VLOOKUP(B10,Jrs_Feriés,1,0)</formula>
    </cfRule>
  </conditionalFormatting>
  <dataValidations count="1">
    <dataValidation type="list" allowBlank="1" showInputMessage="1" showErrorMessage="1" sqref="E1:F1" xr:uid="{00000000-0002-0000-0400-000000000000}">
      <formula1>Collaborateur</formula1>
    </dataValidation>
  </dataValidations>
  <printOptions horizontalCentered="1"/>
  <pageMargins left="0.23622047244094491" right="0.23622047244094491" top="0.94488188976377963" bottom="0.74803149606299213" header="0.31496062992125984" footer="0.31496062992125984"/>
  <pageSetup paperSize="9" scale="87" orientation="portrait" r:id="rId1"/>
  <headerFooter>
    <oddHeader>&amp;RImprimé le &amp;D à &amp;T</oddHeader>
    <oddFooter>&amp;L&amp;Z&amp;F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>
    <pageSetUpPr fitToPage="1"/>
  </sheetPr>
  <dimension ref="B1:Q47"/>
  <sheetViews>
    <sheetView showGridLines="0" zoomScale="140" zoomScaleNormal="140" workbookViewId="0">
      <pane ySplit="9" topLeftCell="A10" activePane="bottomLeft" state="frozen"/>
      <selection activeCell="E1" sqref="E1:F1"/>
      <selection pane="bottomLeft" activeCell="E1" sqref="E1:F1"/>
    </sheetView>
  </sheetViews>
  <sheetFormatPr baseColWidth="10" defaultRowHeight="12.75" x14ac:dyDescent="0.2"/>
  <cols>
    <col min="1" max="2" width="3.83203125" style="15" customWidth="1"/>
    <col min="3" max="3" width="5.83203125" style="33" customWidth="1"/>
    <col min="4" max="7" width="12" style="26"/>
    <col min="8" max="8" width="1.83203125" style="15" customWidth="1"/>
    <col min="9" max="12" width="12" style="26"/>
    <col min="13" max="13" width="12" style="27"/>
    <col min="14" max="14" width="1.83203125" style="15" hidden="1" customWidth="1"/>
    <col min="15" max="15" width="0" style="28" hidden="1" customWidth="1"/>
    <col min="16" max="16" width="3.83203125" style="15" customWidth="1"/>
    <col min="17" max="17" width="18.33203125" style="83" bestFit="1" customWidth="1"/>
    <col min="18" max="16384" width="12" style="15"/>
  </cols>
  <sheetData>
    <row r="1" spans="2:17" s="10" customFormat="1" ht="18" customHeight="1" x14ac:dyDescent="0.2">
      <c r="B1" s="108" t="s">
        <v>7</v>
      </c>
      <c r="C1" s="108"/>
      <c r="D1" s="108"/>
      <c r="E1" s="107" t="s">
        <v>74</v>
      </c>
      <c r="F1" s="107"/>
      <c r="G1" s="11"/>
      <c r="I1" s="12" t="s">
        <v>16</v>
      </c>
      <c r="J1" s="13">
        <f>VLOOKUP(E1,Salaire!C2:F23,3,FALSE)</f>
        <v>2102.0100000000002</v>
      </c>
      <c r="K1" s="11"/>
      <c r="L1" s="12" t="s">
        <v>17</v>
      </c>
      <c r="M1" s="14">
        <f>VLOOKUP(E1,Salaire!C2:F23,4,FALSE)</f>
        <v>13.859101997758293</v>
      </c>
      <c r="O1" s="14"/>
      <c r="P1" s="80">
        <f ca="1">MONTH(MID(CELL("filename",A1),FIND("]",CELL("filename",A1))+1,32)&amp;1)</f>
        <v>5</v>
      </c>
      <c r="Q1" s="82"/>
    </row>
    <row r="2" spans="2:17" x14ac:dyDescent="0.2">
      <c r="I2" s="12" t="s">
        <v>15</v>
      </c>
      <c r="J2" s="39" t="str">
        <f>VLOOKUP(E1,Salaire!C2:D23,2,FALSE)</f>
        <v>Franck</v>
      </c>
      <c r="K2" s="11"/>
      <c r="L2" s="12" t="s">
        <v>35</v>
      </c>
      <c r="M2" s="40" t="str">
        <f>VLOOKUP(E1,Salaire!C2:G23,5,FALSE)</f>
        <v>4032873</v>
      </c>
    </row>
    <row r="5" spans="2:17" ht="18.75" x14ac:dyDescent="0.2">
      <c r="C5" s="104" t="str">
        <f ca="1">MID(CELL("filename",A1),FIND("]",CELL("filename",A1))+1,32)&amp;" "&amp;Instructions!D2&amp;" - Heures supplémentaires ( "&amp;E1&amp;" "&amp;J2&amp;" - "&amp;M2&amp;" )"</f>
        <v>Mai 2018 - Heures supplémentaires ( ALEXANDRE Franck - 4032873 )</v>
      </c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</row>
    <row r="8" spans="2:17" s="16" customFormat="1" ht="17.100000000000001" customHeight="1" x14ac:dyDescent="0.2">
      <c r="C8" s="33"/>
      <c r="D8" s="109" t="s">
        <v>2</v>
      </c>
      <c r="E8" s="110"/>
      <c r="F8" s="109" t="s">
        <v>3</v>
      </c>
      <c r="G8" s="110"/>
      <c r="I8" s="109" t="s">
        <v>4</v>
      </c>
      <c r="J8" s="110"/>
      <c r="K8" s="109" t="s">
        <v>5</v>
      </c>
      <c r="L8" s="110"/>
      <c r="M8" s="102" t="s">
        <v>6</v>
      </c>
      <c r="O8" s="105" t="s">
        <v>18</v>
      </c>
      <c r="Q8" s="83"/>
    </row>
    <row r="9" spans="2:17" s="17" customFormat="1" ht="17.100000000000001" customHeight="1" x14ac:dyDescent="0.2">
      <c r="B9" s="34"/>
      <c r="C9" s="34"/>
      <c r="D9" s="97" t="s">
        <v>0</v>
      </c>
      <c r="E9" s="97" t="s">
        <v>1</v>
      </c>
      <c r="F9" s="97" t="s">
        <v>0</v>
      </c>
      <c r="G9" s="97" t="s">
        <v>1</v>
      </c>
      <c r="I9" s="97" t="s">
        <v>0</v>
      </c>
      <c r="J9" s="97" t="s">
        <v>1</v>
      </c>
      <c r="K9" s="97" t="s">
        <v>0</v>
      </c>
      <c r="L9" s="97" t="s">
        <v>1</v>
      </c>
      <c r="M9" s="103"/>
      <c r="O9" s="106"/>
      <c r="Q9" s="83"/>
    </row>
    <row r="10" spans="2:17" s="18" customFormat="1" ht="17.100000000000001" customHeight="1" x14ac:dyDescent="0.2">
      <c r="B10" s="98">
        <f ca="1">DATE(Instructions!D2,MONTH(MID(CELL("filename",A1),FIND("]",CELL("filename",A1))+1,32)&amp;1),1)</f>
        <v>43221</v>
      </c>
      <c r="C10" s="74">
        <f ca="1">DATE(Instructions!D2,MONTH("1/"&amp;MID(CELL("filename",A1),FIND("]",CELL("filename",A1))+1,32)),1)</f>
        <v>43221</v>
      </c>
      <c r="D10" s="42" t="str">
        <f ca="1">IF(OR(WEEKDAY(B10,2)=6,WEEKDAY(B10,2)=7),"",VLOOKUP($E$1,horaire!$B$4:$W$26,3,FALSE))</f>
        <v>02h00</v>
      </c>
      <c r="E10" s="42" t="str">
        <f ca="1">IF(OR(WEEKDAY(B10,2)=6,WEEKDAY(B10,2)=7),"",VLOOKUP($E$1,horaire!$B$4:$W$26,4,FALSE))</f>
        <v>09h51</v>
      </c>
      <c r="F10" s="42" t="str">
        <f ca="1">IF(OR(WEEKDAY(B10,2)=6,WEEKDAY(B10,2)=7),"",VLOOKUP($E$1,horaire!$B$4:$W$26,5,FALSE))</f>
        <v>-</v>
      </c>
      <c r="G10" s="42" t="str">
        <f ca="1">IF(OR(WEEKDAY(B10,2)=6,WEEKDAY(B10,2)=7),"",VLOOKUP($E$1,horaire!$B$4:$W$26,6,FALSE))</f>
        <v>-</v>
      </c>
      <c r="H10" s="71"/>
      <c r="I10" s="45"/>
      <c r="J10" s="45"/>
      <c r="K10" s="45"/>
      <c r="L10" s="45"/>
      <c r="M10" s="19" t="str">
        <f t="shared" ref="M10:M40" si="0">IF(AND(I10="",J10="",K10="",L10=""),"",(J10-I10)+(L10-K10))</f>
        <v/>
      </c>
      <c r="N10" s="77"/>
      <c r="O10" s="20" t="str">
        <f t="shared" ref="O10:O40" si="1">IF(M10="","",(M10*$M$1*24)*1.25)</f>
        <v/>
      </c>
      <c r="Q10" s="84"/>
    </row>
    <row r="11" spans="2:17" s="18" customFormat="1" ht="17.100000000000001" customHeight="1" x14ac:dyDescent="0.2">
      <c r="B11" s="99">
        <f t="shared" ref="B11:C26" ca="1" si="2">+B10+1</f>
        <v>43222</v>
      </c>
      <c r="C11" s="75">
        <f t="shared" ca="1" si="2"/>
        <v>43222</v>
      </c>
      <c r="D11" s="72" t="str">
        <f ca="1">IF(OR(WEEKDAY(B11,2)=6,WEEKDAY(B11,2)=7),"",VLOOKUP($E$1,horaire!$B$4:$W$26,3,FALSE))</f>
        <v>02h00</v>
      </c>
      <c r="E11" s="72" t="str">
        <f ca="1">IF(OR(WEEKDAY(B11,2)=6,WEEKDAY(B11,2)=7),"",VLOOKUP($E$1,horaire!$B$4:$W$26,4,FALSE))</f>
        <v>09h51</v>
      </c>
      <c r="F11" s="72" t="str">
        <f ca="1">IF(OR(WEEKDAY(B11,2)=6,WEEKDAY(B11,2)=7),"",VLOOKUP($E$1,horaire!$B$4:$W$26,5,FALSE))</f>
        <v>-</v>
      </c>
      <c r="G11" s="72" t="str">
        <f ca="1">IF(OR(WEEKDAY(B11,2)=6,WEEKDAY(B11,2)=7),"",VLOOKUP($E$1,horaire!$B$4:$W$26,6,FALSE))</f>
        <v>-</v>
      </c>
      <c r="H11" s="71"/>
      <c r="I11" s="43"/>
      <c r="J11" s="43"/>
      <c r="K11" s="43"/>
      <c r="L11" s="43"/>
      <c r="M11" s="21" t="str">
        <f t="shared" si="0"/>
        <v/>
      </c>
      <c r="N11" s="78"/>
      <c r="O11" s="22" t="str">
        <f t="shared" si="1"/>
        <v/>
      </c>
      <c r="Q11" s="84"/>
    </row>
    <row r="12" spans="2:17" s="18" customFormat="1" ht="17.100000000000001" customHeight="1" x14ac:dyDescent="0.2">
      <c r="B12" s="99">
        <f t="shared" ca="1" si="2"/>
        <v>43223</v>
      </c>
      <c r="C12" s="75">
        <f t="shared" ca="1" si="2"/>
        <v>43223</v>
      </c>
      <c r="D12" s="72" t="str">
        <f ca="1">IF(OR(WEEKDAY(B12,2)=6,WEEKDAY(B12,2)=7),"",VLOOKUP($E$1,horaire!$B$4:$W$26,3,FALSE))</f>
        <v>02h00</v>
      </c>
      <c r="E12" s="72" t="str">
        <f ca="1">IF(OR(WEEKDAY(B12,2)=6,WEEKDAY(B12,2)=7),"",VLOOKUP($E$1,horaire!$B$4:$W$26,4,FALSE))</f>
        <v>09h51</v>
      </c>
      <c r="F12" s="72" t="str">
        <f ca="1">IF(OR(WEEKDAY(B12,2)=6,WEEKDAY(B12,2)=7),"",VLOOKUP($E$1,horaire!$B$4:$W$26,5,FALSE))</f>
        <v>-</v>
      </c>
      <c r="G12" s="72" t="str">
        <f ca="1">IF(OR(WEEKDAY(B12,2)=6,WEEKDAY(B12,2)=7),"",VLOOKUP($E$1,horaire!$B$4:$W$26,6,FALSE))</f>
        <v>-</v>
      </c>
      <c r="H12" s="71"/>
      <c r="I12" s="43"/>
      <c r="J12" s="43"/>
      <c r="K12" s="43"/>
      <c r="L12" s="43"/>
      <c r="M12" s="21" t="str">
        <f t="shared" si="0"/>
        <v/>
      </c>
      <c r="N12" s="78"/>
      <c r="O12" s="22" t="str">
        <f t="shared" si="1"/>
        <v/>
      </c>
      <c r="Q12" s="84"/>
    </row>
    <row r="13" spans="2:17" s="18" customFormat="1" ht="17.100000000000001" customHeight="1" x14ac:dyDescent="0.2">
      <c r="B13" s="99">
        <f t="shared" ca="1" si="2"/>
        <v>43224</v>
      </c>
      <c r="C13" s="75">
        <f t="shared" ca="1" si="2"/>
        <v>43224</v>
      </c>
      <c r="D13" s="72" t="str">
        <f ca="1">IF(OR(WEEKDAY(B13,2)=6,WEEKDAY(B13,2)=7),"",VLOOKUP($E$1,horaire!$B$4:$W$26,3,FALSE))</f>
        <v>02h00</v>
      </c>
      <c r="E13" s="72" t="str">
        <f ca="1">IF(OR(WEEKDAY(B13,2)=6,WEEKDAY(B13,2)=7),"",VLOOKUP($E$1,horaire!$B$4:$W$26,4,FALSE))</f>
        <v>09h51</v>
      </c>
      <c r="F13" s="72" t="str">
        <f ca="1">IF(OR(WEEKDAY(B13,2)=6,WEEKDAY(B13,2)=7),"",VLOOKUP($E$1,horaire!$B$4:$W$26,5,FALSE))</f>
        <v>-</v>
      </c>
      <c r="G13" s="72" t="str">
        <f ca="1">IF(OR(WEEKDAY(B13,2)=6,WEEKDAY(B13,2)=7),"",VLOOKUP($E$1,horaire!$B$4:$W$26,6,FALSE))</f>
        <v>-</v>
      </c>
      <c r="H13" s="71"/>
      <c r="I13" s="43"/>
      <c r="J13" s="43"/>
      <c r="K13" s="43"/>
      <c r="L13" s="43"/>
      <c r="M13" s="21" t="str">
        <f t="shared" si="0"/>
        <v/>
      </c>
      <c r="N13" s="78"/>
      <c r="O13" s="22" t="str">
        <f t="shared" si="1"/>
        <v/>
      </c>
      <c r="Q13" s="84"/>
    </row>
    <row r="14" spans="2:17" s="18" customFormat="1" ht="17.100000000000001" customHeight="1" x14ac:dyDescent="0.2">
      <c r="B14" s="99">
        <f t="shared" ca="1" si="2"/>
        <v>43225</v>
      </c>
      <c r="C14" s="75">
        <f t="shared" ca="1" si="2"/>
        <v>43225</v>
      </c>
      <c r="D14" s="72" t="str">
        <f ca="1">IF(OR(WEEKDAY(B14,2)=6,WEEKDAY(B14,2)=7),"",VLOOKUP($E$1,horaire!$B$4:$W$26,3,FALSE))</f>
        <v/>
      </c>
      <c r="E14" s="72" t="str">
        <f ca="1">IF(OR(WEEKDAY(B14,2)=6,WEEKDAY(B14,2)=7),"",VLOOKUP($E$1,horaire!$B$4:$W$26,4,FALSE))</f>
        <v/>
      </c>
      <c r="F14" s="72" t="str">
        <f ca="1">IF(OR(WEEKDAY(B14,2)=6,WEEKDAY(B14,2)=7),"",VLOOKUP($E$1,horaire!$B$4:$W$26,5,FALSE))</f>
        <v/>
      </c>
      <c r="G14" s="72" t="str">
        <f ca="1">IF(OR(WEEKDAY(B14,2)=6,WEEKDAY(B14,2)=7),"",VLOOKUP($E$1,horaire!$B$4:$W$26,6,FALSE))</f>
        <v/>
      </c>
      <c r="H14" s="71"/>
      <c r="I14" s="43"/>
      <c r="J14" s="43"/>
      <c r="K14" s="43"/>
      <c r="L14" s="43"/>
      <c r="M14" s="21" t="str">
        <f t="shared" si="0"/>
        <v/>
      </c>
      <c r="N14" s="78"/>
      <c r="O14" s="22" t="str">
        <f t="shared" si="1"/>
        <v/>
      </c>
      <c r="Q14" s="84"/>
    </row>
    <row r="15" spans="2:17" s="18" customFormat="1" ht="17.100000000000001" customHeight="1" x14ac:dyDescent="0.2">
      <c r="B15" s="99">
        <f t="shared" ca="1" si="2"/>
        <v>43226</v>
      </c>
      <c r="C15" s="75">
        <f t="shared" ca="1" si="2"/>
        <v>43226</v>
      </c>
      <c r="D15" s="72" t="str">
        <f ca="1">IF(OR(WEEKDAY(B15,2)=6,WEEKDAY(B15,2)=7),"",VLOOKUP($E$1,horaire!$B$4:$W$26,3,FALSE))</f>
        <v/>
      </c>
      <c r="E15" s="72" t="str">
        <f ca="1">IF(OR(WEEKDAY(B15,2)=6,WEEKDAY(B15,2)=7),"",VLOOKUP($E$1,horaire!$B$4:$W$26,4,FALSE))</f>
        <v/>
      </c>
      <c r="F15" s="72" t="str">
        <f ca="1">IF(OR(WEEKDAY(B15,2)=6,WEEKDAY(B15,2)=7),"",VLOOKUP($E$1,horaire!$B$4:$W$26,5,FALSE))</f>
        <v/>
      </c>
      <c r="G15" s="72" t="str">
        <f ca="1">IF(OR(WEEKDAY(B15,2)=6,WEEKDAY(B15,2)=7),"",VLOOKUP($E$1,horaire!$B$4:$W$26,6,FALSE))</f>
        <v/>
      </c>
      <c r="H15" s="71"/>
      <c r="I15" s="43"/>
      <c r="J15" s="43"/>
      <c r="K15" s="43"/>
      <c r="L15" s="43"/>
      <c r="M15" s="21" t="str">
        <f t="shared" si="0"/>
        <v/>
      </c>
      <c r="N15" s="78"/>
      <c r="O15" s="22" t="str">
        <f t="shared" si="1"/>
        <v/>
      </c>
      <c r="Q15" s="84"/>
    </row>
    <row r="16" spans="2:17" s="18" customFormat="1" ht="17.100000000000001" customHeight="1" x14ac:dyDescent="0.2">
      <c r="B16" s="99">
        <f t="shared" ca="1" si="2"/>
        <v>43227</v>
      </c>
      <c r="C16" s="75">
        <f t="shared" ca="1" si="2"/>
        <v>43227</v>
      </c>
      <c r="D16" s="72" t="str">
        <f ca="1">IF(OR(WEEKDAY(B16,2)=6,WEEKDAY(B16,2)=7),"",VLOOKUP($E$1,horaire!$B$4:$W$26,3,FALSE))</f>
        <v>02h00</v>
      </c>
      <c r="E16" s="72" t="str">
        <f ca="1">IF(OR(WEEKDAY(B16,2)=6,WEEKDAY(B16,2)=7),"",VLOOKUP($E$1,horaire!$B$4:$W$26,4,FALSE))</f>
        <v>09h51</v>
      </c>
      <c r="F16" s="72" t="str">
        <f ca="1">IF(OR(WEEKDAY(B16,2)=6,WEEKDAY(B16,2)=7),"",VLOOKUP($E$1,horaire!$B$4:$W$26,5,FALSE))</f>
        <v>-</v>
      </c>
      <c r="G16" s="72" t="str">
        <f ca="1">IF(OR(WEEKDAY(B16,2)=6,WEEKDAY(B16,2)=7),"",VLOOKUP($E$1,horaire!$B$4:$W$26,6,FALSE))</f>
        <v>-</v>
      </c>
      <c r="H16" s="71"/>
      <c r="I16" s="43"/>
      <c r="J16" s="43"/>
      <c r="K16" s="43"/>
      <c r="L16" s="43"/>
      <c r="M16" s="21" t="str">
        <f t="shared" si="0"/>
        <v/>
      </c>
      <c r="N16" s="78"/>
      <c r="O16" s="22" t="str">
        <f t="shared" si="1"/>
        <v/>
      </c>
      <c r="Q16" s="84"/>
    </row>
    <row r="17" spans="2:17" s="18" customFormat="1" ht="17.100000000000001" customHeight="1" x14ac:dyDescent="0.2">
      <c r="B17" s="99">
        <f t="shared" ca="1" si="2"/>
        <v>43228</v>
      </c>
      <c r="C17" s="75">
        <f t="shared" ca="1" si="2"/>
        <v>43228</v>
      </c>
      <c r="D17" s="72" t="str">
        <f ca="1">IF(OR(WEEKDAY(B17,2)=6,WEEKDAY(B17,2)=7),"",VLOOKUP($E$1,horaire!$B$4:$W$26,3,FALSE))</f>
        <v>02h00</v>
      </c>
      <c r="E17" s="72" t="str">
        <f ca="1">IF(OR(WEEKDAY(B17,2)=6,WEEKDAY(B17,2)=7),"",VLOOKUP($E$1,horaire!$B$4:$W$26,4,FALSE))</f>
        <v>09h51</v>
      </c>
      <c r="F17" s="72" t="str">
        <f ca="1">IF(OR(WEEKDAY(B17,2)=6,WEEKDAY(B17,2)=7),"",VLOOKUP($E$1,horaire!$B$4:$W$26,5,FALSE))</f>
        <v>-</v>
      </c>
      <c r="G17" s="72" t="str">
        <f ca="1">IF(OR(WEEKDAY(B17,2)=6,WEEKDAY(B17,2)=7),"",VLOOKUP($E$1,horaire!$B$4:$W$26,6,FALSE))</f>
        <v>-</v>
      </c>
      <c r="H17" s="71"/>
      <c r="I17" s="43"/>
      <c r="J17" s="43"/>
      <c r="K17" s="43"/>
      <c r="L17" s="43"/>
      <c r="M17" s="21" t="str">
        <f t="shared" si="0"/>
        <v/>
      </c>
      <c r="N17" s="78"/>
      <c r="O17" s="22" t="str">
        <f t="shared" si="1"/>
        <v/>
      </c>
      <c r="Q17" s="84"/>
    </row>
    <row r="18" spans="2:17" s="18" customFormat="1" ht="17.100000000000001" customHeight="1" x14ac:dyDescent="0.2">
      <c r="B18" s="99">
        <f t="shared" ca="1" si="2"/>
        <v>43229</v>
      </c>
      <c r="C18" s="75">
        <f t="shared" ca="1" si="2"/>
        <v>43229</v>
      </c>
      <c r="D18" s="72" t="str">
        <f ca="1">IF(OR(WEEKDAY(B18,2)=6,WEEKDAY(B18,2)=7),"",VLOOKUP($E$1,horaire!$B$4:$W$26,3,FALSE))</f>
        <v>02h00</v>
      </c>
      <c r="E18" s="72" t="str">
        <f ca="1">IF(OR(WEEKDAY(B18,2)=6,WEEKDAY(B18,2)=7),"",VLOOKUP($E$1,horaire!$B$4:$W$26,4,FALSE))</f>
        <v>09h51</v>
      </c>
      <c r="F18" s="72" t="str">
        <f ca="1">IF(OR(WEEKDAY(B18,2)=6,WEEKDAY(B18,2)=7),"",VLOOKUP($E$1,horaire!$B$4:$W$26,5,FALSE))</f>
        <v>-</v>
      </c>
      <c r="G18" s="72" t="str">
        <f ca="1">IF(OR(WEEKDAY(B18,2)=6,WEEKDAY(B18,2)=7),"",VLOOKUP($E$1,horaire!$B$4:$W$26,6,FALSE))</f>
        <v>-</v>
      </c>
      <c r="H18" s="71"/>
      <c r="I18" s="43"/>
      <c r="J18" s="43"/>
      <c r="K18" s="43"/>
      <c r="L18" s="43"/>
      <c r="M18" s="21" t="str">
        <f t="shared" si="0"/>
        <v/>
      </c>
      <c r="N18" s="78"/>
      <c r="O18" s="22" t="str">
        <f t="shared" si="1"/>
        <v/>
      </c>
      <c r="Q18" s="84"/>
    </row>
    <row r="19" spans="2:17" s="18" customFormat="1" ht="17.100000000000001" customHeight="1" x14ac:dyDescent="0.2">
      <c r="B19" s="99">
        <f t="shared" ca="1" si="2"/>
        <v>43230</v>
      </c>
      <c r="C19" s="75">
        <f t="shared" ca="1" si="2"/>
        <v>43230</v>
      </c>
      <c r="D19" s="72" t="str">
        <f ca="1">IF(OR(WEEKDAY(B19,2)=6,WEEKDAY(B19,2)=7),"",VLOOKUP($E$1,horaire!$B$4:$W$26,3,FALSE))</f>
        <v>02h00</v>
      </c>
      <c r="E19" s="72" t="str">
        <f ca="1">IF(OR(WEEKDAY(B19,2)=6,WEEKDAY(B19,2)=7),"",VLOOKUP($E$1,horaire!$B$4:$W$26,4,FALSE))</f>
        <v>09h51</v>
      </c>
      <c r="F19" s="72" t="str">
        <f ca="1">IF(OR(WEEKDAY(B19,2)=6,WEEKDAY(B19,2)=7),"",VLOOKUP($E$1,horaire!$B$4:$W$26,5,FALSE))</f>
        <v>-</v>
      </c>
      <c r="G19" s="72" t="str">
        <f ca="1">IF(OR(WEEKDAY(B19,2)=6,WEEKDAY(B19,2)=7),"",VLOOKUP($E$1,horaire!$B$4:$W$26,6,FALSE))</f>
        <v>-</v>
      </c>
      <c r="H19" s="71"/>
      <c r="I19" s="43"/>
      <c r="J19" s="43"/>
      <c r="K19" s="43"/>
      <c r="L19" s="43"/>
      <c r="M19" s="21" t="str">
        <f t="shared" si="0"/>
        <v/>
      </c>
      <c r="N19" s="78"/>
      <c r="O19" s="22" t="str">
        <f t="shared" si="1"/>
        <v/>
      </c>
      <c r="Q19" s="84"/>
    </row>
    <row r="20" spans="2:17" s="18" customFormat="1" ht="17.100000000000001" customHeight="1" x14ac:dyDescent="0.2">
      <c r="B20" s="99">
        <f t="shared" ca="1" si="2"/>
        <v>43231</v>
      </c>
      <c r="C20" s="75">
        <f t="shared" ca="1" si="2"/>
        <v>43231</v>
      </c>
      <c r="D20" s="72" t="str">
        <f ca="1">IF(OR(WEEKDAY(B20,2)=6,WEEKDAY(B20,2)=7),"",VLOOKUP($E$1,horaire!$B$4:$W$26,3,FALSE))</f>
        <v>02h00</v>
      </c>
      <c r="E20" s="72" t="str">
        <f ca="1">IF(OR(WEEKDAY(B20,2)=6,WEEKDAY(B20,2)=7),"",VLOOKUP($E$1,horaire!$B$4:$W$26,4,FALSE))</f>
        <v>09h51</v>
      </c>
      <c r="F20" s="72" t="str">
        <f ca="1">IF(OR(WEEKDAY(B20,2)=6,WEEKDAY(B20,2)=7),"",VLOOKUP($E$1,horaire!$B$4:$W$26,5,FALSE))</f>
        <v>-</v>
      </c>
      <c r="G20" s="72" t="str">
        <f ca="1">IF(OR(WEEKDAY(B20,2)=6,WEEKDAY(B20,2)=7),"",VLOOKUP($E$1,horaire!$B$4:$W$26,6,FALSE))</f>
        <v>-</v>
      </c>
      <c r="H20" s="71"/>
      <c r="I20" s="43"/>
      <c r="J20" s="43"/>
      <c r="K20" s="43"/>
      <c r="L20" s="43"/>
      <c r="M20" s="21" t="str">
        <f t="shared" si="0"/>
        <v/>
      </c>
      <c r="N20" s="78"/>
      <c r="O20" s="22" t="str">
        <f t="shared" si="1"/>
        <v/>
      </c>
      <c r="Q20" s="84"/>
    </row>
    <row r="21" spans="2:17" s="18" customFormat="1" ht="17.100000000000001" customHeight="1" x14ac:dyDescent="0.2">
      <c r="B21" s="99">
        <f t="shared" ca="1" si="2"/>
        <v>43232</v>
      </c>
      <c r="C21" s="75">
        <f t="shared" ca="1" si="2"/>
        <v>43232</v>
      </c>
      <c r="D21" s="72" t="str">
        <f ca="1">IF(OR(WEEKDAY(B21,2)=6,WEEKDAY(B21,2)=7),"",VLOOKUP($E$1,horaire!$B$4:$W$26,3,FALSE))</f>
        <v/>
      </c>
      <c r="E21" s="72" t="str">
        <f ca="1">IF(OR(WEEKDAY(B21,2)=6,WEEKDAY(B21,2)=7),"",VLOOKUP($E$1,horaire!$B$4:$W$26,4,FALSE))</f>
        <v/>
      </c>
      <c r="F21" s="72" t="str">
        <f ca="1">IF(OR(WEEKDAY(B21,2)=6,WEEKDAY(B21,2)=7),"",VLOOKUP($E$1,horaire!$B$4:$W$26,5,FALSE))</f>
        <v/>
      </c>
      <c r="G21" s="72" t="str">
        <f ca="1">IF(OR(WEEKDAY(B21,2)=6,WEEKDAY(B21,2)=7),"",VLOOKUP($E$1,horaire!$B$4:$W$26,6,FALSE))</f>
        <v/>
      </c>
      <c r="H21" s="71"/>
      <c r="I21" s="43"/>
      <c r="J21" s="43"/>
      <c r="K21" s="43"/>
      <c r="L21" s="43"/>
      <c r="M21" s="21" t="str">
        <f t="shared" si="0"/>
        <v/>
      </c>
      <c r="N21" s="78"/>
      <c r="O21" s="22" t="str">
        <f t="shared" si="1"/>
        <v/>
      </c>
      <c r="Q21" s="84"/>
    </row>
    <row r="22" spans="2:17" s="18" customFormat="1" ht="17.100000000000001" customHeight="1" x14ac:dyDescent="0.2">
      <c r="B22" s="99">
        <f t="shared" ca="1" si="2"/>
        <v>43233</v>
      </c>
      <c r="C22" s="75">
        <f t="shared" ca="1" si="2"/>
        <v>43233</v>
      </c>
      <c r="D22" s="72" t="str">
        <f ca="1">IF(OR(WEEKDAY(B22,2)=6,WEEKDAY(B22,2)=7),"",VLOOKUP($E$1,horaire!$B$4:$W$26,3,FALSE))</f>
        <v/>
      </c>
      <c r="E22" s="72" t="str">
        <f ca="1">IF(OR(WEEKDAY(B22,2)=6,WEEKDAY(B22,2)=7),"",VLOOKUP($E$1,horaire!$B$4:$W$26,4,FALSE))</f>
        <v/>
      </c>
      <c r="F22" s="72" t="str">
        <f ca="1">IF(OR(WEEKDAY(B22,2)=6,WEEKDAY(B22,2)=7),"",VLOOKUP($E$1,horaire!$B$4:$W$26,5,FALSE))</f>
        <v/>
      </c>
      <c r="G22" s="72" t="str">
        <f ca="1">IF(OR(WEEKDAY(B22,2)=6,WEEKDAY(B22,2)=7),"",VLOOKUP($E$1,horaire!$B$4:$W$26,6,FALSE))</f>
        <v/>
      </c>
      <c r="H22" s="71"/>
      <c r="I22" s="43"/>
      <c r="J22" s="43"/>
      <c r="K22" s="43"/>
      <c r="L22" s="43"/>
      <c r="M22" s="21" t="str">
        <f t="shared" si="0"/>
        <v/>
      </c>
      <c r="N22" s="78"/>
      <c r="O22" s="22" t="str">
        <f t="shared" si="1"/>
        <v/>
      </c>
      <c r="Q22" s="84"/>
    </row>
    <row r="23" spans="2:17" s="18" customFormat="1" ht="17.100000000000001" customHeight="1" x14ac:dyDescent="0.2">
      <c r="B23" s="99">
        <f t="shared" ca="1" si="2"/>
        <v>43234</v>
      </c>
      <c r="C23" s="75">
        <f t="shared" ca="1" si="2"/>
        <v>43234</v>
      </c>
      <c r="D23" s="72" t="str">
        <f ca="1">IF(OR(WEEKDAY(B23,2)=6,WEEKDAY(B23,2)=7),"",VLOOKUP($E$1,horaire!$B$4:$W$26,3,FALSE))</f>
        <v>02h00</v>
      </c>
      <c r="E23" s="72" t="str">
        <f ca="1">IF(OR(WEEKDAY(B23,2)=6,WEEKDAY(B23,2)=7),"",VLOOKUP($E$1,horaire!$B$4:$W$26,4,FALSE))</f>
        <v>09h51</v>
      </c>
      <c r="F23" s="72" t="str">
        <f ca="1">IF(OR(WEEKDAY(B23,2)=6,WEEKDAY(B23,2)=7),"",VLOOKUP($E$1,horaire!$B$4:$W$26,5,FALSE))</f>
        <v>-</v>
      </c>
      <c r="G23" s="72" t="str">
        <f ca="1">IF(OR(WEEKDAY(B23,2)=6,WEEKDAY(B23,2)=7),"",VLOOKUP($E$1,horaire!$B$4:$W$26,6,FALSE))</f>
        <v>-</v>
      </c>
      <c r="H23" s="71"/>
      <c r="I23" s="43"/>
      <c r="J23" s="43"/>
      <c r="K23" s="43"/>
      <c r="L23" s="43"/>
      <c r="M23" s="21" t="str">
        <f t="shared" si="0"/>
        <v/>
      </c>
      <c r="N23" s="78"/>
      <c r="O23" s="22" t="str">
        <f t="shared" si="1"/>
        <v/>
      </c>
      <c r="Q23" s="84"/>
    </row>
    <row r="24" spans="2:17" s="18" customFormat="1" ht="17.100000000000001" customHeight="1" x14ac:dyDescent="0.2">
      <c r="B24" s="99">
        <f t="shared" ca="1" si="2"/>
        <v>43235</v>
      </c>
      <c r="C24" s="75">
        <f t="shared" ca="1" si="2"/>
        <v>43235</v>
      </c>
      <c r="D24" s="72" t="str">
        <f ca="1">IF(OR(WEEKDAY(B24,2)=6,WEEKDAY(B24,2)=7),"",VLOOKUP($E$1,horaire!$B$4:$W$26,3,FALSE))</f>
        <v>02h00</v>
      </c>
      <c r="E24" s="72" t="str">
        <f ca="1">IF(OR(WEEKDAY(B24,2)=6,WEEKDAY(B24,2)=7),"",VLOOKUP($E$1,horaire!$B$4:$W$26,4,FALSE))</f>
        <v>09h51</v>
      </c>
      <c r="F24" s="72" t="str">
        <f ca="1">IF(OR(WEEKDAY(B24,2)=6,WEEKDAY(B24,2)=7),"",VLOOKUP($E$1,horaire!$B$4:$W$26,5,FALSE))</f>
        <v>-</v>
      </c>
      <c r="G24" s="72" t="str">
        <f ca="1">IF(OR(WEEKDAY(B24,2)=6,WEEKDAY(B24,2)=7),"",VLOOKUP($E$1,horaire!$B$4:$W$26,6,FALSE))</f>
        <v>-</v>
      </c>
      <c r="H24" s="71"/>
      <c r="I24" s="43"/>
      <c r="J24" s="43"/>
      <c r="K24" s="43"/>
      <c r="L24" s="43"/>
      <c r="M24" s="21" t="str">
        <f t="shared" si="0"/>
        <v/>
      </c>
      <c r="N24" s="78"/>
      <c r="O24" s="22" t="str">
        <f t="shared" si="1"/>
        <v/>
      </c>
      <c r="Q24" s="84"/>
    </row>
    <row r="25" spans="2:17" s="18" customFormat="1" ht="17.100000000000001" customHeight="1" x14ac:dyDescent="0.2">
      <c r="B25" s="99">
        <f t="shared" ca="1" si="2"/>
        <v>43236</v>
      </c>
      <c r="C25" s="75">
        <f t="shared" ca="1" si="2"/>
        <v>43236</v>
      </c>
      <c r="D25" s="72" t="str">
        <f ca="1">IF(OR(WEEKDAY(B25,2)=6,WEEKDAY(B25,2)=7),"",VLOOKUP($E$1,horaire!$B$4:$W$26,3,FALSE))</f>
        <v>02h00</v>
      </c>
      <c r="E25" s="72" t="str">
        <f ca="1">IF(OR(WEEKDAY(B25,2)=6,WEEKDAY(B25,2)=7),"",VLOOKUP($E$1,horaire!$B$4:$W$26,4,FALSE))</f>
        <v>09h51</v>
      </c>
      <c r="F25" s="72" t="str">
        <f ca="1">IF(OR(WEEKDAY(B25,2)=6,WEEKDAY(B25,2)=7),"",VLOOKUP($E$1,horaire!$B$4:$W$26,5,FALSE))</f>
        <v>-</v>
      </c>
      <c r="G25" s="72" t="str">
        <f ca="1">IF(OR(WEEKDAY(B25,2)=6,WEEKDAY(B25,2)=7),"",VLOOKUP($E$1,horaire!$B$4:$W$26,6,FALSE))</f>
        <v>-</v>
      </c>
      <c r="H25" s="71"/>
      <c r="I25" s="43"/>
      <c r="J25" s="43"/>
      <c r="K25" s="43"/>
      <c r="L25" s="43"/>
      <c r="M25" s="21" t="str">
        <f t="shared" si="0"/>
        <v/>
      </c>
      <c r="N25" s="78"/>
      <c r="O25" s="22" t="str">
        <f t="shared" si="1"/>
        <v/>
      </c>
      <c r="Q25" s="84"/>
    </row>
    <row r="26" spans="2:17" s="18" customFormat="1" ht="17.100000000000001" customHeight="1" x14ac:dyDescent="0.2">
      <c r="B26" s="99">
        <f t="shared" ca="1" si="2"/>
        <v>43237</v>
      </c>
      <c r="C26" s="75">
        <f t="shared" ca="1" si="2"/>
        <v>43237</v>
      </c>
      <c r="D26" s="72" t="str">
        <f ca="1">IF(OR(WEEKDAY(B26,2)=6,WEEKDAY(B26,2)=7),"",VLOOKUP($E$1,horaire!$B$4:$W$26,3,FALSE))</f>
        <v>02h00</v>
      </c>
      <c r="E26" s="72" t="str">
        <f ca="1">IF(OR(WEEKDAY(B26,2)=6,WEEKDAY(B26,2)=7),"",VLOOKUP($E$1,horaire!$B$4:$W$26,4,FALSE))</f>
        <v>09h51</v>
      </c>
      <c r="F26" s="72" t="str">
        <f ca="1">IF(OR(WEEKDAY(B26,2)=6,WEEKDAY(B26,2)=7),"",VLOOKUP($E$1,horaire!$B$4:$W$26,5,FALSE))</f>
        <v>-</v>
      </c>
      <c r="G26" s="72" t="str">
        <f ca="1">IF(OR(WEEKDAY(B26,2)=6,WEEKDAY(B26,2)=7),"",VLOOKUP($E$1,horaire!$B$4:$W$26,6,FALSE))</f>
        <v>-</v>
      </c>
      <c r="H26" s="71"/>
      <c r="I26" s="43"/>
      <c r="J26" s="43"/>
      <c r="K26" s="43"/>
      <c r="L26" s="43"/>
      <c r="M26" s="21" t="str">
        <f t="shared" si="0"/>
        <v/>
      </c>
      <c r="N26" s="78"/>
      <c r="O26" s="22" t="str">
        <f t="shared" si="1"/>
        <v/>
      </c>
      <c r="Q26" s="84"/>
    </row>
    <row r="27" spans="2:17" s="18" customFormat="1" ht="17.100000000000001" customHeight="1" x14ac:dyDescent="0.2">
      <c r="B27" s="99">
        <f t="shared" ref="B27:C40" ca="1" si="3">+B26+1</f>
        <v>43238</v>
      </c>
      <c r="C27" s="75">
        <f t="shared" ca="1" si="3"/>
        <v>43238</v>
      </c>
      <c r="D27" s="72" t="str">
        <f ca="1">IF(OR(WEEKDAY(B27,2)=6,WEEKDAY(B27,2)=7),"",VLOOKUP($E$1,horaire!$B$4:$W$26,3,FALSE))</f>
        <v>02h00</v>
      </c>
      <c r="E27" s="72" t="str">
        <f ca="1">IF(OR(WEEKDAY(B27,2)=6,WEEKDAY(B27,2)=7),"",VLOOKUP($E$1,horaire!$B$4:$W$26,4,FALSE))</f>
        <v>09h51</v>
      </c>
      <c r="F27" s="72" t="str">
        <f ca="1">IF(OR(WEEKDAY(B27,2)=6,WEEKDAY(B27,2)=7),"",VLOOKUP($E$1,horaire!$B$4:$W$26,5,FALSE))</f>
        <v>-</v>
      </c>
      <c r="G27" s="72" t="str">
        <f ca="1">IF(OR(WEEKDAY(B27,2)=6,WEEKDAY(B27,2)=7),"",VLOOKUP($E$1,horaire!$B$4:$W$26,6,FALSE))</f>
        <v>-</v>
      </c>
      <c r="H27" s="71"/>
      <c r="I27" s="43"/>
      <c r="J27" s="43"/>
      <c r="K27" s="43"/>
      <c r="L27" s="43"/>
      <c r="M27" s="29" t="str">
        <f t="shared" si="0"/>
        <v/>
      </c>
      <c r="N27" s="78"/>
      <c r="O27" s="22" t="str">
        <f t="shared" si="1"/>
        <v/>
      </c>
      <c r="Q27" s="84"/>
    </row>
    <row r="28" spans="2:17" s="18" customFormat="1" ht="17.100000000000001" customHeight="1" x14ac:dyDescent="0.2">
      <c r="B28" s="99">
        <f t="shared" ca="1" si="3"/>
        <v>43239</v>
      </c>
      <c r="C28" s="75">
        <f t="shared" ca="1" si="3"/>
        <v>43239</v>
      </c>
      <c r="D28" s="72" t="str">
        <f ca="1">IF(OR(WEEKDAY(B28,2)=6,WEEKDAY(B28,2)=7),"",VLOOKUP($E$1,horaire!$B$4:$W$26,3,FALSE))</f>
        <v/>
      </c>
      <c r="E28" s="72" t="str">
        <f ca="1">IF(OR(WEEKDAY(B28,2)=6,WEEKDAY(B28,2)=7),"",VLOOKUP($E$1,horaire!$B$4:$W$26,4,FALSE))</f>
        <v/>
      </c>
      <c r="F28" s="72" t="str">
        <f ca="1">IF(OR(WEEKDAY(B28,2)=6,WEEKDAY(B28,2)=7),"",VLOOKUP($E$1,horaire!$B$4:$W$26,5,FALSE))</f>
        <v/>
      </c>
      <c r="G28" s="72" t="str">
        <f ca="1">IF(OR(WEEKDAY(B28,2)=6,WEEKDAY(B28,2)=7),"",VLOOKUP($E$1,horaire!$B$4:$W$26,6,FALSE))</f>
        <v/>
      </c>
      <c r="H28" s="71"/>
      <c r="I28" s="43"/>
      <c r="J28" s="43"/>
      <c r="K28" s="43"/>
      <c r="L28" s="43"/>
      <c r="M28" s="29" t="str">
        <f t="shared" si="0"/>
        <v/>
      </c>
      <c r="N28" s="78"/>
      <c r="O28" s="22" t="str">
        <f t="shared" si="1"/>
        <v/>
      </c>
      <c r="Q28" s="84"/>
    </row>
    <row r="29" spans="2:17" s="18" customFormat="1" ht="17.100000000000001" customHeight="1" x14ac:dyDescent="0.2">
      <c r="B29" s="99">
        <f t="shared" ca="1" si="3"/>
        <v>43240</v>
      </c>
      <c r="C29" s="75">
        <f t="shared" ca="1" si="3"/>
        <v>43240</v>
      </c>
      <c r="D29" s="72" t="str">
        <f ca="1">IF(OR(WEEKDAY(B29,2)=6,WEEKDAY(B29,2)=7),"",VLOOKUP($E$1,horaire!$B$4:$W$26,3,FALSE))</f>
        <v/>
      </c>
      <c r="E29" s="72" t="str">
        <f ca="1">IF(OR(WEEKDAY(B29,2)=6,WEEKDAY(B29,2)=7),"",VLOOKUP($E$1,horaire!$B$4:$W$26,4,FALSE))</f>
        <v/>
      </c>
      <c r="F29" s="72" t="str">
        <f ca="1">IF(OR(WEEKDAY(B29,2)=6,WEEKDAY(B29,2)=7),"",VLOOKUP($E$1,horaire!$B$4:$W$26,5,FALSE))</f>
        <v/>
      </c>
      <c r="G29" s="72" t="str">
        <f ca="1">IF(OR(WEEKDAY(B29,2)=6,WEEKDAY(B29,2)=7),"",VLOOKUP($E$1,horaire!$B$4:$W$26,6,FALSE))</f>
        <v/>
      </c>
      <c r="H29" s="71"/>
      <c r="I29" s="43"/>
      <c r="J29" s="43"/>
      <c r="K29" s="43"/>
      <c r="L29" s="43"/>
      <c r="M29" s="29" t="str">
        <f t="shared" si="0"/>
        <v/>
      </c>
      <c r="N29" s="78"/>
      <c r="O29" s="22" t="str">
        <f t="shared" si="1"/>
        <v/>
      </c>
      <c r="Q29" s="84"/>
    </row>
    <row r="30" spans="2:17" s="18" customFormat="1" ht="17.100000000000001" customHeight="1" x14ac:dyDescent="0.2">
      <c r="B30" s="99">
        <f t="shared" ca="1" si="3"/>
        <v>43241</v>
      </c>
      <c r="C30" s="75">
        <f t="shared" ca="1" si="3"/>
        <v>43241</v>
      </c>
      <c r="D30" s="72" t="str">
        <f ca="1">IF(OR(WEEKDAY(B30,2)=6,WEEKDAY(B30,2)=7),"",VLOOKUP($E$1,horaire!$B$4:$W$26,3,FALSE))</f>
        <v>02h00</v>
      </c>
      <c r="E30" s="72" t="str">
        <f ca="1">IF(OR(WEEKDAY(B30,2)=6,WEEKDAY(B30,2)=7),"",VLOOKUP($E$1,horaire!$B$4:$W$26,4,FALSE))</f>
        <v>09h51</v>
      </c>
      <c r="F30" s="72" t="str">
        <f ca="1">IF(OR(WEEKDAY(B30,2)=6,WEEKDAY(B30,2)=7),"",VLOOKUP($E$1,horaire!$B$4:$W$26,5,FALSE))</f>
        <v>-</v>
      </c>
      <c r="G30" s="72" t="str">
        <f ca="1">IF(OR(WEEKDAY(B30,2)=6,WEEKDAY(B30,2)=7),"",VLOOKUP($E$1,horaire!$B$4:$W$26,6,FALSE))</f>
        <v>-</v>
      </c>
      <c r="H30" s="71"/>
      <c r="I30" s="43"/>
      <c r="J30" s="43"/>
      <c r="K30" s="43"/>
      <c r="L30" s="43"/>
      <c r="M30" s="29" t="str">
        <f t="shared" si="0"/>
        <v/>
      </c>
      <c r="N30" s="78"/>
      <c r="O30" s="22" t="str">
        <f t="shared" si="1"/>
        <v/>
      </c>
      <c r="Q30" s="84"/>
    </row>
    <row r="31" spans="2:17" s="18" customFormat="1" ht="17.100000000000001" customHeight="1" x14ac:dyDescent="0.2">
      <c r="B31" s="99">
        <f t="shared" ca="1" si="3"/>
        <v>43242</v>
      </c>
      <c r="C31" s="75">
        <f t="shared" ca="1" si="3"/>
        <v>43242</v>
      </c>
      <c r="D31" s="72" t="str">
        <f ca="1">IF(OR(WEEKDAY(B31,2)=6,WEEKDAY(B31,2)=7),"",VLOOKUP($E$1,horaire!$B$4:$W$26,3,FALSE))</f>
        <v>02h00</v>
      </c>
      <c r="E31" s="72" t="str">
        <f ca="1">IF(OR(WEEKDAY(B31,2)=6,WEEKDAY(B31,2)=7),"",VLOOKUP($E$1,horaire!$B$4:$W$26,4,FALSE))</f>
        <v>09h51</v>
      </c>
      <c r="F31" s="72" t="str">
        <f ca="1">IF(OR(WEEKDAY(B31,2)=6,WEEKDAY(B31,2)=7),"",VLOOKUP($E$1,horaire!$B$4:$W$26,5,FALSE))</f>
        <v>-</v>
      </c>
      <c r="G31" s="72" t="str">
        <f ca="1">IF(OR(WEEKDAY(B31,2)=6,WEEKDAY(B31,2)=7),"",VLOOKUP($E$1,horaire!$B$4:$W$26,6,FALSE))</f>
        <v>-</v>
      </c>
      <c r="H31" s="71"/>
      <c r="I31" s="43"/>
      <c r="J31" s="43"/>
      <c r="K31" s="43"/>
      <c r="L31" s="43"/>
      <c r="M31" s="29" t="str">
        <f t="shared" si="0"/>
        <v/>
      </c>
      <c r="N31" s="78"/>
      <c r="O31" s="22" t="str">
        <f t="shared" si="1"/>
        <v/>
      </c>
      <c r="Q31" s="84"/>
    </row>
    <row r="32" spans="2:17" s="18" customFormat="1" ht="17.100000000000001" customHeight="1" x14ac:dyDescent="0.2">
      <c r="B32" s="99">
        <f t="shared" ca="1" si="3"/>
        <v>43243</v>
      </c>
      <c r="C32" s="75">
        <f t="shared" ca="1" si="3"/>
        <v>43243</v>
      </c>
      <c r="D32" s="72" t="str">
        <f ca="1">IF(OR(WEEKDAY(B32,2)=6,WEEKDAY(B32,2)=7),"",VLOOKUP($E$1,horaire!$B$4:$W$26,3,FALSE))</f>
        <v>02h00</v>
      </c>
      <c r="E32" s="72" t="str">
        <f ca="1">IF(OR(WEEKDAY(B32,2)=6,WEEKDAY(B32,2)=7),"",VLOOKUP($E$1,horaire!$B$4:$W$26,4,FALSE))</f>
        <v>09h51</v>
      </c>
      <c r="F32" s="72" t="str">
        <f ca="1">IF(OR(WEEKDAY(B32,2)=6,WEEKDAY(B32,2)=7),"",VLOOKUP($E$1,horaire!$B$4:$W$26,5,FALSE))</f>
        <v>-</v>
      </c>
      <c r="G32" s="72" t="str">
        <f ca="1">IF(OR(WEEKDAY(B32,2)=6,WEEKDAY(B32,2)=7),"",VLOOKUP($E$1,horaire!$B$4:$W$26,6,FALSE))</f>
        <v>-</v>
      </c>
      <c r="H32" s="71"/>
      <c r="I32" s="43"/>
      <c r="J32" s="43"/>
      <c r="K32" s="43"/>
      <c r="L32" s="43"/>
      <c r="M32" s="29" t="str">
        <f t="shared" si="0"/>
        <v/>
      </c>
      <c r="N32" s="78"/>
      <c r="O32" s="22" t="str">
        <f t="shared" si="1"/>
        <v/>
      </c>
      <c r="Q32" s="84"/>
    </row>
    <row r="33" spans="2:17" s="18" customFormat="1" ht="17.100000000000001" customHeight="1" x14ac:dyDescent="0.2">
      <c r="B33" s="99">
        <f t="shared" ca="1" si="3"/>
        <v>43244</v>
      </c>
      <c r="C33" s="75">
        <f t="shared" ca="1" si="3"/>
        <v>43244</v>
      </c>
      <c r="D33" s="72" t="str">
        <f ca="1">IF(OR(WEEKDAY(B33,2)=6,WEEKDAY(B33,2)=7),"",VLOOKUP($E$1,horaire!$B$4:$W$26,3,FALSE))</f>
        <v>02h00</v>
      </c>
      <c r="E33" s="72" t="str">
        <f ca="1">IF(OR(WEEKDAY(B33,2)=6,WEEKDAY(B33,2)=7),"",VLOOKUP($E$1,horaire!$B$4:$W$26,4,FALSE))</f>
        <v>09h51</v>
      </c>
      <c r="F33" s="72" t="str">
        <f ca="1">IF(OR(WEEKDAY(B33,2)=6,WEEKDAY(B33,2)=7),"",VLOOKUP($E$1,horaire!$B$4:$W$26,5,FALSE))</f>
        <v>-</v>
      </c>
      <c r="G33" s="72" t="str">
        <f ca="1">IF(OR(WEEKDAY(B33,2)=6,WEEKDAY(B33,2)=7),"",VLOOKUP($E$1,horaire!$B$4:$W$26,6,FALSE))</f>
        <v>-</v>
      </c>
      <c r="H33" s="71"/>
      <c r="I33" s="43"/>
      <c r="J33" s="43"/>
      <c r="K33" s="43"/>
      <c r="L33" s="43"/>
      <c r="M33" s="29" t="str">
        <f t="shared" si="0"/>
        <v/>
      </c>
      <c r="N33" s="78"/>
      <c r="O33" s="22" t="str">
        <f t="shared" si="1"/>
        <v/>
      </c>
      <c r="Q33" s="84"/>
    </row>
    <row r="34" spans="2:17" s="18" customFormat="1" ht="17.100000000000001" customHeight="1" x14ac:dyDescent="0.2">
      <c r="B34" s="99">
        <f t="shared" ca="1" si="3"/>
        <v>43245</v>
      </c>
      <c r="C34" s="75">
        <f t="shared" ca="1" si="3"/>
        <v>43245</v>
      </c>
      <c r="D34" s="72" t="str">
        <f ca="1">IF(OR(WEEKDAY(B34,2)=6,WEEKDAY(B34,2)=7),"",VLOOKUP($E$1,horaire!$B$4:$W$26,3,FALSE))</f>
        <v>02h00</v>
      </c>
      <c r="E34" s="72" t="str">
        <f ca="1">IF(OR(WEEKDAY(B34,2)=6,WEEKDAY(B34,2)=7),"",VLOOKUP($E$1,horaire!$B$4:$W$26,4,FALSE))</f>
        <v>09h51</v>
      </c>
      <c r="F34" s="72" t="str">
        <f ca="1">IF(OR(WEEKDAY(B34,2)=6,WEEKDAY(B34,2)=7),"",VLOOKUP($E$1,horaire!$B$4:$W$26,5,FALSE))</f>
        <v>-</v>
      </c>
      <c r="G34" s="72" t="str">
        <f ca="1">IF(OR(WEEKDAY(B34,2)=6,WEEKDAY(B34,2)=7),"",VLOOKUP($E$1,horaire!$B$4:$W$26,6,FALSE))</f>
        <v>-</v>
      </c>
      <c r="H34" s="71"/>
      <c r="I34" s="43"/>
      <c r="J34" s="43"/>
      <c r="K34" s="43"/>
      <c r="L34" s="43"/>
      <c r="M34" s="29" t="str">
        <f t="shared" si="0"/>
        <v/>
      </c>
      <c r="N34" s="78"/>
      <c r="O34" s="22" t="str">
        <f t="shared" si="1"/>
        <v/>
      </c>
      <c r="Q34" s="84"/>
    </row>
    <row r="35" spans="2:17" s="18" customFormat="1" ht="17.100000000000001" customHeight="1" x14ac:dyDescent="0.2">
      <c r="B35" s="99">
        <f t="shared" ca="1" si="3"/>
        <v>43246</v>
      </c>
      <c r="C35" s="75">
        <f t="shared" ca="1" si="3"/>
        <v>43246</v>
      </c>
      <c r="D35" s="72" t="str">
        <f ca="1">IF(OR(WEEKDAY(B35,2)=6,WEEKDAY(B35,2)=7),"",VLOOKUP($E$1,horaire!$B$4:$W$26,3,FALSE))</f>
        <v/>
      </c>
      <c r="E35" s="72" t="str">
        <f ca="1">IF(OR(WEEKDAY(B35,2)=6,WEEKDAY(B35,2)=7),"",VLOOKUP($E$1,horaire!$B$4:$W$26,4,FALSE))</f>
        <v/>
      </c>
      <c r="F35" s="72" t="str">
        <f ca="1">IF(OR(WEEKDAY(B35,2)=6,WEEKDAY(B35,2)=7),"",VLOOKUP($E$1,horaire!$B$4:$W$26,5,FALSE))</f>
        <v/>
      </c>
      <c r="G35" s="72" t="str">
        <f ca="1">IF(OR(WEEKDAY(B35,2)=6,WEEKDAY(B35,2)=7),"",VLOOKUP($E$1,horaire!$B$4:$W$26,6,FALSE))</f>
        <v/>
      </c>
      <c r="H35" s="71"/>
      <c r="I35" s="43"/>
      <c r="J35" s="43"/>
      <c r="K35" s="43"/>
      <c r="L35" s="43"/>
      <c r="M35" s="29" t="str">
        <f t="shared" si="0"/>
        <v/>
      </c>
      <c r="N35" s="78"/>
      <c r="O35" s="22" t="str">
        <f t="shared" si="1"/>
        <v/>
      </c>
      <c r="Q35" s="84"/>
    </row>
    <row r="36" spans="2:17" s="18" customFormat="1" ht="17.100000000000001" customHeight="1" x14ac:dyDescent="0.2">
      <c r="B36" s="99">
        <f t="shared" ca="1" si="3"/>
        <v>43247</v>
      </c>
      <c r="C36" s="75">
        <f t="shared" ca="1" si="3"/>
        <v>43247</v>
      </c>
      <c r="D36" s="72" t="str">
        <f ca="1">IF(OR(WEEKDAY(B36,2)=6,WEEKDAY(B36,2)=7),"",VLOOKUP($E$1,horaire!$B$4:$W$26,3,FALSE))</f>
        <v/>
      </c>
      <c r="E36" s="72" t="str">
        <f ca="1">IF(OR(WEEKDAY(B36,2)=6,WEEKDAY(B36,2)=7),"",VLOOKUP($E$1,horaire!$B$4:$W$26,4,FALSE))</f>
        <v/>
      </c>
      <c r="F36" s="72" t="str">
        <f ca="1">IF(OR(WEEKDAY(B36,2)=6,WEEKDAY(B36,2)=7),"",VLOOKUP($E$1,horaire!$B$4:$W$26,5,FALSE))</f>
        <v/>
      </c>
      <c r="G36" s="72" t="str">
        <f ca="1">IF(OR(WEEKDAY(B36,2)=6,WEEKDAY(B36,2)=7),"",VLOOKUP($E$1,horaire!$B$4:$W$26,6,FALSE))</f>
        <v/>
      </c>
      <c r="H36" s="71"/>
      <c r="I36" s="43"/>
      <c r="J36" s="43"/>
      <c r="K36" s="43"/>
      <c r="L36" s="43"/>
      <c r="M36" s="29" t="str">
        <f t="shared" si="0"/>
        <v/>
      </c>
      <c r="N36" s="78"/>
      <c r="O36" s="22" t="str">
        <f t="shared" si="1"/>
        <v/>
      </c>
      <c r="Q36" s="84"/>
    </row>
    <row r="37" spans="2:17" s="18" customFormat="1" ht="17.100000000000001" customHeight="1" x14ac:dyDescent="0.2">
      <c r="B37" s="99">
        <f t="shared" ca="1" si="3"/>
        <v>43248</v>
      </c>
      <c r="C37" s="75">
        <f t="shared" ca="1" si="3"/>
        <v>43248</v>
      </c>
      <c r="D37" s="72" t="str">
        <f ca="1">IF(OR(WEEKDAY(B37,2)=6,WEEKDAY(B37,2)=7),"",VLOOKUP($E$1,horaire!$B$4:$W$26,3,FALSE))</f>
        <v>02h00</v>
      </c>
      <c r="E37" s="72" t="str">
        <f ca="1">IF(OR(WEEKDAY(B37,2)=6,WEEKDAY(B37,2)=7),"",VLOOKUP($E$1,horaire!$B$4:$W$26,4,FALSE))</f>
        <v>09h51</v>
      </c>
      <c r="F37" s="72" t="str">
        <f ca="1">IF(OR(WEEKDAY(B37,2)=6,WEEKDAY(B37,2)=7),"",VLOOKUP($E$1,horaire!$B$4:$W$26,5,FALSE))</f>
        <v>-</v>
      </c>
      <c r="G37" s="72" t="str">
        <f ca="1">IF(OR(WEEKDAY(B37,2)=6,WEEKDAY(B37,2)=7),"",VLOOKUP($E$1,horaire!$B$4:$W$26,6,FALSE))</f>
        <v>-</v>
      </c>
      <c r="H37" s="71"/>
      <c r="I37" s="43"/>
      <c r="J37" s="43"/>
      <c r="K37" s="43"/>
      <c r="L37" s="43"/>
      <c r="M37" s="29" t="str">
        <f t="shared" si="0"/>
        <v/>
      </c>
      <c r="N37" s="78"/>
      <c r="O37" s="22" t="str">
        <f t="shared" si="1"/>
        <v/>
      </c>
      <c r="Q37" s="84"/>
    </row>
    <row r="38" spans="2:17" s="18" customFormat="1" ht="17.100000000000001" customHeight="1" x14ac:dyDescent="0.2">
      <c r="B38" s="99">
        <f t="shared" ca="1" si="3"/>
        <v>43249</v>
      </c>
      <c r="C38" s="75">
        <f t="shared" ca="1" si="3"/>
        <v>43249</v>
      </c>
      <c r="D38" s="72" t="str">
        <f ca="1">IF(OR(WEEKDAY(B38,2)=6,WEEKDAY(B38,2)=7),"",VLOOKUP($E$1,horaire!$B$4:$W$26,3,FALSE))</f>
        <v>02h00</v>
      </c>
      <c r="E38" s="72" t="str">
        <f ca="1">IF(OR(WEEKDAY(B38,2)=6,WEEKDAY(B38,2)=7),"",VLOOKUP($E$1,horaire!$B$4:$W$26,4,FALSE))</f>
        <v>09h51</v>
      </c>
      <c r="F38" s="72" t="str">
        <f ca="1">IF(OR(WEEKDAY(B38,2)=6,WEEKDAY(B38,2)=7),"",VLOOKUP($E$1,horaire!$B$4:$W$26,5,FALSE))</f>
        <v>-</v>
      </c>
      <c r="G38" s="72" t="str">
        <f ca="1">IF(OR(WEEKDAY(B38,2)=6,WEEKDAY(B38,2)=7),"",VLOOKUP($E$1,horaire!$B$4:$W$26,6,FALSE))</f>
        <v>-</v>
      </c>
      <c r="H38" s="71"/>
      <c r="I38" s="43"/>
      <c r="J38" s="43"/>
      <c r="K38" s="43"/>
      <c r="L38" s="43"/>
      <c r="M38" s="29" t="str">
        <f t="shared" si="0"/>
        <v/>
      </c>
      <c r="N38" s="78"/>
      <c r="O38" s="22" t="str">
        <f t="shared" si="1"/>
        <v/>
      </c>
      <c r="Q38" s="84"/>
    </row>
    <row r="39" spans="2:17" s="18" customFormat="1" ht="17.100000000000001" customHeight="1" x14ac:dyDescent="0.2">
      <c r="B39" s="99">
        <f t="shared" ca="1" si="3"/>
        <v>43250</v>
      </c>
      <c r="C39" s="75">
        <f t="shared" ca="1" si="3"/>
        <v>43250</v>
      </c>
      <c r="D39" s="72" t="str">
        <f ca="1">IF(OR(WEEKDAY(B39,2)=6,WEEKDAY(B39,2)=7),"",VLOOKUP($E$1,horaire!$B$4:$W$26,3,FALSE))</f>
        <v>02h00</v>
      </c>
      <c r="E39" s="72" t="str">
        <f ca="1">IF(OR(WEEKDAY(B39,2)=6,WEEKDAY(B39,2)=7),"",VLOOKUP($E$1,horaire!$B$4:$W$26,4,FALSE))</f>
        <v>09h51</v>
      </c>
      <c r="F39" s="72" t="str">
        <f ca="1">IF(OR(WEEKDAY(B39,2)=6,WEEKDAY(B39,2)=7),"",VLOOKUP($E$1,horaire!$B$4:$W$26,5,FALSE))</f>
        <v>-</v>
      </c>
      <c r="G39" s="72" t="str">
        <f ca="1">IF(OR(WEEKDAY(B39,2)=6,WEEKDAY(B39,2)=7),"",VLOOKUP($E$1,horaire!$B$4:$W$26,6,FALSE))</f>
        <v>-</v>
      </c>
      <c r="H39" s="71"/>
      <c r="I39" s="43"/>
      <c r="J39" s="43"/>
      <c r="K39" s="43"/>
      <c r="L39" s="43"/>
      <c r="M39" s="29" t="str">
        <f t="shared" si="0"/>
        <v/>
      </c>
      <c r="N39" s="78"/>
      <c r="O39" s="22" t="str">
        <f t="shared" si="1"/>
        <v/>
      </c>
      <c r="Q39" s="84"/>
    </row>
    <row r="40" spans="2:17" s="18" customFormat="1" ht="17.100000000000001" customHeight="1" x14ac:dyDescent="0.2">
      <c r="B40" s="100">
        <f t="shared" ca="1" si="3"/>
        <v>43251</v>
      </c>
      <c r="C40" s="76">
        <f t="shared" ca="1" si="3"/>
        <v>43251</v>
      </c>
      <c r="D40" s="73" t="str">
        <f ca="1">IF(OR(WEEKDAY(B40,2)=6,WEEKDAY(B40,2)=7),"",VLOOKUP($E$1,horaire!$B$4:$W$26,3,FALSE))</f>
        <v>02h00</v>
      </c>
      <c r="E40" s="73" t="str">
        <f ca="1">IF(OR(WEEKDAY(B40,2)=6,WEEKDAY(B40,2)=7),"",VLOOKUP($E$1,horaire!$B$4:$W$26,4,FALSE))</f>
        <v>09h51</v>
      </c>
      <c r="F40" s="73" t="str">
        <f ca="1">IF(OR(WEEKDAY(B40,2)=6,WEEKDAY(B40,2)=7),"",VLOOKUP($E$1,horaire!$B$4:$W$26,5,FALSE))</f>
        <v>-</v>
      </c>
      <c r="G40" s="73" t="str">
        <f ca="1">IF(OR(WEEKDAY(B40,2)=6,WEEKDAY(B40,2)=7),"",VLOOKUP($E$1,horaire!$B$4:$W$26,6,FALSE))</f>
        <v>-</v>
      </c>
      <c r="H40" s="71"/>
      <c r="I40" s="44"/>
      <c r="J40" s="44"/>
      <c r="K40" s="44"/>
      <c r="L40" s="44"/>
      <c r="M40" s="30" t="str">
        <f t="shared" si="0"/>
        <v/>
      </c>
      <c r="N40" s="79"/>
      <c r="O40" s="23" t="str">
        <f t="shared" si="1"/>
        <v/>
      </c>
      <c r="Q40" s="84"/>
    </row>
    <row r="41" spans="2:17" ht="24.95" customHeight="1" x14ac:dyDescent="0.2"/>
    <row r="42" spans="2:17" ht="18" customHeight="1" x14ac:dyDescent="0.2">
      <c r="K42" s="31"/>
      <c r="L42" s="32" t="str">
        <f ca="1">"Cumul "&amp;MID(CELL("filename",A1),FIND("]",CELL("filename",A1))+1,32)</f>
        <v>Cumul Mai</v>
      </c>
      <c r="M42" s="24" t="str">
        <f>IF(SUM(M10:M40)=0,"",SUM(M10:M40))</f>
        <v/>
      </c>
      <c r="O42" s="25" t="str">
        <f>IF(SUM(O10:O40)=0,"",SUM(O10:O40))</f>
        <v/>
      </c>
    </row>
    <row r="46" spans="2:17" x14ac:dyDescent="0.2">
      <c r="C46" s="41" t="s">
        <v>12</v>
      </c>
      <c r="F46" s="26" t="s">
        <v>12</v>
      </c>
      <c r="J46" s="26" t="s">
        <v>12</v>
      </c>
      <c r="M46" s="26" t="s">
        <v>12</v>
      </c>
      <c r="O46" s="38"/>
    </row>
    <row r="47" spans="2:17" x14ac:dyDescent="0.2">
      <c r="C47" s="41" t="s">
        <v>8</v>
      </c>
      <c r="F47" s="26" t="s">
        <v>9</v>
      </c>
      <c r="J47" s="26" t="s">
        <v>10</v>
      </c>
      <c r="M47" s="26" t="s">
        <v>11</v>
      </c>
      <c r="O47" s="38"/>
    </row>
  </sheetData>
  <sheetProtection algorithmName="SHA-512" hashValue="GqMx08khd5nhVKdUzK1G7jRr3hvmCjklIhZ1AIViBiHZ97EeEgMbrh2wZJSKo7XvTYOYVTeuPINU2weD4Ii5Dw==" saltValue="JtCXkMPyFHr9HO4lTd2BvQ==" spinCount="100000" sheet="1" selectLockedCells="1"/>
  <mergeCells count="9">
    <mergeCell ref="B1:D1"/>
    <mergeCell ref="E1:F1"/>
    <mergeCell ref="C5:O5"/>
    <mergeCell ref="D8:E8"/>
    <mergeCell ref="F8:G8"/>
    <mergeCell ref="I8:J8"/>
    <mergeCell ref="K8:L8"/>
    <mergeCell ref="M8:M9"/>
    <mergeCell ref="O8:O9"/>
  </mergeCells>
  <conditionalFormatting sqref="B10:G40 I10:M40 O10:O40">
    <cfRule type="expression" dxfId="31" priority="2">
      <formula>VLOOKUP($B10,Jrs_Feriés,1,0)</formula>
    </cfRule>
    <cfRule type="expression" dxfId="30" priority="3">
      <formula>WEEKDAY($C10,2)=7</formula>
    </cfRule>
    <cfRule type="expression" dxfId="29" priority="4">
      <formula>WEEKDAY($C10,2)=6</formula>
    </cfRule>
  </conditionalFormatting>
  <conditionalFormatting sqref="D10:G40 I10:M40 O10:O40">
    <cfRule type="expression" dxfId="28" priority="1">
      <formula>$B10=VLOOKUP(B10,Jrs_Feriés,1,0)</formula>
    </cfRule>
  </conditionalFormatting>
  <dataValidations count="1">
    <dataValidation type="list" allowBlank="1" showInputMessage="1" showErrorMessage="1" sqref="E1:F1" xr:uid="{00000000-0002-0000-0500-000000000000}">
      <formula1>Collaborateur</formula1>
    </dataValidation>
  </dataValidations>
  <printOptions horizontalCentered="1"/>
  <pageMargins left="0.23622047244094491" right="0.23622047244094491" top="0.94488188976377963" bottom="0.74803149606299213" header="0.31496062992125984" footer="0.31496062992125984"/>
  <pageSetup paperSize="9" scale="87" orientation="portrait" r:id="rId1"/>
  <headerFooter>
    <oddHeader>&amp;RImprimé le &amp;D à &amp;T</oddHeader>
    <oddFooter>&amp;L&amp;Z&amp;F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>
    <pageSetUpPr fitToPage="1"/>
  </sheetPr>
  <dimension ref="B1:Q47"/>
  <sheetViews>
    <sheetView showGridLines="0" zoomScale="140" zoomScaleNormal="140" workbookViewId="0">
      <pane ySplit="9" topLeftCell="A10" activePane="bottomLeft" state="frozen"/>
      <selection activeCell="E1" sqref="E1:F1"/>
      <selection pane="bottomLeft" activeCell="E1" sqref="E1:F1"/>
    </sheetView>
  </sheetViews>
  <sheetFormatPr baseColWidth="10" defaultRowHeight="12.75" x14ac:dyDescent="0.2"/>
  <cols>
    <col min="1" max="2" width="3.83203125" style="15" customWidth="1"/>
    <col min="3" max="3" width="5.83203125" style="33" customWidth="1"/>
    <col min="4" max="7" width="12" style="26"/>
    <col min="8" max="8" width="1.83203125" style="15" customWidth="1"/>
    <col min="9" max="12" width="12" style="26"/>
    <col min="13" max="13" width="12" style="27"/>
    <col min="14" max="14" width="1.83203125" style="15" hidden="1" customWidth="1"/>
    <col min="15" max="15" width="0" style="28" hidden="1" customWidth="1"/>
    <col min="16" max="16" width="3.83203125" style="15" customWidth="1"/>
    <col min="17" max="17" width="18.33203125" style="83" bestFit="1" customWidth="1"/>
    <col min="18" max="16384" width="12" style="15"/>
  </cols>
  <sheetData>
    <row r="1" spans="2:17" s="10" customFormat="1" ht="18" customHeight="1" x14ac:dyDescent="0.2">
      <c r="B1" s="108" t="s">
        <v>7</v>
      </c>
      <c r="C1" s="108"/>
      <c r="D1" s="108"/>
      <c r="E1" s="107" t="s">
        <v>74</v>
      </c>
      <c r="F1" s="107"/>
      <c r="G1" s="11"/>
      <c r="I1" s="12" t="s">
        <v>16</v>
      </c>
      <c r="J1" s="13">
        <f>VLOOKUP(E1,Salaire!C2:F23,3,FALSE)</f>
        <v>2102.0100000000002</v>
      </c>
      <c r="K1" s="11"/>
      <c r="L1" s="12" t="s">
        <v>17</v>
      </c>
      <c r="M1" s="14">
        <f>VLOOKUP(E1,Salaire!C2:F23,4,FALSE)</f>
        <v>13.859101997758293</v>
      </c>
      <c r="O1" s="14"/>
      <c r="P1" s="80">
        <f ca="1">MONTH(MID(CELL("filename",A1),FIND("]",CELL("filename",A1))+1,32)&amp;1)</f>
        <v>6</v>
      </c>
      <c r="Q1" s="82"/>
    </row>
    <row r="2" spans="2:17" x14ac:dyDescent="0.2">
      <c r="I2" s="12" t="s">
        <v>15</v>
      </c>
      <c r="J2" s="39" t="str">
        <f>VLOOKUP(E1,Salaire!C2:D23,2,FALSE)</f>
        <v>Franck</v>
      </c>
      <c r="K2" s="11"/>
      <c r="L2" s="12" t="s">
        <v>35</v>
      </c>
      <c r="M2" s="40" t="str">
        <f>VLOOKUP(E1,Salaire!C2:G23,5,FALSE)</f>
        <v>4032873</v>
      </c>
    </row>
    <row r="5" spans="2:17" ht="18.75" x14ac:dyDescent="0.2">
      <c r="C5" s="104" t="str">
        <f ca="1">MID(CELL("filename",A1),FIND("]",CELL("filename",A1))+1,32)&amp;" "&amp;Instructions!D2&amp;" - Heures supplémentaires ( "&amp;E1&amp;" "&amp;J2&amp;" - "&amp;M2&amp;" )"</f>
        <v>Juin 2018 - Heures supplémentaires ( ALEXANDRE Franck - 4032873 )</v>
      </c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</row>
    <row r="8" spans="2:17" s="16" customFormat="1" ht="17.100000000000001" customHeight="1" x14ac:dyDescent="0.2">
      <c r="C8" s="33"/>
      <c r="D8" s="109" t="s">
        <v>2</v>
      </c>
      <c r="E8" s="110"/>
      <c r="F8" s="109" t="s">
        <v>3</v>
      </c>
      <c r="G8" s="110"/>
      <c r="I8" s="109" t="s">
        <v>4</v>
      </c>
      <c r="J8" s="110"/>
      <c r="K8" s="109" t="s">
        <v>5</v>
      </c>
      <c r="L8" s="110"/>
      <c r="M8" s="102" t="s">
        <v>6</v>
      </c>
      <c r="O8" s="105" t="s">
        <v>18</v>
      </c>
      <c r="Q8" s="83"/>
    </row>
    <row r="9" spans="2:17" s="17" customFormat="1" ht="17.100000000000001" customHeight="1" x14ac:dyDescent="0.2">
      <c r="B9" s="34"/>
      <c r="C9" s="34"/>
      <c r="D9" s="97" t="s">
        <v>0</v>
      </c>
      <c r="E9" s="97" t="s">
        <v>1</v>
      </c>
      <c r="F9" s="97" t="s">
        <v>0</v>
      </c>
      <c r="G9" s="97" t="s">
        <v>1</v>
      </c>
      <c r="I9" s="97" t="s">
        <v>0</v>
      </c>
      <c r="J9" s="97" t="s">
        <v>1</v>
      </c>
      <c r="K9" s="97" t="s">
        <v>0</v>
      </c>
      <c r="L9" s="97" t="s">
        <v>1</v>
      </c>
      <c r="M9" s="103"/>
      <c r="O9" s="106"/>
      <c r="Q9" s="83"/>
    </row>
    <row r="10" spans="2:17" s="18" customFormat="1" ht="17.100000000000001" customHeight="1" x14ac:dyDescent="0.2">
      <c r="B10" s="98">
        <f ca="1">DATE(Instructions!D2,MONTH(MID(CELL("filename",A1),FIND("]",CELL("filename",A1))+1,32)&amp;1),1)</f>
        <v>43252</v>
      </c>
      <c r="C10" s="74">
        <f ca="1">DATE(Instructions!D2,MONTH("1/"&amp;MID(CELL("filename",A1),FIND("]",CELL("filename",A1))+1,32)),1)</f>
        <v>43252</v>
      </c>
      <c r="D10" s="42" t="str">
        <f ca="1">IF(OR(WEEKDAY(B10,2)=6,WEEKDAY(B10,2)=7),"",VLOOKUP($E$1,horaire!$B$4:$W$26,3,FALSE))</f>
        <v>02h00</v>
      </c>
      <c r="E10" s="42" t="str">
        <f ca="1">IF(OR(WEEKDAY(B10,2)=6,WEEKDAY(B10,2)=7),"",VLOOKUP($E$1,horaire!$B$4:$W$26,4,FALSE))</f>
        <v>09h51</v>
      </c>
      <c r="F10" s="42" t="str">
        <f ca="1">IF(OR(WEEKDAY(B10,2)=6,WEEKDAY(B10,2)=7),"",VLOOKUP($E$1,horaire!$B$4:$W$26,5,FALSE))</f>
        <v>-</v>
      </c>
      <c r="G10" s="42" t="str">
        <f ca="1">IF(OR(WEEKDAY(B10,2)=6,WEEKDAY(B10,2)=7),"",VLOOKUP($E$1,horaire!$B$4:$W$26,6,FALSE))</f>
        <v>-</v>
      </c>
      <c r="H10" s="71"/>
      <c r="I10" s="45"/>
      <c r="J10" s="45"/>
      <c r="K10" s="45"/>
      <c r="L10" s="45"/>
      <c r="M10" s="19" t="str">
        <f t="shared" ref="M10:M40" si="0">IF(AND(I10="",J10="",K10="",L10=""),"",(J10-I10)+(L10-K10))</f>
        <v/>
      </c>
      <c r="N10" s="77"/>
      <c r="O10" s="20" t="str">
        <f t="shared" ref="O10:O40" si="1">IF(M10="","",(M10*$M$1*24)*1.25)</f>
        <v/>
      </c>
      <c r="Q10" s="84"/>
    </row>
    <row r="11" spans="2:17" s="18" customFormat="1" ht="17.100000000000001" customHeight="1" x14ac:dyDescent="0.2">
      <c r="B11" s="99">
        <f t="shared" ref="B11:C26" ca="1" si="2">+B10+1</f>
        <v>43253</v>
      </c>
      <c r="C11" s="75">
        <f t="shared" ca="1" si="2"/>
        <v>43253</v>
      </c>
      <c r="D11" s="72" t="str">
        <f ca="1">IF(OR(WEEKDAY(B11,2)=6,WEEKDAY(B11,2)=7),"",VLOOKUP($E$1,horaire!$B$4:$W$26,3,FALSE))</f>
        <v/>
      </c>
      <c r="E11" s="72" t="str">
        <f ca="1">IF(OR(WEEKDAY(B11,2)=6,WEEKDAY(B11,2)=7),"",VLOOKUP($E$1,horaire!$B$4:$W$26,4,FALSE))</f>
        <v/>
      </c>
      <c r="F11" s="72" t="str">
        <f ca="1">IF(OR(WEEKDAY(B11,2)=6,WEEKDAY(B11,2)=7),"",VLOOKUP($E$1,horaire!$B$4:$W$26,5,FALSE))</f>
        <v/>
      </c>
      <c r="G11" s="72" t="str">
        <f ca="1">IF(OR(WEEKDAY(B11,2)=6,WEEKDAY(B11,2)=7),"",VLOOKUP($E$1,horaire!$B$4:$W$26,6,FALSE))</f>
        <v/>
      </c>
      <c r="H11" s="71"/>
      <c r="I11" s="43"/>
      <c r="J11" s="43"/>
      <c r="K11" s="43"/>
      <c r="L11" s="43"/>
      <c r="M11" s="21" t="str">
        <f t="shared" si="0"/>
        <v/>
      </c>
      <c r="N11" s="78"/>
      <c r="O11" s="22" t="str">
        <f t="shared" si="1"/>
        <v/>
      </c>
      <c r="Q11" s="84"/>
    </row>
    <row r="12" spans="2:17" s="18" customFormat="1" ht="17.100000000000001" customHeight="1" x14ac:dyDescent="0.2">
      <c r="B12" s="99">
        <f t="shared" ca="1" si="2"/>
        <v>43254</v>
      </c>
      <c r="C12" s="75">
        <f t="shared" ca="1" si="2"/>
        <v>43254</v>
      </c>
      <c r="D12" s="72" t="str">
        <f ca="1">IF(OR(WEEKDAY(B12,2)=6,WEEKDAY(B12,2)=7),"",VLOOKUP($E$1,horaire!$B$4:$W$26,3,FALSE))</f>
        <v/>
      </c>
      <c r="E12" s="72" t="str">
        <f ca="1">IF(OR(WEEKDAY(B12,2)=6,WEEKDAY(B12,2)=7),"",VLOOKUP($E$1,horaire!$B$4:$W$26,4,FALSE))</f>
        <v/>
      </c>
      <c r="F12" s="72" t="str">
        <f ca="1">IF(OR(WEEKDAY(B12,2)=6,WEEKDAY(B12,2)=7),"",VLOOKUP($E$1,horaire!$B$4:$W$26,5,FALSE))</f>
        <v/>
      </c>
      <c r="G12" s="72" t="str">
        <f ca="1">IF(OR(WEEKDAY(B12,2)=6,WEEKDAY(B12,2)=7),"",VLOOKUP($E$1,horaire!$B$4:$W$26,6,FALSE))</f>
        <v/>
      </c>
      <c r="H12" s="71"/>
      <c r="I12" s="43"/>
      <c r="J12" s="43"/>
      <c r="K12" s="43"/>
      <c r="L12" s="43"/>
      <c r="M12" s="21" t="str">
        <f t="shared" si="0"/>
        <v/>
      </c>
      <c r="N12" s="78"/>
      <c r="O12" s="22" t="str">
        <f t="shared" si="1"/>
        <v/>
      </c>
      <c r="Q12" s="84"/>
    </row>
    <row r="13" spans="2:17" s="18" customFormat="1" ht="17.100000000000001" customHeight="1" x14ac:dyDescent="0.2">
      <c r="B13" s="99">
        <f t="shared" ca="1" si="2"/>
        <v>43255</v>
      </c>
      <c r="C13" s="75">
        <f t="shared" ca="1" si="2"/>
        <v>43255</v>
      </c>
      <c r="D13" s="72" t="str">
        <f ca="1">IF(OR(WEEKDAY(B13,2)=6,WEEKDAY(B13,2)=7),"",VLOOKUP($E$1,horaire!$B$4:$W$26,3,FALSE))</f>
        <v>02h00</v>
      </c>
      <c r="E13" s="72" t="str">
        <f ca="1">IF(OR(WEEKDAY(B13,2)=6,WEEKDAY(B13,2)=7),"",VLOOKUP($E$1,horaire!$B$4:$W$26,4,FALSE))</f>
        <v>09h51</v>
      </c>
      <c r="F13" s="72" t="str">
        <f ca="1">IF(OR(WEEKDAY(B13,2)=6,WEEKDAY(B13,2)=7),"",VLOOKUP($E$1,horaire!$B$4:$W$26,5,FALSE))</f>
        <v>-</v>
      </c>
      <c r="G13" s="72" t="str">
        <f ca="1">IF(OR(WEEKDAY(B13,2)=6,WEEKDAY(B13,2)=7),"",VLOOKUP($E$1,horaire!$B$4:$W$26,6,FALSE))</f>
        <v>-</v>
      </c>
      <c r="H13" s="71"/>
      <c r="I13" s="43"/>
      <c r="J13" s="43"/>
      <c r="K13" s="43"/>
      <c r="L13" s="43"/>
      <c r="M13" s="21" t="str">
        <f t="shared" si="0"/>
        <v/>
      </c>
      <c r="N13" s="78"/>
      <c r="O13" s="22" t="str">
        <f t="shared" si="1"/>
        <v/>
      </c>
      <c r="Q13" s="84"/>
    </row>
    <row r="14" spans="2:17" s="18" customFormat="1" ht="17.100000000000001" customHeight="1" x14ac:dyDescent="0.2">
      <c r="B14" s="99">
        <f t="shared" ca="1" si="2"/>
        <v>43256</v>
      </c>
      <c r="C14" s="75">
        <f t="shared" ca="1" si="2"/>
        <v>43256</v>
      </c>
      <c r="D14" s="72" t="str">
        <f ca="1">IF(OR(WEEKDAY(B14,2)=6,WEEKDAY(B14,2)=7),"",VLOOKUP($E$1,horaire!$B$4:$W$26,3,FALSE))</f>
        <v>02h00</v>
      </c>
      <c r="E14" s="72" t="str">
        <f ca="1">IF(OR(WEEKDAY(B14,2)=6,WEEKDAY(B14,2)=7),"",VLOOKUP($E$1,horaire!$B$4:$W$26,4,FALSE))</f>
        <v>09h51</v>
      </c>
      <c r="F14" s="72" t="str">
        <f ca="1">IF(OR(WEEKDAY(B14,2)=6,WEEKDAY(B14,2)=7),"",VLOOKUP($E$1,horaire!$B$4:$W$26,5,FALSE))</f>
        <v>-</v>
      </c>
      <c r="G14" s="72" t="str">
        <f ca="1">IF(OR(WEEKDAY(B14,2)=6,WEEKDAY(B14,2)=7),"",VLOOKUP($E$1,horaire!$B$4:$W$26,6,FALSE))</f>
        <v>-</v>
      </c>
      <c r="H14" s="71"/>
      <c r="I14" s="43"/>
      <c r="J14" s="43"/>
      <c r="K14" s="43"/>
      <c r="L14" s="43"/>
      <c r="M14" s="21" t="str">
        <f t="shared" si="0"/>
        <v/>
      </c>
      <c r="N14" s="78"/>
      <c r="O14" s="22" t="str">
        <f t="shared" si="1"/>
        <v/>
      </c>
      <c r="Q14" s="84"/>
    </row>
    <row r="15" spans="2:17" s="18" customFormat="1" ht="17.100000000000001" customHeight="1" x14ac:dyDescent="0.2">
      <c r="B15" s="99">
        <f t="shared" ca="1" si="2"/>
        <v>43257</v>
      </c>
      <c r="C15" s="75">
        <f t="shared" ca="1" si="2"/>
        <v>43257</v>
      </c>
      <c r="D15" s="72" t="str">
        <f ca="1">IF(OR(WEEKDAY(B15,2)=6,WEEKDAY(B15,2)=7),"",VLOOKUP($E$1,horaire!$B$4:$W$26,3,FALSE))</f>
        <v>02h00</v>
      </c>
      <c r="E15" s="72" t="str">
        <f ca="1">IF(OR(WEEKDAY(B15,2)=6,WEEKDAY(B15,2)=7),"",VLOOKUP($E$1,horaire!$B$4:$W$26,4,FALSE))</f>
        <v>09h51</v>
      </c>
      <c r="F15" s="72" t="str">
        <f ca="1">IF(OR(WEEKDAY(B15,2)=6,WEEKDAY(B15,2)=7),"",VLOOKUP($E$1,horaire!$B$4:$W$26,5,FALSE))</f>
        <v>-</v>
      </c>
      <c r="G15" s="72" t="str">
        <f ca="1">IF(OR(WEEKDAY(B15,2)=6,WEEKDAY(B15,2)=7),"",VLOOKUP($E$1,horaire!$B$4:$W$26,6,FALSE))</f>
        <v>-</v>
      </c>
      <c r="H15" s="71"/>
      <c r="I15" s="43"/>
      <c r="J15" s="43"/>
      <c r="K15" s="43"/>
      <c r="L15" s="43"/>
      <c r="M15" s="21" t="str">
        <f t="shared" si="0"/>
        <v/>
      </c>
      <c r="N15" s="78"/>
      <c r="O15" s="22" t="str">
        <f t="shared" si="1"/>
        <v/>
      </c>
      <c r="Q15" s="84"/>
    </row>
    <row r="16" spans="2:17" s="18" customFormat="1" ht="17.100000000000001" customHeight="1" x14ac:dyDescent="0.2">
      <c r="B16" s="99">
        <f t="shared" ca="1" si="2"/>
        <v>43258</v>
      </c>
      <c r="C16" s="75">
        <f t="shared" ca="1" si="2"/>
        <v>43258</v>
      </c>
      <c r="D16" s="72" t="str">
        <f ca="1">IF(OR(WEEKDAY(B16,2)=6,WEEKDAY(B16,2)=7),"",VLOOKUP($E$1,horaire!$B$4:$W$26,3,FALSE))</f>
        <v>02h00</v>
      </c>
      <c r="E16" s="72" t="str">
        <f ca="1">IF(OR(WEEKDAY(B16,2)=6,WEEKDAY(B16,2)=7),"",VLOOKUP($E$1,horaire!$B$4:$W$26,4,FALSE))</f>
        <v>09h51</v>
      </c>
      <c r="F16" s="72" t="str">
        <f ca="1">IF(OR(WEEKDAY(B16,2)=6,WEEKDAY(B16,2)=7),"",VLOOKUP($E$1,horaire!$B$4:$W$26,5,FALSE))</f>
        <v>-</v>
      </c>
      <c r="G16" s="72" t="str">
        <f ca="1">IF(OR(WEEKDAY(B16,2)=6,WEEKDAY(B16,2)=7),"",VLOOKUP($E$1,horaire!$B$4:$W$26,6,FALSE))</f>
        <v>-</v>
      </c>
      <c r="H16" s="71"/>
      <c r="I16" s="43"/>
      <c r="J16" s="43"/>
      <c r="K16" s="43"/>
      <c r="L16" s="43"/>
      <c r="M16" s="21" t="str">
        <f t="shared" si="0"/>
        <v/>
      </c>
      <c r="N16" s="78"/>
      <c r="O16" s="22" t="str">
        <f t="shared" si="1"/>
        <v/>
      </c>
      <c r="Q16" s="84"/>
    </row>
    <row r="17" spans="2:17" s="18" customFormat="1" ht="17.100000000000001" customHeight="1" x14ac:dyDescent="0.2">
      <c r="B17" s="99">
        <f t="shared" ca="1" si="2"/>
        <v>43259</v>
      </c>
      <c r="C17" s="75">
        <f t="shared" ca="1" si="2"/>
        <v>43259</v>
      </c>
      <c r="D17" s="72" t="str">
        <f ca="1">IF(OR(WEEKDAY(B17,2)=6,WEEKDAY(B17,2)=7),"",VLOOKUP($E$1,horaire!$B$4:$W$26,3,FALSE))</f>
        <v>02h00</v>
      </c>
      <c r="E17" s="72" t="str">
        <f ca="1">IF(OR(WEEKDAY(B17,2)=6,WEEKDAY(B17,2)=7),"",VLOOKUP($E$1,horaire!$B$4:$W$26,4,FALSE))</f>
        <v>09h51</v>
      </c>
      <c r="F17" s="72" t="str">
        <f ca="1">IF(OR(WEEKDAY(B17,2)=6,WEEKDAY(B17,2)=7),"",VLOOKUP($E$1,horaire!$B$4:$W$26,5,FALSE))</f>
        <v>-</v>
      </c>
      <c r="G17" s="72" t="str">
        <f ca="1">IF(OR(WEEKDAY(B17,2)=6,WEEKDAY(B17,2)=7),"",VLOOKUP($E$1,horaire!$B$4:$W$26,6,FALSE))</f>
        <v>-</v>
      </c>
      <c r="H17" s="71"/>
      <c r="I17" s="43"/>
      <c r="J17" s="43"/>
      <c r="K17" s="43"/>
      <c r="L17" s="43"/>
      <c r="M17" s="21" t="str">
        <f t="shared" si="0"/>
        <v/>
      </c>
      <c r="N17" s="78"/>
      <c r="O17" s="22" t="str">
        <f t="shared" si="1"/>
        <v/>
      </c>
      <c r="Q17" s="84"/>
    </row>
    <row r="18" spans="2:17" s="18" customFormat="1" ht="17.100000000000001" customHeight="1" x14ac:dyDescent="0.2">
      <c r="B18" s="99">
        <f t="shared" ca="1" si="2"/>
        <v>43260</v>
      </c>
      <c r="C18" s="75">
        <f t="shared" ca="1" si="2"/>
        <v>43260</v>
      </c>
      <c r="D18" s="72" t="str">
        <f ca="1">IF(OR(WEEKDAY(B18,2)=6,WEEKDAY(B18,2)=7),"",VLOOKUP($E$1,horaire!$B$4:$W$26,3,FALSE))</f>
        <v/>
      </c>
      <c r="E18" s="72" t="str">
        <f ca="1">IF(OR(WEEKDAY(B18,2)=6,WEEKDAY(B18,2)=7),"",VLOOKUP($E$1,horaire!$B$4:$W$26,4,FALSE))</f>
        <v/>
      </c>
      <c r="F18" s="72" t="str">
        <f ca="1">IF(OR(WEEKDAY(B18,2)=6,WEEKDAY(B18,2)=7),"",VLOOKUP($E$1,horaire!$B$4:$W$26,5,FALSE))</f>
        <v/>
      </c>
      <c r="G18" s="72" t="str">
        <f ca="1">IF(OR(WEEKDAY(B18,2)=6,WEEKDAY(B18,2)=7),"",VLOOKUP($E$1,horaire!$B$4:$W$26,6,FALSE))</f>
        <v/>
      </c>
      <c r="H18" s="71"/>
      <c r="I18" s="43"/>
      <c r="J18" s="43"/>
      <c r="K18" s="43"/>
      <c r="L18" s="43"/>
      <c r="M18" s="21" t="str">
        <f t="shared" si="0"/>
        <v/>
      </c>
      <c r="N18" s="78"/>
      <c r="O18" s="22" t="str">
        <f t="shared" si="1"/>
        <v/>
      </c>
      <c r="Q18" s="84"/>
    </row>
    <row r="19" spans="2:17" s="18" customFormat="1" ht="17.100000000000001" customHeight="1" x14ac:dyDescent="0.2">
      <c r="B19" s="99">
        <f t="shared" ca="1" si="2"/>
        <v>43261</v>
      </c>
      <c r="C19" s="75">
        <f t="shared" ca="1" si="2"/>
        <v>43261</v>
      </c>
      <c r="D19" s="72" t="str">
        <f ca="1">IF(OR(WEEKDAY(B19,2)=6,WEEKDAY(B19,2)=7),"",VLOOKUP($E$1,horaire!$B$4:$W$26,3,FALSE))</f>
        <v/>
      </c>
      <c r="E19" s="72" t="str">
        <f ca="1">IF(OR(WEEKDAY(B19,2)=6,WEEKDAY(B19,2)=7),"",VLOOKUP($E$1,horaire!$B$4:$W$26,4,FALSE))</f>
        <v/>
      </c>
      <c r="F19" s="72" t="str">
        <f ca="1">IF(OR(WEEKDAY(B19,2)=6,WEEKDAY(B19,2)=7),"",VLOOKUP($E$1,horaire!$B$4:$W$26,5,FALSE))</f>
        <v/>
      </c>
      <c r="G19" s="72" t="str">
        <f ca="1">IF(OR(WEEKDAY(B19,2)=6,WEEKDAY(B19,2)=7),"",VLOOKUP($E$1,horaire!$B$4:$W$26,6,FALSE))</f>
        <v/>
      </c>
      <c r="H19" s="71"/>
      <c r="I19" s="43"/>
      <c r="J19" s="43"/>
      <c r="K19" s="43"/>
      <c r="L19" s="43"/>
      <c r="M19" s="21" t="str">
        <f t="shared" si="0"/>
        <v/>
      </c>
      <c r="N19" s="78"/>
      <c r="O19" s="22" t="str">
        <f t="shared" si="1"/>
        <v/>
      </c>
      <c r="Q19" s="84"/>
    </row>
    <row r="20" spans="2:17" s="18" customFormat="1" ht="17.100000000000001" customHeight="1" x14ac:dyDescent="0.2">
      <c r="B20" s="99">
        <f t="shared" ca="1" si="2"/>
        <v>43262</v>
      </c>
      <c r="C20" s="75">
        <f t="shared" ca="1" si="2"/>
        <v>43262</v>
      </c>
      <c r="D20" s="72" t="str">
        <f ca="1">IF(OR(WEEKDAY(B20,2)=6,WEEKDAY(B20,2)=7),"",VLOOKUP($E$1,horaire!$B$4:$W$26,3,FALSE))</f>
        <v>02h00</v>
      </c>
      <c r="E20" s="72" t="str">
        <f ca="1">IF(OR(WEEKDAY(B20,2)=6,WEEKDAY(B20,2)=7),"",VLOOKUP($E$1,horaire!$B$4:$W$26,4,FALSE))</f>
        <v>09h51</v>
      </c>
      <c r="F20" s="72" t="str">
        <f ca="1">IF(OR(WEEKDAY(B20,2)=6,WEEKDAY(B20,2)=7),"",VLOOKUP($E$1,horaire!$B$4:$W$26,5,FALSE))</f>
        <v>-</v>
      </c>
      <c r="G20" s="72" t="str">
        <f ca="1">IF(OR(WEEKDAY(B20,2)=6,WEEKDAY(B20,2)=7),"",VLOOKUP($E$1,horaire!$B$4:$W$26,6,FALSE))</f>
        <v>-</v>
      </c>
      <c r="H20" s="71"/>
      <c r="I20" s="43"/>
      <c r="J20" s="43"/>
      <c r="K20" s="43"/>
      <c r="L20" s="43"/>
      <c r="M20" s="21" t="str">
        <f t="shared" si="0"/>
        <v/>
      </c>
      <c r="N20" s="78"/>
      <c r="O20" s="22" t="str">
        <f t="shared" si="1"/>
        <v/>
      </c>
      <c r="Q20" s="84"/>
    </row>
    <row r="21" spans="2:17" s="18" customFormat="1" ht="17.100000000000001" customHeight="1" x14ac:dyDescent="0.2">
      <c r="B21" s="99">
        <f t="shared" ca="1" si="2"/>
        <v>43263</v>
      </c>
      <c r="C21" s="75">
        <f t="shared" ca="1" si="2"/>
        <v>43263</v>
      </c>
      <c r="D21" s="72" t="str">
        <f ca="1">IF(OR(WEEKDAY(B21,2)=6,WEEKDAY(B21,2)=7),"",VLOOKUP($E$1,horaire!$B$4:$W$26,3,FALSE))</f>
        <v>02h00</v>
      </c>
      <c r="E21" s="72" t="str">
        <f ca="1">IF(OR(WEEKDAY(B21,2)=6,WEEKDAY(B21,2)=7),"",VLOOKUP($E$1,horaire!$B$4:$W$26,4,FALSE))</f>
        <v>09h51</v>
      </c>
      <c r="F21" s="72" t="str">
        <f ca="1">IF(OR(WEEKDAY(B21,2)=6,WEEKDAY(B21,2)=7),"",VLOOKUP($E$1,horaire!$B$4:$W$26,5,FALSE))</f>
        <v>-</v>
      </c>
      <c r="G21" s="72" t="str">
        <f ca="1">IF(OR(WEEKDAY(B21,2)=6,WEEKDAY(B21,2)=7),"",VLOOKUP($E$1,horaire!$B$4:$W$26,6,FALSE))</f>
        <v>-</v>
      </c>
      <c r="H21" s="71"/>
      <c r="I21" s="43"/>
      <c r="J21" s="43"/>
      <c r="K21" s="43"/>
      <c r="L21" s="43"/>
      <c r="M21" s="21" t="str">
        <f t="shared" si="0"/>
        <v/>
      </c>
      <c r="N21" s="78"/>
      <c r="O21" s="22" t="str">
        <f t="shared" si="1"/>
        <v/>
      </c>
      <c r="Q21" s="84"/>
    </row>
    <row r="22" spans="2:17" s="18" customFormat="1" ht="17.100000000000001" customHeight="1" x14ac:dyDescent="0.2">
      <c r="B22" s="99">
        <f t="shared" ca="1" si="2"/>
        <v>43264</v>
      </c>
      <c r="C22" s="75">
        <f t="shared" ca="1" si="2"/>
        <v>43264</v>
      </c>
      <c r="D22" s="72" t="str">
        <f ca="1">IF(OR(WEEKDAY(B22,2)=6,WEEKDAY(B22,2)=7),"",VLOOKUP($E$1,horaire!$B$4:$W$26,3,FALSE))</f>
        <v>02h00</v>
      </c>
      <c r="E22" s="72" t="str">
        <f ca="1">IF(OR(WEEKDAY(B22,2)=6,WEEKDAY(B22,2)=7),"",VLOOKUP($E$1,horaire!$B$4:$W$26,4,FALSE))</f>
        <v>09h51</v>
      </c>
      <c r="F22" s="72" t="str">
        <f ca="1">IF(OR(WEEKDAY(B22,2)=6,WEEKDAY(B22,2)=7),"",VLOOKUP($E$1,horaire!$B$4:$W$26,5,FALSE))</f>
        <v>-</v>
      </c>
      <c r="G22" s="72" t="str">
        <f ca="1">IF(OR(WEEKDAY(B22,2)=6,WEEKDAY(B22,2)=7),"",VLOOKUP($E$1,horaire!$B$4:$W$26,6,FALSE))</f>
        <v>-</v>
      </c>
      <c r="H22" s="71"/>
      <c r="I22" s="43"/>
      <c r="J22" s="43"/>
      <c r="K22" s="43"/>
      <c r="L22" s="43"/>
      <c r="M22" s="21" t="str">
        <f t="shared" si="0"/>
        <v/>
      </c>
      <c r="N22" s="78"/>
      <c r="O22" s="22" t="str">
        <f t="shared" si="1"/>
        <v/>
      </c>
      <c r="Q22" s="84"/>
    </row>
    <row r="23" spans="2:17" s="18" customFormat="1" ht="17.100000000000001" customHeight="1" x14ac:dyDescent="0.2">
      <c r="B23" s="99">
        <f t="shared" ca="1" si="2"/>
        <v>43265</v>
      </c>
      <c r="C23" s="75">
        <f t="shared" ca="1" si="2"/>
        <v>43265</v>
      </c>
      <c r="D23" s="72" t="str">
        <f ca="1">IF(OR(WEEKDAY(B23,2)=6,WEEKDAY(B23,2)=7),"",VLOOKUP($E$1,horaire!$B$4:$W$26,3,FALSE))</f>
        <v>02h00</v>
      </c>
      <c r="E23" s="72" t="str">
        <f ca="1">IF(OR(WEEKDAY(B23,2)=6,WEEKDAY(B23,2)=7),"",VLOOKUP($E$1,horaire!$B$4:$W$26,4,FALSE))</f>
        <v>09h51</v>
      </c>
      <c r="F23" s="72" t="str">
        <f ca="1">IF(OR(WEEKDAY(B23,2)=6,WEEKDAY(B23,2)=7),"",VLOOKUP($E$1,horaire!$B$4:$W$26,5,FALSE))</f>
        <v>-</v>
      </c>
      <c r="G23" s="72" t="str">
        <f ca="1">IF(OR(WEEKDAY(B23,2)=6,WEEKDAY(B23,2)=7),"",VLOOKUP($E$1,horaire!$B$4:$W$26,6,FALSE))</f>
        <v>-</v>
      </c>
      <c r="H23" s="71"/>
      <c r="I23" s="43"/>
      <c r="J23" s="43"/>
      <c r="K23" s="43"/>
      <c r="L23" s="43"/>
      <c r="M23" s="21" t="str">
        <f t="shared" si="0"/>
        <v/>
      </c>
      <c r="N23" s="78"/>
      <c r="O23" s="22" t="str">
        <f t="shared" si="1"/>
        <v/>
      </c>
      <c r="Q23" s="84"/>
    </row>
    <row r="24" spans="2:17" s="18" customFormat="1" ht="17.100000000000001" customHeight="1" x14ac:dyDescent="0.2">
      <c r="B24" s="99">
        <f t="shared" ca="1" si="2"/>
        <v>43266</v>
      </c>
      <c r="C24" s="75">
        <f t="shared" ca="1" si="2"/>
        <v>43266</v>
      </c>
      <c r="D24" s="72" t="str">
        <f ca="1">IF(OR(WEEKDAY(B24,2)=6,WEEKDAY(B24,2)=7),"",VLOOKUP($E$1,horaire!$B$4:$W$26,3,FALSE))</f>
        <v>02h00</v>
      </c>
      <c r="E24" s="72" t="str">
        <f ca="1">IF(OR(WEEKDAY(B24,2)=6,WEEKDAY(B24,2)=7),"",VLOOKUP($E$1,horaire!$B$4:$W$26,4,FALSE))</f>
        <v>09h51</v>
      </c>
      <c r="F24" s="72" t="str">
        <f ca="1">IF(OR(WEEKDAY(B24,2)=6,WEEKDAY(B24,2)=7),"",VLOOKUP($E$1,horaire!$B$4:$W$26,5,FALSE))</f>
        <v>-</v>
      </c>
      <c r="G24" s="72" t="str">
        <f ca="1">IF(OR(WEEKDAY(B24,2)=6,WEEKDAY(B24,2)=7),"",VLOOKUP($E$1,horaire!$B$4:$W$26,6,FALSE))</f>
        <v>-</v>
      </c>
      <c r="H24" s="71"/>
      <c r="I24" s="43"/>
      <c r="J24" s="43"/>
      <c r="K24" s="43"/>
      <c r="L24" s="43"/>
      <c r="M24" s="21" t="str">
        <f t="shared" si="0"/>
        <v/>
      </c>
      <c r="N24" s="78"/>
      <c r="O24" s="22" t="str">
        <f t="shared" si="1"/>
        <v/>
      </c>
      <c r="Q24" s="84"/>
    </row>
    <row r="25" spans="2:17" s="18" customFormat="1" ht="17.100000000000001" customHeight="1" x14ac:dyDescent="0.2">
      <c r="B25" s="99">
        <f t="shared" ca="1" si="2"/>
        <v>43267</v>
      </c>
      <c r="C25" s="75">
        <f t="shared" ca="1" si="2"/>
        <v>43267</v>
      </c>
      <c r="D25" s="72" t="str">
        <f ca="1">IF(OR(WEEKDAY(B25,2)=6,WEEKDAY(B25,2)=7),"",VLOOKUP($E$1,horaire!$B$4:$W$26,3,FALSE))</f>
        <v/>
      </c>
      <c r="E25" s="72" t="str">
        <f ca="1">IF(OR(WEEKDAY(B25,2)=6,WEEKDAY(B25,2)=7),"",VLOOKUP($E$1,horaire!$B$4:$W$26,4,FALSE))</f>
        <v/>
      </c>
      <c r="F25" s="72" t="str">
        <f ca="1">IF(OR(WEEKDAY(B25,2)=6,WEEKDAY(B25,2)=7),"",VLOOKUP($E$1,horaire!$B$4:$W$26,5,FALSE))</f>
        <v/>
      </c>
      <c r="G25" s="72" t="str">
        <f ca="1">IF(OR(WEEKDAY(B25,2)=6,WEEKDAY(B25,2)=7),"",VLOOKUP($E$1,horaire!$B$4:$W$26,6,FALSE))</f>
        <v/>
      </c>
      <c r="H25" s="71"/>
      <c r="I25" s="43"/>
      <c r="J25" s="43"/>
      <c r="K25" s="43"/>
      <c r="L25" s="43"/>
      <c r="M25" s="21" t="str">
        <f t="shared" si="0"/>
        <v/>
      </c>
      <c r="N25" s="78"/>
      <c r="O25" s="22" t="str">
        <f t="shared" si="1"/>
        <v/>
      </c>
      <c r="Q25" s="84"/>
    </row>
    <row r="26" spans="2:17" s="18" customFormat="1" ht="17.100000000000001" customHeight="1" x14ac:dyDescent="0.2">
      <c r="B26" s="99">
        <f t="shared" ca="1" si="2"/>
        <v>43268</v>
      </c>
      <c r="C26" s="75">
        <f t="shared" ca="1" si="2"/>
        <v>43268</v>
      </c>
      <c r="D26" s="72" t="str">
        <f ca="1">IF(OR(WEEKDAY(B26,2)=6,WEEKDAY(B26,2)=7),"",VLOOKUP($E$1,horaire!$B$4:$W$26,3,FALSE))</f>
        <v/>
      </c>
      <c r="E26" s="72" t="str">
        <f ca="1">IF(OR(WEEKDAY(B26,2)=6,WEEKDAY(B26,2)=7),"",VLOOKUP($E$1,horaire!$B$4:$W$26,4,FALSE))</f>
        <v/>
      </c>
      <c r="F26" s="72" t="str">
        <f ca="1">IF(OR(WEEKDAY(B26,2)=6,WEEKDAY(B26,2)=7),"",VLOOKUP($E$1,horaire!$B$4:$W$26,5,FALSE))</f>
        <v/>
      </c>
      <c r="G26" s="72" t="str">
        <f ca="1">IF(OR(WEEKDAY(B26,2)=6,WEEKDAY(B26,2)=7),"",VLOOKUP($E$1,horaire!$B$4:$W$26,6,FALSE))</f>
        <v/>
      </c>
      <c r="H26" s="71"/>
      <c r="I26" s="43"/>
      <c r="J26" s="43"/>
      <c r="K26" s="43"/>
      <c r="L26" s="43"/>
      <c r="M26" s="21" t="str">
        <f t="shared" si="0"/>
        <v/>
      </c>
      <c r="N26" s="78"/>
      <c r="O26" s="22" t="str">
        <f t="shared" si="1"/>
        <v/>
      </c>
      <c r="Q26" s="84"/>
    </row>
    <row r="27" spans="2:17" s="18" customFormat="1" ht="17.100000000000001" customHeight="1" x14ac:dyDescent="0.2">
      <c r="B27" s="99">
        <f t="shared" ref="B27:C40" ca="1" si="3">+B26+1</f>
        <v>43269</v>
      </c>
      <c r="C27" s="75">
        <f t="shared" ca="1" si="3"/>
        <v>43269</v>
      </c>
      <c r="D27" s="72" t="str">
        <f ca="1">IF(OR(WEEKDAY(B27,2)=6,WEEKDAY(B27,2)=7),"",VLOOKUP($E$1,horaire!$B$4:$W$26,3,FALSE))</f>
        <v>02h00</v>
      </c>
      <c r="E27" s="72" t="str">
        <f ca="1">IF(OR(WEEKDAY(B27,2)=6,WEEKDAY(B27,2)=7),"",VLOOKUP($E$1,horaire!$B$4:$W$26,4,FALSE))</f>
        <v>09h51</v>
      </c>
      <c r="F27" s="72" t="str">
        <f ca="1">IF(OR(WEEKDAY(B27,2)=6,WEEKDAY(B27,2)=7),"",VLOOKUP($E$1,horaire!$B$4:$W$26,5,FALSE))</f>
        <v>-</v>
      </c>
      <c r="G27" s="72" t="str">
        <f ca="1">IF(OR(WEEKDAY(B27,2)=6,WEEKDAY(B27,2)=7),"",VLOOKUP($E$1,horaire!$B$4:$W$26,6,FALSE))</f>
        <v>-</v>
      </c>
      <c r="H27" s="71"/>
      <c r="I27" s="43"/>
      <c r="J27" s="43"/>
      <c r="K27" s="43"/>
      <c r="L27" s="43"/>
      <c r="M27" s="29" t="str">
        <f t="shared" si="0"/>
        <v/>
      </c>
      <c r="N27" s="78"/>
      <c r="O27" s="22" t="str">
        <f t="shared" si="1"/>
        <v/>
      </c>
      <c r="Q27" s="84"/>
    </row>
    <row r="28" spans="2:17" s="18" customFormat="1" ht="17.100000000000001" customHeight="1" x14ac:dyDescent="0.2">
      <c r="B28" s="99">
        <f t="shared" ca="1" si="3"/>
        <v>43270</v>
      </c>
      <c r="C28" s="75">
        <f t="shared" ca="1" si="3"/>
        <v>43270</v>
      </c>
      <c r="D28" s="72" t="str">
        <f ca="1">IF(OR(WEEKDAY(B28,2)=6,WEEKDAY(B28,2)=7),"",VLOOKUP($E$1,horaire!$B$4:$W$26,3,FALSE))</f>
        <v>02h00</v>
      </c>
      <c r="E28" s="72" t="str">
        <f ca="1">IF(OR(WEEKDAY(B28,2)=6,WEEKDAY(B28,2)=7),"",VLOOKUP($E$1,horaire!$B$4:$W$26,4,FALSE))</f>
        <v>09h51</v>
      </c>
      <c r="F28" s="72" t="str">
        <f ca="1">IF(OR(WEEKDAY(B28,2)=6,WEEKDAY(B28,2)=7),"",VLOOKUP($E$1,horaire!$B$4:$W$26,5,FALSE))</f>
        <v>-</v>
      </c>
      <c r="G28" s="72" t="str">
        <f ca="1">IF(OR(WEEKDAY(B28,2)=6,WEEKDAY(B28,2)=7),"",VLOOKUP($E$1,horaire!$B$4:$W$26,6,FALSE))</f>
        <v>-</v>
      </c>
      <c r="H28" s="71"/>
      <c r="I28" s="43"/>
      <c r="J28" s="43"/>
      <c r="K28" s="43"/>
      <c r="L28" s="43"/>
      <c r="M28" s="29" t="str">
        <f t="shared" si="0"/>
        <v/>
      </c>
      <c r="N28" s="78"/>
      <c r="O28" s="22" t="str">
        <f t="shared" si="1"/>
        <v/>
      </c>
      <c r="Q28" s="84"/>
    </row>
    <row r="29" spans="2:17" s="18" customFormat="1" ht="17.100000000000001" customHeight="1" x14ac:dyDescent="0.2">
      <c r="B29" s="99">
        <f t="shared" ca="1" si="3"/>
        <v>43271</v>
      </c>
      <c r="C29" s="75">
        <f t="shared" ca="1" si="3"/>
        <v>43271</v>
      </c>
      <c r="D29" s="72" t="str">
        <f ca="1">IF(OR(WEEKDAY(B29,2)=6,WEEKDAY(B29,2)=7),"",VLOOKUP($E$1,horaire!$B$4:$W$26,3,FALSE))</f>
        <v>02h00</v>
      </c>
      <c r="E29" s="72" t="str">
        <f ca="1">IF(OR(WEEKDAY(B29,2)=6,WEEKDAY(B29,2)=7),"",VLOOKUP($E$1,horaire!$B$4:$W$26,4,FALSE))</f>
        <v>09h51</v>
      </c>
      <c r="F29" s="72" t="str">
        <f ca="1">IF(OR(WEEKDAY(B29,2)=6,WEEKDAY(B29,2)=7),"",VLOOKUP($E$1,horaire!$B$4:$W$26,5,FALSE))</f>
        <v>-</v>
      </c>
      <c r="G29" s="72" t="str">
        <f ca="1">IF(OR(WEEKDAY(B29,2)=6,WEEKDAY(B29,2)=7),"",VLOOKUP($E$1,horaire!$B$4:$W$26,6,FALSE))</f>
        <v>-</v>
      </c>
      <c r="H29" s="71"/>
      <c r="I29" s="43"/>
      <c r="J29" s="43"/>
      <c r="K29" s="43"/>
      <c r="L29" s="43"/>
      <c r="M29" s="29" t="str">
        <f t="shared" si="0"/>
        <v/>
      </c>
      <c r="N29" s="78"/>
      <c r="O29" s="22" t="str">
        <f t="shared" si="1"/>
        <v/>
      </c>
      <c r="Q29" s="84"/>
    </row>
    <row r="30" spans="2:17" s="18" customFormat="1" ht="17.100000000000001" customHeight="1" x14ac:dyDescent="0.2">
      <c r="B30" s="99">
        <f t="shared" ca="1" si="3"/>
        <v>43272</v>
      </c>
      <c r="C30" s="75">
        <f t="shared" ca="1" si="3"/>
        <v>43272</v>
      </c>
      <c r="D30" s="72" t="str">
        <f ca="1">IF(OR(WEEKDAY(B30,2)=6,WEEKDAY(B30,2)=7),"",VLOOKUP($E$1,horaire!$B$4:$W$26,3,FALSE))</f>
        <v>02h00</v>
      </c>
      <c r="E30" s="72" t="str">
        <f ca="1">IF(OR(WEEKDAY(B30,2)=6,WEEKDAY(B30,2)=7),"",VLOOKUP($E$1,horaire!$B$4:$W$26,4,FALSE))</f>
        <v>09h51</v>
      </c>
      <c r="F30" s="72" t="str">
        <f ca="1">IF(OR(WEEKDAY(B30,2)=6,WEEKDAY(B30,2)=7),"",VLOOKUP($E$1,horaire!$B$4:$W$26,5,FALSE))</f>
        <v>-</v>
      </c>
      <c r="G30" s="72" t="str">
        <f ca="1">IF(OR(WEEKDAY(B30,2)=6,WEEKDAY(B30,2)=7),"",VLOOKUP($E$1,horaire!$B$4:$W$26,6,FALSE))</f>
        <v>-</v>
      </c>
      <c r="H30" s="71"/>
      <c r="I30" s="43"/>
      <c r="J30" s="43"/>
      <c r="K30" s="43"/>
      <c r="L30" s="43"/>
      <c r="M30" s="29" t="str">
        <f t="shared" si="0"/>
        <v/>
      </c>
      <c r="N30" s="78"/>
      <c r="O30" s="22" t="str">
        <f t="shared" si="1"/>
        <v/>
      </c>
      <c r="Q30" s="84"/>
    </row>
    <row r="31" spans="2:17" s="18" customFormat="1" ht="17.100000000000001" customHeight="1" x14ac:dyDescent="0.2">
      <c r="B31" s="99">
        <f t="shared" ca="1" si="3"/>
        <v>43273</v>
      </c>
      <c r="C31" s="75">
        <f t="shared" ca="1" si="3"/>
        <v>43273</v>
      </c>
      <c r="D31" s="72" t="str">
        <f ca="1">IF(OR(WEEKDAY(B31,2)=6,WEEKDAY(B31,2)=7),"",VLOOKUP($E$1,horaire!$B$4:$W$26,3,FALSE))</f>
        <v>02h00</v>
      </c>
      <c r="E31" s="72" t="str">
        <f ca="1">IF(OR(WEEKDAY(B31,2)=6,WEEKDAY(B31,2)=7),"",VLOOKUP($E$1,horaire!$B$4:$W$26,4,FALSE))</f>
        <v>09h51</v>
      </c>
      <c r="F31" s="72" t="str">
        <f ca="1">IF(OR(WEEKDAY(B31,2)=6,WEEKDAY(B31,2)=7),"",VLOOKUP($E$1,horaire!$B$4:$W$26,5,FALSE))</f>
        <v>-</v>
      </c>
      <c r="G31" s="72" t="str">
        <f ca="1">IF(OR(WEEKDAY(B31,2)=6,WEEKDAY(B31,2)=7),"",VLOOKUP($E$1,horaire!$B$4:$W$26,6,FALSE))</f>
        <v>-</v>
      </c>
      <c r="H31" s="71"/>
      <c r="I31" s="43"/>
      <c r="J31" s="43"/>
      <c r="K31" s="43"/>
      <c r="L31" s="43"/>
      <c r="M31" s="29" t="str">
        <f t="shared" si="0"/>
        <v/>
      </c>
      <c r="N31" s="78"/>
      <c r="O31" s="22" t="str">
        <f t="shared" si="1"/>
        <v/>
      </c>
      <c r="Q31" s="84"/>
    </row>
    <row r="32" spans="2:17" s="18" customFormat="1" ht="17.100000000000001" customHeight="1" x14ac:dyDescent="0.2">
      <c r="B32" s="99">
        <f t="shared" ca="1" si="3"/>
        <v>43274</v>
      </c>
      <c r="C32" s="75">
        <f t="shared" ca="1" si="3"/>
        <v>43274</v>
      </c>
      <c r="D32" s="72" t="str">
        <f ca="1">IF(OR(WEEKDAY(B32,2)=6,WEEKDAY(B32,2)=7),"",VLOOKUP($E$1,horaire!$B$4:$W$26,3,FALSE))</f>
        <v/>
      </c>
      <c r="E32" s="72" t="str">
        <f ca="1">IF(OR(WEEKDAY(B32,2)=6,WEEKDAY(B32,2)=7),"",VLOOKUP($E$1,horaire!$B$4:$W$26,4,FALSE))</f>
        <v/>
      </c>
      <c r="F32" s="72" t="str">
        <f ca="1">IF(OR(WEEKDAY(B32,2)=6,WEEKDAY(B32,2)=7),"",VLOOKUP($E$1,horaire!$B$4:$W$26,5,FALSE))</f>
        <v/>
      </c>
      <c r="G32" s="72" t="str">
        <f ca="1">IF(OR(WEEKDAY(B32,2)=6,WEEKDAY(B32,2)=7),"",VLOOKUP($E$1,horaire!$B$4:$W$26,6,FALSE))</f>
        <v/>
      </c>
      <c r="H32" s="71"/>
      <c r="I32" s="43"/>
      <c r="J32" s="43"/>
      <c r="K32" s="43"/>
      <c r="L32" s="43"/>
      <c r="M32" s="29" t="str">
        <f t="shared" si="0"/>
        <v/>
      </c>
      <c r="N32" s="78"/>
      <c r="O32" s="22" t="str">
        <f t="shared" si="1"/>
        <v/>
      </c>
      <c r="Q32" s="84"/>
    </row>
    <row r="33" spans="2:17" s="18" customFormat="1" ht="17.100000000000001" customHeight="1" x14ac:dyDescent="0.2">
      <c r="B33" s="99">
        <f t="shared" ca="1" si="3"/>
        <v>43275</v>
      </c>
      <c r="C33" s="75">
        <f t="shared" ca="1" si="3"/>
        <v>43275</v>
      </c>
      <c r="D33" s="72" t="str">
        <f ca="1">IF(OR(WEEKDAY(B33,2)=6,WEEKDAY(B33,2)=7),"",VLOOKUP($E$1,horaire!$B$4:$W$26,3,FALSE))</f>
        <v/>
      </c>
      <c r="E33" s="72" t="str">
        <f ca="1">IF(OR(WEEKDAY(B33,2)=6,WEEKDAY(B33,2)=7),"",VLOOKUP($E$1,horaire!$B$4:$W$26,4,FALSE))</f>
        <v/>
      </c>
      <c r="F33" s="72" t="str">
        <f ca="1">IF(OR(WEEKDAY(B33,2)=6,WEEKDAY(B33,2)=7),"",VLOOKUP($E$1,horaire!$B$4:$W$26,5,FALSE))</f>
        <v/>
      </c>
      <c r="G33" s="72" t="str">
        <f ca="1">IF(OR(WEEKDAY(B33,2)=6,WEEKDAY(B33,2)=7),"",VLOOKUP($E$1,horaire!$B$4:$W$26,6,FALSE))</f>
        <v/>
      </c>
      <c r="H33" s="71"/>
      <c r="I33" s="43"/>
      <c r="J33" s="43"/>
      <c r="K33" s="43"/>
      <c r="L33" s="43"/>
      <c r="M33" s="29" t="str">
        <f t="shared" si="0"/>
        <v/>
      </c>
      <c r="N33" s="78"/>
      <c r="O33" s="22" t="str">
        <f t="shared" si="1"/>
        <v/>
      </c>
      <c r="Q33" s="84"/>
    </row>
    <row r="34" spans="2:17" s="18" customFormat="1" ht="17.100000000000001" customHeight="1" x14ac:dyDescent="0.2">
      <c r="B34" s="99">
        <f t="shared" ca="1" si="3"/>
        <v>43276</v>
      </c>
      <c r="C34" s="75">
        <f t="shared" ca="1" si="3"/>
        <v>43276</v>
      </c>
      <c r="D34" s="72" t="str">
        <f ca="1">IF(OR(WEEKDAY(B34,2)=6,WEEKDAY(B34,2)=7),"",VLOOKUP($E$1,horaire!$B$4:$W$26,3,FALSE))</f>
        <v>02h00</v>
      </c>
      <c r="E34" s="72" t="str">
        <f ca="1">IF(OR(WEEKDAY(B34,2)=6,WEEKDAY(B34,2)=7),"",VLOOKUP($E$1,horaire!$B$4:$W$26,4,FALSE))</f>
        <v>09h51</v>
      </c>
      <c r="F34" s="72" t="str">
        <f ca="1">IF(OR(WEEKDAY(B34,2)=6,WEEKDAY(B34,2)=7),"",VLOOKUP($E$1,horaire!$B$4:$W$26,5,FALSE))</f>
        <v>-</v>
      </c>
      <c r="G34" s="72" t="str">
        <f ca="1">IF(OR(WEEKDAY(B34,2)=6,WEEKDAY(B34,2)=7),"",VLOOKUP($E$1,horaire!$B$4:$W$26,6,FALSE))</f>
        <v>-</v>
      </c>
      <c r="H34" s="71"/>
      <c r="I34" s="43"/>
      <c r="J34" s="43"/>
      <c r="K34" s="43"/>
      <c r="L34" s="43"/>
      <c r="M34" s="29" t="str">
        <f t="shared" si="0"/>
        <v/>
      </c>
      <c r="N34" s="78"/>
      <c r="O34" s="22" t="str">
        <f t="shared" si="1"/>
        <v/>
      </c>
      <c r="Q34" s="84"/>
    </row>
    <row r="35" spans="2:17" s="18" customFormat="1" ht="17.100000000000001" customHeight="1" x14ac:dyDescent="0.2">
      <c r="B35" s="99">
        <f t="shared" ca="1" si="3"/>
        <v>43277</v>
      </c>
      <c r="C35" s="75">
        <f t="shared" ca="1" si="3"/>
        <v>43277</v>
      </c>
      <c r="D35" s="72" t="str">
        <f ca="1">IF(OR(WEEKDAY(B35,2)=6,WEEKDAY(B35,2)=7),"",VLOOKUP($E$1,horaire!$B$4:$W$26,3,FALSE))</f>
        <v>02h00</v>
      </c>
      <c r="E35" s="72" t="str">
        <f ca="1">IF(OR(WEEKDAY(B35,2)=6,WEEKDAY(B35,2)=7),"",VLOOKUP($E$1,horaire!$B$4:$W$26,4,FALSE))</f>
        <v>09h51</v>
      </c>
      <c r="F35" s="72" t="str">
        <f ca="1">IF(OR(WEEKDAY(B35,2)=6,WEEKDAY(B35,2)=7),"",VLOOKUP($E$1,horaire!$B$4:$W$26,5,FALSE))</f>
        <v>-</v>
      </c>
      <c r="G35" s="72" t="str">
        <f ca="1">IF(OR(WEEKDAY(B35,2)=6,WEEKDAY(B35,2)=7),"",VLOOKUP($E$1,horaire!$B$4:$W$26,6,FALSE))</f>
        <v>-</v>
      </c>
      <c r="H35" s="71"/>
      <c r="I35" s="43"/>
      <c r="J35" s="43"/>
      <c r="K35" s="43"/>
      <c r="L35" s="43"/>
      <c r="M35" s="29" t="str">
        <f t="shared" si="0"/>
        <v/>
      </c>
      <c r="N35" s="78"/>
      <c r="O35" s="22" t="str">
        <f t="shared" si="1"/>
        <v/>
      </c>
      <c r="Q35" s="84"/>
    </row>
    <row r="36" spans="2:17" s="18" customFormat="1" ht="17.100000000000001" customHeight="1" x14ac:dyDescent="0.2">
      <c r="B36" s="99">
        <f t="shared" ca="1" si="3"/>
        <v>43278</v>
      </c>
      <c r="C36" s="75">
        <f t="shared" ca="1" si="3"/>
        <v>43278</v>
      </c>
      <c r="D36" s="72" t="str">
        <f ca="1">IF(OR(WEEKDAY(B36,2)=6,WEEKDAY(B36,2)=7),"",VLOOKUP($E$1,horaire!$B$4:$W$26,3,FALSE))</f>
        <v>02h00</v>
      </c>
      <c r="E36" s="72" t="str">
        <f ca="1">IF(OR(WEEKDAY(B36,2)=6,WEEKDAY(B36,2)=7),"",VLOOKUP($E$1,horaire!$B$4:$W$26,4,FALSE))</f>
        <v>09h51</v>
      </c>
      <c r="F36" s="72" t="str">
        <f ca="1">IF(OR(WEEKDAY(B36,2)=6,WEEKDAY(B36,2)=7),"",VLOOKUP($E$1,horaire!$B$4:$W$26,5,FALSE))</f>
        <v>-</v>
      </c>
      <c r="G36" s="72" t="str">
        <f ca="1">IF(OR(WEEKDAY(B36,2)=6,WEEKDAY(B36,2)=7),"",VLOOKUP($E$1,horaire!$B$4:$W$26,6,FALSE))</f>
        <v>-</v>
      </c>
      <c r="H36" s="71"/>
      <c r="I36" s="43"/>
      <c r="J36" s="43"/>
      <c r="K36" s="43"/>
      <c r="L36" s="43"/>
      <c r="M36" s="29" t="str">
        <f t="shared" si="0"/>
        <v/>
      </c>
      <c r="N36" s="78"/>
      <c r="O36" s="22" t="str">
        <f t="shared" si="1"/>
        <v/>
      </c>
      <c r="Q36" s="84"/>
    </row>
    <row r="37" spans="2:17" s="18" customFormat="1" ht="17.100000000000001" customHeight="1" x14ac:dyDescent="0.2">
      <c r="B37" s="99">
        <f t="shared" ca="1" si="3"/>
        <v>43279</v>
      </c>
      <c r="C37" s="75">
        <f t="shared" ca="1" si="3"/>
        <v>43279</v>
      </c>
      <c r="D37" s="72" t="str">
        <f ca="1">IF(OR(WEEKDAY(B37,2)=6,WEEKDAY(B37,2)=7),"",VLOOKUP($E$1,horaire!$B$4:$W$26,3,FALSE))</f>
        <v>02h00</v>
      </c>
      <c r="E37" s="72" t="str">
        <f ca="1">IF(OR(WEEKDAY(B37,2)=6,WEEKDAY(B37,2)=7),"",VLOOKUP($E$1,horaire!$B$4:$W$26,4,FALSE))</f>
        <v>09h51</v>
      </c>
      <c r="F37" s="72" t="str">
        <f ca="1">IF(OR(WEEKDAY(B37,2)=6,WEEKDAY(B37,2)=7),"",VLOOKUP($E$1,horaire!$B$4:$W$26,5,FALSE))</f>
        <v>-</v>
      </c>
      <c r="G37" s="72" t="str">
        <f ca="1">IF(OR(WEEKDAY(B37,2)=6,WEEKDAY(B37,2)=7),"",VLOOKUP($E$1,horaire!$B$4:$W$26,6,FALSE))</f>
        <v>-</v>
      </c>
      <c r="H37" s="71"/>
      <c r="I37" s="43"/>
      <c r="J37" s="43"/>
      <c r="K37" s="43"/>
      <c r="L37" s="43"/>
      <c r="M37" s="29" t="str">
        <f t="shared" si="0"/>
        <v/>
      </c>
      <c r="N37" s="78"/>
      <c r="O37" s="22" t="str">
        <f t="shared" si="1"/>
        <v/>
      </c>
      <c r="Q37" s="84"/>
    </row>
    <row r="38" spans="2:17" s="18" customFormat="1" ht="17.100000000000001" customHeight="1" x14ac:dyDescent="0.2">
      <c r="B38" s="99">
        <f t="shared" ca="1" si="3"/>
        <v>43280</v>
      </c>
      <c r="C38" s="75">
        <f t="shared" ca="1" si="3"/>
        <v>43280</v>
      </c>
      <c r="D38" s="72" t="str">
        <f ca="1">IF(OR(WEEKDAY(B38,2)=6,WEEKDAY(B38,2)=7),"",VLOOKUP($E$1,horaire!$B$4:$W$26,3,FALSE))</f>
        <v>02h00</v>
      </c>
      <c r="E38" s="72" t="str">
        <f ca="1">IF(OR(WEEKDAY(B38,2)=6,WEEKDAY(B38,2)=7),"",VLOOKUP($E$1,horaire!$B$4:$W$26,4,FALSE))</f>
        <v>09h51</v>
      </c>
      <c r="F38" s="72" t="str">
        <f ca="1">IF(OR(WEEKDAY(B38,2)=6,WEEKDAY(B38,2)=7),"",VLOOKUP($E$1,horaire!$B$4:$W$26,5,FALSE))</f>
        <v>-</v>
      </c>
      <c r="G38" s="72" t="str">
        <f ca="1">IF(OR(WEEKDAY(B38,2)=6,WEEKDAY(B38,2)=7),"",VLOOKUP($E$1,horaire!$B$4:$W$26,6,FALSE))</f>
        <v>-</v>
      </c>
      <c r="H38" s="71"/>
      <c r="I38" s="43"/>
      <c r="J38" s="43"/>
      <c r="K38" s="43"/>
      <c r="L38" s="43"/>
      <c r="M38" s="29" t="str">
        <f t="shared" si="0"/>
        <v/>
      </c>
      <c r="N38" s="78"/>
      <c r="O38" s="22" t="str">
        <f t="shared" si="1"/>
        <v/>
      </c>
      <c r="Q38" s="84"/>
    </row>
    <row r="39" spans="2:17" s="18" customFormat="1" ht="17.100000000000001" customHeight="1" x14ac:dyDescent="0.2">
      <c r="B39" s="99">
        <f t="shared" ca="1" si="3"/>
        <v>43281</v>
      </c>
      <c r="C39" s="75">
        <f t="shared" ca="1" si="3"/>
        <v>43281</v>
      </c>
      <c r="D39" s="72" t="str">
        <f ca="1">IF(OR(WEEKDAY(B39,2)=6,WEEKDAY(B39,2)=7),"",VLOOKUP($E$1,horaire!$B$4:$W$26,3,FALSE))</f>
        <v/>
      </c>
      <c r="E39" s="72" t="str">
        <f ca="1">IF(OR(WEEKDAY(B39,2)=6,WEEKDAY(B39,2)=7),"",VLOOKUP($E$1,horaire!$B$4:$W$26,4,FALSE))</f>
        <v/>
      </c>
      <c r="F39" s="72" t="str">
        <f ca="1">IF(OR(WEEKDAY(B39,2)=6,WEEKDAY(B39,2)=7),"",VLOOKUP($E$1,horaire!$B$4:$W$26,5,FALSE))</f>
        <v/>
      </c>
      <c r="G39" s="72" t="str">
        <f ca="1">IF(OR(WEEKDAY(B39,2)=6,WEEKDAY(B39,2)=7),"",VLOOKUP($E$1,horaire!$B$4:$W$26,6,FALSE))</f>
        <v/>
      </c>
      <c r="H39" s="71"/>
      <c r="I39" s="43"/>
      <c r="J39" s="43"/>
      <c r="K39" s="43"/>
      <c r="L39" s="43"/>
      <c r="M39" s="29" t="str">
        <f t="shared" si="0"/>
        <v/>
      </c>
      <c r="N39" s="78"/>
      <c r="O39" s="22" t="str">
        <f t="shared" si="1"/>
        <v/>
      </c>
      <c r="Q39" s="84"/>
    </row>
    <row r="40" spans="2:17" s="18" customFormat="1" ht="17.100000000000001" customHeight="1" x14ac:dyDescent="0.2">
      <c r="B40" s="100">
        <f t="shared" ca="1" si="3"/>
        <v>43282</v>
      </c>
      <c r="C40" s="76">
        <f t="shared" ca="1" si="3"/>
        <v>43282</v>
      </c>
      <c r="D40" s="73" t="str">
        <f ca="1">IF(OR(WEEKDAY(B40,2)=6,WEEKDAY(B40,2)=7),"",VLOOKUP($E$1,horaire!$B$4:$W$26,3,FALSE))</f>
        <v/>
      </c>
      <c r="E40" s="73" t="str">
        <f ca="1">IF(OR(WEEKDAY(B40,2)=6,WEEKDAY(B40,2)=7),"",VLOOKUP($E$1,horaire!$B$4:$W$26,4,FALSE))</f>
        <v/>
      </c>
      <c r="F40" s="73" t="str">
        <f ca="1">IF(OR(WEEKDAY(B40,2)=6,WEEKDAY(B40,2)=7),"",VLOOKUP($E$1,horaire!$B$4:$W$26,5,FALSE))</f>
        <v/>
      </c>
      <c r="G40" s="73" t="str">
        <f ca="1">IF(OR(WEEKDAY(B40,2)=6,WEEKDAY(B40,2)=7),"",VLOOKUP($E$1,horaire!$B$4:$W$26,6,FALSE))</f>
        <v/>
      </c>
      <c r="H40" s="71"/>
      <c r="I40" s="44"/>
      <c r="J40" s="44"/>
      <c r="K40" s="44"/>
      <c r="L40" s="44"/>
      <c r="M40" s="30" t="str">
        <f t="shared" si="0"/>
        <v/>
      </c>
      <c r="N40" s="79"/>
      <c r="O40" s="23" t="str">
        <f t="shared" si="1"/>
        <v/>
      </c>
      <c r="Q40" s="84"/>
    </row>
    <row r="41" spans="2:17" ht="24.95" customHeight="1" x14ac:dyDescent="0.2"/>
    <row r="42" spans="2:17" ht="18" customHeight="1" x14ac:dyDescent="0.2">
      <c r="K42" s="31"/>
      <c r="L42" s="32" t="str">
        <f ca="1">"Cumul "&amp;MID(CELL("filename",A1),FIND("]",CELL("filename",A1))+1,32)</f>
        <v>Cumul Juin</v>
      </c>
      <c r="M42" s="24" t="str">
        <f>IF(SUM(M10:M40)=0,"",SUM(M10:M40))</f>
        <v/>
      </c>
      <c r="O42" s="25" t="str">
        <f>IF(SUM(O10:O40)=0,"",SUM(O10:O40))</f>
        <v/>
      </c>
    </row>
    <row r="46" spans="2:17" x14ac:dyDescent="0.2">
      <c r="C46" s="41" t="s">
        <v>12</v>
      </c>
      <c r="F46" s="26" t="s">
        <v>12</v>
      </c>
      <c r="J46" s="26" t="s">
        <v>12</v>
      </c>
      <c r="M46" s="26" t="s">
        <v>12</v>
      </c>
      <c r="O46" s="38"/>
    </row>
    <row r="47" spans="2:17" x14ac:dyDescent="0.2">
      <c r="C47" s="41" t="s">
        <v>8</v>
      </c>
      <c r="F47" s="26" t="s">
        <v>9</v>
      </c>
      <c r="J47" s="26" t="s">
        <v>10</v>
      </c>
      <c r="M47" s="26" t="s">
        <v>11</v>
      </c>
      <c r="O47" s="38"/>
    </row>
  </sheetData>
  <sheetProtection algorithmName="SHA-512" hashValue="GqMx08khd5nhVKdUzK1G7jRr3hvmCjklIhZ1AIViBiHZ97EeEgMbrh2wZJSKo7XvTYOYVTeuPINU2weD4Ii5Dw==" saltValue="JtCXkMPyFHr9HO4lTd2BvQ==" spinCount="100000" sheet="1" selectLockedCells="1"/>
  <mergeCells count="9">
    <mergeCell ref="B1:D1"/>
    <mergeCell ref="E1:F1"/>
    <mergeCell ref="C5:O5"/>
    <mergeCell ref="D8:E8"/>
    <mergeCell ref="F8:G8"/>
    <mergeCell ref="I8:J8"/>
    <mergeCell ref="K8:L8"/>
    <mergeCell ref="M8:M9"/>
    <mergeCell ref="O8:O9"/>
  </mergeCells>
  <conditionalFormatting sqref="B10:G40 I10:M40 O10:O40">
    <cfRule type="expression" dxfId="27" priority="2">
      <formula>VLOOKUP($B10,Jrs_Feriés,1,0)</formula>
    </cfRule>
    <cfRule type="expression" dxfId="26" priority="3">
      <formula>WEEKDAY($C10,2)=7</formula>
    </cfRule>
    <cfRule type="expression" dxfId="25" priority="4">
      <formula>WEEKDAY($C10,2)=6</formula>
    </cfRule>
  </conditionalFormatting>
  <conditionalFormatting sqref="D10:G40 I10:M40 O10:O40">
    <cfRule type="expression" dxfId="24" priority="1">
      <formula>$B10=VLOOKUP(B10,Jrs_Feriés,1,0)</formula>
    </cfRule>
  </conditionalFormatting>
  <dataValidations count="1">
    <dataValidation type="list" allowBlank="1" showInputMessage="1" showErrorMessage="1" sqref="E1:F1" xr:uid="{00000000-0002-0000-0600-000000000000}">
      <formula1>Collaborateur</formula1>
    </dataValidation>
  </dataValidations>
  <printOptions horizontalCentered="1"/>
  <pageMargins left="0.23622047244094491" right="0.23622047244094491" top="0.94488188976377963" bottom="0.74803149606299213" header="0.31496062992125984" footer="0.31496062992125984"/>
  <pageSetup paperSize="9" scale="87" orientation="portrait" r:id="rId1"/>
  <headerFooter>
    <oddHeader>&amp;RImprimé le &amp;D à &amp;T</oddHeader>
    <oddFooter>&amp;L&amp;Z&amp;F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>
    <pageSetUpPr fitToPage="1"/>
  </sheetPr>
  <dimension ref="B1:Q47"/>
  <sheetViews>
    <sheetView showGridLines="0" zoomScale="140" zoomScaleNormal="140" workbookViewId="0">
      <pane ySplit="9" topLeftCell="A10" activePane="bottomLeft" state="frozen"/>
      <selection activeCell="E1" sqref="E1:F1"/>
      <selection pane="bottomLeft" activeCell="E1" sqref="E1:F1"/>
    </sheetView>
  </sheetViews>
  <sheetFormatPr baseColWidth="10" defaultRowHeight="12.75" x14ac:dyDescent="0.2"/>
  <cols>
    <col min="1" max="2" width="3.83203125" style="15" customWidth="1"/>
    <col min="3" max="3" width="5.83203125" style="33" customWidth="1"/>
    <col min="4" max="7" width="12" style="26"/>
    <col min="8" max="8" width="1.83203125" style="15" customWidth="1"/>
    <col min="9" max="12" width="12" style="26"/>
    <col min="13" max="13" width="12" style="27"/>
    <col min="14" max="14" width="1.83203125" style="15" hidden="1" customWidth="1"/>
    <col min="15" max="15" width="0" style="28" hidden="1" customWidth="1"/>
    <col min="16" max="16" width="3.83203125" style="15" customWidth="1"/>
    <col min="17" max="17" width="18.33203125" style="83" bestFit="1" customWidth="1"/>
    <col min="18" max="16384" width="12" style="15"/>
  </cols>
  <sheetData>
    <row r="1" spans="2:17" s="10" customFormat="1" ht="18" customHeight="1" x14ac:dyDescent="0.2">
      <c r="B1" s="108" t="s">
        <v>7</v>
      </c>
      <c r="C1" s="108"/>
      <c r="D1" s="108"/>
      <c r="E1" s="107" t="s">
        <v>74</v>
      </c>
      <c r="F1" s="107"/>
      <c r="G1" s="11"/>
      <c r="I1" s="12" t="s">
        <v>16</v>
      </c>
      <c r="J1" s="13">
        <f>VLOOKUP(E1,Salaire!C2:F23,3,FALSE)</f>
        <v>2102.0100000000002</v>
      </c>
      <c r="K1" s="11"/>
      <c r="L1" s="12" t="s">
        <v>17</v>
      </c>
      <c r="M1" s="14">
        <f>VLOOKUP(E1,Salaire!C2:F23,4,FALSE)</f>
        <v>13.859101997758293</v>
      </c>
      <c r="O1" s="14"/>
      <c r="P1" s="80">
        <f ca="1">MONTH(MID(CELL("filename",A1),FIND("]",CELL("filename",A1))+1,32)&amp;1)</f>
        <v>7</v>
      </c>
      <c r="Q1" s="82"/>
    </row>
    <row r="2" spans="2:17" x14ac:dyDescent="0.2">
      <c r="I2" s="12" t="s">
        <v>15</v>
      </c>
      <c r="J2" s="39" t="str">
        <f>VLOOKUP(E1,Salaire!C2:D23,2,FALSE)</f>
        <v>Franck</v>
      </c>
      <c r="K2" s="11"/>
      <c r="L2" s="12" t="s">
        <v>35</v>
      </c>
      <c r="M2" s="40" t="str">
        <f>VLOOKUP(E1,Salaire!C2:G23,5,FALSE)</f>
        <v>4032873</v>
      </c>
    </row>
    <row r="5" spans="2:17" ht="18.75" x14ac:dyDescent="0.2">
      <c r="C5" s="104" t="str">
        <f ca="1">MID(CELL("filename",A1),FIND("]",CELL("filename",A1))+1,32)&amp;" "&amp;Instructions!D2&amp;" - Heures supplémentaires ( "&amp;E1&amp;" "&amp;J2&amp;" - "&amp;M2&amp;" )"</f>
        <v>Juillet 2018 - Heures supplémentaires ( ALEXANDRE Franck - 4032873 )</v>
      </c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</row>
    <row r="8" spans="2:17" s="16" customFormat="1" ht="17.100000000000001" customHeight="1" x14ac:dyDescent="0.2">
      <c r="C8" s="33"/>
      <c r="D8" s="109" t="s">
        <v>2</v>
      </c>
      <c r="E8" s="110"/>
      <c r="F8" s="109" t="s">
        <v>3</v>
      </c>
      <c r="G8" s="110"/>
      <c r="I8" s="109" t="s">
        <v>4</v>
      </c>
      <c r="J8" s="110"/>
      <c r="K8" s="109" t="s">
        <v>5</v>
      </c>
      <c r="L8" s="110"/>
      <c r="M8" s="102" t="s">
        <v>6</v>
      </c>
      <c r="O8" s="105" t="s">
        <v>18</v>
      </c>
      <c r="Q8" s="83"/>
    </row>
    <row r="9" spans="2:17" s="17" customFormat="1" ht="17.100000000000001" customHeight="1" x14ac:dyDescent="0.2">
      <c r="B9" s="34"/>
      <c r="C9" s="34"/>
      <c r="D9" s="97" t="s">
        <v>0</v>
      </c>
      <c r="E9" s="97" t="s">
        <v>1</v>
      </c>
      <c r="F9" s="97" t="s">
        <v>0</v>
      </c>
      <c r="G9" s="97" t="s">
        <v>1</v>
      </c>
      <c r="I9" s="97" t="s">
        <v>0</v>
      </c>
      <c r="J9" s="97" t="s">
        <v>1</v>
      </c>
      <c r="K9" s="97" t="s">
        <v>0</v>
      </c>
      <c r="L9" s="97" t="s">
        <v>1</v>
      </c>
      <c r="M9" s="103"/>
      <c r="O9" s="106"/>
      <c r="Q9" s="83"/>
    </row>
    <row r="10" spans="2:17" s="18" customFormat="1" ht="17.100000000000001" customHeight="1" x14ac:dyDescent="0.2">
      <c r="B10" s="98">
        <f ca="1">DATE(Instructions!D2,MONTH(MID(CELL("filename",A1),FIND("]",CELL("filename",A1))+1,32)&amp;1),1)</f>
        <v>43282</v>
      </c>
      <c r="C10" s="74">
        <f ca="1">DATE(Instructions!D2,MONTH("1/"&amp;MID(CELL("filename",A1),FIND("]",CELL("filename",A1))+1,32)),1)</f>
        <v>43282</v>
      </c>
      <c r="D10" s="42" t="str">
        <f ca="1">IF(OR(WEEKDAY(B10,2)=6,WEEKDAY(B10,2)=7),"",VLOOKUP($E$1,horaire!$B$4:$W$26,3,FALSE))</f>
        <v/>
      </c>
      <c r="E10" s="42" t="str">
        <f ca="1">IF(OR(WEEKDAY(B10,2)=6,WEEKDAY(B10,2)=7),"",VLOOKUP($E$1,horaire!$B$4:$W$26,4,FALSE))</f>
        <v/>
      </c>
      <c r="F10" s="42" t="str">
        <f ca="1">IF(OR(WEEKDAY(B10,2)=6,WEEKDAY(B10,2)=7),"",VLOOKUP($E$1,horaire!$B$4:$W$26,5,FALSE))</f>
        <v/>
      </c>
      <c r="G10" s="42" t="str">
        <f ca="1">IF(OR(WEEKDAY(B10,2)=6,WEEKDAY(B10,2)=7),"",VLOOKUP($E$1,horaire!$B$4:$W$26,6,FALSE))</f>
        <v/>
      </c>
      <c r="H10" s="71"/>
      <c r="I10" s="45"/>
      <c r="J10" s="45"/>
      <c r="K10" s="45"/>
      <c r="L10" s="45"/>
      <c r="M10" s="19" t="str">
        <f t="shared" ref="M10:M40" si="0">IF(AND(I10="",J10="",K10="",L10=""),"",(J10-I10)+(L10-K10))</f>
        <v/>
      </c>
      <c r="N10" s="77"/>
      <c r="O10" s="20" t="str">
        <f t="shared" ref="O10:O40" si="1">IF(M10="","",(M10*$M$1*24)*1.25)</f>
        <v/>
      </c>
      <c r="Q10" s="84"/>
    </row>
    <row r="11" spans="2:17" s="18" customFormat="1" ht="17.100000000000001" customHeight="1" x14ac:dyDescent="0.2">
      <c r="B11" s="99">
        <f t="shared" ref="B11:C26" ca="1" si="2">+B10+1</f>
        <v>43283</v>
      </c>
      <c r="C11" s="75">
        <f t="shared" ca="1" si="2"/>
        <v>43283</v>
      </c>
      <c r="D11" s="72" t="str">
        <f ca="1">IF(OR(WEEKDAY(B11,2)=6,WEEKDAY(B11,2)=7),"",VLOOKUP($E$1,horaire!$B$4:$W$26,3,FALSE))</f>
        <v>02h00</v>
      </c>
      <c r="E11" s="72" t="str">
        <f ca="1">IF(OR(WEEKDAY(B11,2)=6,WEEKDAY(B11,2)=7),"",VLOOKUP($E$1,horaire!$B$4:$W$26,4,FALSE))</f>
        <v>09h51</v>
      </c>
      <c r="F11" s="72" t="str">
        <f ca="1">IF(OR(WEEKDAY(B11,2)=6,WEEKDAY(B11,2)=7),"",VLOOKUP($E$1,horaire!$B$4:$W$26,5,FALSE))</f>
        <v>-</v>
      </c>
      <c r="G11" s="72" t="str">
        <f ca="1">IF(OR(WEEKDAY(B11,2)=6,WEEKDAY(B11,2)=7),"",VLOOKUP($E$1,horaire!$B$4:$W$26,6,FALSE))</f>
        <v>-</v>
      </c>
      <c r="H11" s="71"/>
      <c r="I11" s="43"/>
      <c r="J11" s="43"/>
      <c r="K11" s="43"/>
      <c r="L11" s="43"/>
      <c r="M11" s="21" t="str">
        <f t="shared" si="0"/>
        <v/>
      </c>
      <c r="N11" s="78"/>
      <c r="O11" s="22" t="str">
        <f t="shared" si="1"/>
        <v/>
      </c>
      <c r="Q11" s="84"/>
    </row>
    <row r="12" spans="2:17" s="18" customFormat="1" ht="17.100000000000001" customHeight="1" x14ac:dyDescent="0.2">
      <c r="B12" s="99">
        <f t="shared" ca="1" si="2"/>
        <v>43284</v>
      </c>
      <c r="C12" s="75">
        <f t="shared" ca="1" si="2"/>
        <v>43284</v>
      </c>
      <c r="D12" s="72" t="str">
        <f ca="1">IF(OR(WEEKDAY(B12,2)=6,WEEKDAY(B12,2)=7),"",VLOOKUP($E$1,horaire!$B$4:$W$26,3,FALSE))</f>
        <v>02h00</v>
      </c>
      <c r="E12" s="72" t="str">
        <f ca="1">IF(OR(WEEKDAY(B12,2)=6,WEEKDAY(B12,2)=7),"",VLOOKUP($E$1,horaire!$B$4:$W$26,4,FALSE))</f>
        <v>09h51</v>
      </c>
      <c r="F12" s="72" t="str">
        <f ca="1">IF(OR(WEEKDAY(B12,2)=6,WEEKDAY(B12,2)=7),"",VLOOKUP($E$1,horaire!$B$4:$W$26,5,FALSE))</f>
        <v>-</v>
      </c>
      <c r="G12" s="72" t="str">
        <f ca="1">IF(OR(WEEKDAY(B12,2)=6,WEEKDAY(B12,2)=7),"",VLOOKUP($E$1,horaire!$B$4:$W$26,6,FALSE))</f>
        <v>-</v>
      </c>
      <c r="H12" s="71"/>
      <c r="I12" s="43"/>
      <c r="J12" s="43"/>
      <c r="K12" s="43"/>
      <c r="L12" s="43"/>
      <c r="M12" s="21" t="str">
        <f t="shared" si="0"/>
        <v/>
      </c>
      <c r="N12" s="78"/>
      <c r="O12" s="22" t="str">
        <f t="shared" si="1"/>
        <v/>
      </c>
      <c r="Q12" s="84"/>
    </row>
    <row r="13" spans="2:17" s="18" customFormat="1" ht="17.100000000000001" customHeight="1" x14ac:dyDescent="0.2">
      <c r="B13" s="99">
        <f t="shared" ca="1" si="2"/>
        <v>43285</v>
      </c>
      <c r="C13" s="75">
        <f t="shared" ca="1" si="2"/>
        <v>43285</v>
      </c>
      <c r="D13" s="72" t="str">
        <f ca="1">IF(OR(WEEKDAY(B13,2)=6,WEEKDAY(B13,2)=7),"",VLOOKUP($E$1,horaire!$B$4:$W$26,3,FALSE))</f>
        <v>02h00</v>
      </c>
      <c r="E13" s="72" t="str">
        <f ca="1">IF(OR(WEEKDAY(B13,2)=6,WEEKDAY(B13,2)=7),"",VLOOKUP($E$1,horaire!$B$4:$W$26,4,FALSE))</f>
        <v>09h51</v>
      </c>
      <c r="F13" s="72" t="str">
        <f ca="1">IF(OR(WEEKDAY(B13,2)=6,WEEKDAY(B13,2)=7),"",VLOOKUP($E$1,horaire!$B$4:$W$26,5,FALSE))</f>
        <v>-</v>
      </c>
      <c r="G13" s="72" t="str">
        <f ca="1">IF(OR(WEEKDAY(B13,2)=6,WEEKDAY(B13,2)=7),"",VLOOKUP($E$1,horaire!$B$4:$W$26,6,FALSE))</f>
        <v>-</v>
      </c>
      <c r="H13" s="71"/>
      <c r="I13" s="43"/>
      <c r="J13" s="43"/>
      <c r="K13" s="43"/>
      <c r="L13" s="43"/>
      <c r="M13" s="21" t="str">
        <f t="shared" si="0"/>
        <v/>
      </c>
      <c r="N13" s="78"/>
      <c r="O13" s="22" t="str">
        <f t="shared" si="1"/>
        <v/>
      </c>
      <c r="Q13" s="84"/>
    </row>
    <row r="14" spans="2:17" s="18" customFormat="1" ht="17.100000000000001" customHeight="1" x14ac:dyDescent="0.2">
      <c r="B14" s="99">
        <f t="shared" ca="1" si="2"/>
        <v>43286</v>
      </c>
      <c r="C14" s="75">
        <f t="shared" ca="1" si="2"/>
        <v>43286</v>
      </c>
      <c r="D14" s="72" t="str">
        <f ca="1">IF(OR(WEEKDAY(B14,2)=6,WEEKDAY(B14,2)=7),"",VLOOKUP($E$1,horaire!$B$4:$W$26,3,FALSE))</f>
        <v>02h00</v>
      </c>
      <c r="E14" s="72" t="str">
        <f ca="1">IF(OR(WEEKDAY(B14,2)=6,WEEKDAY(B14,2)=7),"",VLOOKUP($E$1,horaire!$B$4:$W$26,4,FALSE))</f>
        <v>09h51</v>
      </c>
      <c r="F14" s="72" t="str">
        <f ca="1">IF(OR(WEEKDAY(B14,2)=6,WEEKDAY(B14,2)=7),"",VLOOKUP($E$1,horaire!$B$4:$W$26,5,FALSE))</f>
        <v>-</v>
      </c>
      <c r="G14" s="72" t="str">
        <f ca="1">IF(OR(WEEKDAY(B14,2)=6,WEEKDAY(B14,2)=7),"",VLOOKUP($E$1,horaire!$B$4:$W$26,6,FALSE))</f>
        <v>-</v>
      </c>
      <c r="H14" s="71"/>
      <c r="I14" s="43"/>
      <c r="J14" s="43"/>
      <c r="K14" s="43"/>
      <c r="L14" s="43"/>
      <c r="M14" s="21" t="str">
        <f t="shared" si="0"/>
        <v/>
      </c>
      <c r="N14" s="78"/>
      <c r="O14" s="22" t="str">
        <f t="shared" si="1"/>
        <v/>
      </c>
      <c r="Q14" s="84"/>
    </row>
    <row r="15" spans="2:17" s="18" customFormat="1" ht="17.100000000000001" customHeight="1" x14ac:dyDescent="0.2">
      <c r="B15" s="99">
        <f t="shared" ca="1" si="2"/>
        <v>43287</v>
      </c>
      <c r="C15" s="75">
        <f t="shared" ca="1" si="2"/>
        <v>43287</v>
      </c>
      <c r="D15" s="72" t="str">
        <f ca="1">IF(OR(WEEKDAY(B15,2)=6,WEEKDAY(B15,2)=7),"",VLOOKUP($E$1,horaire!$B$4:$W$26,3,FALSE))</f>
        <v>02h00</v>
      </c>
      <c r="E15" s="72" t="str">
        <f ca="1">IF(OR(WEEKDAY(B15,2)=6,WEEKDAY(B15,2)=7),"",VLOOKUP($E$1,horaire!$B$4:$W$26,4,FALSE))</f>
        <v>09h51</v>
      </c>
      <c r="F15" s="72" t="str">
        <f ca="1">IF(OR(WEEKDAY(B15,2)=6,WEEKDAY(B15,2)=7),"",VLOOKUP($E$1,horaire!$B$4:$W$26,5,FALSE))</f>
        <v>-</v>
      </c>
      <c r="G15" s="72" t="str">
        <f ca="1">IF(OR(WEEKDAY(B15,2)=6,WEEKDAY(B15,2)=7),"",VLOOKUP($E$1,horaire!$B$4:$W$26,6,FALSE))</f>
        <v>-</v>
      </c>
      <c r="H15" s="71"/>
      <c r="I15" s="43"/>
      <c r="J15" s="43"/>
      <c r="K15" s="43"/>
      <c r="L15" s="43"/>
      <c r="M15" s="21" t="str">
        <f t="shared" si="0"/>
        <v/>
      </c>
      <c r="N15" s="78"/>
      <c r="O15" s="22" t="str">
        <f t="shared" si="1"/>
        <v/>
      </c>
      <c r="Q15" s="84"/>
    </row>
    <row r="16" spans="2:17" s="18" customFormat="1" ht="17.100000000000001" customHeight="1" x14ac:dyDescent="0.2">
      <c r="B16" s="99">
        <f t="shared" ca="1" si="2"/>
        <v>43288</v>
      </c>
      <c r="C16" s="75">
        <f t="shared" ca="1" si="2"/>
        <v>43288</v>
      </c>
      <c r="D16" s="72" t="str">
        <f ca="1">IF(OR(WEEKDAY(B16,2)=6,WEEKDAY(B16,2)=7),"",VLOOKUP($E$1,horaire!$B$4:$W$26,3,FALSE))</f>
        <v/>
      </c>
      <c r="E16" s="72" t="str">
        <f ca="1">IF(OR(WEEKDAY(B16,2)=6,WEEKDAY(B16,2)=7),"",VLOOKUP($E$1,horaire!$B$4:$W$26,4,FALSE))</f>
        <v/>
      </c>
      <c r="F16" s="72" t="str">
        <f ca="1">IF(OR(WEEKDAY(B16,2)=6,WEEKDAY(B16,2)=7),"",VLOOKUP($E$1,horaire!$B$4:$W$26,5,FALSE))</f>
        <v/>
      </c>
      <c r="G16" s="72" t="str">
        <f ca="1">IF(OR(WEEKDAY(B16,2)=6,WEEKDAY(B16,2)=7),"",VLOOKUP($E$1,horaire!$B$4:$W$26,6,FALSE))</f>
        <v/>
      </c>
      <c r="H16" s="71"/>
      <c r="I16" s="43"/>
      <c r="J16" s="43"/>
      <c r="K16" s="43"/>
      <c r="L16" s="43"/>
      <c r="M16" s="21" t="str">
        <f t="shared" si="0"/>
        <v/>
      </c>
      <c r="N16" s="78"/>
      <c r="O16" s="22" t="str">
        <f t="shared" si="1"/>
        <v/>
      </c>
      <c r="Q16" s="84"/>
    </row>
    <row r="17" spans="2:17" s="18" customFormat="1" ht="17.100000000000001" customHeight="1" x14ac:dyDescent="0.2">
      <c r="B17" s="99">
        <f t="shared" ca="1" si="2"/>
        <v>43289</v>
      </c>
      <c r="C17" s="75">
        <f t="shared" ca="1" si="2"/>
        <v>43289</v>
      </c>
      <c r="D17" s="72" t="str">
        <f ca="1">IF(OR(WEEKDAY(B17,2)=6,WEEKDAY(B17,2)=7),"",VLOOKUP($E$1,horaire!$B$4:$W$26,3,FALSE))</f>
        <v/>
      </c>
      <c r="E17" s="72" t="str">
        <f ca="1">IF(OR(WEEKDAY(B17,2)=6,WEEKDAY(B17,2)=7),"",VLOOKUP($E$1,horaire!$B$4:$W$26,4,FALSE))</f>
        <v/>
      </c>
      <c r="F17" s="72" t="str">
        <f ca="1">IF(OR(WEEKDAY(B17,2)=6,WEEKDAY(B17,2)=7),"",VLOOKUP($E$1,horaire!$B$4:$W$26,5,FALSE))</f>
        <v/>
      </c>
      <c r="G17" s="72" t="str">
        <f ca="1">IF(OR(WEEKDAY(B17,2)=6,WEEKDAY(B17,2)=7),"",VLOOKUP($E$1,horaire!$B$4:$W$26,6,FALSE))</f>
        <v/>
      </c>
      <c r="H17" s="71"/>
      <c r="I17" s="43"/>
      <c r="J17" s="43"/>
      <c r="K17" s="43"/>
      <c r="L17" s="43"/>
      <c r="M17" s="21" t="str">
        <f t="shared" si="0"/>
        <v/>
      </c>
      <c r="N17" s="78"/>
      <c r="O17" s="22" t="str">
        <f t="shared" si="1"/>
        <v/>
      </c>
      <c r="Q17" s="84"/>
    </row>
    <row r="18" spans="2:17" s="18" customFormat="1" ht="17.100000000000001" customHeight="1" x14ac:dyDescent="0.2">
      <c r="B18" s="99">
        <f t="shared" ca="1" si="2"/>
        <v>43290</v>
      </c>
      <c r="C18" s="75">
        <f t="shared" ca="1" si="2"/>
        <v>43290</v>
      </c>
      <c r="D18" s="72" t="str">
        <f ca="1">IF(OR(WEEKDAY(B18,2)=6,WEEKDAY(B18,2)=7),"",VLOOKUP($E$1,horaire!$B$4:$W$26,3,FALSE))</f>
        <v>02h00</v>
      </c>
      <c r="E18" s="72" t="str">
        <f ca="1">IF(OR(WEEKDAY(B18,2)=6,WEEKDAY(B18,2)=7),"",VLOOKUP($E$1,horaire!$B$4:$W$26,4,FALSE))</f>
        <v>09h51</v>
      </c>
      <c r="F18" s="72" t="str">
        <f ca="1">IF(OR(WEEKDAY(B18,2)=6,WEEKDAY(B18,2)=7),"",VLOOKUP($E$1,horaire!$B$4:$W$26,5,FALSE))</f>
        <v>-</v>
      </c>
      <c r="G18" s="72" t="str">
        <f ca="1">IF(OR(WEEKDAY(B18,2)=6,WEEKDAY(B18,2)=7),"",VLOOKUP($E$1,horaire!$B$4:$W$26,6,FALSE))</f>
        <v>-</v>
      </c>
      <c r="H18" s="71"/>
      <c r="I18" s="43"/>
      <c r="J18" s="43"/>
      <c r="K18" s="43"/>
      <c r="L18" s="43"/>
      <c r="M18" s="21" t="str">
        <f t="shared" si="0"/>
        <v/>
      </c>
      <c r="N18" s="78"/>
      <c r="O18" s="22" t="str">
        <f t="shared" si="1"/>
        <v/>
      </c>
      <c r="Q18" s="84"/>
    </row>
    <row r="19" spans="2:17" s="18" customFormat="1" ht="17.100000000000001" customHeight="1" x14ac:dyDescent="0.2">
      <c r="B19" s="99">
        <f t="shared" ca="1" si="2"/>
        <v>43291</v>
      </c>
      <c r="C19" s="75">
        <f t="shared" ca="1" si="2"/>
        <v>43291</v>
      </c>
      <c r="D19" s="72" t="str">
        <f ca="1">IF(OR(WEEKDAY(B19,2)=6,WEEKDAY(B19,2)=7),"",VLOOKUP($E$1,horaire!$B$4:$W$26,3,FALSE))</f>
        <v>02h00</v>
      </c>
      <c r="E19" s="72" t="str">
        <f ca="1">IF(OR(WEEKDAY(B19,2)=6,WEEKDAY(B19,2)=7),"",VLOOKUP($E$1,horaire!$B$4:$W$26,4,FALSE))</f>
        <v>09h51</v>
      </c>
      <c r="F19" s="72" t="str">
        <f ca="1">IF(OR(WEEKDAY(B19,2)=6,WEEKDAY(B19,2)=7),"",VLOOKUP($E$1,horaire!$B$4:$W$26,5,FALSE))</f>
        <v>-</v>
      </c>
      <c r="G19" s="72" t="str">
        <f ca="1">IF(OR(WEEKDAY(B19,2)=6,WEEKDAY(B19,2)=7),"",VLOOKUP($E$1,horaire!$B$4:$W$26,6,FALSE))</f>
        <v>-</v>
      </c>
      <c r="H19" s="71"/>
      <c r="I19" s="43"/>
      <c r="J19" s="43"/>
      <c r="K19" s="43"/>
      <c r="L19" s="43"/>
      <c r="M19" s="21" t="str">
        <f t="shared" si="0"/>
        <v/>
      </c>
      <c r="N19" s="78"/>
      <c r="O19" s="22" t="str">
        <f t="shared" si="1"/>
        <v/>
      </c>
      <c r="Q19" s="84"/>
    </row>
    <row r="20" spans="2:17" s="18" customFormat="1" ht="17.100000000000001" customHeight="1" x14ac:dyDescent="0.2">
      <c r="B20" s="99">
        <f t="shared" ca="1" si="2"/>
        <v>43292</v>
      </c>
      <c r="C20" s="75">
        <f t="shared" ca="1" si="2"/>
        <v>43292</v>
      </c>
      <c r="D20" s="72" t="str">
        <f ca="1">IF(OR(WEEKDAY(B20,2)=6,WEEKDAY(B20,2)=7),"",VLOOKUP($E$1,horaire!$B$4:$W$26,3,FALSE))</f>
        <v>02h00</v>
      </c>
      <c r="E20" s="72" t="str">
        <f ca="1">IF(OR(WEEKDAY(B20,2)=6,WEEKDAY(B20,2)=7),"",VLOOKUP($E$1,horaire!$B$4:$W$26,4,FALSE))</f>
        <v>09h51</v>
      </c>
      <c r="F20" s="72" t="str">
        <f ca="1">IF(OR(WEEKDAY(B20,2)=6,WEEKDAY(B20,2)=7),"",VLOOKUP($E$1,horaire!$B$4:$W$26,5,FALSE))</f>
        <v>-</v>
      </c>
      <c r="G20" s="72" t="str">
        <f ca="1">IF(OR(WEEKDAY(B20,2)=6,WEEKDAY(B20,2)=7),"",VLOOKUP($E$1,horaire!$B$4:$W$26,6,FALSE))</f>
        <v>-</v>
      </c>
      <c r="H20" s="71"/>
      <c r="I20" s="43"/>
      <c r="J20" s="43"/>
      <c r="K20" s="43"/>
      <c r="L20" s="43"/>
      <c r="M20" s="21" t="str">
        <f t="shared" si="0"/>
        <v/>
      </c>
      <c r="N20" s="78"/>
      <c r="O20" s="22" t="str">
        <f t="shared" si="1"/>
        <v/>
      </c>
      <c r="Q20" s="84"/>
    </row>
    <row r="21" spans="2:17" s="18" customFormat="1" ht="17.100000000000001" customHeight="1" x14ac:dyDescent="0.2">
      <c r="B21" s="99">
        <f t="shared" ca="1" si="2"/>
        <v>43293</v>
      </c>
      <c r="C21" s="75">
        <f t="shared" ca="1" si="2"/>
        <v>43293</v>
      </c>
      <c r="D21" s="72" t="str">
        <f ca="1">IF(OR(WEEKDAY(B21,2)=6,WEEKDAY(B21,2)=7),"",VLOOKUP($E$1,horaire!$B$4:$W$26,3,FALSE))</f>
        <v>02h00</v>
      </c>
      <c r="E21" s="72" t="str">
        <f ca="1">IF(OR(WEEKDAY(B21,2)=6,WEEKDAY(B21,2)=7),"",VLOOKUP($E$1,horaire!$B$4:$W$26,4,FALSE))</f>
        <v>09h51</v>
      </c>
      <c r="F21" s="72" t="str">
        <f ca="1">IF(OR(WEEKDAY(B21,2)=6,WEEKDAY(B21,2)=7),"",VLOOKUP($E$1,horaire!$B$4:$W$26,5,FALSE))</f>
        <v>-</v>
      </c>
      <c r="G21" s="72" t="str">
        <f ca="1">IF(OR(WEEKDAY(B21,2)=6,WEEKDAY(B21,2)=7),"",VLOOKUP($E$1,horaire!$B$4:$W$26,6,FALSE))</f>
        <v>-</v>
      </c>
      <c r="H21" s="71"/>
      <c r="I21" s="43"/>
      <c r="J21" s="43"/>
      <c r="K21" s="43"/>
      <c r="L21" s="43"/>
      <c r="M21" s="21" t="str">
        <f t="shared" si="0"/>
        <v/>
      </c>
      <c r="N21" s="78"/>
      <c r="O21" s="22" t="str">
        <f t="shared" si="1"/>
        <v/>
      </c>
      <c r="Q21" s="84"/>
    </row>
    <row r="22" spans="2:17" s="18" customFormat="1" ht="17.100000000000001" customHeight="1" x14ac:dyDescent="0.2">
      <c r="B22" s="99">
        <f t="shared" ca="1" si="2"/>
        <v>43294</v>
      </c>
      <c r="C22" s="75">
        <f t="shared" ca="1" si="2"/>
        <v>43294</v>
      </c>
      <c r="D22" s="72" t="str">
        <f ca="1">IF(OR(WEEKDAY(B22,2)=6,WEEKDAY(B22,2)=7),"",VLOOKUP($E$1,horaire!$B$4:$W$26,3,FALSE))</f>
        <v>02h00</v>
      </c>
      <c r="E22" s="72" t="str">
        <f ca="1">IF(OR(WEEKDAY(B22,2)=6,WEEKDAY(B22,2)=7),"",VLOOKUP($E$1,horaire!$B$4:$W$26,4,FALSE))</f>
        <v>09h51</v>
      </c>
      <c r="F22" s="72" t="str">
        <f ca="1">IF(OR(WEEKDAY(B22,2)=6,WEEKDAY(B22,2)=7),"",VLOOKUP($E$1,horaire!$B$4:$W$26,5,FALSE))</f>
        <v>-</v>
      </c>
      <c r="G22" s="72" t="str">
        <f ca="1">IF(OR(WEEKDAY(B22,2)=6,WEEKDAY(B22,2)=7),"",VLOOKUP($E$1,horaire!$B$4:$W$26,6,FALSE))</f>
        <v>-</v>
      </c>
      <c r="H22" s="71"/>
      <c r="I22" s="43"/>
      <c r="J22" s="43"/>
      <c r="K22" s="43"/>
      <c r="L22" s="43"/>
      <c r="M22" s="21" t="str">
        <f t="shared" si="0"/>
        <v/>
      </c>
      <c r="N22" s="78"/>
      <c r="O22" s="22" t="str">
        <f t="shared" si="1"/>
        <v/>
      </c>
      <c r="Q22" s="84"/>
    </row>
    <row r="23" spans="2:17" s="18" customFormat="1" ht="17.100000000000001" customHeight="1" x14ac:dyDescent="0.2">
      <c r="B23" s="99">
        <f t="shared" ca="1" si="2"/>
        <v>43295</v>
      </c>
      <c r="C23" s="75">
        <f t="shared" ca="1" si="2"/>
        <v>43295</v>
      </c>
      <c r="D23" s="72" t="str">
        <f ca="1">IF(OR(WEEKDAY(B23,2)=6,WEEKDAY(B23,2)=7),"",VLOOKUP($E$1,horaire!$B$4:$W$26,3,FALSE))</f>
        <v/>
      </c>
      <c r="E23" s="72" t="str">
        <f ca="1">IF(OR(WEEKDAY(B23,2)=6,WEEKDAY(B23,2)=7),"",VLOOKUP($E$1,horaire!$B$4:$W$26,4,FALSE))</f>
        <v/>
      </c>
      <c r="F23" s="72" t="str">
        <f ca="1">IF(OR(WEEKDAY(B23,2)=6,WEEKDAY(B23,2)=7),"",VLOOKUP($E$1,horaire!$B$4:$W$26,5,FALSE))</f>
        <v/>
      </c>
      <c r="G23" s="72" t="str">
        <f ca="1">IF(OR(WEEKDAY(B23,2)=6,WEEKDAY(B23,2)=7),"",VLOOKUP($E$1,horaire!$B$4:$W$26,6,FALSE))</f>
        <v/>
      </c>
      <c r="H23" s="71"/>
      <c r="I23" s="43"/>
      <c r="J23" s="43"/>
      <c r="K23" s="43"/>
      <c r="L23" s="43"/>
      <c r="M23" s="21" t="str">
        <f t="shared" si="0"/>
        <v/>
      </c>
      <c r="N23" s="78"/>
      <c r="O23" s="22" t="str">
        <f t="shared" si="1"/>
        <v/>
      </c>
      <c r="Q23" s="84"/>
    </row>
    <row r="24" spans="2:17" s="18" customFormat="1" ht="17.100000000000001" customHeight="1" x14ac:dyDescent="0.2">
      <c r="B24" s="99">
        <f t="shared" ca="1" si="2"/>
        <v>43296</v>
      </c>
      <c r="C24" s="75">
        <f t="shared" ca="1" si="2"/>
        <v>43296</v>
      </c>
      <c r="D24" s="72" t="str">
        <f ca="1">IF(OR(WEEKDAY(B24,2)=6,WEEKDAY(B24,2)=7),"",VLOOKUP($E$1,horaire!$B$4:$W$26,3,FALSE))</f>
        <v/>
      </c>
      <c r="E24" s="72" t="str">
        <f ca="1">IF(OR(WEEKDAY(B24,2)=6,WEEKDAY(B24,2)=7),"",VLOOKUP($E$1,horaire!$B$4:$W$26,4,FALSE))</f>
        <v/>
      </c>
      <c r="F24" s="72" t="str">
        <f ca="1">IF(OR(WEEKDAY(B24,2)=6,WEEKDAY(B24,2)=7),"",VLOOKUP($E$1,horaire!$B$4:$W$26,5,FALSE))</f>
        <v/>
      </c>
      <c r="G24" s="72" t="str">
        <f ca="1">IF(OR(WEEKDAY(B24,2)=6,WEEKDAY(B24,2)=7),"",VLOOKUP($E$1,horaire!$B$4:$W$26,6,FALSE))</f>
        <v/>
      </c>
      <c r="H24" s="71"/>
      <c r="I24" s="43"/>
      <c r="J24" s="43"/>
      <c r="K24" s="43"/>
      <c r="L24" s="43"/>
      <c r="M24" s="21" t="str">
        <f t="shared" si="0"/>
        <v/>
      </c>
      <c r="N24" s="78"/>
      <c r="O24" s="22" t="str">
        <f t="shared" si="1"/>
        <v/>
      </c>
      <c r="Q24" s="84"/>
    </row>
    <row r="25" spans="2:17" s="18" customFormat="1" ht="17.100000000000001" customHeight="1" x14ac:dyDescent="0.2">
      <c r="B25" s="99">
        <f t="shared" ca="1" si="2"/>
        <v>43297</v>
      </c>
      <c r="C25" s="75">
        <f t="shared" ca="1" si="2"/>
        <v>43297</v>
      </c>
      <c r="D25" s="72" t="str">
        <f ca="1">IF(OR(WEEKDAY(B25,2)=6,WEEKDAY(B25,2)=7),"",VLOOKUP($E$1,horaire!$B$4:$W$26,3,FALSE))</f>
        <v>02h00</v>
      </c>
      <c r="E25" s="72" t="str">
        <f ca="1">IF(OR(WEEKDAY(B25,2)=6,WEEKDAY(B25,2)=7),"",VLOOKUP($E$1,horaire!$B$4:$W$26,4,FALSE))</f>
        <v>09h51</v>
      </c>
      <c r="F25" s="72" t="str">
        <f ca="1">IF(OR(WEEKDAY(B25,2)=6,WEEKDAY(B25,2)=7),"",VLOOKUP($E$1,horaire!$B$4:$W$26,5,FALSE))</f>
        <v>-</v>
      </c>
      <c r="G25" s="72" t="str">
        <f ca="1">IF(OR(WEEKDAY(B25,2)=6,WEEKDAY(B25,2)=7),"",VLOOKUP($E$1,horaire!$B$4:$W$26,6,FALSE))</f>
        <v>-</v>
      </c>
      <c r="H25" s="71"/>
      <c r="I25" s="43"/>
      <c r="J25" s="43"/>
      <c r="K25" s="43"/>
      <c r="L25" s="43"/>
      <c r="M25" s="21" t="str">
        <f t="shared" si="0"/>
        <v/>
      </c>
      <c r="N25" s="78"/>
      <c r="O25" s="22" t="str">
        <f t="shared" si="1"/>
        <v/>
      </c>
      <c r="Q25" s="84"/>
    </row>
    <row r="26" spans="2:17" s="18" customFormat="1" ht="17.100000000000001" customHeight="1" x14ac:dyDescent="0.2">
      <c r="B26" s="99">
        <f t="shared" ca="1" si="2"/>
        <v>43298</v>
      </c>
      <c r="C26" s="75">
        <f t="shared" ca="1" si="2"/>
        <v>43298</v>
      </c>
      <c r="D26" s="72" t="str">
        <f ca="1">IF(OR(WEEKDAY(B26,2)=6,WEEKDAY(B26,2)=7),"",VLOOKUP($E$1,horaire!$B$4:$W$26,3,FALSE))</f>
        <v>02h00</v>
      </c>
      <c r="E26" s="72" t="str">
        <f ca="1">IF(OR(WEEKDAY(B26,2)=6,WEEKDAY(B26,2)=7),"",VLOOKUP($E$1,horaire!$B$4:$W$26,4,FALSE))</f>
        <v>09h51</v>
      </c>
      <c r="F26" s="72" t="str">
        <f ca="1">IF(OR(WEEKDAY(B26,2)=6,WEEKDAY(B26,2)=7),"",VLOOKUP($E$1,horaire!$B$4:$W$26,5,FALSE))</f>
        <v>-</v>
      </c>
      <c r="G26" s="72" t="str">
        <f ca="1">IF(OR(WEEKDAY(B26,2)=6,WEEKDAY(B26,2)=7),"",VLOOKUP($E$1,horaire!$B$4:$W$26,6,FALSE))</f>
        <v>-</v>
      </c>
      <c r="H26" s="71"/>
      <c r="I26" s="43"/>
      <c r="J26" s="43"/>
      <c r="K26" s="43"/>
      <c r="L26" s="43"/>
      <c r="M26" s="21" t="str">
        <f t="shared" si="0"/>
        <v/>
      </c>
      <c r="N26" s="78"/>
      <c r="O26" s="22" t="str">
        <f t="shared" si="1"/>
        <v/>
      </c>
      <c r="Q26" s="84"/>
    </row>
    <row r="27" spans="2:17" s="18" customFormat="1" ht="17.100000000000001" customHeight="1" x14ac:dyDescent="0.2">
      <c r="B27" s="99">
        <f t="shared" ref="B27:C40" ca="1" si="3">+B26+1</f>
        <v>43299</v>
      </c>
      <c r="C27" s="75">
        <f t="shared" ca="1" si="3"/>
        <v>43299</v>
      </c>
      <c r="D27" s="72" t="str">
        <f ca="1">IF(OR(WEEKDAY(B27,2)=6,WEEKDAY(B27,2)=7),"",VLOOKUP($E$1,horaire!$B$4:$W$26,3,FALSE))</f>
        <v>02h00</v>
      </c>
      <c r="E27" s="72" t="str">
        <f ca="1">IF(OR(WEEKDAY(B27,2)=6,WEEKDAY(B27,2)=7),"",VLOOKUP($E$1,horaire!$B$4:$W$26,4,FALSE))</f>
        <v>09h51</v>
      </c>
      <c r="F27" s="72" t="str">
        <f ca="1">IF(OR(WEEKDAY(B27,2)=6,WEEKDAY(B27,2)=7),"",VLOOKUP($E$1,horaire!$B$4:$W$26,5,FALSE))</f>
        <v>-</v>
      </c>
      <c r="G27" s="72" t="str">
        <f ca="1">IF(OR(WEEKDAY(B27,2)=6,WEEKDAY(B27,2)=7),"",VLOOKUP($E$1,horaire!$B$4:$W$26,6,FALSE))</f>
        <v>-</v>
      </c>
      <c r="H27" s="71"/>
      <c r="I27" s="43"/>
      <c r="J27" s="43"/>
      <c r="K27" s="43"/>
      <c r="L27" s="43"/>
      <c r="M27" s="29" t="str">
        <f t="shared" si="0"/>
        <v/>
      </c>
      <c r="N27" s="78"/>
      <c r="O27" s="22" t="str">
        <f t="shared" si="1"/>
        <v/>
      </c>
      <c r="Q27" s="84"/>
    </row>
    <row r="28" spans="2:17" s="18" customFormat="1" ht="17.100000000000001" customHeight="1" x14ac:dyDescent="0.2">
      <c r="B28" s="99">
        <f t="shared" ca="1" si="3"/>
        <v>43300</v>
      </c>
      <c r="C28" s="75">
        <f t="shared" ca="1" si="3"/>
        <v>43300</v>
      </c>
      <c r="D28" s="72" t="str">
        <f ca="1">IF(OR(WEEKDAY(B28,2)=6,WEEKDAY(B28,2)=7),"",VLOOKUP($E$1,horaire!$B$4:$W$26,3,FALSE))</f>
        <v>02h00</v>
      </c>
      <c r="E28" s="72" t="str">
        <f ca="1">IF(OR(WEEKDAY(B28,2)=6,WEEKDAY(B28,2)=7),"",VLOOKUP($E$1,horaire!$B$4:$W$26,4,FALSE))</f>
        <v>09h51</v>
      </c>
      <c r="F28" s="72" t="str">
        <f ca="1">IF(OR(WEEKDAY(B28,2)=6,WEEKDAY(B28,2)=7),"",VLOOKUP($E$1,horaire!$B$4:$W$26,5,FALSE))</f>
        <v>-</v>
      </c>
      <c r="G28" s="72" t="str">
        <f ca="1">IF(OR(WEEKDAY(B28,2)=6,WEEKDAY(B28,2)=7),"",VLOOKUP($E$1,horaire!$B$4:$W$26,6,FALSE))</f>
        <v>-</v>
      </c>
      <c r="H28" s="71"/>
      <c r="I28" s="43"/>
      <c r="J28" s="43"/>
      <c r="K28" s="43"/>
      <c r="L28" s="43"/>
      <c r="M28" s="29" t="str">
        <f t="shared" si="0"/>
        <v/>
      </c>
      <c r="N28" s="78"/>
      <c r="O28" s="22" t="str">
        <f t="shared" si="1"/>
        <v/>
      </c>
      <c r="Q28" s="84"/>
    </row>
    <row r="29" spans="2:17" s="18" customFormat="1" ht="17.100000000000001" customHeight="1" x14ac:dyDescent="0.2">
      <c r="B29" s="99">
        <f t="shared" ca="1" si="3"/>
        <v>43301</v>
      </c>
      <c r="C29" s="75">
        <f t="shared" ca="1" si="3"/>
        <v>43301</v>
      </c>
      <c r="D29" s="72" t="str">
        <f ca="1">IF(OR(WEEKDAY(B29,2)=6,WEEKDAY(B29,2)=7),"",VLOOKUP($E$1,horaire!$B$4:$W$26,3,FALSE))</f>
        <v>02h00</v>
      </c>
      <c r="E29" s="72" t="str">
        <f ca="1">IF(OR(WEEKDAY(B29,2)=6,WEEKDAY(B29,2)=7),"",VLOOKUP($E$1,horaire!$B$4:$W$26,4,FALSE))</f>
        <v>09h51</v>
      </c>
      <c r="F29" s="72" t="str">
        <f ca="1">IF(OR(WEEKDAY(B29,2)=6,WEEKDAY(B29,2)=7),"",VLOOKUP($E$1,horaire!$B$4:$W$26,5,FALSE))</f>
        <v>-</v>
      </c>
      <c r="G29" s="72" t="str">
        <f ca="1">IF(OR(WEEKDAY(B29,2)=6,WEEKDAY(B29,2)=7),"",VLOOKUP($E$1,horaire!$B$4:$W$26,6,FALSE))</f>
        <v>-</v>
      </c>
      <c r="H29" s="71"/>
      <c r="I29" s="43"/>
      <c r="J29" s="43"/>
      <c r="K29" s="43"/>
      <c r="L29" s="43"/>
      <c r="M29" s="29" t="str">
        <f t="shared" si="0"/>
        <v/>
      </c>
      <c r="N29" s="78"/>
      <c r="O29" s="22" t="str">
        <f t="shared" si="1"/>
        <v/>
      </c>
      <c r="Q29" s="84"/>
    </row>
    <row r="30" spans="2:17" s="18" customFormat="1" ht="17.100000000000001" customHeight="1" x14ac:dyDescent="0.2">
      <c r="B30" s="99">
        <f t="shared" ca="1" si="3"/>
        <v>43302</v>
      </c>
      <c r="C30" s="75">
        <f t="shared" ca="1" si="3"/>
        <v>43302</v>
      </c>
      <c r="D30" s="72" t="str">
        <f ca="1">IF(OR(WEEKDAY(B30,2)=6,WEEKDAY(B30,2)=7),"",VLOOKUP($E$1,horaire!$B$4:$W$26,3,FALSE))</f>
        <v/>
      </c>
      <c r="E30" s="72" t="str">
        <f ca="1">IF(OR(WEEKDAY(B30,2)=6,WEEKDAY(B30,2)=7),"",VLOOKUP($E$1,horaire!$B$4:$W$26,4,FALSE))</f>
        <v/>
      </c>
      <c r="F30" s="72" t="str">
        <f ca="1">IF(OR(WEEKDAY(B30,2)=6,WEEKDAY(B30,2)=7),"",VLOOKUP($E$1,horaire!$B$4:$W$26,5,FALSE))</f>
        <v/>
      </c>
      <c r="G30" s="72" t="str">
        <f ca="1">IF(OR(WEEKDAY(B30,2)=6,WEEKDAY(B30,2)=7),"",VLOOKUP($E$1,horaire!$B$4:$W$26,6,FALSE))</f>
        <v/>
      </c>
      <c r="H30" s="71"/>
      <c r="I30" s="43"/>
      <c r="J30" s="43"/>
      <c r="K30" s="43"/>
      <c r="L30" s="43"/>
      <c r="M30" s="29" t="str">
        <f t="shared" si="0"/>
        <v/>
      </c>
      <c r="N30" s="78"/>
      <c r="O30" s="22" t="str">
        <f t="shared" si="1"/>
        <v/>
      </c>
      <c r="Q30" s="84"/>
    </row>
    <row r="31" spans="2:17" s="18" customFormat="1" ht="17.100000000000001" customHeight="1" x14ac:dyDescent="0.2">
      <c r="B31" s="99">
        <f t="shared" ca="1" si="3"/>
        <v>43303</v>
      </c>
      <c r="C31" s="75">
        <f t="shared" ca="1" si="3"/>
        <v>43303</v>
      </c>
      <c r="D31" s="72" t="str">
        <f ca="1">IF(OR(WEEKDAY(B31,2)=6,WEEKDAY(B31,2)=7),"",VLOOKUP($E$1,horaire!$B$4:$W$26,3,FALSE))</f>
        <v/>
      </c>
      <c r="E31" s="72" t="str">
        <f ca="1">IF(OR(WEEKDAY(B31,2)=6,WEEKDAY(B31,2)=7),"",VLOOKUP($E$1,horaire!$B$4:$W$26,4,FALSE))</f>
        <v/>
      </c>
      <c r="F31" s="72" t="str">
        <f ca="1">IF(OR(WEEKDAY(B31,2)=6,WEEKDAY(B31,2)=7),"",VLOOKUP($E$1,horaire!$B$4:$W$26,5,FALSE))</f>
        <v/>
      </c>
      <c r="G31" s="72" t="str">
        <f ca="1">IF(OR(WEEKDAY(B31,2)=6,WEEKDAY(B31,2)=7),"",VLOOKUP($E$1,horaire!$B$4:$W$26,6,FALSE))</f>
        <v/>
      </c>
      <c r="H31" s="71"/>
      <c r="I31" s="43"/>
      <c r="J31" s="43"/>
      <c r="K31" s="43"/>
      <c r="L31" s="43"/>
      <c r="M31" s="29" t="str">
        <f t="shared" si="0"/>
        <v/>
      </c>
      <c r="N31" s="78"/>
      <c r="O31" s="22" t="str">
        <f t="shared" si="1"/>
        <v/>
      </c>
      <c r="Q31" s="84"/>
    </row>
    <row r="32" spans="2:17" s="18" customFormat="1" ht="17.100000000000001" customHeight="1" x14ac:dyDescent="0.2">
      <c r="B32" s="99">
        <f t="shared" ca="1" si="3"/>
        <v>43304</v>
      </c>
      <c r="C32" s="75">
        <f t="shared" ca="1" si="3"/>
        <v>43304</v>
      </c>
      <c r="D32" s="72" t="str">
        <f ca="1">IF(OR(WEEKDAY(B32,2)=6,WEEKDAY(B32,2)=7),"",VLOOKUP($E$1,horaire!$B$4:$W$26,3,FALSE))</f>
        <v>02h00</v>
      </c>
      <c r="E32" s="72" t="str">
        <f ca="1">IF(OR(WEEKDAY(B32,2)=6,WEEKDAY(B32,2)=7),"",VLOOKUP($E$1,horaire!$B$4:$W$26,4,FALSE))</f>
        <v>09h51</v>
      </c>
      <c r="F32" s="72" t="str">
        <f ca="1">IF(OR(WEEKDAY(B32,2)=6,WEEKDAY(B32,2)=7),"",VLOOKUP($E$1,horaire!$B$4:$W$26,5,FALSE))</f>
        <v>-</v>
      </c>
      <c r="G32" s="72" t="str">
        <f ca="1">IF(OR(WEEKDAY(B32,2)=6,WEEKDAY(B32,2)=7),"",VLOOKUP($E$1,horaire!$B$4:$W$26,6,FALSE))</f>
        <v>-</v>
      </c>
      <c r="H32" s="71"/>
      <c r="I32" s="43"/>
      <c r="J32" s="43"/>
      <c r="K32" s="43"/>
      <c r="L32" s="43"/>
      <c r="M32" s="29" t="str">
        <f t="shared" si="0"/>
        <v/>
      </c>
      <c r="N32" s="78"/>
      <c r="O32" s="22" t="str">
        <f t="shared" si="1"/>
        <v/>
      </c>
      <c r="Q32" s="84"/>
    </row>
    <row r="33" spans="2:17" s="18" customFormat="1" ht="17.100000000000001" customHeight="1" x14ac:dyDescent="0.2">
      <c r="B33" s="99">
        <f t="shared" ca="1" si="3"/>
        <v>43305</v>
      </c>
      <c r="C33" s="75">
        <f t="shared" ca="1" si="3"/>
        <v>43305</v>
      </c>
      <c r="D33" s="72" t="str">
        <f ca="1">IF(OR(WEEKDAY(B33,2)=6,WEEKDAY(B33,2)=7),"",VLOOKUP($E$1,horaire!$B$4:$W$26,3,FALSE))</f>
        <v>02h00</v>
      </c>
      <c r="E33" s="72" t="str">
        <f ca="1">IF(OR(WEEKDAY(B33,2)=6,WEEKDAY(B33,2)=7),"",VLOOKUP($E$1,horaire!$B$4:$W$26,4,FALSE))</f>
        <v>09h51</v>
      </c>
      <c r="F33" s="72" t="str">
        <f ca="1">IF(OR(WEEKDAY(B33,2)=6,WEEKDAY(B33,2)=7),"",VLOOKUP($E$1,horaire!$B$4:$W$26,5,FALSE))</f>
        <v>-</v>
      </c>
      <c r="G33" s="72" t="str">
        <f ca="1">IF(OR(WEEKDAY(B33,2)=6,WEEKDAY(B33,2)=7),"",VLOOKUP($E$1,horaire!$B$4:$W$26,6,FALSE))</f>
        <v>-</v>
      </c>
      <c r="H33" s="71"/>
      <c r="I33" s="43"/>
      <c r="J33" s="43"/>
      <c r="K33" s="43"/>
      <c r="L33" s="43"/>
      <c r="M33" s="29" t="str">
        <f t="shared" si="0"/>
        <v/>
      </c>
      <c r="N33" s="78"/>
      <c r="O33" s="22" t="str">
        <f t="shared" si="1"/>
        <v/>
      </c>
      <c r="Q33" s="84"/>
    </row>
    <row r="34" spans="2:17" s="18" customFormat="1" ht="17.100000000000001" customHeight="1" x14ac:dyDescent="0.2">
      <c r="B34" s="99">
        <f t="shared" ca="1" si="3"/>
        <v>43306</v>
      </c>
      <c r="C34" s="75">
        <f t="shared" ca="1" si="3"/>
        <v>43306</v>
      </c>
      <c r="D34" s="72" t="str">
        <f ca="1">IF(OR(WEEKDAY(B34,2)=6,WEEKDAY(B34,2)=7),"",VLOOKUP($E$1,horaire!$B$4:$W$26,3,FALSE))</f>
        <v>02h00</v>
      </c>
      <c r="E34" s="72" t="str">
        <f ca="1">IF(OR(WEEKDAY(B34,2)=6,WEEKDAY(B34,2)=7),"",VLOOKUP($E$1,horaire!$B$4:$W$26,4,FALSE))</f>
        <v>09h51</v>
      </c>
      <c r="F34" s="72" t="str">
        <f ca="1">IF(OR(WEEKDAY(B34,2)=6,WEEKDAY(B34,2)=7),"",VLOOKUP($E$1,horaire!$B$4:$W$26,5,FALSE))</f>
        <v>-</v>
      </c>
      <c r="G34" s="72" t="str">
        <f ca="1">IF(OR(WEEKDAY(B34,2)=6,WEEKDAY(B34,2)=7),"",VLOOKUP($E$1,horaire!$B$4:$W$26,6,FALSE))</f>
        <v>-</v>
      </c>
      <c r="H34" s="71"/>
      <c r="I34" s="43"/>
      <c r="J34" s="43"/>
      <c r="K34" s="43"/>
      <c r="L34" s="43"/>
      <c r="M34" s="29" t="str">
        <f t="shared" si="0"/>
        <v/>
      </c>
      <c r="N34" s="78"/>
      <c r="O34" s="22" t="str">
        <f t="shared" si="1"/>
        <v/>
      </c>
      <c r="Q34" s="84"/>
    </row>
    <row r="35" spans="2:17" s="18" customFormat="1" ht="17.100000000000001" customHeight="1" x14ac:dyDescent="0.2">
      <c r="B35" s="99">
        <f t="shared" ca="1" si="3"/>
        <v>43307</v>
      </c>
      <c r="C35" s="75">
        <f t="shared" ca="1" si="3"/>
        <v>43307</v>
      </c>
      <c r="D35" s="72" t="str">
        <f ca="1">IF(OR(WEEKDAY(B35,2)=6,WEEKDAY(B35,2)=7),"",VLOOKUP($E$1,horaire!$B$4:$W$26,3,FALSE))</f>
        <v>02h00</v>
      </c>
      <c r="E35" s="72" t="str">
        <f ca="1">IF(OR(WEEKDAY(B35,2)=6,WEEKDAY(B35,2)=7),"",VLOOKUP($E$1,horaire!$B$4:$W$26,4,FALSE))</f>
        <v>09h51</v>
      </c>
      <c r="F35" s="72" t="str">
        <f ca="1">IF(OR(WEEKDAY(B35,2)=6,WEEKDAY(B35,2)=7),"",VLOOKUP($E$1,horaire!$B$4:$W$26,5,FALSE))</f>
        <v>-</v>
      </c>
      <c r="G35" s="72" t="str">
        <f ca="1">IF(OR(WEEKDAY(B35,2)=6,WEEKDAY(B35,2)=7),"",VLOOKUP($E$1,horaire!$B$4:$W$26,6,FALSE))</f>
        <v>-</v>
      </c>
      <c r="H35" s="71"/>
      <c r="I35" s="43"/>
      <c r="J35" s="43"/>
      <c r="K35" s="43"/>
      <c r="L35" s="43"/>
      <c r="M35" s="29" t="str">
        <f t="shared" si="0"/>
        <v/>
      </c>
      <c r="N35" s="78"/>
      <c r="O35" s="22" t="str">
        <f t="shared" si="1"/>
        <v/>
      </c>
      <c r="Q35" s="84"/>
    </row>
    <row r="36" spans="2:17" s="18" customFormat="1" ht="17.100000000000001" customHeight="1" x14ac:dyDescent="0.2">
      <c r="B36" s="99">
        <f t="shared" ca="1" si="3"/>
        <v>43308</v>
      </c>
      <c r="C36" s="75">
        <f t="shared" ca="1" si="3"/>
        <v>43308</v>
      </c>
      <c r="D36" s="72" t="str">
        <f ca="1">IF(OR(WEEKDAY(B36,2)=6,WEEKDAY(B36,2)=7),"",VLOOKUP($E$1,horaire!$B$4:$W$26,3,FALSE))</f>
        <v>02h00</v>
      </c>
      <c r="E36" s="72" t="str">
        <f ca="1">IF(OR(WEEKDAY(B36,2)=6,WEEKDAY(B36,2)=7),"",VLOOKUP($E$1,horaire!$B$4:$W$26,4,FALSE))</f>
        <v>09h51</v>
      </c>
      <c r="F36" s="72" t="str">
        <f ca="1">IF(OR(WEEKDAY(B36,2)=6,WEEKDAY(B36,2)=7),"",VLOOKUP($E$1,horaire!$B$4:$W$26,5,FALSE))</f>
        <v>-</v>
      </c>
      <c r="G36" s="72" t="str">
        <f ca="1">IF(OR(WEEKDAY(B36,2)=6,WEEKDAY(B36,2)=7),"",VLOOKUP($E$1,horaire!$B$4:$W$26,6,FALSE))</f>
        <v>-</v>
      </c>
      <c r="H36" s="71"/>
      <c r="I36" s="43"/>
      <c r="J36" s="43"/>
      <c r="K36" s="43"/>
      <c r="L36" s="43"/>
      <c r="M36" s="29" t="str">
        <f t="shared" si="0"/>
        <v/>
      </c>
      <c r="N36" s="78"/>
      <c r="O36" s="22" t="str">
        <f t="shared" si="1"/>
        <v/>
      </c>
      <c r="Q36" s="84"/>
    </row>
    <row r="37" spans="2:17" s="18" customFormat="1" ht="17.100000000000001" customHeight="1" x14ac:dyDescent="0.2">
      <c r="B37" s="99">
        <f t="shared" ca="1" si="3"/>
        <v>43309</v>
      </c>
      <c r="C37" s="75">
        <f t="shared" ca="1" si="3"/>
        <v>43309</v>
      </c>
      <c r="D37" s="72" t="str">
        <f ca="1">IF(OR(WEEKDAY(B37,2)=6,WEEKDAY(B37,2)=7),"",VLOOKUP($E$1,horaire!$B$4:$W$26,3,FALSE))</f>
        <v/>
      </c>
      <c r="E37" s="72" t="str">
        <f ca="1">IF(OR(WEEKDAY(B37,2)=6,WEEKDAY(B37,2)=7),"",VLOOKUP($E$1,horaire!$B$4:$W$26,4,FALSE))</f>
        <v/>
      </c>
      <c r="F37" s="72" t="str">
        <f ca="1">IF(OR(WEEKDAY(B37,2)=6,WEEKDAY(B37,2)=7),"",VLOOKUP($E$1,horaire!$B$4:$W$26,5,FALSE))</f>
        <v/>
      </c>
      <c r="G37" s="72" t="str">
        <f ca="1">IF(OR(WEEKDAY(B37,2)=6,WEEKDAY(B37,2)=7),"",VLOOKUP($E$1,horaire!$B$4:$W$26,6,FALSE))</f>
        <v/>
      </c>
      <c r="H37" s="71"/>
      <c r="I37" s="43"/>
      <c r="J37" s="43"/>
      <c r="K37" s="43"/>
      <c r="L37" s="43"/>
      <c r="M37" s="29" t="str">
        <f t="shared" si="0"/>
        <v/>
      </c>
      <c r="N37" s="78"/>
      <c r="O37" s="22" t="str">
        <f t="shared" si="1"/>
        <v/>
      </c>
      <c r="Q37" s="84"/>
    </row>
    <row r="38" spans="2:17" s="18" customFormat="1" ht="17.100000000000001" customHeight="1" x14ac:dyDescent="0.2">
      <c r="B38" s="99">
        <f t="shared" ca="1" si="3"/>
        <v>43310</v>
      </c>
      <c r="C38" s="75">
        <f t="shared" ca="1" si="3"/>
        <v>43310</v>
      </c>
      <c r="D38" s="72" t="str">
        <f ca="1">IF(OR(WEEKDAY(B38,2)=6,WEEKDAY(B38,2)=7),"",VLOOKUP($E$1,horaire!$B$4:$W$26,3,FALSE))</f>
        <v/>
      </c>
      <c r="E38" s="72" t="str">
        <f ca="1">IF(OR(WEEKDAY(B38,2)=6,WEEKDAY(B38,2)=7),"",VLOOKUP($E$1,horaire!$B$4:$W$26,4,FALSE))</f>
        <v/>
      </c>
      <c r="F38" s="72" t="str">
        <f ca="1">IF(OR(WEEKDAY(B38,2)=6,WEEKDAY(B38,2)=7),"",VLOOKUP($E$1,horaire!$B$4:$W$26,5,FALSE))</f>
        <v/>
      </c>
      <c r="G38" s="72" t="str">
        <f ca="1">IF(OR(WEEKDAY(B38,2)=6,WEEKDAY(B38,2)=7),"",VLOOKUP($E$1,horaire!$B$4:$W$26,6,FALSE))</f>
        <v/>
      </c>
      <c r="H38" s="71"/>
      <c r="I38" s="43"/>
      <c r="J38" s="43"/>
      <c r="K38" s="43"/>
      <c r="L38" s="43"/>
      <c r="M38" s="29" t="str">
        <f t="shared" si="0"/>
        <v/>
      </c>
      <c r="N38" s="78"/>
      <c r="O38" s="22" t="str">
        <f t="shared" si="1"/>
        <v/>
      </c>
      <c r="Q38" s="84"/>
    </row>
    <row r="39" spans="2:17" s="18" customFormat="1" ht="17.100000000000001" customHeight="1" x14ac:dyDescent="0.2">
      <c r="B39" s="99">
        <f t="shared" ca="1" si="3"/>
        <v>43311</v>
      </c>
      <c r="C39" s="75">
        <f t="shared" ca="1" si="3"/>
        <v>43311</v>
      </c>
      <c r="D39" s="72" t="str">
        <f ca="1">IF(OR(WEEKDAY(B39,2)=6,WEEKDAY(B39,2)=7),"",VLOOKUP($E$1,horaire!$B$4:$W$26,3,FALSE))</f>
        <v>02h00</v>
      </c>
      <c r="E39" s="72" t="str">
        <f ca="1">IF(OR(WEEKDAY(B39,2)=6,WEEKDAY(B39,2)=7),"",VLOOKUP($E$1,horaire!$B$4:$W$26,4,FALSE))</f>
        <v>09h51</v>
      </c>
      <c r="F39" s="72" t="str">
        <f ca="1">IF(OR(WEEKDAY(B39,2)=6,WEEKDAY(B39,2)=7),"",VLOOKUP($E$1,horaire!$B$4:$W$26,5,FALSE))</f>
        <v>-</v>
      </c>
      <c r="G39" s="72" t="str">
        <f ca="1">IF(OR(WEEKDAY(B39,2)=6,WEEKDAY(B39,2)=7),"",VLOOKUP($E$1,horaire!$B$4:$W$26,6,FALSE))</f>
        <v>-</v>
      </c>
      <c r="H39" s="71"/>
      <c r="I39" s="43"/>
      <c r="J39" s="43"/>
      <c r="K39" s="43"/>
      <c r="L39" s="43"/>
      <c r="M39" s="29" t="str">
        <f t="shared" si="0"/>
        <v/>
      </c>
      <c r="N39" s="78"/>
      <c r="O39" s="22" t="str">
        <f t="shared" si="1"/>
        <v/>
      </c>
      <c r="Q39" s="84"/>
    </row>
    <row r="40" spans="2:17" s="18" customFormat="1" ht="17.100000000000001" customHeight="1" x14ac:dyDescent="0.2">
      <c r="B40" s="100">
        <f t="shared" ca="1" si="3"/>
        <v>43312</v>
      </c>
      <c r="C40" s="76">
        <f t="shared" ca="1" si="3"/>
        <v>43312</v>
      </c>
      <c r="D40" s="73" t="str">
        <f ca="1">IF(OR(WEEKDAY(B40,2)=6,WEEKDAY(B40,2)=7),"",VLOOKUP($E$1,horaire!$B$4:$W$26,3,FALSE))</f>
        <v>02h00</v>
      </c>
      <c r="E40" s="73" t="str">
        <f ca="1">IF(OR(WEEKDAY(B40,2)=6,WEEKDAY(B40,2)=7),"",VLOOKUP($E$1,horaire!$B$4:$W$26,4,FALSE))</f>
        <v>09h51</v>
      </c>
      <c r="F40" s="73" t="str">
        <f ca="1">IF(OR(WEEKDAY(B40,2)=6,WEEKDAY(B40,2)=7),"",VLOOKUP($E$1,horaire!$B$4:$W$26,5,FALSE))</f>
        <v>-</v>
      </c>
      <c r="G40" s="73" t="str">
        <f ca="1">IF(OR(WEEKDAY(B40,2)=6,WEEKDAY(B40,2)=7),"",VLOOKUP($E$1,horaire!$B$4:$W$26,6,FALSE))</f>
        <v>-</v>
      </c>
      <c r="H40" s="71"/>
      <c r="I40" s="44"/>
      <c r="J40" s="44"/>
      <c r="K40" s="44"/>
      <c r="L40" s="44"/>
      <c r="M40" s="30" t="str">
        <f t="shared" si="0"/>
        <v/>
      </c>
      <c r="N40" s="79"/>
      <c r="O40" s="23" t="str">
        <f t="shared" si="1"/>
        <v/>
      </c>
      <c r="Q40" s="84"/>
    </row>
    <row r="41" spans="2:17" ht="24.95" customHeight="1" x14ac:dyDescent="0.2"/>
    <row r="42" spans="2:17" ht="18" customHeight="1" x14ac:dyDescent="0.2">
      <c r="K42" s="31"/>
      <c r="L42" s="32" t="str">
        <f ca="1">"Cumul "&amp;MID(CELL("filename",A1),FIND("]",CELL("filename",A1))+1,32)</f>
        <v>Cumul Juillet</v>
      </c>
      <c r="M42" s="24" t="str">
        <f>IF(SUM(M10:M40)=0,"",SUM(M10:M40))</f>
        <v/>
      </c>
      <c r="O42" s="25" t="str">
        <f>IF(SUM(O10:O40)=0,"",SUM(O10:O40))</f>
        <v/>
      </c>
    </row>
    <row r="46" spans="2:17" x14ac:dyDescent="0.2">
      <c r="C46" s="41" t="s">
        <v>12</v>
      </c>
      <c r="F46" s="26" t="s">
        <v>12</v>
      </c>
      <c r="J46" s="26" t="s">
        <v>12</v>
      </c>
      <c r="M46" s="26" t="s">
        <v>12</v>
      </c>
      <c r="O46" s="38"/>
    </row>
    <row r="47" spans="2:17" x14ac:dyDescent="0.2">
      <c r="C47" s="41" t="s">
        <v>8</v>
      </c>
      <c r="F47" s="26" t="s">
        <v>9</v>
      </c>
      <c r="J47" s="26" t="s">
        <v>10</v>
      </c>
      <c r="M47" s="26" t="s">
        <v>11</v>
      </c>
      <c r="O47" s="38"/>
    </row>
  </sheetData>
  <sheetProtection algorithmName="SHA-512" hashValue="GqMx08khd5nhVKdUzK1G7jRr3hvmCjklIhZ1AIViBiHZ97EeEgMbrh2wZJSKo7XvTYOYVTeuPINU2weD4Ii5Dw==" saltValue="JtCXkMPyFHr9HO4lTd2BvQ==" spinCount="100000" sheet="1" selectLockedCells="1"/>
  <mergeCells count="9">
    <mergeCell ref="B1:D1"/>
    <mergeCell ref="E1:F1"/>
    <mergeCell ref="C5:O5"/>
    <mergeCell ref="D8:E8"/>
    <mergeCell ref="F8:G8"/>
    <mergeCell ref="I8:J8"/>
    <mergeCell ref="K8:L8"/>
    <mergeCell ref="M8:M9"/>
    <mergeCell ref="O8:O9"/>
  </mergeCells>
  <conditionalFormatting sqref="B10:G40 I10:M40 O10:O40">
    <cfRule type="expression" dxfId="23" priority="2">
      <formula>VLOOKUP($B10,Jrs_Feriés,1,0)</formula>
    </cfRule>
    <cfRule type="expression" dxfId="22" priority="3">
      <formula>WEEKDAY($C10,2)=7</formula>
    </cfRule>
    <cfRule type="expression" dxfId="21" priority="4">
      <formula>WEEKDAY($C10,2)=6</formula>
    </cfRule>
  </conditionalFormatting>
  <conditionalFormatting sqref="D10:G40 I10:M40 O10:O40">
    <cfRule type="expression" dxfId="20" priority="1">
      <formula>$B10=VLOOKUP(B10,Jrs_Feriés,1,0)</formula>
    </cfRule>
  </conditionalFormatting>
  <dataValidations count="1">
    <dataValidation type="list" allowBlank="1" showInputMessage="1" showErrorMessage="1" sqref="E1:F1" xr:uid="{00000000-0002-0000-0700-000000000000}">
      <formula1>Collaborateur</formula1>
    </dataValidation>
  </dataValidations>
  <printOptions horizontalCentered="1"/>
  <pageMargins left="0.23622047244094491" right="0.23622047244094491" top="0.94488188976377963" bottom="0.74803149606299213" header="0.31496062992125984" footer="0.31496062992125984"/>
  <pageSetup paperSize="9" scale="87" orientation="portrait" r:id="rId1"/>
  <headerFooter>
    <oddHeader>&amp;RImprimé le &amp;D à &amp;T</oddHeader>
    <oddFooter>&amp;L&amp;Z&amp;F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>
    <pageSetUpPr fitToPage="1"/>
  </sheetPr>
  <dimension ref="B1:Q47"/>
  <sheetViews>
    <sheetView showGridLines="0" zoomScale="140" zoomScaleNormal="140" workbookViewId="0">
      <pane ySplit="9" topLeftCell="A10" activePane="bottomLeft" state="frozen"/>
      <selection activeCell="E1" sqref="E1:F1"/>
      <selection pane="bottomLeft" activeCell="E1" sqref="E1:F1"/>
    </sheetView>
  </sheetViews>
  <sheetFormatPr baseColWidth="10" defaultRowHeight="12.75" x14ac:dyDescent="0.2"/>
  <cols>
    <col min="1" max="2" width="3.83203125" style="15" customWidth="1"/>
    <col min="3" max="3" width="5.83203125" style="33" customWidth="1"/>
    <col min="4" max="7" width="12" style="26"/>
    <col min="8" max="8" width="1.83203125" style="15" customWidth="1"/>
    <col min="9" max="12" width="12" style="26"/>
    <col min="13" max="13" width="12" style="27"/>
    <col min="14" max="14" width="1.83203125" style="15" hidden="1" customWidth="1"/>
    <col min="15" max="15" width="0" style="28" hidden="1" customWidth="1"/>
    <col min="16" max="16" width="3.83203125" style="15" customWidth="1"/>
    <col min="17" max="17" width="18.33203125" style="83" bestFit="1" customWidth="1"/>
    <col min="18" max="16384" width="12" style="15"/>
  </cols>
  <sheetData>
    <row r="1" spans="2:17" s="10" customFormat="1" ht="18" customHeight="1" x14ac:dyDescent="0.2">
      <c r="B1" s="108" t="s">
        <v>7</v>
      </c>
      <c r="C1" s="108"/>
      <c r="D1" s="108"/>
      <c r="E1" s="107" t="s">
        <v>74</v>
      </c>
      <c r="F1" s="107"/>
      <c r="G1" s="11"/>
      <c r="I1" s="12" t="s">
        <v>16</v>
      </c>
      <c r="J1" s="13">
        <f>VLOOKUP(E1,Salaire!C2:F23,3,FALSE)</f>
        <v>2102.0100000000002</v>
      </c>
      <c r="K1" s="11"/>
      <c r="L1" s="12" t="s">
        <v>17</v>
      </c>
      <c r="M1" s="14">
        <f>VLOOKUP(E1,Salaire!C2:F23,4,FALSE)</f>
        <v>13.859101997758293</v>
      </c>
      <c r="O1" s="14"/>
      <c r="P1" s="80">
        <f ca="1">MONTH(MID(CELL("filename",A1),FIND("]",CELL("filename",A1))+1,32)&amp;1)</f>
        <v>8</v>
      </c>
      <c r="Q1" s="82"/>
    </row>
    <row r="2" spans="2:17" x14ac:dyDescent="0.2">
      <c r="I2" s="12" t="s">
        <v>15</v>
      </c>
      <c r="J2" s="39" t="str">
        <f>VLOOKUP(E1,Salaire!C2:D23,2,FALSE)</f>
        <v>Franck</v>
      </c>
      <c r="K2" s="11"/>
      <c r="L2" s="12" t="s">
        <v>35</v>
      </c>
      <c r="M2" s="40" t="str">
        <f>VLOOKUP(E1,Salaire!C2:G23,5,FALSE)</f>
        <v>4032873</v>
      </c>
    </row>
    <row r="5" spans="2:17" ht="18.75" x14ac:dyDescent="0.2">
      <c r="C5" s="104" t="str">
        <f ca="1">MID(CELL("filename",A1),FIND("]",CELL("filename",A1))+1,32)&amp;" "&amp;Instructions!D2&amp;" - Heures supplémentaires ( "&amp;E1&amp;" "&amp;J2&amp;" - "&amp;M2&amp;" )"</f>
        <v>Août 2018 - Heures supplémentaires ( ALEXANDRE Franck - 4032873 )</v>
      </c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</row>
    <row r="8" spans="2:17" s="16" customFormat="1" ht="17.100000000000001" customHeight="1" x14ac:dyDescent="0.2">
      <c r="C8" s="33"/>
      <c r="D8" s="109" t="s">
        <v>2</v>
      </c>
      <c r="E8" s="110"/>
      <c r="F8" s="109" t="s">
        <v>3</v>
      </c>
      <c r="G8" s="110"/>
      <c r="I8" s="109" t="s">
        <v>4</v>
      </c>
      <c r="J8" s="110"/>
      <c r="K8" s="109" t="s">
        <v>5</v>
      </c>
      <c r="L8" s="110"/>
      <c r="M8" s="102" t="s">
        <v>6</v>
      </c>
      <c r="O8" s="105" t="s">
        <v>18</v>
      </c>
      <c r="Q8" s="83"/>
    </row>
    <row r="9" spans="2:17" s="17" customFormat="1" ht="17.100000000000001" customHeight="1" x14ac:dyDescent="0.2">
      <c r="B9" s="34"/>
      <c r="C9" s="34"/>
      <c r="D9" s="97" t="s">
        <v>0</v>
      </c>
      <c r="E9" s="97" t="s">
        <v>1</v>
      </c>
      <c r="F9" s="97" t="s">
        <v>0</v>
      </c>
      <c r="G9" s="97" t="s">
        <v>1</v>
      </c>
      <c r="I9" s="97" t="s">
        <v>0</v>
      </c>
      <c r="J9" s="97" t="s">
        <v>1</v>
      </c>
      <c r="K9" s="97" t="s">
        <v>0</v>
      </c>
      <c r="L9" s="97" t="s">
        <v>1</v>
      </c>
      <c r="M9" s="103"/>
      <c r="O9" s="106"/>
      <c r="Q9" s="83"/>
    </row>
    <row r="10" spans="2:17" s="18" customFormat="1" ht="17.100000000000001" customHeight="1" x14ac:dyDescent="0.2">
      <c r="B10" s="98">
        <f ca="1">DATE(Instructions!D2,MONTH(MID(CELL("filename",A1),FIND("]",CELL("filename",A1))+1,32)&amp;1),1)</f>
        <v>43313</v>
      </c>
      <c r="C10" s="74">
        <f ca="1">DATE(Instructions!D2,MONTH("1/"&amp;MID(CELL("filename",A1),FIND("]",CELL("filename",A1))+1,32)),1)</f>
        <v>43313</v>
      </c>
      <c r="D10" s="42" t="str">
        <f ca="1">IF(OR(WEEKDAY(B10,2)=6,WEEKDAY(B10,2)=7),"",VLOOKUP($E$1,horaire!$B$4:$W$26,3,FALSE))</f>
        <v>02h00</v>
      </c>
      <c r="E10" s="42" t="str">
        <f ca="1">IF(OR(WEEKDAY(B10,2)=6,WEEKDAY(B10,2)=7),"",VLOOKUP($E$1,horaire!$B$4:$W$26,4,FALSE))</f>
        <v>09h51</v>
      </c>
      <c r="F10" s="42" t="str">
        <f ca="1">IF(OR(WEEKDAY(B10,2)=6,WEEKDAY(B10,2)=7),"",VLOOKUP($E$1,horaire!$B$4:$W$26,5,FALSE))</f>
        <v>-</v>
      </c>
      <c r="G10" s="42" t="str">
        <f ca="1">IF(OR(WEEKDAY(B10,2)=6,WEEKDAY(B10,2)=7),"",VLOOKUP($E$1,horaire!$B$4:$W$26,6,FALSE))</f>
        <v>-</v>
      </c>
      <c r="H10" s="71"/>
      <c r="I10" s="45"/>
      <c r="J10" s="45"/>
      <c r="K10" s="45"/>
      <c r="L10" s="45"/>
      <c r="M10" s="19" t="str">
        <f t="shared" ref="M10:M40" si="0">IF(AND(I10="",J10="",K10="",L10=""),"",(J10-I10)+(L10-K10))</f>
        <v/>
      </c>
      <c r="N10" s="77"/>
      <c r="O10" s="20" t="str">
        <f t="shared" ref="O10:O40" si="1">IF(M10="","",(M10*$M$1*24)*1.25)</f>
        <v/>
      </c>
      <c r="Q10" s="84"/>
    </row>
    <row r="11" spans="2:17" s="18" customFormat="1" ht="17.100000000000001" customHeight="1" x14ac:dyDescent="0.2">
      <c r="B11" s="99">
        <f t="shared" ref="B11:C26" ca="1" si="2">+B10+1</f>
        <v>43314</v>
      </c>
      <c r="C11" s="75">
        <f t="shared" ca="1" si="2"/>
        <v>43314</v>
      </c>
      <c r="D11" s="72" t="str">
        <f ca="1">IF(OR(WEEKDAY(B11,2)=6,WEEKDAY(B11,2)=7),"",VLOOKUP($E$1,horaire!$B$4:$W$26,3,FALSE))</f>
        <v>02h00</v>
      </c>
      <c r="E11" s="72" t="str">
        <f ca="1">IF(OR(WEEKDAY(B11,2)=6,WEEKDAY(B11,2)=7),"",VLOOKUP($E$1,horaire!$B$4:$W$26,4,FALSE))</f>
        <v>09h51</v>
      </c>
      <c r="F11" s="72" t="str">
        <f ca="1">IF(OR(WEEKDAY(B11,2)=6,WEEKDAY(B11,2)=7),"",VLOOKUP($E$1,horaire!$B$4:$W$26,5,FALSE))</f>
        <v>-</v>
      </c>
      <c r="G11" s="72" t="str">
        <f ca="1">IF(OR(WEEKDAY(B11,2)=6,WEEKDAY(B11,2)=7),"",VLOOKUP($E$1,horaire!$B$4:$W$26,6,FALSE))</f>
        <v>-</v>
      </c>
      <c r="H11" s="71"/>
      <c r="I11" s="43"/>
      <c r="J11" s="43"/>
      <c r="K11" s="43"/>
      <c r="L11" s="43"/>
      <c r="M11" s="21" t="str">
        <f t="shared" si="0"/>
        <v/>
      </c>
      <c r="N11" s="78"/>
      <c r="O11" s="22" t="str">
        <f t="shared" si="1"/>
        <v/>
      </c>
      <c r="Q11" s="84"/>
    </row>
    <row r="12" spans="2:17" s="18" customFormat="1" ht="17.100000000000001" customHeight="1" x14ac:dyDescent="0.2">
      <c r="B12" s="99">
        <f t="shared" ca="1" si="2"/>
        <v>43315</v>
      </c>
      <c r="C12" s="75">
        <f t="shared" ca="1" si="2"/>
        <v>43315</v>
      </c>
      <c r="D12" s="72" t="str">
        <f ca="1">IF(OR(WEEKDAY(B12,2)=6,WEEKDAY(B12,2)=7),"",VLOOKUP($E$1,horaire!$B$4:$W$26,3,FALSE))</f>
        <v>02h00</v>
      </c>
      <c r="E12" s="72" t="str">
        <f ca="1">IF(OR(WEEKDAY(B12,2)=6,WEEKDAY(B12,2)=7),"",VLOOKUP($E$1,horaire!$B$4:$W$26,4,FALSE))</f>
        <v>09h51</v>
      </c>
      <c r="F12" s="72" t="str">
        <f ca="1">IF(OR(WEEKDAY(B12,2)=6,WEEKDAY(B12,2)=7),"",VLOOKUP($E$1,horaire!$B$4:$W$26,5,FALSE))</f>
        <v>-</v>
      </c>
      <c r="G12" s="72" t="str">
        <f ca="1">IF(OR(WEEKDAY(B12,2)=6,WEEKDAY(B12,2)=7),"",VLOOKUP($E$1,horaire!$B$4:$W$26,6,FALSE))</f>
        <v>-</v>
      </c>
      <c r="H12" s="71"/>
      <c r="I12" s="43"/>
      <c r="J12" s="43"/>
      <c r="K12" s="43"/>
      <c r="L12" s="43"/>
      <c r="M12" s="21" t="str">
        <f t="shared" si="0"/>
        <v/>
      </c>
      <c r="N12" s="78"/>
      <c r="O12" s="22" t="str">
        <f t="shared" si="1"/>
        <v/>
      </c>
      <c r="Q12" s="84"/>
    </row>
    <row r="13" spans="2:17" s="18" customFormat="1" ht="17.100000000000001" customHeight="1" x14ac:dyDescent="0.2">
      <c r="B13" s="99">
        <f t="shared" ca="1" si="2"/>
        <v>43316</v>
      </c>
      <c r="C13" s="75">
        <f t="shared" ca="1" si="2"/>
        <v>43316</v>
      </c>
      <c r="D13" s="72" t="str">
        <f ca="1">IF(OR(WEEKDAY(B13,2)=6,WEEKDAY(B13,2)=7),"",VLOOKUP($E$1,horaire!$B$4:$W$26,3,FALSE))</f>
        <v/>
      </c>
      <c r="E13" s="72" t="str">
        <f ca="1">IF(OR(WEEKDAY(B13,2)=6,WEEKDAY(B13,2)=7),"",VLOOKUP($E$1,horaire!$B$4:$W$26,4,FALSE))</f>
        <v/>
      </c>
      <c r="F13" s="72" t="str">
        <f ca="1">IF(OR(WEEKDAY(B13,2)=6,WEEKDAY(B13,2)=7),"",VLOOKUP($E$1,horaire!$B$4:$W$26,5,FALSE))</f>
        <v/>
      </c>
      <c r="G13" s="72" t="str">
        <f ca="1">IF(OR(WEEKDAY(B13,2)=6,WEEKDAY(B13,2)=7),"",VLOOKUP($E$1,horaire!$B$4:$W$26,6,FALSE))</f>
        <v/>
      </c>
      <c r="H13" s="71"/>
      <c r="I13" s="43"/>
      <c r="J13" s="43"/>
      <c r="K13" s="43"/>
      <c r="L13" s="43"/>
      <c r="M13" s="21" t="str">
        <f t="shared" si="0"/>
        <v/>
      </c>
      <c r="N13" s="78"/>
      <c r="O13" s="22" t="str">
        <f t="shared" si="1"/>
        <v/>
      </c>
      <c r="Q13" s="84"/>
    </row>
    <row r="14" spans="2:17" s="18" customFormat="1" ht="17.100000000000001" customHeight="1" x14ac:dyDescent="0.2">
      <c r="B14" s="99">
        <f t="shared" ca="1" si="2"/>
        <v>43317</v>
      </c>
      <c r="C14" s="75">
        <f t="shared" ca="1" si="2"/>
        <v>43317</v>
      </c>
      <c r="D14" s="72" t="str">
        <f ca="1">IF(OR(WEEKDAY(B14,2)=6,WEEKDAY(B14,2)=7),"",VLOOKUP($E$1,horaire!$B$4:$W$26,3,FALSE))</f>
        <v/>
      </c>
      <c r="E14" s="72" t="str">
        <f ca="1">IF(OR(WEEKDAY(B14,2)=6,WEEKDAY(B14,2)=7),"",VLOOKUP($E$1,horaire!$B$4:$W$26,4,FALSE))</f>
        <v/>
      </c>
      <c r="F14" s="72" t="str">
        <f ca="1">IF(OR(WEEKDAY(B14,2)=6,WEEKDAY(B14,2)=7),"",VLOOKUP($E$1,horaire!$B$4:$W$26,5,FALSE))</f>
        <v/>
      </c>
      <c r="G14" s="72" t="str">
        <f ca="1">IF(OR(WEEKDAY(B14,2)=6,WEEKDAY(B14,2)=7),"",VLOOKUP($E$1,horaire!$B$4:$W$26,6,FALSE))</f>
        <v/>
      </c>
      <c r="H14" s="71"/>
      <c r="I14" s="43"/>
      <c r="J14" s="43"/>
      <c r="K14" s="43"/>
      <c r="L14" s="43"/>
      <c r="M14" s="21" t="str">
        <f t="shared" si="0"/>
        <v/>
      </c>
      <c r="N14" s="78"/>
      <c r="O14" s="22" t="str">
        <f t="shared" si="1"/>
        <v/>
      </c>
      <c r="Q14" s="84"/>
    </row>
    <row r="15" spans="2:17" s="18" customFormat="1" ht="17.100000000000001" customHeight="1" x14ac:dyDescent="0.2">
      <c r="B15" s="99">
        <f t="shared" ca="1" si="2"/>
        <v>43318</v>
      </c>
      <c r="C15" s="75">
        <f t="shared" ca="1" si="2"/>
        <v>43318</v>
      </c>
      <c r="D15" s="72" t="str">
        <f ca="1">IF(OR(WEEKDAY(B15,2)=6,WEEKDAY(B15,2)=7),"",VLOOKUP($E$1,horaire!$B$4:$W$26,3,FALSE))</f>
        <v>02h00</v>
      </c>
      <c r="E15" s="72" t="str">
        <f ca="1">IF(OR(WEEKDAY(B15,2)=6,WEEKDAY(B15,2)=7),"",VLOOKUP($E$1,horaire!$B$4:$W$26,4,FALSE))</f>
        <v>09h51</v>
      </c>
      <c r="F15" s="72" t="str">
        <f ca="1">IF(OR(WEEKDAY(B15,2)=6,WEEKDAY(B15,2)=7),"",VLOOKUP($E$1,horaire!$B$4:$W$26,5,FALSE))</f>
        <v>-</v>
      </c>
      <c r="G15" s="72" t="str">
        <f ca="1">IF(OR(WEEKDAY(B15,2)=6,WEEKDAY(B15,2)=7),"",VLOOKUP($E$1,horaire!$B$4:$W$26,6,FALSE))</f>
        <v>-</v>
      </c>
      <c r="H15" s="71"/>
      <c r="I15" s="43"/>
      <c r="J15" s="43"/>
      <c r="K15" s="43"/>
      <c r="L15" s="43"/>
      <c r="M15" s="21" t="str">
        <f t="shared" si="0"/>
        <v/>
      </c>
      <c r="N15" s="78"/>
      <c r="O15" s="22" t="str">
        <f t="shared" si="1"/>
        <v/>
      </c>
      <c r="Q15" s="84"/>
    </row>
    <row r="16" spans="2:17" s="18" customFormat="1" ht="17.100000000000001" customHeight="1" x14ac:dyDescent="0.2">
      <c r="B16" s="99">
        <f t="shared" ca="1" si="2"/>
        <v>43319</v>
      </c>
      <c r="C16" s="75">
        <f t="shared" ca="1" si="2"/>
        <v>43319</v>
      </c>
      <c r="D16" s="72" t="str">
        <f ca="1">IF(OR(WEEKDAY(B16,2)=6,WEEKDAY(B16,2)=7),"",VLOOKUP($E$1,horaire!$B$4:$W$26,3,FALSE))</f>
        <v>02h00</v>
      </c>
      <c r="E16" s="72" t="str">
        <f ca="1">IF(OR(WEEKDAY(B16,2)=6,WEEKDAY(B16,2)=7),"",VLOOKUP($E$1,horaire!$B$4:$W$26,4,FALSE))</f>
        <v>09h51</v>
      </c>
      <c r="F16" s="72" t="str">
        <f ca="1">IF(OR(WEEKDAY(B16,2)=6,WEEKDAY(B16,2)=7),"",VLOOKUP($E$1,horaire!$B$4:$W$26,5,FALSE))</f>
        <v>-</v>
      </c>
      <c r="G16" s="72" t="str">
        <f ca="1">IF(OR(WEEKDAY(B16,2)=6,WEEKDAY(B16,2)=7),"",VLOOKUP($E$1,horaire!$B$4:$W$26,6,FALSE))</f>
        <v>-</v>
      </c>
      <c r="H16" s="71"/>
      <c r="I16" s="43"/>
      <c r="J16" s="43"/>
      <c r="K16" s="43"/>
      <c r="L16" s="43"/>
      <c r="M16" s="21" t="str">
        <f t="shared" si="0"/>
        <v/>
      </c>
      <c r="N16" s="78"/>
      <c r="O16" s="22" t="str">
        <f t="shared" si="1"/>
        <v/>
      </c>
      <c r="Q16" s="84"/>
    </row>
    <row r="17" spans="2:17" s="18" customFormat="1" ht="17.100000000000001" customHeight="1" x14ac:dyDescent="0.2">
      <c r="B17" s="99">
        <f t="shared" ca="1" si="2"/>
        <v>43320</v>
      </c>
      <c r="C17" s="75">
        <f t="shared" ca="1" si="2"/>
        <v>43320</v>
      </c>
      <c r="D17" s="72" t="str">
        <f ca="1">IF(OR(WEEKDAY(B17,2)=6,WEEKDAY(B17,2)=7),"",VLOOKUP($E$1,horaire!$B$4:$W$26,3,FALSE))</f>
        <v>02h00</v>
      </c>
      <c r="E17" s="72" t="str">
        <f ca="1">IF(OR(WEEKDAY(B17,2)=6,WEEKDAY(B17,2)=7),"",VLOOKUP($E$1,horaire!$B$4:$W$26,4,FALSE))</f>
        <v>09h51</v>
      </c>
      <c r="F17" s="72" t="str">
        <f ca="1">IF(OR(WEEKDAY(B17,2)=6,WEEKDAY(B17,2)=7),"",VLOOKUP($E$1,horaire!$B$4:$W$26,5,FALSE))</f>
        <v>-</v>
      </c>
      <c r="G17" s="72" t="str">
        <f ca="1">IF(OR(WEEKDAY(B17,2)=6,WEEKDAY(B17,2)=7),"",VLOOKUP($E$1,horaire!$B$4:$W$26,6,FALSE))</f>
        <v>-</v>
      </c>
      <c r="H17" s="71"/>
      <c r="I17" s="43"/>
      <c r="J17" s="43"/>
      <c r="K17" s="43"/>
      <c r="L17" s="43"/>
      <c r="M17" s="21" t="str">
        <f t="shared" si="0"/>
        <v/>
      </c>
      <c r="N17" s="78"/>
      <c r="O17" s="22" t="str">
        <f t="shared" si="1"/>
        <v/>
      </c>
      <c r="Q17" s="84"/>
    </row>
    <row r="18" spans="2:17" s="18" customFormat="1" ht="17.100000000000001" customHeight="1" x14ac:dyDescent="0.2">
      <c r="B18" s="99">
        <f t="shared" ca="1" si="2"/>
        <v>43321</v>
      </c>
      <c r="C18" s="75">
        <f t="shared" ca="1" si="2"/>
        <v>43321</v>
      </c>
      <c r="D18" s="72" t="str">
        <f ca="1">IF(OR(WEEKDAY(B18,2)=6,WEEKDAY(B18,2)=7),"",VLOOKUP($E$1,horaire!$B$4:$W$26,3,FALSE))</f>
        <v>02h00</v>
      </c>
      <c r="E18" s="72" t="str">
        <f ca="1">IF(OR(WEEKDAY(B18,2)=6,WEEKDAY(B18,2)=7),"",VLOOKUP($E$1,horaire!$B$4:$W$26,4,FALSE))</f>
        <v>09h51</v>
      </c>
      <c r="F18" s="72" t="str">
        <f ca="1">IF(OR(WEEKDAY(B18,2)=6,WEEKDAY(B18,2)=7),"",VLOOKUP($E$1,horaire!$B$4:$W$26,5,FALSE))</f>
        <v>-</v>
      </c>
      <c r="G18" s="72" t="str">
        <f ca="1">IF(OR(WEEKDAY(B18,2)=6,WEEKDAY(B18,2)=7),"",VLOOKUP($E$1,horaire!$B$4:$W$26,6,FALSE))</f>
        <v>-</v>
      </c>
      <c r="H18" s="71"/>
      <c r="I18" s="43"/>
      <c r="J18" s="43"/>
      <c r="K18" s="43"/>
      <c r="L18" s="43"/>
      <c r="M18" s="21" t="str">
        <f t="shared" si="0"/>
        <v/>
      </c>
      <c r="N18" s="78"/>
      <c r="O18" s="22" t="str">
        <f t="shared" si="1"/>
        <v/>
      </c>
      <c r="Q18" s="84"/>
    </row>
    <row r="19" spans="2:17" s="18" customFormat="1" ht="17.100000000000001" customHeight="1" x14ac:dyDescent="0.2">
      <c r="B19" s="99">
        <f t="shared" ca="1" si="2"/>
        <v>43322</v>
      </c>
      <c r="C19" s="75">
        <f t="shared" ca="1" si="2"/>
        <v>43322</v>
      </c>
      <c r="D19" s="72" t="str">
        <f ca="1">IF(OR(WEEKDAY(B19,2)=6,WEEKDAY(B19,2)=7),"",VLOOKUP($E$1,horaire!$B$4:$W$26,3,FALSE))</f>
        <v>02h00</v>
      </c>
      <c r="E19" s="72" t="str">
        <f ca="1">IF(OR(WEEKDAY(B19,2)=6,WEEKDAY(B19,2)=7),"",VLOOKUP($E$1,horaire!$B$4:$W$26,4,FALSE))</f>
        <v>09h51</v>
      </c>
      <c r="F19" s="72" t="str">
        <f ca="1">IF(OR(WEEKDAY(B19,2)=6,WEEKDAY(B19,2)=7),"",VLOOKUP($E$1,horaire!$B$4:$W$26,5,FALSE))</f>
        <v>-</v>
      </c>
      <c r="G19" s="72" t="str">
        <f ca="1">IF(OR(WEEKDAY(B19,2)=6,WEEKDAY(B19,2)=7),"",VLOOKUP($E$1,horaire!$B$4:$W$26,6,FALSE))</f>
        <v>-</v>
      </c>
      <c r="H19" s="71"/>
      <c r="I19" s="43"/>
      <c r="J19" s="43"/>
      <c r="K19" s="43"/>
      <c r="L19" s="43"/>
      <c r="M19" s="21" t="str">
        <f t="shared" si="0"/>
        <v/>
      </c>
      <c r="N19" s="78"/>
      <c r="O19" s="22" t="str">
        <f t="shared" si="1"/>
        <v/>
      </c>
      <c r="Q19" s="84"/>
    </row>
    <row r="20" spans="2:17" s="18" customFormat="1" ht="17.100000000000001" customHeight="1" x14ac:dyDescent="0.2">
      <c r="B20" s="99">
        <f t="shared" ca="1" si="2"/>
        <v>43323</v>
      </c>
      <c r="C20" s="75">
        <f t="shared" ca="1" si="2"/>
        <v>43323</v>
      </c>
      <c r="D20" s="72" t="str">
        <f ca="1">IF(OR(WEEKDAY(B20,2)=6,WEEKDAY(B20,2)=7),"",VLOOKUP($E$1,horaire!$B$4:$W$26,3,FALSE))</f>
        <v/>
      </c>
      <c r="E20" s="72" t="str">
        <f ca="1">IF(OR(WEEKDAY(B20,2)=6,WEEKDAY(B20,2)=7),"",VLOOKUP($E$1,horaire!$B$4:$W$26,4,FALSE))</f>
        <v/>
      </c>
      <c r="F20" s="72" t="str">
        <f ca="1">IF(OR(WEEKDAY(B20,2)=6,WEEKDAY(B20,2)=7),"",VLOOKUP($E$1,horaire!$B$4:$W$26,5,FALSE))</f>
        <v/>
      </c>
      <c r="G20" s="72" t="str">
        <f ca="1">IF(OR(WEEKDAY(B20,2)=6,WEEKDAY(B20,2)=7),"",VLOOKUP($E$1,horaire!$B$4:$W$26,6,FALSE))</f>
        <v/>
      </c>
      <c r="H20" s="71"/>
      <c r="I20" s="43"/>
      <c r="J20" s="43"/>
      <c r="K20" s="43"/>
      <c r="L20" s="43"/>
      <c r="M20" s="21" t="str">
        <f t="shared" si="0"/>
        <v/>
      </c>
      <c r="N20" s="78"/>
      <c r="O20" s="22" t="str">
        <f t="shared" si="1"/>
        <v/>
      </c>
      <c r="Q20" s="84"/>
    </row>
    <row r="21" spans="2:17" s="18" customFormat="1" ht="17.100000000000001" customHeight="1" x14ac:dyDescent="0.2">
      <c r="B21" s="99">
        <f t="shared" ca="1" si="2"/>
        <v>43324</v>
      </c>
      <c r="C21" s="75">
        <f t="shared" ca="1" si="2"/>
        <v>43324</v>
      </c>
      <c r="D21" s="72" t="str">
        <f ca="1">IF(OR(WEEKDAY(B21,2)=6,WEEKDAY(B21,2)=7),"",VLOOKUP($E$1,horaire!$B$4:$W$26,3,FALSE))</f>
        <v/>
      </c>
      <c r="E21" s="72" t="str">
        <f ca="1">IF(OR(WEEKDAY(B21,2)=6,WEEKDAY(B21,2)=7),"",VLOOKUP($E$1,horaire!$B$4:$W$26,4,FALSE))</f>
        <v/>
      </c>
      <c r="F21" s="72" t="str">
        <f ca="1">IF(OR(WEEKDAY(B21,2)=6,WEEKDAY(B21,2)=7),"",VLOOKUP($E$1,horaire!$B$4:$W$26,5,FALSE))</f>
        <v/>
      </c>
      <c r="G21" s="72" t="str">
        <f ca="1">IF(OR(WEEKDAY(B21,2)=6,WEEKDAY(B21,2)=7),"",VLOOKUP($E$1,horaire!$B$4:$W$26,6,FALSE))</f>
        <v/>
      </c>
      <c r="H21" s="71"/>
      <c r="I21" s="43"/>
      <c r="J21" s="43"/>
      <c r="K21" s="43"/>
      <c r="L21" s="43"/>
      <c r="M21" s="21" t="str">
        <f t="shared" si="0"/>
        <v/>
      </c>
      <c r="N21" s="78"/>
      <c r="O21" s="22" t="str">
        <f t="shared" si="1"/>
        <v/>
      </c>
      <c r="Q21" s="84"/>
    </row>
    <row r="22" spans="2:17" s="18" customFormat="1" ht="17.100000000000001" customHeight="1" x14ac:dyDescent="0.2">
      <c r="B22" s="99">
        <f t="shared" ca="1" si="2"/>
        <v>43325</v>
      </c>
      <c r="C22" s="75">
        <f t="shared" ca="1" si="2"/>
        <v>43325</v>
      </c>
      <c r="D22" s="72" t="str">
        <f ca="1">IF(OR(WEEKDAY(B22,2)=6,WEEKDAY(B22,2)=7),"",VLOOKUP($E$1,horaire!$B$4:$W$26,3,FALSE))</f>
        <v>02h00</v>
      </c>
      <c r="E22" s="72" t="str">
        <f ca="1">IF(OR(WEEKDAY(B22,2)=6,WEEKDAY(B22,2)=7),"",VLOOKUP($E$1,horaire!$B$4:$W$26,4,FALSE))</f>
        <v>09h51</v>
      </c>
      <c r="F22" s="72" t="str">
        <f ca="1">IF(OR(WEEKDAY(B22,2)=6,WEEKDAY(B22,2)=7),"",VLOOKUP($E$1,horaire!$B$4:$W$26,5,FALSE))</f>
        <v>-</v>
      </c>
      <c r="G22" s="72" t="str">
        <f ca="1">IF(OR(WEEKDAY(B22,2)=6,WEEKDAY(B22,2)=7),"",VLOOKUP($E$1,horaire!$B$4:$W$26,6,FALSE))</f>
        <v>-</v>
      </c>
      <c r="H22" s="71"/>
      <c r="I22" s="43"/>
      <c r="J22" s="43"/>
      <c r="K22" s="43"/>
      <c r="L22" s="43"/>
      <c r="M22" s="21" t="str">
        <f t="shared" si="0"/>
        <v/>
      </c>
      <c r="N22" s="78"/>
      <c r="O22" s="22" t="str">
        <f t="shared" si="1"/>
        <v/>
      </c>
      <c r="Q22" s="84"/>
    </row>
    <row r="23" spans="2:17" s="18" customFormat="1" ht="17.100000000000001" customHeight="1" x14ac:dyDescent="0.2">
      <c r="B23" s="99">
        <f t="shared" ca="1" si="2"/>
        <v>43326</v>
      </c>
      <c r="C23" s="75">
        <f t="shared" ca="1" si="2"/>
        <v>43326</v>
      </c>
      <c r="D23" s="72" t="str">
        <f ca="1">IF(OR(WEEKDAY(B23,2)=6,WEEKDAY(B23,2)=7),"",VLOOKUP($E$1,horaire!$B$4:$W$26,3,FALSE))</f>
        <v>02h00</v>
      </c>
      <c r="E23" s="72" t="str">
        <f ca="1">IF(OR(WEEKDAY(B23,2)=6,WEEKDAY(B23,2)=7),"",VLOOKUP($E$1,horaire!$B$4:$W$26,4,FALSE))</f>
        <v>09h51</v>
      </c>
      <c r="F23" s="72" t="str">
        <f ca="1">IF(OR(WEEKDAY(B23,2)=6,WEEKDAY(B23,2)=7),"",VLOOKUP($E$1,horaire!$B$4:$W$26,5,FALSE))</f>
        <v>-</v>
      </c>
      <c r="G23" s="72" t="str">
        <f ca="1">IF(OR(WEEKDAY(B23,2)=6,WEEKDAY(B23,2)=7),"",VLOOKUP($E$1,horaire!$B$4:$W$26,6,FALSE))</f>
        <v>-</v>
      </c>
      <c r="H23" s="71"/>
      <c r="I23" s="43"/>
      <c r="J23" s="43"/>
      <c r="K23" s="43"/>
      <c r="L23" s="43"/>
      <c r="M23" s="21" t="str">
        <f t="shared" si="0"/>
        <v/>
      </c>
      <c r="N23" s="78"/>
      <c r="O23" s="22" t="str">
        <f t="shared" si="1"/>
        <v/>
      </c>
      <c r="Q23" s="84"/>
    </row>
    <row r="24" spans="2:17" s="18" customFormat="1" ht="17.100000000000001" customHeight="1" x14ac:dyDescent="0.2">
      <c r="B24" s="99">
        <f t="shared" ca="1" si="2"/>
        <v>43327</v>
      </c>
      <c r="C24" s="75">
        <f t="shared" ca="1" si="2"/>
        <v>43327</v>
      </c>
      <c r="D24" s="72" t="str">
        <f ca="1">IF(OR(WEEKDAY(B24,2)=6,WEEKDAY(B24,2)=7),"",VLOOKUP($E$1,horaire!$B$4:$W$26,3,FALSE))</f>
        <v>02h00</v>
      </c>
      <c r="E24" s="72" t="str">
        <f ca="1">IF(OR(WEEKDAY(B24,2)=6,WEEKDAY(B24,2)=7),"",VLOOKUP($E$1,horaire!$B$4:$W$26,4,FALSE))</f>
        <v>09h51</v>
      </c>
      <c r="F24" s="72" t="str">
        <f ca="1">IF(OR(WEEKDAY(B24,2)=6,WEEKDAY(B24,2)=7),"",VLOOKUP($E$1,horaire!$B$4:$W$26,5,FALSE))</f>
        <v>-</v>
      </c>
      <c r="G24" s="72" t="str">
        <f ca="1">IF(OR(WEEKDAY(B24,2)=6,WEEKDAY(B24,2)=7),"",VLOOKUP($E$1,horaire!$B$4:$W$26,6,FALSE))</f>
        <v>-</v>
      </c>
      <c r="H24" s="71"/>
      <c r="I24" s="43"/>
      <c r="J24" s="43"/>
      <c r="K24" s="43"/>
      <c r="L24" s="43"/>
      <c r="M24" s="21" t="str">
        <f t="shared" si="0"/>
        <v/>
      </c>
      <c r="N24" s="78"/>
      <c r="O24" s="22" t="str">
        <f t="shared" si="1"/>
        <v/>
      </c>
      <c r="Q24" s="84"/>
    </row>
    <row r="25" spans="2:17" s="18" customFormat="1" ht="17.100000000000001" customHeight="1" x14ac:dyDescent="0.2">
      <c r="B25" s="99">
        <f t="shared" ca="1" si="2"/>
        <v>43328</v>
      </c>
      <c r="C25" s="75">
        <f t="shared" ca="1" si="2"/>
        <v>43328</v>
      </c>
      <c r="D25" s="72" t="str">
        <f ca="1">IF(OR(WEEKDAY(B25,2)=6,WEEKDAY(B25,2)=7),"",VLOOKUP($E$1,horaire!$B$4:$W$26,3,FALSE))</f>
        <v>02h00</v>
      </c>
      <c r="E25" s="72" t="str">
        <f ca="1">IF(OR(WEEKDAY(B25,2)=6,WEEKDAY(B25,2)=7),"",VLOOKUP($E$1,horaire!$B$4:$W$26,4,FALSE))</f>
        <v>09h51</v>
      </c>
      <c r="F25" s="72" t="str">
        <f ca="1">IF(OR(WEEKDAY(B25,2)=6,WEEKDAY(B25,2)=7),"",VLOOKUP($E$1,horaire!$B$4:$W$26,5,FALSE))</f>
        <v>-</v>
      </c>
      <c r="G25" s="72" t="str">
        <f ca="1">IF(OR(WEEKDAY(B25,2)=6,WEEKDAY(B25,2)=7),"",VLOOKUP($E$1,horaire!$B$4:$W$26,6,FALSE))</f>
        <v>-</v>
      </c>
      <c r="H25" s="71"/>
      <c r="I25" s="43"/>
      <c r="J25" s="43"/>
      <c r="K25" s="43"/>
      <c r="L25" s="43"/>
      <c r="M25" s="21" t="str">
        <f t="shared" si="0"/>
        <v/>
      </c>
      <c r="N25" s="78"/>
      <c r="O25" s="22" t="str">
        <f t="shared" si="1"/>
        <v/>
      </c>
      <c r="Q25" s="84"/>
    </row>
    <row r="26" spans="2:17" s="18" customFormat="1" ht="17.100000000000001" customHeight="1" x14ac:dyDescent="0.2">
      <c r="B26" s="99">
        <f t="shared" ca="1" si="2"/>
        <v>43329</v>
      </c>
      <c r="C26" s="75">
        <f t="shared" ca="1" si="2"/>
        <v>43329</v>
      </c>
      <c r="D26" s="72" t="str">
        <f ca="1">IF(OR(WEEKDAY(B26,2)=6,WEEKDAY(B26,2)=7),"",VLOOKUP($E$1,horaire!$B$4:$W$26,3,FALSE))</f>
        <v>02h00</v>
      </c>
      <c r="E26" s="72" t="str">
        <f ca="1">IF(OR(WEEKDAY(B26,2)=6,WEEKDAY(B26,2)=7),"",VLOOKUP($E$1,horaire!$B$4:$W$26,4,FALSE))</f>
        <v>09h51</v>
      </c>
      <c r="F26" s="72" t="str">
        <f ca="1">IF(OR(WEEKDAY(B26,2)=6,WEEKDAY(B26,2)=7),"",VLOOKUP($E$1,horaire!$B$4:$W$26,5,FALSE))</f>
        <v>-</v>
      </c>
      <c r="G26" s="72" t="str">
        <f ca="1">IF(OR(WEEKDAY(B26,2)=6,WEEKDAY(B26,2)=7),"",VLOOKUP($E$1,horaire!$B$4:$W$26,6,FALSE))</f>
        <v>-</v>
      </c>
      <c r="H26" s="71"/>
      <c r="I26" s="43"/>
      <c r="J26" s="43"/>
      <c r="K26" s="43"/>
      <c r="L26" s="43"/>
      <c r="M26" s="21" t="str">
        <f t="shared" si="0"/>
        <v/>
      </c>
      <c r="N26" s="78"/>
      <c r="O26" s="22" t="str">
        <f t="shared" si="1"/>
        <v/>
      </c>
      <c r="Q26" s="84"/>
    </row>
    <row r="27" spans="2:17" s="18" customFormat="1" ht="17.100000000000001" customHeight="1" x14ac:dyDescent="0.2">
      <c r="B27" s="99">
        <f t="shared" ref="B27:C40" ca="1" si="3">+B26+1</f>
        <v>43330</v>
      </c>
      <c r="C27" s="75">
        <f t="shared" ca="1" si="3"/>
        <v>43330</v>
      </c>
      <c r="D27" s="72" t="str">
        <f ca="1">IF(OR(WEEKDAY(B27,2)=6,WEEKDAY(B27,2)=7),"",VLOOKUP($E$1,horaire!$B$4:$W$26,3,FALSE))</f>
        <v/>
      </c>
      <c r="E27" s="72" t="str">
        <f ca="1">IF(OR(WEEKDAY(B27,2)=6,WEEKDAY(B27,2)=7),"",VLOOKUP($E$1,horaire!$B$4:$W$26,4,FALSE))</f>
        <v/>
      </c>
      <c r="F27" s="72" t="str">
        <f ca="1">IF(OR(WEEKDAY(B27,2)=6,WEEKDAY(B27,2)=7),"",VLOOKUP($E$1,horaire!$B$4:$W$26,5,FALSE))</f>
        <v/>
      </c>
      <c r="G27" s="72" t="str">
        <f ca="1">IF(OR(WEEKDAY(B27,2)=6,WEEKDAY(B27,2)=7),"",VLOOKUP($E$1,horaire!$B$4:$W$26,6,FALSE))</f>
        <v/>
      </c>
      <c r="H27" s="71"/>
      <c r="I27" s="43"/>
      <c r="J27" s="43"/>
      <c r="K27" s="43"/>
      <c r="L27" s="43"/>
      <c r="M27" s="29" t="str">
        <f t="shared" si="0"/>
        <v/>
      </c>
      <c r="N27" s="78"/>
      <c r="O27" s="22" t="str">
        <f t="shared" si="1"/>
        <v/>
      </c>
      <c r="Q27" s="84"/>
    </row>
    <row r="28" spans="2:17" s="18" customFormat="1" ht="17.100000000000001" customHeight="1" x14ac:dyDescent="0.2">
      <c r="B28" s="99">
        <f t="shared" ca="1" si="3"/>
        <v>43331</v>
      </c>
      <c r="C28" s="75">
        <f t="shared" ca="1" si="3"/>
        <v>43331</v>
      </c>
      <c r="D28" s="72" t="str">
        <f ca="1">IF(OR(WEEKDAY(B28,2)=6,WEEKDAY(B28,2)=7),"",VLOOKUP($E$1,horaire!$B$4:$W$26,3,FALSE))</f>
        <v/>
      </c>
      <c r="E28" s="72" t="str">
        <f ca="1">IF(OR(WEEKDAY(B28,2)=6,WEEKDAY(B28,2)=7),"",VLOOKUP($E$1,horaire!$B$4:$W$26,4,FALSE))</f>
        <v/>
      </c>
      <c r="F28" s="72" t="str">
        <f ca="1">IF(OR(WEEKDAY(B28,2)=6,WEEKDAY(B28,2)=7),"",VLOOKUP($E$1,horaire!$B$4:$W$26,5,FALSE))</f>
        <v/>
      </c>
      <c r="G28" s="72" t="str">
        <f ca="1">IF(OR(WEEKDAY(B28,2)=6,WEEKDAY(B28,2)=7),"",VLOOKUP($E$1,horaire!$B$4:$W$26,6,FALSE))</f>
        <v/>
      </c>
      <c r="H28" s="71"/>
      <c r="I28" s="43"/>
      <c r="J28" s="43"/>
      <c r="K28" s="43"/>
      <c r="L28" s="43"/>
      <c r="M28" s="29" t="str">
        <f t="shared" si="0"/>
        <v/>
      </c>
      <c r="N28" s="78"/>
      <c r="O28" s="22" t="str">
        <f t="shared" si="1"/>
        <v/>
      </c>
      <c r="Q28" s="84"/>
    </row>
    <row r="29" spans="2:17" s="18" customFormat="1" ht="17.100000000000001" customHeight="1" x14ac:dyDescent="0.2">
      <c r="B29" s="99">
        <f t="shared" ca="1" si="3"/>
        <v>43332</v>
      </c>
      <c r="C29" s="75">
        <f t="shared" ca="1" si="3"/>
        <v>43332</v>
      </c>
      <c r="D29" s="72" t="str">
        <f ca="1">IF(OR(WEEKDAY(B29,2)=6,WEEKDAY(B29,2)=7),"",VLOOKUP($E$1,horaire!$B$4:$W$26,3,FALSE))</f>
        <v>02h00</v>
      </c>
      <c r="E29" s="72" t="str">
        <f ca="1">IF(OR(WEEKDAY(B29,2)=6,WEEKDAY(B29,2)=7),"",VLOOKUP($E$1,horaire!$B$4:$W$26,4,FALSE))</f>
        <v>09h51</v>
      </c>
      <c r="F29" s="72" t="str">
        <f ca="1">IF(OR(WEEKDAY(B29,2)=6,WEEKDAY(B29,2)=7),"",VLOOKUP($E$1,horaire!$B$4:$W$26,5,FALSE))</f>
        <v>-</v>
      </c>
      <c r="G29" s="72" t="str">
        <f ca="1">IF(OR(WEEKDAY(B29,2)=6,WEEKDAY(B29,2)=7),"",VLOOKUP($E$1,horaire!$B$4:$W$26,6,FALSE))</f>
        <v>-</v>
      </c>
      <c r="H29" s="71"/>
      <c r="I29" s="43"/>
      <c r="J29" s="43"/>
      <c r="K29" s="43"/>
      <c r="L29" s="43"/>
      <c r="M29" s="29" t="str">
        <f t="shared" si="0"/>
        <v/>
      </c>
      <c r="N29" s="78"/>
      <c r="O29" s="22" t="str">
        <f t="shared" si="1"/>
        <v/>
      </c>
      <c r="Q29" s="84"/>
    </row>
    <row r="30" spans="2:17" s="18" customFormat="1" ht="17.100000000000001" customHeight="1" x14ac:dyDescent="0.2">
      <c r="B30" s="99">
        <f t="shared" ca="1" si="3"/>
        <v>43333</v>
      </c>
      <c r="C30" s="75">
        <f t="shared" ca="1" si="3"/>
        <v>43333</v>
      </c>
      <c r="D30" s="72" t="str">
        <f ca="1">IF(OR(WEEKDAY(B30,2)=6,WEEKDAY(B30,2)=7),"",VLOOKUP($E$1,horaire!$B$4:$W$26,3,FALSE))</f>
        <v>02h00</v>
      </c>
      <c r="E30" s="72" t="str">
        <f ca="1">IF(OR(WEEKDAY(B30,2)=6,WEEKDAY(B30,2)=7),"",VLOOKUP($E$1,horaire!$B$4:$W$26,4,FALSE))</f>
        <v>09h51</v>
      </c>
      <c r="F30" s="72" t="str">
        <f ca="1">IF(OR(WEEKDAY(B30,2)=6,WEEKDAY(B30,2)=7),"",VLOOKUP($E$1,horaire!$B$4:$W$26,5,FALSE))</f>
        <v>-</v>
      </c>
      <c r="G30" s="72" t="str">
        <f ca="1">IF(OR(WEEKDAY(B30,2)=6,WEEKDAY(B30,2)=7),"",VLOOKUP($E$1,horaire!$B$4:$W$26,6,FALSE))</f>
        <v>-</v>
      </c>
      <c r="H30" s="71"/>
      <c r="I30" s="43"/>
      <c r="J30" s="43"/>
      <c r="K30" s="43"/>
      <c r="L30" s="43"/>
      <c r="M30" s="29" t="str">
        <f t="shared" si="0"/>
        <v/>
      </c>
      <c r="N30" s="78"/>
      <c r="O30" s="22" t="str">
        <f t="shared" si="1"/>
        <v/>
      </c>
      <c r="Q30" s="84"/>
    </row>
    <row r="31" spans="2:17" s="18" customFormat="1" ht="17.100000000000001" customHeight="1" x14ac:dyDescent="0.2">
      <c r="B31" s="99">
        <f t="shared" ca="1" si="3"/>
        <v>43334</v>
      </c>
      <c r="C31" s="75">
        <f t="shared" ca="1" si="3"/>
        <v>43334</v>
      </c>
      <c r="D31" s="72" t="str">
        <f ca="1">IF(OR(WEEKDAY(B31,2)=6,WEEKDAY(B31,2)=7),"",VLOOKUP($E$1,horaire!$B$4:$W$26,3,FALSE))</f>
        <v>02h00</v>
      </c>
      <c r="E31" s="72" t="str">
        <f ca="1">IF(OR(WEEKDAY(B31,2)=6,WEEKDAY(B31,2)=7),"",VLOOKUP($E$1,horaire!$B$4:$W$26,4,FALSE))</f>
        <v>09h51</v>
      </c>
      <c r="F31" s="72" t="str">
        <f ca="1">IF(OR(WEEKDAY(B31,2)=6,WEEKDAY(B31,2)=7),"",VLOOKUP($E$1,horaire!$B$4:$W$26,5,FALSE))</f>
        <v>-</v>
      </c>
      <c r="G31" s="72" t="str">
        <f ca="1">IF(OR(WEEKDAY(B31,2)=6,WEEKDAY(B31,2)=7),"",VLOOKUP($E$1,horaire!$B$4:$W$26,6,FALSE))</f>
        <v>-</v>
      </c>
      <c r="H31" s="71"/>
      <c r="I31" s="43"/>
      <c r="J31" s="43"/>
      <c r="K31" s="43"/>
      <c r="L31" s="43"/>
      <c r="M31" s="29" t="str">
        <f t="shared" si="0"/>
        <v/>
      </c>
      <c r="N31" s="78"/>
      <c r="O31" s="22" t="str">
        <f t="shared" si="1"/>
        <v/>
      </c>
      <c r="Q31" s="84"/>
    </row>
    <row r="32" spans="2:17" s="18" customFormat="1" ht="17.100000000000001" customHeight="1" x14ac:dyDescent="0.2">
      <c r="B32" s="99">
        <f t="shared" ca="1" si="3"/>
        <v>43335</v>
      </c>
      <c r="C32" s="75">
        <f t="shared" ca="1" si="3"/>
        <v>43335</v>
      </c>
      <c r="D32" s="72" t="str">
        <f ca="1">IF(OR(WEEKDAY(B32,2)=6,WEEKDAY(B32,2)=7),"",VLOOKUP($E$1,horaire!$B$4:$W$26,3,FALSE))</f>
        <v>02h00</v>
      </c>
      <c r="E32" s="72" t="str">
        <f ca="1">IF(OR(WEEKDAY(B32,2)=6,WEEKDAY(B32,2)=7),"",VLOOKUP($E$1,horaire!$B$4:$W$26,4,FALSE))</f>
        <v>09h51</v>
      </c>
      <c r="F32" s="72" t="str">
        <f ca="1">IF(OR(WEEKDAY(B32,2)=6,WEEKDAY(B32,2)=7),"",VLOOKUP($E$1,horaire!$B$4:$W$26,5,FALSE))</f>
        <v>-</v>
      </c>
      <c r="G32" s="72" t="str">
        <f ca="1">IF(OR(WEEKDAY(B32,2)=6,WEEKDAY(B32,2)=7),"",VLOOKUP($E$1,horaire!$B$4:$W$26,6,FALSE))</f>
        <v>-</v>
      </c>
      <c r="H32" s="71"/>
      <c r="I32" s="43"/>
      <c r="J32" s="43"/>
      <c r="K32" s="43"/>
      <c r="L32" s="43"/>
      <c r="M32" s="29" t="str">
        <f t="shared" si="0"/>
        <v/>
      </c>
      <c r="N32" s="78"/>
      <c r="O32" s="22" t="str">
        <f t="shared" si="1"/>
        <v/>
      </c>
      <c r="Q32" s="84"/>
    </row>
    <row r="33" spans="2:17" s="18" customFormat="1" ht="17.100000000000001" customHeight="1" x14ac:dyDescent="0.2">
      <c r="B33" s="99">
        <f t="shared" ca="1" si="3"/>
        <v>43336</v>
      </c>
      <c r="C33" s="75">
        <f t="shared" ca="1" si="3"/>
        <v>43336</v>
      </c>
      <c r="D33" s="72" t="str">
        <f ca="1">IF(OR(WEEKDAY(B33,2)=6,WEEKDAY(B33,2)=7),"",VLOOKUP($E$1,horaire!$B$4:$W$26,3,FALSE))</f>
        <v>02h00</v>
      </c>
      <c r="E33" s="72" t="str">
        <f ca="1">IF(OR(WEEKDAY(B33,2)=6,WEEKDAY(B33,2)=7),"",VLOOKUP($E$1,horaire!$B$4:$W$26,4,FALSE))</f>
        <v>09h51</v>
      </c>
      <c r="F33" s="72" t="str">
        <f ca="1">IF(OR(WEEKDAY(B33,2)=6,WEEKDAY(B33,2)=7),"",VLOOKUP($E$1,horaire!$B$4:$W$26,5,FALSE))</f>
        <v>-</v>
      </c>
      <c r="G33" s="72" t="str">
        <f ca="1">IF(OR(WEEKDAY(B33,2)=6,WEEKDAY(B33,2)=7),"",VLOOKUP($E$1,horaire!$B$4:$W$26,6,FALSE))</f>
        <v>-</v>
      </c>
      <c r="H33" s="71"/>
      <c r="I33" s="43"/>
      <c r="J33" s="43"/>
      <c r="K33" s="43"/>
      <c r="L33" s="43"/>
      <c r="M33" s="29" t="str">
        <f t="shared" si="0"/>
        <v/>
      </c>
      <c r="N33" s="78"/>
      <c r="O33" s="22" t="str">
        <f t="shared" si="1"/>
        <v/>
      </c>
      <c r="Q33" s="84"/>
    </row>
    <row r="34" spans="2:17" s="18" customFormat="1" ht="17.100000000000001" customHeight="1" x14ac:dyDescent="0.2">
      <c r="B34" s="99">
        <f t="shared" ca="1" si="3"/>
        <v>43337</v>
      </c>
      <c r="C34" s="75">
        <f t="shared" ca="1" si="3"/>
        <v>43337</v>
      </c>
      <c r="D34" s="72" t="str">
        <f ca="1">IF(OR(WEEKDAY(B34,2)=6,WEEKDAY(B34,2)=7),"",VLOOKUP($E$1,horaire!$B$4:$W$26,3,FALSE))</f>
        <v/>
      </c>
      <c r="E34" s="72" t="str">
        <f ca="1">IF(OR(WEEKDAY(B34,2)=6,WEEKDAY(B34,2)=7),"",VLOOKUP($E$1,horaire!$B$4:$W$26,4,FALSE))</f>
        <v/>
      </c>
      <c r="F34" s="72" t="str">
        <f ca="1">IF(OR(WEEKDAY(B34,2)=6,WEEKDAY(B34,2)=7),"",VLOOKUP($E$1,horaire!$B$4:$W$26,5,FALSE))</f>
        <v/>
      </c>
      <c r="G34" s="72" t="str">
        <f ca="1">IF(OR(WEEKDAY(B34,2)=6,WEEKDAY(B34,2)=7),"",VLOOKUP($E$1,horaire!$B$4:$W$26,6,FALSE))</f>
        <v/>
      </c>
      <c r="H34" s="71"/>
      <c r="I34" s="43"/>
      <c r="J34" s="43"/>
      <c r="K34" s="43"/>
      <c r="L34" s="43"/>
      <c r="M34" s="29" t="str">
        <f t="shared" si="0"/>
        <v/>
      </c>
      <c r="N34" s="78"/>
      <c r="O34" s="22" t="str">
        <f t="shared" si="1"/>
        <v/>
      </c>
      <c r="Q34" s="84"/>
    </row>
    <row r="35" spans="2:17" s="18" customFormat="1" ht="17.100000000000001" customHeight="1" x14ac:dyDescent="0.2">
      <c r="B35" s="99">
        <f t="shared" ca="1" si="3"/>
        <v>43338</v>
      </c>
      <c r="C35" s="75">
        <f t="shared" ca="1" si="3"/>
        <v>43338</v>
      </c>
      <c r="D35" s="72" t="str">
        <f ca="1">IF(OR(WEEKDAY(B35,2)=6,WEEKDAY(B35,2)=7),"",VLOOKUP($E$1,horaire!$B$4:$W$26,3,FALSE))</f>
        <v/>
      </c>
      <c r="E35" s="72" t="str">
        <f ca="1">IF(OR(WEEKDAY(B35,2)=6,WEEKDAY(B35,2)=7),"",VLOOKUP($E$1,horaire!$B$4:$W$26,4,FALSE))</f>
        <v/>
      </c>
      <c r="F35" s="72" t="str">
        <f ca="1">IF(OR(WEEKDAY(B35,2)=6,WEEKDAY(B35,2)=7),"",VLOOKUP($E$1,horaire!$B$4:$W$26,5,FALSE))</f>
        <v/>
      </c>
      <c r="G35" s="72" t="str">
        <f ca="1">IF(OR(WEEKDAY(B35,2)=6,WEEKDAY(B35,2)=7),"",VLOOKUP($E$1,horaire!$B$4:$W$26,6,FALSE))</f>
        <v/>
      </c>
      <c r="H35" s="71"/>
      <c r="I35" s="43"/>
      <c r="J35" s="43"/>
      <c r="K35" s="43"/>
      <c r="L35" s="43"/>
      <c r="M35" s="29" t="str">
        <f t="shared" si="0"/>
        <v/>
      </c>
      <c r="N35" s="78"/>
      <c r="O35" s="22" t="str">
        <f t="shared" si="1"/>
        <v/>
      </c>
      <c r="Q35" s="84"/>
    </row>
    <row r="36" spans="2:17" s="18" customFormat="1" ht="17.100000000000001" customHeight="1" x14ac:dyDescent="0.2">
      <c r="B36" s="99">
        <f t="shared" ca="1" si="3"/>
        <v>43339</v>
      </c>
      <c r="C36" s="75">
        <f t="shared" ca="1" si="3"/>
        <v>43339</v>
      </c>
      <c r="D36" s="72" t="str">
        <f ca="1">IF(OR(WEEKDAY(B36,2)=6,WEEKDAY(B36,2)=7),"",VLOOKUP($E$1,horaire!$B$4:$W$26,3,FALSE))</f>
        <v>02h00</v>
      </c>
      <c r="E36" s="72" t="str">
        <f ca="1">IF(OR(WEEKDAY(B36,2)=6,WEEKDAY(B36,2)=7),"",VLOOKUP($E$1,horaire!$B$4:$W$26,4,FALSE))</f>
        <v>09h51</v>
      </c>
      <c r="F36" s="72" t="str">
        <f ca="1">IF(OR(WEEKDAY(B36,2)=6,WEEKDAY(B36,2)=7),"",VLOOKUP($E$1,horaire!$B$4:$W$26,5,FALSE))</f>
        <v>-</v>
      </c>
      <c r="G36" s="72" t="str">
        <f ca="1">IF(OR(WEEKDAY(B36,2)=6,WEEKDAY(B36,2)=7),"",VLOOKUP($E$1,horaire!$B$4:$W$26,6,FALSE))</f>
        <v>-</v>
      </c>
      <c r="H36" s="71"/>
      <c r="I36" s="43"/>
      <c r="J36" s="43"/>
      <c r="K36" s="43"/>
      <c r="L36" s="43"/>
      <c r="M36" s="29" t="str">
        <f t="shared" si="0"/>
        <v/>
      </c>
      <c r="N36" s="78"/>
      <c r="O36" s="22" t="str">
        <f t="shared" si="1"/>
        <v/>
      </c>
      <c r="Q36" s="84"/>
    </row>
    <row r="37" spans="2:17" s="18" customFormat="1" ht="17.100000000000001" customHeight="1" x14ac:dyDescent="0.2">
      <c r="B37" s="99">
        <f t="shared" ca="1" si="3"/>
        <v>43340</v>
      </c>
      <c r="C37" s="75">
        <f t="shared" ca="1" si="3"/>
        <v>43340</v>
      </c>
      <c r="D37" s="72" t="str">
        <f ca="1">IF(OR(WEEKDAY(B37,2)=6,WEEKDAY(B37,2)=7),"",VLOOKUP($E$1,horaire!$B$4:$W$26,3,FALSE))</f>
        <v>02h00</v>
      </c>
      <c r="E37" s="72" t="str">
        <f ca="1">IF(OR(WEEKDAY(B37,2)=6,WEEKDAY(B37,2)=7),"",VLOOKUP($E$1,horaire!$B$4:$W$26,4,FALSE))</f>
        <v>09h51</v>
      </c>
      <c r="F37" s="72" t="str">
        <f ca="1">IF(OR(WEEKDAY(B37,2)=6,WEEKDAY(B37,2)=7),"",VLOOKUP($E$1,horaire!$B$4:$W$26,5,FALSE))</f>
        <v>-</v>
      </c>
      <c r="G37" s="72" t="str">
        <f ca="1">IF(OR(WEEKDAY(B37,2)=6,WEEKDAY(B37,2)=7),"",VLOOKUP($E$1,horaire!$B$4:$W$26,6,FALSE))</f>
        <v>-</v>
      </c>
      <c r="H37" s="71"/>
      <c r="I37" s="43"/>
      <c r="J37" s="43"/>
      <c r="K37" s="43"/>
      <c r="L37" s="43"/>
      <c r="M37" s="29" t="str">
        <f t="shared" si="0"/>
        <v/>
      </c>
      <c r="N37" s="78"/>
      <c r="O37" s="22" t="str">
        <f t="shared" si="1"/>
        <v/>
      </c>
      <c r="Q37" s="84"/>
    </row>
    <row r="38" spans="2:17" s="18" customFormat="1" ht="17.100000000000001" customHeight="1" x14ac:dyDescent="0.2">
      <c r="B38" s="99">
        <f t="shared" ca="1" si="3"/>
        <v>43341</v>
      </c>
      <c r="C38" s="75">
        <f t="shared" ca="1" si="3"/>
        <v>43341</v>
      </c>
      <c r="D38" s="72" t="str">
        <f ca="1">IF(OR(WEEKDAY(B38,2)=6,WEEKDAY(B38,2)=7),"",VLOOKUP($E$1,horaire!$B$4:$W$26,3,FALSE))</f>
        <v>02h00</v>
      </c>
      <c r="E38" s="72" t="str">
        <f ca="1">IF(OR(WEEKDAY(B38,2)=6,WEEKDAY(B38,2)=7),"",VLOOKUP($E$1,horaire!$B$4:$W$26,4,FALSE))</f>
        <v>09h51</v>
      </c>
      <c r="F38" s="72" t="str">
        <f ca="1">IF(OR(WEEKDAY(B38,2)=6,WEEKDAY(B38,2)=7),"",VLOOKUP($E$1,horaire!$B$4:$W$26,5,FALSE))</f>
        <v>-</v>
      </c>
      <c r="G38" s="72" t="str">
        <f ca="1">IF(OR(WEEKDAY(B38,2)=6,WEEKDAY(B38,2)=7),"",VLOOKUP($E$1,horaire!$B$4:$W$26,6,FALSE))</f>
        <v>-</v>
      </c>
      <c r="H38" s="71"/>
      <c r="I38" s="43"/>
      <c r="J38" s="43"/>
      <c r="K38" s="43"/>
      <c r="L38" s="43"/>
      <c r="M38" s="29" t="str">
        <f t="shared" si="0"/>
        <v/>
      </c>
      <c r="N38" s="78"/>
      <c r="O38" s="22" t="str">
        <f t="shared" si="1"/>
        <v/>
      </c>
      <c r="Q38" s="84"/>
    </row>
    <row r="39" spans="2:17" s="18" customFormat="1" ht="17.100000000000001" customHeight="1" x14ac:dyDescent="0.2">
      <c r="B39" s="99">
        <f t="shared" ca="1" si="3"/>
        <v>43342</v>
      </c>
      <c r="C39" s="75">
        <f t="shared" ca="1" si="3"/>
        <v>43342</v>
      </c>
      <c r="D39" s="72" t="str">
        <f ca="1">IF(OR(WEEKDAY(B39,2)=6,WEEKDAY(B39,2)=7),"",VLOOKUP($E$1,horaire!$B$4:$W$26,3,FALSE))</f>
        <v>02h00</v>
      </c>
      <c r="E39" s="72" t="str">
        <f ca="1">IF(OR(WEEKDAY(B39,2)=6,WEEKDAY(B39,2)=7),"",VLOOKUP($E$1,horaire!$B$4:$W$26,4,FALSE))</f>
        <v>09h51</v>
      </c>
      <c r="F39" s="72" t="str">
        <f ca="1">IF(OR(WEEKDAY(B39,2)=6,WEEKDAY(B39,2)=7),"",VLOOKUP($E$1,horaire!$B$4:$W$26,5,FALSE))</f>
        <v>-</v>
      </c>
      <c r="G39" s="72" t="str">
        <f ca="1">IF(OR(WEEKDAY(B39,2)=6,WEEKDAY(B39,2)=7),"",VLOOKUP($E$1,horaire!$B$4:$W$26,6,FALSE))</f>
        <v>-</v>
      </c>
      <c r="H39" s="71"/>
      <c r="I39" s="43"/>
      <c r="J39" s="43"/>
      <c r="K39" s="43"/>
      <c r="L39" s="43"/>
      <c r="M39" s="29" t="str">
        <f t="shared" si="0"/>
        <v/>
      </c>
      <c r="N39" s="78"/>
      <c r="O39" s="22" t="str">
        <f t="shared" si="1"/>
        <v/>
      </c>
      <c r="Q39" s="84"/>
    </row>
    <row r="40" spans="2:17" s="18" customFormat="1" ht="17.100000000000001" customHeight="1" x14ac:dyDescent="0.2">
      <c r="B40" s="100">
        <f t="shared" ca="1" si="3"/>
        <v>43343</v>
      </c>
      <c r="C40" s="76">
        <f t="shared" ca="1" si="3"/>
        <v>43343</v>
      </c>
      <c r="D40" s="73" t="str">
        <f ca="1">IF(OR(WEEKDAY(B40,2)=6,WEEKDAY(B40,2)=7),"",VLOOKUP($E$1,horaire!$B$4:$W$26,3,FALSE))</f>
        <v>02h00</v>
      </c>
      <c r="E40" s="73" t="str">
        <f ca="1">IF(OR(WEEKDAY(B40,2)=6,WEEKDAY(B40,2)=7),"",VLOOKUP($E$1,horaire!$B$4:$W$26,4,FALSE))</f>
        <v>09h51</v>
      </c>
      <c r="F40" s="73" t="str">
        <f ca="1">IF(OR(WEEKDAY(B40,2)=6,WEEKDAY(B40,2)=7),"",VLOOKUP($E$1,horaire!$B$4:$W$26,5,FALSE))</f>
        <v>-</v>
      </c>
      <c r="G40" s="73" t="str">
        <f ca="1">IF(OR(WEEKDAY(B40,2)=6,WEEKDAY(B40,2)=7),"",VLOOKUP($E$1,horaire!$B$4:$W$26,6,FALSE))</f>
        <v>-</v>
      </c>
      <c r="H40" s="71"/>
      <c r="I40" s="44"/>
      <c r="J40" s="44"/>
      <c r="K40" s="44"/>
      <c r="L40" s="44"/>
      <c r="M40" s="30" t="str">
        <f t="shared" si="0"/>
        <v/>
      </c>
      <c r="N40" s="79"/>
      <c r="O40" s="23" t="str">
        <f t="shared" si="1"/>
        <v/>
      </c>
      <c r="Q40" s="84"/>
    </row>
    <row r="41" spans="2:17" ht="24.95" customHeight="1" x14ac:dyDescent="0.2"/>
    <row r="42" spans="2:17" ht="18" customHeight="1" x14ac:dyDescent="0.2">
      <c r="K42" s="31"/>
      <c r="L42" s="32" t="str">
        <f ca="1">"Cumul "&amp;MID(CELL("filename",A1),FIND("]",CELL("filename",A1))+1,32)</f>
        <v>Cumul Août</v>
      </c>
      <c r="M42" s="24" t="str">
        <f>IF(SUM(M10:M40)=0,"",SUM(M10:M40))</f>
        <v/>
      </c>
      <c r="O42" s="25" t="str">
        <f>IF(SUM(O10:O40)=0,"",SUM(O10:O40))</f>
        <v/>
      </c>
    </row>
    <row r="46" spans="2:17" x14ac:dyDescent="0.2">
      <c r="C46" s="41" t="s">
        <v>12</v>
      </c>
      <c r="F46" s="26" t="s">
        <v>12</v>
      </c>
      <c r="J46" s="26" t="s">
        <v>12</v>
      </c>
      <c r="M46" s="26" t="s">
        <v>12</v>
      </c>
      <c r="O46" s="38"/>
    </row>
    <row r="47" spans="2:17" x14ac:dyDescent="0.2">
      <c r="C47" s="41" t="s">
        <v>8</v>
      </c>
      <c r="F47" s="26" t="s">
        <v>9</v>
      </c>
      <c r="J47" s="26" t="s">
        <v>10</v>
      </c>
      <c r="M47" s="26" t="s">
        <v>11</v>
      </c>
      <c r="O47" s="38"/>
    </row>
  </sheetData>
  <sheetProtection algorithmName="SHA-512" hashValue="GqMx08khd5nhVKdUzK1G7jRr3hvmCjklIhZ1AIViBiHZ97EeEgMbrh2wZJSKo7XvTYOYVTeuPINU2weD4Ii5Dw==" saltValue="JtCXkMPyFHr9HO4lTd2BvQ==" spinCount="100000" sheet="1" selectLockedCells="1"/>
  <mergeCells count="9">
    <mergeCell ref="B1:D1"/>
    <mergeCell ref="E1:F1"/>
    <mergeCell ref="C5:O5"/>
    <mergeCell ref="D8:E8"/>
    <mergeCell ref="F8:G8"/>
    <mergeCell ref="I8:J8"/>
    <mergeCell ref="K8:L8"/>
    <mergeCell ref="M8:M9"/>
    <mergeCell ref="O8:O9"/>
  </mergeCells>
  <conditionalFormatting sqref="B10:G40 I10:M40 O10:O40">
    <cfRule type="expression" dxfId="19" priority="2">
      <formula>VLOOKUP($B10,Jrs_Feriés,1,0)</formula>
    </cfRule>
    <cfRule type="expression" dxfId="18" priority="3">
      <formula>WEEKDAY($C10,2)=7</formula>
    </cfRule>
    <cfRule type="expression" dxfId="17" priority="4">
      <formula>WEEKDAY($C10,2)=6</formula>
    </cfRule>
  </conditionalFormatting>
  <conditionalFormatting sqref="D10:G40 I10:M40 O10:O40">
    <cfRule type="expression" dxfId="16" priority="1">
      <formula>$B10=VLOOKUP(B10,Jrs_Feriés,1,0)</formula>
    </cfRule>
  </conditionalFormatting>
  <dataValidations count="1">
    <dataValidation type="list" allowBlank="1" showInputMessage="1" showErrorMessage="1" sqref="E1:F1" xr:uid="{00000000-0002-0000-0800-000000000000}">
      <formula1>Collaborateur</formula1>
    </dataValidation>
  </dataValidations>
  <printOptions horizontalCentered="1"/>
  <pageMargins left="0.23622047244094491" right="0.23622047244094491" top="0.94488188976377963" bottom="0.74803149606299213" header="0.31496062992125984" footer="0.31496062992125984"/>
  <pageSetup paperSize="9" scale="87" orientation="portrait" r:id="rId1"/>
  <headerFooter>
    <oddHeader>&amp;RImprimé le &amp;D à &amp;T</oddHeader>
    <oddFooter>&amp;L&amp;Z&amp;F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>
    <pageSetUpPr fitToPage="1"/>
  </sheetPr>
  <dimension ref="B1:Q47"/>
  <sheetViews>
    <sheetView showGridLines="0" zoomScale="140" zoomScaleNormal="140" workbookViewId="0">
      <pane ySplit="9" topLeftCell="A10" activePane="bottomLeft" state="frozen"/>
      <selection activeCell="E1" sqref="E1:F1"/>
      <selection pane="bottomLeft" activeCell="E1" sqref="E1:F1"/>
    </sheetView>
  </sheetViews>
  <sheetFormatPr baseColWidth="10" defaultRowHeight="12.75" x14ac:dyDescent="0.2"/>
  <cols>
    <col min="1" max="2" width="3.83203125" style="15" customWidth="1"/>
    <col min="3" max="3" width="5.83203125" style="33" customWidth="1"/>
    <col min="4" max="7" width="12" style="26"/>
    <col min="8" max="8" width="1.83203125" style="15" customWidth="1"/>
    <col min="9" max="12" width="12" style="26"/>
    <col min="13" max="13" width="12" style="27"/>
    <col min="14" max="14" width="1.83203125" style="15" hidden="1" customWidth="1"/>
    <col min="15" max="15" width="0" style="28" hidden="1" customWidth="1"/>
    <col min="16" max="16" width="3.83203125" style="15" customWidth="1"/>
    <col min="17" max="17" width="18.33203125" style="83" bestFit="1" customWidth="1"/>
    <col min="18" max="16384" width="12" style="15"/>
  </cols>
  <sheetData>
    <row r="1" spans="2:17" s="10" customFormat="1" ht="18" customHeight="1" x14ac:dyDescent="0.2">
      <c r="B1" s="108" t="s">
        <v>7</v>
      </c>
      <c r="C1" s="108"/>
      <c r="D1" s="108"/>
      <c r="E1" s="107" t="s">
        <v>74</v>
      </c>
      <c r="F1" s="107"/>
      <c r="G1" s="11"/>
      <c r="I1" s="12" t="s">
        <v>16</v>
      </c>
      <c r="J1" s="13">
        <f>VLOOKUP(E1,Salaire!C2:F23,3,FALSE)</f>
        <v>2102.0100000000002</v>
      </c>
      <c r="K1" s="11"/>
      <c r="L1" s="12" t="s">
        <v>17</v>
      </c>
      <c r="M1" s="14">
        <f>VLOOKUP(E1,Salaire!C2:F23,4,FALSE)</f>
        <v>13.859101997758293</v>
      </c>
      <c r="O1" s="14"/>
      <c r="P1" s="80">
        <f ca="1">MONTH(MID(CELL("filename",A1),FIND("]",CELL("filename",A1))+1,32)&amp;1)</f>
        <v>9</v>
      </c>
      <c r="Q1" s="82"/>
    </row>
    <row r="2" spans="2:17" x14ac:dyDescent="0.2">
      <c r="I2" s="12" t="s">
        <v>15</v>
      </c>
      <c r="J2" s="39" t="str">
        <f>VLOOKUP(E1,Salaire!C2:D23,2,FALSE)</f>
        <v>Franck</v>
      </c>
      <c r="K2" s="11"/>
      <c r="L2" s="12" t="s">
        <v>35</v>
      </c>
      <c r="M2" s="40" t="str">
        <f>VLOOKUP(E1,Salaire!C2:G23,5,FALSE)</f>
        <v>4032873</v>
      </c>
    </row>
    <row r="5" spans="2:17" ht="18.75" x14ac:dyDescent="0.2">
      <c r="C5" s="104" t="str">
        <f ca="1">MID(CELL("filename",A1),FIND("]",CELL("filename",A1))+1,32)&amp;" "&amp;Instructions!D2&amp;" - Heures supplémentaires ( "&amp;E1&amp;" "&amp;J2&amp;" - "&amp;M2&amp;" )"</f>
        <v>Septembre 2018 - Heures supplémentaires ( ALEXANDRE Franck - 4032873 )</v>
      </c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</row>
    <row r="8" spans="2:17" s="16" customFormat="1" ht="17.100000000000001" customHeight="1" x14ac:dyDescent="0.2">
      <c r="C8" s="33"/>
      <c r="D8" s="109" t="s">
        <v>2</v>
      </c>
      <c r="E8" s="110"/>
      <c r="F8" s="109" t="s">
        <v>3</v>
      </c>
      <c r="G8" s="110"/>
      <c r="I8" s="109" t="s">
        <v>4</v>
      </c>
      <c r="J8" s="110"/>
      <c r="K8" s="109" t="s">
        <v>5</v>
      </c>
      <c r="L8" s="110"/>
      <c r="M8" s="102" t="s">
        <v>6</v>
      </c>
      <c r="O8" s="105" t="s">
        <v>18</v>
      </c>
      <c r="Q8" s="83"/>
    </row>
    <row r="9" spans="2:17" s="17" customFormat="1" ht="17.100000000000001" customHeight="1" x14ac:dyDescent="0.2">
      <c r="B9" s="34"/>
      <c r="C9" s="34"/>
      <c r="D9" s="97" t="s">
        <v>0</v>
      </c>
      <c r="E9" s="97" t="s">
        <v>1</v>
      </c>
      <c r="F9" s="97" t="s">
        <v>0</v>
      </c>
      <c r="G9" s="97" t="s">
        <v>1</v>
      </c>
      <c r="I9" s="97" t="s">
        <v>0</v>
      </c>
      <c r="J9" s="97" t="s">
        <v>1</v>
      </c>
      <c r="K9" s="97" t="s">
        <v>0</v>
      </c>
      <c r="L9" s="97" t="s">
        <v>1</v>
      </c>
      <c r="M9" s="103"/>
      <c r="O9" s="106"/>
      <c r="Q9" s="83"/>
    </row>
    <row r="10" spans="2:17" s="18" customFormat="1" ht="17.100000000000001" customHeight="1" x14ac:dyDescent="0.2">
      <c r="B10" s="98">
        <f ca="1">DATE(Instructions!D2,MONTH(MID(CELL("filename",A1),FIND("]",CELL("filename",A1))+1,32)&amp;1),1)</f>
        <v>43344</v>
      </c>
      <c r="C10" s="74">
        <f ca="1">DATE(Instructions!D2,MONTH("1/"&amp;MID(CELL("filename",A1),FIND("]",CELL("filename",A1))+1,32)),1)</f>
        <v>43344</v>
      </c>
      <c r="D10" s="42" t="str">
        <f ca="1">IF(OR(WEEKDAY(B10,2)=6,WEEKDAY(B10,2)=7),"",VLOOKUP($E$1,horaire!$B$4:$W$26,3,FALSE))</f>
        <v/>
      </c>
      <c r="E10" s="42" t="str">
        <f ca="1">IF(OR(WEEKDAY(B10,2)=6,WEEKDAY(B10,2)=7),"",VLOOKUP($E$1,horaire!$B$4:$W$26,4,FALSE))</f>
        <v/>
      </c>
      <c r="F10" s="42" t="str">
        <f ca="1">IF(OR(WEEKDAY(B10,2)=6,WEEKDAY(B10,2)=7),"",VLOOKUP($E$1,horaire!$B$4:$W$26,5,FALSE))</f>
        <v/>
      </c>
      <c r="G10" s="42" t="str">
        <f ca="1">IF(OR(WEEKDAY(B10,2)=6,WEEKDAY(B10,2)=7),"",VLOOKUP($E$1,horaire!$B$4:$W$26,6,FALSE))</f>
        <v/>
      </c>
      <c r="H10" s="71"/>
      <c r="I10" s="45"/>
      <c r="J10" s="45"/>
      <c r="K10" s="45"/>
      <c r="L10" s="45"/>
      <c r="M10" s="19" t="str">
        <f t="shared" ref="M10:M40" si="0">IF(AND(I10="",J10="",K10="",L10=""),"",(J10-I10)+(L10-K10))</f>
        <v/>
      </c>
      <c r="N10" s="77"/>
      <c r="O10" s="20" t="str">
        <f t="shared" ref="O10:O40" si="1">IF(M10="","",(M10*$M$1*24)*1.25)</f>
        <v/>
      </c>
      <c r="Q10" s="84"/>
    </row>
    <row r="11" spans="2:17" s="18" customFormat="1" ht="17.100000000000001" customHeight="1" x14ac:dyDescent="0.2">
      <c r="B11" s="99">
        <f t="shared" ref="B11:C26" ca="1" si="2">+B10+1</f>
        <v>43345</v>
      </c>
      <c r="C11" s="75">
        <f t="shared" ca="1" si="2"/>
        <v>43345</v>
      </c>
      <c r="D11" s="72" t="str">
        <f ca="1">IF(OR(WEEKDAY(B11,2)=6,WEEKDAY(B11,2)=7),"",VLOOKUP($E$1,horaire!$B$4:$W$26,3,FALSE))</f>
        <v/>
      </c>
      <c r="E11" s="72" t="str">
        <f ca="1">IF(OR(WEEKDAY(B11,2)=6,WEEKDAY(B11,2)=7),"",VLOOKUP($E$1,horaire!$B$4:$W$26,4,FALSE))</f>
        <v/>
      </c>
      <c r="F11" s="72" t="str">
        <f ca="1">IF(OR(WEEKDAY(B11,2)=6,WEEKDAY(B11,2)=7),"",VLOOKUP($E$1,horaire!$B$4:$W$26,5,FALSE))</f>
        <v/>
      </c>
      <c r="G11" s="72" t="str">
        <f ca="1">IF(OR(WEEKDAY(B11,2)=6,WEEKDAY(B11,2)=7),"",VLOOKUP($E$1,horaire!$B$4:$W$26,6,FALSE))</f>
        <v/>
      </c>
      <c r="H11" s="71"/>
      <c r="I11" s="43"/>
      <c r="J11" s="43"/>
      <c r="K11" s="43"/>
      <c r="L11" s="43"/>
      <c r="M11" s="21" t="str">
        <f t="shared" si="0"/>
        <v/>
      </c>
      <c r="N11" s="78"/>
      <c r="O11" s="22" t="str">
        <f t="shared" si="1"/>
        <v/>
      </c>
      <c r="Q11" s="84"/>
    </row>
    <row r="12" spans="2:17" s="18" customFormat="1" ht="17.100000000000001" customHeight="1" x14ac:dyDescent="0.2">
      <c r="B12" s="99">
        <f t="shared" ca="1" si="2"/>
        <v>43346</v>
      </c>
      <c r="C12" s="75">
        <f t="shared" ca="1" si="2"/>
        <v>43346</v>
      </c>
      <c r="D12" s="72" t="str">
        <f ca="1">IF(OR(WEEKDAY(B12,2)=6,WEEKDAY(B12,2)=7),"",VLOOKUP($E$1,horaire!$B$4:$W$26,3,FALSE))</f>
        <v>02h00</v>
      </c>
      <c r="E12" s="72" t="str">
        <f ca="1">IF(OR(WEEKDAY(B12,2)=6,WEEKDAY(B12,2)=7),"",VLOOKUP($E$1,horaire!$B$4:$W$26,4,FALSE))</f>
        <v>09h51</v>
      </c>
      <c r="F12" s="72" t="str">
        <f ca="1">IF(OR(WEEKDAY(B12,2)=6,WEEKDAY(B12,2)=7),"",VLOOKUP($E$1,horaire!$B$4:$W$26,5,FALSE))</f>
        <v>-</v>
      </c>
      <c r="G12" s="72" t="str">
        <f ca="1">IF(OR(WEEKDAY(B12,2)=6,WEEKDAY(B12,2)=7),"",VLOOKUP($E$1,horaire!$B$4:$W$26,6,FALSE))</f>
        <v>-</v>
      </c>
      <c r="H12" s="71"/>
      <c r="I12" s="43"/>
      <c r="J12" s="43"/>
      <c r="K12" s="43"/>
      <c r="L12" s="43"/>
      <c r="M12" s="21" t="str">
        <f t="shared" si="0"/>
        <v/>
      </c>
      <c r="N12" s="78"/>
      <c r="O12" s="22" t="str">
        <f t="shared" si="1"/>
        <v/>
      </c>
      <c r="Q12" s="84"/>
    </row>
    <row r="13" spans="2:17" s="18" customFormat="1" ht="17.100000000000001" customHeight="1" x14ac:dyDescent="0.2">
      <c r="B13" s="99">
        <f t="shared" ca="1" si="2"/>
        <v>43347</v>
      </c>
      <c r="C13" s="75">
        <f t="shared" ca="1" si="2"/>
        <v>43347</v>
      </c>
      <c r="D13" s="72" t="str">
        <f ca="1">IF(OR(WEEKDAY(B13,2)=6,WEEKDAY(B13,2)=7),"",VLOOKUP($E$1,horaire!$B$4:$W$26,3,FALSE))</f>
        <v>02h00</v>
      </c>
      <c r="E13" s="72" t="str">
        <f ca="1">IF(OR(WEEKDAY(B13,2)=6,WEEKDAY(B13,2)=7),"",VLOOKUP($E$1,horaire!$B$4:$W$26,4,FALSE))</f>
        <v>09h51</v>
      </c>
      <c r="F13" s="72" t="str">
        <f ca="1">IF(OR(WEEKDAY(B13,2)=6,WEEKDAY(B13,2)=7),"",VLOOKUP($E$1,horaire!$B$4:$W$26,5,FALSE))</f>
        <v>-</v>
      </c>
      <c r="G13" s="72" t="str">
        <f ca="1">IF(OR(WEEKDAY(B13,2)=6,WEEKDAY(B13,2)=7),"",VLOOKUP($E$1,horaire!$B$4:$W$26,6,FALSE))</f>
        <v>-</v>
      </c>
      <c r="H13" s="71"/>
      <c r="I13" s="43"/>
      <c r="J13" s="43"/>
      <c r="K13" s="43"/>
      <c r="L13" s="43"/>
      <c r="M13" s="21" t="str">
        <f t="shared" si="0"/>
        <v/>
      </c>
      <c r="N13" s="78"/>
      <c r="O13" s="22" t="str">
        <f t="shared" si="1"/>
        <v/>
      </c>
      <c r="Q13" s="84"/>
    </row>
    <row r="14" spans="2:17" s="18" customFormat="1" ht="17.100000000000001" customHeight="1" x14ac:dyDescent="0.2">
      <c r="B14" s="99">
        <f t="shared" ca="1" si="2"/>
        <v>43348</v>
      </c>
      <c r="C14" s="75">
        <f t="shared" ca="1" si="2"/>
        <v>43348</v>
      </c>
      <c r="D14" s="72" t="str">
        <f ca="1">IF(OR(WEEKDAY(B14,2)=6,WEEKDAY(B14,2)=7),"",VLOOKUP($E$1,horaire!$B$4:$W$26,3,FALSE))</f>
        <v>02h00</v>
      </c>
      <c r="E14" s="72" t="str">
        <f ca="1">IF(OR(WEEKDAY(B14,2)=6,WEEKDAY(B14,2)=7),"",VLOOKUP($E$1,horaire!$B$4:$W$26,4,FALSE))</f>
        <v>09h51</v>
      </c>
      <c r="F14" s="72" t="str">
        <f ca="1">IF(OR(WEEKDAY(B14,2)=6,WEEKDAY(B14,2)=7),"",VLOOKUP($E$1,horaire!$B$4:$W$26,5,FALSE))</f>
        <v>-</v>
      </c>
      <c r="G14" s="72" t="str">
        <f ca="1">IF(OR(WEEKDAY(B14,2)=6,WEEKDAY(B14,2)=7),"",VLOOKUP($E$1,horaire!$B$4:$W$26,6,FALSE))</f>
        <v>-</v>
      </c>
      <c r="H14" s="71"/>
      <c r="I14" s="43"/>
      <c r="J14" s="43"/>
      <c r="K14" s="43"/>
      <c r="L14" s="43"/>
      <c r="M14" s="21" t="str">
        <f t="shared" si="0"/>
        <v/>
      </c>
      <c r="N14" s="78"/>
      <c r="O14" s="22" t="str">
        <f t="shared" si="1"/>
        <v/>
      </c>
      <c r="Q14" s="84"/>
    </row>
    <row r="15" spans="2:17" s="18" customFormat="1" ht="17.100000000000001" customHeight="1" x14ac:dyDescent="0.2">
      <c r="B15" s="99">
        <f t="shared" ca="1" si="2"/>
        <v>43349</v>
      </c>
      <c r="C15" s="75">
        <f t="shared" ca="1" si="2"/>
        <v>43349</v>
      </c>
      <c r="D15" s="72" t="str">
        <f ca="1">IF(OR(WEEKDAY(B15,2)=6,WEEKDAY(B15,2)=7),"",VLOOKUP($E$1,horaire!$B$4:$W$26,3,FALSE))</f>
        <v>02h00</v>
      </c>
      <c r="E15" s="72" t="str">
        <f ca="1">IF(OR(WEEKDAY(B15,2)=6,WEEKDAY(B15,2)=7),"",VLOOKUP($E$1,horaire!$B$4:$W$26,4,FALSE))</f>
        <v>09h51</v>
      </c>
      <c r="F15" s="72" t="str">
        <f ca="1">IF(OR(WEEKDAY(B15,2)=6,WEEKDAY(B15,2)=7),"",VLOOKUP($E$1,horaire!$B$4:$W$26,5,FALSE))</f>
        <v>-</v>
      </c>
      <c r="G15" s="72" t="str">
        <f ca="1">IF(OR(WEEKDAY(B15,2)=6,WEEKDAY(B15,2)=7),"",VLOOKUP($E$1,horaire!$B$4:$W$26,6,FALSE))</f>
        <v>-</v>
      </c>
      <c r="H15" s="71"/>
      <c r="I15" s="43"/>
      <c r="J15" s="43"/>
      <c r="K15" s="43"/>
      <c r="L15" s="43"/>
      <c r="M15" s="21" t="str">
        <f t="shared" si="0"/>
        <v/>
      </c>
      <c r="N15" s="78"/>
      <c r="O15" s="22" t="str">
        <f t="shared" si="1"/>
        <v/>
      </c>
      <c r="Q15" s="84"/>
    </row>
    <row r="16" spans="2:17" s="18" customFormat="1" ht="17.100000000000001" customHeight="1" x14ac:dyDescent="0.2">
      <c r="B16" s="99">
        <f t="shared" ca="1" si="2"/>
        <v>43350</v>
      </c>
      <c r="C16" s="75">
        <f t="shared" ca="1" si="2"/>
        <v>43350</v>
      </c>
      <c r="D16" s="72" t="str">
        <f ca="1">IF(OR(WEEKDAY(B16,2)=6,WEEKDAY(B16,2)=7),"",VLOOKUP($E$1,horaire!$B$4:$W$26,3,FALSE))</f>
        <v>02h00</v>
      </c>
      <c r="E16" s="72" t="str">
        <f ca="1">IF(OR(WEEKDAY(B16,2)=6,WEEKDAY(B16,2)=7),"",VLOOKUP($E$1,horaire!$B$4:$W$26,4,FALSE))</f>
        <v>09h51</v>
      </c>
      <c r="F16" s="72" t="str">
        <f ca="1">IF(OR(WEEKDAY(B16,2)=6,WEEKDAY(B16,2)=7),"",VLOOKUP($E$1,horaire!$B$4:$W$26,5,FALSE))</f>
        <v>-</v>
      </c>
      <c r="G16" s="72" t="str">
        <f ca="1">IF(OR(WEEKDAY(B16,2)=6,WEEKDAY(B16,2)=7),"",VLOOKUP($E$1,horaire!$B$4:$W$26,6,FALSE))</f>
        <v>-</v>
      </c>
      <c r="H16" s="71"/>
      <c r="I16" s="43"/>
      <c r="J16" s="43"/>
      <c r="K16" s="43"/>
      <c r="L16" s="43"/>
      <c r="M16" s="21" t="str">
        <f t="shared" si="0"/>
        <v/>
      </c>
      <c r="N16" s="78"/>
      <c r="O16" s="22" t="str">
        <f t="shared" si="1"/>
        <v/>
      </c>
      <c r="Q16" s="84"/>
    </row>
    <row r="17" spans="2:17" s="18" customFormat="1" ht="17.100000000000001" customHeight="1" x14ac:dyDescent="0.2">
      <c r="B17" s="99">
        <f t="shared" ca="1" si="2"/>
        <v>43351</v>
      </c>
      <c r="C17" s="75">
        <f t="shared" ca="1" si="2"/>
        <v>43351</v>
      </c>
      <c r="D17" s="72" t="str">
        <f ca="1">IF(OR(WEEKDAY(B17,2)=6,WEEKDAY(B17,2)=7),"",VLOOKUP($E$1,horaire!$B$4:$W$26,3,FALSE))</f>
        <v/>
      </c>
      <c r="E17" s="72" t="str">
        <f ca="1">IF(OR(WEEKDAY(B17,2)=6,WEEKDAY(B17,2)=7),"",VLOOKUP($E$1,horaire!$B$4:$W$26,4,FALSE))</f>
        <v/>
      </c>
      <c r="F17" s="72" t="str">
        <f ca="1">IF(OR(WEEKDAY(B17,2)=6,WEEKDAY(B17,2)=7),"",VLOOKUP($E$1,horaire!$B$4:$W$26,5,FALSE))</f>
        <v/>
      </c>
      <c r="G17" s="72" t="str">
        <f ca="1">IF(OR(WEEKDAY(B17,2)=6,WEEKDAY(B17,2)=7),"",VLOOKUP($E$1,horaire!$B$4:$W$26,6,FALSE))</f>
        <v/>
      </c>
      <c r="H17" s="71"/>
      <c r="I17" s="43"/>
      <c r="J17" s="43"/>
      <c r="K17" s="43"/>
      <c r="L17" s="43"/>
      <c r="M17" s="21" t="str">
        <f t="shared" si="0"/>
        <v/>
      </c>
      <c r="N17" s="78"/>
      <c r="O17" s="22" t="str">
        <f t="shared" si="1"/>
        <v/>
      </c>
      <c r="Q17" s="84"/>
    </row>
    <row r="18" spans="2:17" s="18" customFormat="1" ht="17.100000000000001" customHeight="1" x14ac:dyDescent="0.2">
      <c r="B18" s="99">
        <f t="shared" ca="1" si="2"/>
        <v>43352</v>
      </c>
      <c r="C18" s="75">
        <f t="shared" ca="1" si="2"/>
        <v>43352</v>
      </c>
      <c r="D18" s="72" t="str">
        <f ca="1">IF(OR(WEEKDAY(B18,2)=6,WEEKDAY(B18,2)=7),"",VLOOKUP($E$1,horaire!$B$4:$W$26,3,FALSE))</f>
        <v/>
      </c>
      <c r="E18" s="72" t="str">
        <f ca="1">IF(OR(WEEKDAY(B18,2)=6,WEEKDAY(B18,2)=7),"",VLOOKUP($E$1,horaire!$B$4:$W$26,4,FALSE))</f>
        <v/>
      </c>
      <c r="F18" s="72" t="str">
        <f ca="1">IF(OR(WEEKDAY(B18,2)=6,WEEKDAY(B18,2)=7),"",VLOOKUP($E$1,horaire!$B$4:$W$26,5,FALSE))</f>
        <v/>
      </c>
      <c r="G18" s="72" t="str">
        <f ca="1">IF(OR(WEEKDAY(B18,2)=6,WEEKDAY(B18,2)=7),"",VLOOKUP($E$1,horaire!$B$4:$W$26,6,FALSE))</f>
        <v/>
      </c>
      <c r="H18" s="71"/>
      <c r="I18" s="43"/>
      <c r="J18" s="43"/>
      <c r="K18" s="43"/>
      <c r="L18" s="43"/>
      <c r="M18" s="21" t="str">
        <f t="shared" si="0"/>
        <v/>
      </c>
      <c r="N18" s="78"/>
      <c r="O18" s="22" t="str">
        <f t="shared" si="1"/>
        <v/>
      </c>
      <c r="Q18" s="84"/>
    </row>
    <row r="19" spans="2:17" s="18" customFormat="1" ht="17.100000000000001" customHeight="1" x14ac:dyDescent="0.2">
      <c r="B19" s="99">
        <f t="shared" ca="1" si="2"/>
        <v>43353</v>
      </c>
      <c r="C19" s="75">
        <f t="shared" ca="1" si="2"/>
        <v>43353</v>
      </c>
      <c r="D19" s="72" t="str">
        <f ca="1">IF(OR(WEEKDAY(B19,2)=6,WEEKDAY(B19,2)=7),"",VLOOKUP($E$1,horaire!$B$4:$W$26,3,FALSE))</f>
        <v>02h00</v>
      </c>
      <c r="E19" s="72" t="str">
        <f ca="1">IF(OR(WEEKDAY(B19,2)=6,WEEKDAY(B19,2)=7),"",VLOOKUP($E$1,horaire!$B$4:$W$26,4,FALSE))</f>
        <v>09h51</v>
      </c>
      <c r="F19" s="72" t="str">
        <f ca="1">IF(OR(WEEKDAY(B19,2)=6,WEEKDAY(B19,2)=7),"",VLOOKUP($E$1,horaire!$B$4:$W$26,5,FALSE))</f>
        <v>-</v>
      </c>
      <c r="G19" s="72" t="str">
        <f ca="1">IF(OR(WEEKDAY(B19,2)=6,WEEKDAY(B19,2)=7),"",VLOOKUP($E$1,horaire!$B$4:$W$26,6,FALSE))</f>
        <v>-</v>
      </c>
      <c r="H19" s="71"/>
      <c r="I19" s="43"/>
      <c r="J19" s="43"/>
      <c r="K19" s="43"/>
      <c r="L19" s="43"/>
      <c r="M19" s="21" t="str">
        <f t="shared" si="0"/>
        <v/>
      </c>
      <c r="N19" s="78"/>
      <c r="O19" s="22" t="str">
        <f t="shared" si="1"/>
        <v/>
      </c>
      <c r="Q19" s="84"/>
    </row>
    <row r="20" spans="2:17" s="18" customFormat="1" ht="17.100000000000001" customHeight="1" x14ac:dyDescent="0.2">
      <c r="B20" s="99">
        <f t="shared" ca="1" si="2"/>
        <v>43354</v>
      </c>
      <c r="C20" s="75">
        <f t="shared" ca="1" si="2"/>
        <v>43354</v>
      </c>
      <c r="D20" s="72" t="str">
        <f ca="1">IF(OR(WEEKDAY(B20,2)=6,WEEKDAY(B20,2)=7),"",VLOOKUP($E$1,horaire!$B$4:$W$26,3,FALSE))</f>
        <v>02h00</v>
      </c>
      <c r="E20" s="72" t="str">
        <f ca="1">IF(OR(WEEKDAY(B20,2)=6,WEEKDAY(B20,2)=7),"",VLOOKUP($E$1,horaire!$B$4:$W$26,4,FALSE))</f>
        <v>09h51</v>
      </c>
      <c r="F20" s="72" t="str">
        <f ca="1">IF(OR(WEEKDAY(B20,2)=6,WEEKDAY(B20,2)=7),"",VLOOKUP($E$1,horaire!$B$4:$W$26,5,FALSE))</f>
        <v>-</v>
      </c>
      <c r="G20" s="72" t="str">
        <f ca="1">IF(OR(WEEKDAY(B20,2)=6,WEEKDAY(B20,2)=7),"",VLOOKUP($E$1,horaire!$B$4:$W$26,6,FALSE))</f>
        <v>-</v>
      </c>
      <c r="H20" s="71"/>
      <c r="I20" s="43"/>
      <c r="J20" s="43"/>
      <c r="K20" s="43"/>
      <c r="L20" s="43"/>
      <c r="M20" s="21" t="str">
        <f t="shared" si="0"/>
        <v/>
      </c>
      <c r="N20" s="78"/>
      <c r="O20" s="22" t="str">
        <f t="shared" si="1"/>
        <v/>
      </c>
      <c r="Q20" s="84"/>
    </row>
    <row r="21" spans="2:17" s="18" customFormat="1" ht="17.100000000000001" customHeight="1" x14ac:dyDescent="0.2">
      <c r="B21" s="99">
        <f t="shared" ca="1" si="2"/>
        <v>43355</v>
      </c>
      <c r="C21" s="75">
        <f t="shared" ca="1" si="2"/>
        <v>43355</v>
      </c>
      <c r="D21" s="72" t="str">
        <f ca="1">IF(OR(WEEKDAY(B21,2)=6,WEEKDAY(B21,2)=7),"",VLOOKUP($E$1,horaire!$B$4:$W$26,3,FALSE))</f>
        <v>02h00</v>
      </c>
      <c r="E21" s="72" t="str">
        <f ca="1">IF(OR(WEEKDAY(B21,2)=6,WEEKDAY(B21,2)=7),"",VLOOKUP($E$1,horaire!$B$4:$W$26,4,FALSE))</f>
        <v>09h51</v>
      </c>
      <c r="F21" s="72" t="str">
        <f ca="1">IF(OR(WEEKDAY(B21,2)=6,WEEKDAY(B21,2)=7),"",VLOOKUP($E$1,horaire!$B$4:$W$26,5,FALSE))</f>
        <v>-</v>
      </c>
      <c r="G21" s="72" t="str">
        <f ca="1">IF(OR(WEEKDAY(B21,2)=6,WEEKDAY(B21,2)=7),"",VLOOKUP($E$1,horaire!$B$4:$W$26,6,FALSE))</f>
        <v>-</v>
      </c>
      <c r="H21" s="71"/>
      <c r="I21" s="43"/>
      <c r="J21" s="43"/>
      <c r="K21" s="43"/>
      <c r="L21" s="43"/>
      <c r="M21" s="21" t="str">
        <f t="shared" si="0"/>
        <v/>
      </c>
      <c r="N21" s="78"/>
      <c r="O21" s="22" t="str">
        <f t="shared" si="1"/>
        <v/>
      </c>
      <c r="Q21" s="84"/>
    </row>
    <row r="22" spans="2:17" s="18" customFormat="1" ht="17.100000000000001" customHeight="1" x14ac:dyDescent="0.2">
      <c r="B22" s="99">
        <f t="shared" ca="1" si="2"/>
        <v>43356</v>
      </c>
      <c r="C22" s="75">
        <f t="shared" ca="1" si="2"/>
        <v>43356</v>
      </c>
      <c r="D22" s="72" t="str">
        <f ca="1">IF(OR(WEEKDAY(B22,2)=6,WEEKDAY(B22,2)=7),"",VLOOKUP($E$1,horaire!$B$4:$W$26,3,FALSE))</f>
        <v>02h00</v>
      </c>
      <c r="E22" s="72" t="str">
        <f ca="1">IF(OR(WEEKDAY(B22,2)=6,WEEKDAY(B22,2)=7),"",VLOOKUP($E$1,horaire!$B$4:$W$26,4,FALSE))</f>
        <v>09h51</v>
      </c>
      <c r="F22" s="72" t="str">
        <f ca="1">IF(OR(WEEKDAY(B22,2)=6,WEEKDAY(B22,2)=7),"",VLOOKUP($E$1,horaire!$B$4:$W$26,5,FALSE))</f>
        <v>-</v>
      </c>
      <c r="G22" s="72" t="str">
        <f ca="1">IF(OR(WEEKDAY(B22,2)=6,WEEKDAY(B22,2)=7),"",VLOOKUP($E$1,horaire!$B$4:$W$26,6,FALSE))</f>
        <v>-</v>
      </c>
      <c r="H22" s="71"/>
      <c r="I22" s="43"/>
      <c r="J22" s="43"/>
      <c r="K22" s="43"/>
      <c r="L22" s="43"/>
      <c r="M22" s="21" t="str">
        <f t="shared" si="0"/>
        <v/>
      </c>
      <c r="N22" s="78"/>
      <c r="O22" s="22" t="str">
        <f t="shared" si="1"/>
        <v/>
      </c>
      <c r="Q22" s="84"/>
    </row>
    <row r="23" spans="2:17" s="18" customFormat="1" ht="17.100000000000001" customHeight="1" x14ac:dyDescent="0.2">
      <c r="B23" s="99">
        <f t="shared" ca="1" si="2"/>
        <v>43357</v>
      </c>
      <c r="C23" s="75">
        <f t="shared" ca="1" si="2"/>
        <v>43357</v>
      </c>
      <c r="D23" s="72" t="str">
        <f ca="1">IF(OR(WEEKDAY(B23,2)=6,WEEKDAY(B23,2)=7),"",VLOOKUP($E$1,horaire!$B$4:$W$26,3,FALSE))</f>
        <v>02h00</v>
      </c>
      <c r="E23" s="72" t="str">
        <f ca="1">IF(OR(WEEKDAY(B23,2)=6,WEEKDAY(B23,2)=7),"",VLOOKUP($E$1,horaire!$B$4:$W$26,4,FALSE))</f>
        <v>09h51</v>
      </c>
      <c r="F23" s="72" t="str">
        <f ca="1">IF(OR(WEEKDAY(B23,2)=6,WEEKDAY(B23,2)=7),"",VLOOKUP($E$1,horaire!$B$4:$W$26,5,FALSE))</f>
        <v>-</v>
      </c>
      <c r="G23" s="72" t="str">
        <f ca="1">IF(OR(WEEKDAY(B23,2)=6,WEEKDAY(B23,2)=7),"",VLOOKUP($E$1,horaire!$B$4:$W$26,6,FALSE))</f>
        <v>-</v>
      </c>
      <c r="H23" s="71"/>
      <c r="I23" s="43"/>
      <c r="J23" s="43"/>
      <c r="K23" s="43"/>
      <c r="L23" s="43"/>
      <c r="M23" s="21" t="str">
        <f t="shared" si="0"/>
        <v/>
      </c>
      <c r="N23" s="78"/>
      <c r="O23" s="22" t="str">
        <f t="shared" si="1"/>
        <v/>
      </c>
      <c r="Q23" s="84"/>
    </row>
    <row r="24" spans="2:17" s="18" customFormat="1" ht="17.100000000000001" customHeight="1" x14ac:dyDescent="0.2">
      <c r="B24" s="99">
        <f t="shared" ca="1" si="2"/>
        <v>43358</v>
      </c>
      <c r="C24" s="75">
        <f t="shared" ca="1" si="2"/>
        <v>43358</v>
      </c>
      <c r="D24" s="72" t="str">
        <f ca="1">IF(OR(WEEKDAY(B24,2)=6,WEEKDAY(B24,2)=7),"",VLOOKUP($E$1,horaire!$B$4:$W$26,3,FALSE))</f>
        <v/>
      </c>
      <c r="E24" s="72" t="str">
        <f ca="1">IF(OR(WEEKDAY(B24,2)=6,WEEKDAY(B24,2)=7),"",VLOOKUP($E$1,horaire!$B$4:$W$26,4,FALSE))</f>
        <v/>
      </c>
      <c r="F24" s="72" t="str">
        <f ca="1">IF(OR(WEEKDAY(B24,2)=6,WEEKDAY(B24,2)=7),"",VLOOKUP($E$1,horaire!$B$4:$W$26,5,FALSE))</f>
        <v/>
      </c>
      <c r="G24" s="72" t="str">
        <f ca="1">IF(OR(WEEKDAY(B24,2)=6,WEEKDAY(B24,2)=7),"",VLOOKUP($E$1,horaire!$B$4:$W$26,6,FALSE))</f>
        <v/>
      </c>
      <c r="H24" s="71"/>
      <c r="I24" s="43"/>
      <c r="J24" s="43"/>
      <c r="K24" s="43"/>
      <c r="L24" s="43"/>
      <c r="M24" s="21" t="str">
        <f t="shared" si="0"/>
        <v/>
      </c>
      <c r="N24" s="78"/>
      <c r="O24" s="22" t="str">
        <f t="shared" si="1"/>
        <v/>
      </c>
      <c r="Q24" s="84"/>
    </row>
    <row r="25" spans="2:17" s="18" customFormat="1" ht="17.100000000000001" customHeight="1" x14ac:dyDescent="0.2">
      <c r="B25" s="99">
        <f t="shared" ca="1" si="2"/>
        <v>43359</v>
      </c>
      <c r="C25" s="75">
        <f t="shared" ca="1" si="2"/>
        <v>43359</v>
      </c>
      <c r="D25" s="72" t="str">
        <f ca="1">IF(OR(WEEKDAY(B25,2)=6,WEEKDAY(B25,2)=7),"",VLOOKUP($E$1,horaire!$B$4:$W$26,3,FALSE))</f>
        <v/>
      </c>
      <c r="E25" s="72" t="str">
        <f ca="1">IF(OR(WEEKDAY(B25,2)=6,WEEKDAY(B25,2)=7),"",VLOOKUP($E$1,horaire!$B$4:$W$26,4,FALSE))</f>
        <v/>
      </c>
      <c r="F25" s="72" t="str">
        <f ca="1">IF(OR(WEEKDAY(B25,2)=6,WEEKDAY(B25,2)=7),"",VLOOKUP($E$1,horaire!$B$4:$W$26,5,FALSE))</f>
        <v/>
      </c>
      <c r="G25" s="72" t="str">
        <f ca="1">IF(OR(WEEKDAY(B25,2)=6,WEEKDAY(B25,2)=7),"",VLOOKUP($E$1,horaire!$B$4:$W$26,6,FALSE))</f>
        <v/>
      </c>
      <c r="H25" s="71"/>
      <c r="I25" s="43"/>
      <c r="J25" s="43"/>
      <c r="K25" s="43"/>
      <c r="L25" s="43"/>
      <c r="M25" s="21" t="str">
        <f t="shared" si="0"/>
        <v/>
      </c>
      <c r="N25" s="78"/>
      <c r="O25" s="22" t="str">
        <f t="shared" si="1"/>
        <v/>
      </c>
      <c r="Q25" s="84"/>
    </row>
    <row r="26" spans="2:17" s="18" customFormat="1" ht="17.100000000000001" customHeight="1" x14ac:dyDescent="0.2">
      <c r="B26" s="99">
        <f t="shared" ca="1" si="2"/>
        <v>43360</v>
      </c>
      <c r="C26" s="75">
        <f t="shared" ca="1" si="2"/>
        <v>43360</v>
      </c>
      <c r="D26" s="72" t="str">
        <f ca="1">IF(OR(WEEKDAY(B26,2)=6,WEEKDAY(B26,2)=7),"",VLOOKUP($E$1,horaire!$B$4:$W$26,3,FALSE))</f>
        <v>02h00</v>
      </c>
      <c r="E26" s="72" t="str">
        <f ca="1">IF(OR(WEEKDAY(B26,2)=6,WEEKDAY(B26,2)=7),"",VLOOKUP($E$1,horaire!$B$4:$W$26,4,FALSE))</f>
        <v>09h51</v>
      </c>
      <c r="F26" s="72" t="str">
        <f ca="1">IF(OR(WEEKDAY(B26,2)=6,WEEKDAY(B26,2)=7),"",VLOOKUP($E$1,horaire!$B$4:$W$26,5,FALSE))</f>
        <v>-</v>
      </c>
      <c r="G26" s="72" t="str">
        <f ca="1">IF(OR(WEEKDAY(B26,2)=6,WEEKDAY(B26,2)=7),"",VLOOKUP($E$1,horaire!$B$4:$W$26,6,FALSE))</f>
        <v>-</v>
      </c>
      <c r="H26" s="71"/>
      <c r="I26" s="43"/>
      <c r="J26" s="43"/>
      <c r="K26" s="43"/>
      <c r="L26" s="43"/>
      <c r="M26" s="21" t="str">
        <f t="shared" si="0"/>
        <v/>
      </c>
      <c r="N26" s="78"/>
      <c r="O26" s="22" t="str">
        <f t="shared" si="1"/>
        <v/>
      </c>
      <c r="Q26" s="84"/>
    </row>
    <row r="27" spans="2:17" s="18" customFormat="1" ht="17.100000000000001" customHeight="1" x14ac:dyDescent="0.2">
      <c r="B27" s="99">
        <f t="shared" ref="B27:C40" ca="1" si="3">+B26+1</f>
        <v>43361</v>
      </c>
      <c r="C27" s="75">
        <f t="shared" ca="1" si="3"/>
        <v>43361</v>
      </c>
      <c r="D27" s="72" t="str">
        <f ca="1">IF(OR(WEEKDAY(B27,2)=6,WEEKDAY(B27,2)=7),"",VLOOKUP($E$1,horaire!$B$4:$W$26,3,FALSE))</f>
        <v>02h00</v>
      </c>
      <c r="E27" s="72" t="str">
        <f ca="1">IF(OR(WEEKDAY(B27,2)=6,WEEKDAY(B27,2)=7),"",VLOOKUP($E$1,horaire!$B$4:$W$26,4,FALSE))</f>
        <v>09h51</v>
      </c>
      <c r="F27" s="72" t="str">
        <f ca="1">IF(OR(WEEKDAY(B27,2)=6,WEEKDAY(B27,2)=7),"",VLOOKUP($E$1,horaire!$B$4:$W$26,5,FALSE))</f>
        <v>-</v>
      </c>
      <c r="G27" s="72" t="str">
        <f ca="1">IF(OR(WEEKDAY(B27,2)=6,WEEKDAY(B27,2)=7),"",VLOOKUP($E$1,horaire!$B$4:$W$26,6,FALSE))</f>
        <v>-</v>
      </c>
      <c r="H27" s="71"/>
      <c r="I27" s="43"/>
      <c r="J27" s="43"/>
      <c r="K27" s="43"/>
      <c r="L27" s="43"/>
      <c r="M27" s="29" t="str">
        <f t="shared" si="0"/>
        <v/>
      </c>
      <c r="N27" s="78"/>
      <c r="O27" s="22" t="str">
        <f t="shared" si="1"/>
        <v/>
      </c>
      <c r="Q27" s="84"/>
    </row>
    <row r="28" spans="2:17" s="18" customFormat="1" ht="17.100000000000001" customHeight="1" x14ac:dyDescent="0.2">
      <c r="B28" s="99">
        <f t="shared" ca="1" si="3"/>
        <v>43362</v>
      </c>
      <c r="C28" s="75">
        <f t="shared" ca="1" si="3"/>
        <v>43362</v>
      </c>
      <c r="D28" s="72" t="str">
        <f ca="1">IF(OR(WEEKDAY(B28,2)=6,WEEKDAY(B28,2)=7),"",VLOOKUP($E$1,horaire!$B$4:$W$26,3,FALSE))</f>
        <v>02h00</v>
      </c>
      <c r="E28" s="72" t="str">
        <f ca="1">IF(OR(WEEKDAY(B28,2)=6,WEEKDAY(B28,2)=7),"",VLOOKUP($E$1,horaire!$B$4:$W$26,4,FALSE))</f>
        <v>09h51</v>
      </c>
      <c r="F28" s="72" t="str">
        <f ca="1">IF(OR(WEEKDAY(B28,2)=6,WEEKDAY(B28,2)=7),"",VLOOKUP($E$1,horaire!$B$4:$W$26,5,FALSE))</f>
        <v>-</v>
      </c>
      <c r="G28" s="72" t="str">
        <f ca="1">IF(OR(WEEKDAY(B28,2)=6,WEEKDAY(B28,2)=7),"",VLOOKUP($E$1,horaire!$B$4:$W$26,6,FALSE))</f>
        <v>-</v>
      </c>
      <c r="H28" s="71"/>
      <c r="I28" s="43"/>
      <c r="J28" s="43"/>
      <c r="K28" s="43"/>
      <c r="L28" s="43"/>
      <c r="M28" s="29" t="str">
        <f t="shared" si="0"/>
        <v/>
      </c>
      <c r="N28" s="78"/>
      <c r="O28" s="22" t="str">
        <f t="shared" si="1"/>
        <v/>
      </c>
      <c r="Q28" s="84"/>
    </row>
    <row r="29" spans="2:17" s="18" customFormat="1" ht="17.100000000000001" customHeight="1" x14ac:dyDescent="0.2">
      <c r="B29" s="99">
        <f t="shared" ca="1" si="3"/>
        <v>43363</v>
      </c>
      <c r="C29" s="75">
        <f t="shared" ca="1" si="3"/>
        <v>43363</v>
      </c>
      <c r="D29" s="72" t="str">
        <f ca="1">IF(OR(WEEKDAY(B29,2)=6,WEEKDAY(B29,2)=7),"",VLOOKUP($E$1,horaire!$B$4:$W$26,3,FALSE))</f>
        <v>02h00</v>
      </c>
      <c r="E29" s="72" t="str">
        <f ca="1">IF(OR(WEEKDAY(B29,2)=6,WEEKDAY(B29,2)=7),"",VLOOKUP($E$1,horaire!$B$4:$W$26,4,FALSE))</f>
        <v>09h51</v>
      </c>
      <c r="F29" s="72" t="str">
        <f ca="1">IF(OR(WEEKDAY(B29,2)=6,WEEKDAY(B29,2)=7),"",VLOOKUP($E$1,horaire!$B$4:$W$26,5,FALSE))</f>
        <v>-</v>
      </c>
      <c r="G29" s="72" t="str">
        <f ca="1">IF(OR(WEEKDAY(B29,2)=6,WEEKDAY(B29,2)=7),"",VLOOKUP($E$1,horaire!$B$4:$W$26,6,FALSE))</f>
        <v>-</v>
      </c>
      <c r="H29" s="71"/>
      <c r="I29" s="43"/>
      <c r="J29" s="43"/>
      <c r="K29" s="43"/>
      <c r="L29" s="43"/>
      <c r="M29" s="29" t="str">
        <f t="shared" si="0"/>
        <v/>
      </c>
      <c r="N29" s="78"/>
      <c r="O29" s="22" t="str">
        <f t="shared" si="1"/>
        <v/>
      </c>
      <c r="Q29" s="84"/>
    </row>
    <row r="30" spans="2:17" s="18" customFormat="1" ht="17.100000000000001" customHeight="1" x14ac:dyDescent="0.2">
      <c r="B30" s="99">
        <f t="shared" ca="1" si="3"/>
        <v>43364</v>
      </c>
      <c r="C30" s="75">
        <f t="shared" ca="1" si="3"/>
        <v>43364</v>
      </c>
      <c r="D30" s="72" t="str">
        <f ca="1">IF(OR(WEEKDAY(B30,2)=6,WEEKDAY(B30,2)=7),"",VLOOKUP($E$1,horaire!$B$4:$W$26,3,FALSE))</f>
        <v>02h00</v>
      </c>
      <c r="E30" s="72" t="str">
        <f ca="1">IF(OR(WEEKDAY(B30,2)=6,WEEKDAY(B30,2)=7),"",VLOOKUP($E$1,horaire!$B$4:$W$26,4,FALSE))</f>
        <v>09h51</v>
      </c>
      <c r="F30" s="72" t="str">
        <f ca="1">IF(OR(WEEKDAY(B30,2)=6,WEEKDAY(B30,2)=7),"",VLOOKUP($E$1,horaire!$B$4:$W$26,5,FALSE))</f>
        <v>-</v>
      </c>
      <c r="G30" s="72" t="str">
        <f ca="1">IF(OR(WEEKDAY(B30,2)=6,WEEKDAY(B30,2)=7),"",VLOOKUP($E$1,horaire!$B$4:$W$26,6,FALSE))</f>
        <v>-</v>
      </c>
      <c r="H30" s="71"/>
      <c r="I30" s="43"/>
      <c r="J30" s="43"/>
      <c r="K30" s="43"/>
      <c r="L30" s="43"/>
      <c r="M30" s="29" t="str">
        <f t="shared" si="0"/>
        <v/>
      </c>
      <c r="N30" s="78"/>
      <c r="O30" s="22" t="str">
        <f t="shared" si="1"/>
        <v/>
      </c>
      <c r="Q30" s="84"/>
    </row>
    <row r="31" spans="2:17" s="18" customFormat="1" ht="17.100000000000001" customHeight="1" x14ac:dyDescent="0.2">
      <c r="B31" s="99">
        <f t="shared" ca="1" si="3"/>
        <v>43365</v>
      </c>
      <c r="C31" s="75">
        <f t="shared" ca="1" si="3"/>
        <v>43365</v>
      </c>
      <c r="D31" s="72" t="str">
        <f ca="1">IF(OR(WEEKDAY(B31,2)=6,WEEKDAY(B31,2)=7),"",VLOOKUP($E$1,horaire!$B$4:$W$26,3,FALSE))</f>
        <v/>
      </c>
      <c r="E31" s="72" t="str">
        <f ca="1">IF(OR(WEEKDAY(B31,2)=6,WEEKDAY(B31,2)=7),"",VLOOKUP($E$1,horaire!$B$4:$W$26,4,FALSE))</f>
        <v/>
      </c>
      <c r="F31" s="72" t="str">
        <f ca="1">IF(OR(WEEKDAY(B31,2)=6,WEEKDAY(B31,2)=7),"",VLOOKUP($E$1,horaire!$B$4:$W$26,5,FALSE))</f>
        <v/>
      </c>
      <c r="G31" s="72" t="str">
        <f ca="1">IF(OR(WEEKDAY(B31,2)=6,WEEKDAY(B31,2)=7),"",VLOOKUP($E$1,horaire!$B$4:$W$26,6,FALSE))</f>
        <v/>
      </c>
      <c r="H31" s="71"/>
      <c r="I31" s="43"/>
      <c r="J31" s="43"/>
      <c r="K31" s="43"/>
      <c r="L31" s="43"/>
      <c r="M31" s="29" t="str">
        <f t="shared" si="0"/>
        <v/>
      </c>
      <c r="N31" s="78"/>
      <c r="O31" s="22" t="str">
        <f t="shared" si="1"/>
        <v/>
      </c>
      <c r="Q31" s="84"/>
    </row>
    <row r="32" spans="2:17" s="18" customFormat="1" ht="17.100000000000001" customHeight="1" x14ac:dyDescent="0.2">
      <c r="B32" s="99">
        <f t="shared" ca="1" si="3"/>
        <v>43366</v>
      </c>
      <c r="C32" s="75">
        <f t="shared" ca="1" si="3"/>
        <v>43366</v>
      </c>
      <c r="D32" s="72" t="str">
        <f ca="1">IF(OR(WEEKDAY(B32,2)=6,WEEKDAY(B32,2)=7),"",VLOOKUP($E$1,horaire!$B$4:$W$26,3,FALSE))</f>
        <v/>
      </c>
      <c r="E32" s="72" t="str">
        <f ca="1">IF(OR(WEEKDAY(B32,2)=6,WEEKDAY(B32,2)=7),"",VLOOKUP($E$1,horaire!$B$4:$W$26,4,FALSE))</f>
        <v/>
      </c>
      <c r="F32" s="72" t="str">
        <f ca="1">IF(OR(WEEKDAY(B32,2)=6,WEEKDAY(B32,2)=7),"",VLOOKUP($E$1,horaire!$B$4:$W$26,5,FALSE))</f>
        <v/>
      </c>
      <c r="G32" s="72" t="str">
        <f ca="1">IF(OR(WEEKDAY(B32,2)=6,WEEKDAY(B32,2)=7),"",VLOOKUP($E$1,horaire!$B$4:$W$26,6,FALSE))</f>
        <v/>
      </c>
      <c r="H32" s="71"/>
      <c r="I32" s="43"/>
      <c r="J32" s="43"/>
      <c r="K32" s="43"/>
      <c r="L32" s="43"/>
      <c r="M32" s="29" t="str">
        <f t="shared" si="0"/>
        <v/>
      </c>
      <c r="N32" s="78"/>
      <c r="O32" s="22" t="str">
        <f t="shared" si="1"/>
        <v/>
      </c>
      <c r="Q32" s="84"/>
    </row>
    <row r="33" spans="2:17" s="18" customFormat="1" ht="17.100000000000001" customHeight="1" x14ac:dyDescent="0.2">
      <c r="B33" s="99">
        <f t="shared" ca="1" si="3"/>
        <v>43367</v>
      </c>
      <c r="C33" s="75">
        <f t="shared" ca="1" si="3"/>
        <v>43367</v>
      </c>
      <c r="D33" s="72" t="str">
        <f ca="1">IF(OR(WEEKDAY(B33,2)=6,WEEKDAY(B33,2)=7),"",VLOOKUP($E$1,horaire!$B$4:$W$26,3,FALSE))</f>
        <v>02h00</v>
      </c>
      <c r="E33" s="72" t="str">
        <f ca="1">IF(OR(WEEKDAY(B33,2)=6,WEEKDAY(B33,2)=7),"",VLOOKUP($E$1,horaire!$B$4:$W$26,4,FALSE))</f>
        <v>09h51</v>
      </c>
      <c r="F33" s="72" t="str">
        <f ca="1">IF(OR(WEEKDAY(B33,2)=6,WEEKDAY(B33,2)=7),"",VLOOKUP($E$1,horaire!$B$4:$W$26,5,FALSE))</f>
        <v>-</v>
      </c>
      <c r="G33" s="72" t="str">
        <f ca="1">IF(OR(WEEKDAY(B33,2)=6,WEEKDAY(B33,2)=7),"",VLOOKUP($E$1,horaire!$B$4:$W$26,6,FALSE))</f>
        <v>-</v>
      </c>
      <c r="H33" s="71"/>
      <c r="I33" s="43"/>
      <c r="J33" s="43"/>
      <c r="K33" s="43"/>
      <c r="L33" s="43"/>
      <c r="M33" s="29" t="str">
        <f t="shared" si="0"/>
        <v/>
      </c>
      <c r="N33" s="78"/>
      <c r="O33" s="22" t="str">
        <f t="shared" si="1"/>
        <v/>
      </c>
      <c r="Q33" s="84"/>
    </row>
    <row r="34" spans="2:17" s="18" customFormat="1" ht="17.100000000000001" customHeight="1" x14ac:dyDescent="0.2">
      <c r="B34" s="99">
        <f t="shared" ca="1" si="3"/>
        <v>43368</v>
      </c>
      <c r="C34" s="75">
        <f t="shared" ca="1" si="3"/>
        <v>43368</v>
      </c>
      <c r="D34" s="72" t="str">
        <f ca="1">IF(OR(WEEKDAY(B34,2)=6,WEEKDAY(B34,2)=7),"",VLOOKUP($E$1,horaire!$B$4:$W$26,3,FALSE))</f>
        <v>02h00</v>
      </c>
      <c r="E34" s="72" t="str">
        <f ca="1">IF(OR(WEEKDAY(B34,2)=6,WEEKDAY(B34,2)=7),"",VLOOKUP($E$1,horaire!$B$4:$W$26,4,FALSE))</f>
        <v>09h51</v>
      </c>
      <c r="F34" s="72" t="str">
        <f ca="1">IF(OR(WEEKDAY(B34,2)=6,WEEKDAY(B34,2)=7),"",VLOOKUP($E$1,horaire!$B$4:$W$26,5,FALSE))</f>
        <v>-</v>
      </c>
      <c r="G34" s="72" t="str">
        <f ca="1">IF(OR(WEEKDAY(B34,2)=6,WEEKDAY(B34,2)=7),"",VLOOKUP($E$1,horaire!$B$4:$W$26,6,FALSE))</f>
        <v>-</v>
      </c>
      <c r="H34" s="71"/>
      <c r="I34" s="43"/>
      <c r="J34" s="43"/>
      <c r="K34" s="43"/>
      <c r="L34" s="43"/>
      <c r="M34" s="29" t="str">
        <f t="shared" si="0"/>
        <v/>
      </c>
      <c r="N34" s="78"/>
      <c r="O34" s="22" t="str">
        <f t="shared" si="1"/>
        <v/>
      </c>
      <c r="Q34" s="84"/>
    </row>
    <row r="35" spans="2:17" s="18" customFormat="1" ht="17.100000000000001" customHeight="1" x14ac:dyDescent="0.2">
      <c r="B35" s="99">
        <f t="shared" ca="1" si="3"/>
        <v>43369</v>
      </c>
      <c r="C35" s="75">
        <f t="shared" ca="1" si="3"/>
        <v>43369</v>
      </c>
      <c r="D35" s="72" t="str">
        <f ca="1">IF(OR(WEEKDAY(B35,2)=6,WEEKDAY(B35,2)=7),"",VLOOKUP($E$1,horaire!$B$4:$W$26,3,FALSE))</f>
        <v>02h00</v>
      </c>
      <c r="E35" s="72" t="str">
        <f ca="1">IF(OR(WEEKDAY(B35,2)=6,WEEKDAY(B35,2)=7),"",VLOOKUP($E$1,horaire!$B$4:$W$26,4,FALSE))</f>
        <v>09h51</v>
      </c>
      <c r="F35" s="72" t="str">
        <f ca="1">IF(OR(WEEKDAY(B35,2)=6,WEEKDAY(B35,2)=7),"",VLOOKUP($E$1,horaire!$B$4:$W$26,5,FALSE))</f>
        <v>-</v>
      </c>
      <c r="G35" s="72" t="str">
        <f ca="1">IF(OR(WEEKDAY(B35,2)=6,WEEKDAY(B35,2)=7),"",VLOOKUP($E$1,horaire!$B$4:$W$26,6,FALSE))</f>
        <v>-</v>
      </c>
      <c r="H35" s="71"/>
      <c r="I35" s="43"/>
      <c r="J35" s="43"/>
      <c r="K35" s="43"/>
      <c r="L35" s="43"/>
      <c r="M35" s="29" t="str">
        <f t="shared" si="0"/>
        <v/>
      </c>
      <c r="N35" s="78"/>
      <c r="O35" s="22" t="str">
        <f t="shared" si="1"/>
        <v/>
      </c>
      <c r="Q35" s="84"/>
    </row>
    <row r="36" spans="2:17" s="18" customFormat="1" ht="17.100000000000001" customHeight="1" x14ac:dyDescent="0.2">
      <c r="B36" s="99">
        <f t="shared" ca="1" si="3"/>
        <v>43370</v>
      </c>
      <c r="C36" s="75">
        <f t="shared" ca="1" si="3"/>
        <v>43370</v>
      </c>
      <c r="D36" s="72" t="str">
        <f ca="1">IF(OR(WEEKDAY(B36,2)=6,WEEKDAY(B36,2)=7),"",VLOOKUP($E$1,horaire!$B$4:$W$26,3,FALSE))</f>
        <v>02h00</v>
      </c>
      <c r="E36" s="72" t="str">
        <f ca="1">IF(OR(WEEKDAY(B36,2)=6,WEEKDAY(B36,2)=7),"",VLOOKUP($E$1,horaire!$B$4:$W$26,4,FALSE))</f>
        <v>09h51</v>
      </c>
      <c r="F36" s="72" t="str">
        <f ca="1">IF(OR(WEEKDAY(B36,2)=6,WEEKDAY(B36,2)=7),"",VLOOKUP($E$1,horaire!$B$4:$W$26,5,FALSE))</f>
        <v>-</v>
      </c>
      <c r="G36" s="72" t="str">
        <f ca="1">IF(OR(WEEKDAY(B36,2)=6,WEEKDAY(B36,2)=7),"",VLOOKUP($E$1,horaire!$B$4:$W$26,6,FALSE))</f>
        <v>-</v>
      </c>
      <c r="H36" s="71"/>
      <c r="I36" s="43"/>
      <c r="J36" s="43"/>
      <c r="K36" s="43"/>
      <c r="L36" s="43"/>
      <c r="M36" s="29" t="str">
        <f t="shared" si="0"/>
        <v/>
      </c>
      <c r="N36" s="78"/>
      <c r="O36" s="22" t="str">
        <f t="shared" si="1"/>
        <v/>
      </c>
      <c r="Q36" s="84"/>
    </row>
    <row r="37" spans="2:17" s="18" customFormat="1" ht="17.100000000000001" customHeight="1" x14ac:dyDescent="0.2">
      <c r="B37" s="99">
        <f t="shared" ca="1" si="3"/>
        <v>43371</v>
      </c>
      <c r="C37" s="75">
        <f t="shared" ca="1" si="3"/>
        <v>43371</v>
      </c>
      <c r="D37" s="72" t="str">
        <f ca="1">IF(OR(WEEKDAY(B37,2)=6,WEEKDAY(B37,2)=7),"",VLOOKUP($E$1,horaire!$B$4:$W$26,3,FALSE))</f>
        <v>02h00</v>
      </c>
      <c r="E37" s="72" t="str">
        <f ca="1">IF(OR(WEEKDAY(B37,2)=6,WEEKDAY(B37,2)=7),"",VLOOKUP($E$1,horaire!$B$4:$W$26,4,FALSE))</f>
        <v>09h51</v>
      </c>
      <c r="F37" s="72" t="str">
        <f ca="1">IF(OR(WEEKDAY(B37,2)=6,WEEKDAY(B37,2)=7),"",VLOOKUP($E$1,horaire!$B$4:$W$26,5,FALSE))</f>
        <v>-</v>
      </c>
      <c r="G37" s="72" t="str">
        <f ca="1">IF(OR(WEEKDAY(B37,2)=6,WEEKDAY(B37,2)=7),"",VLOOKUP($E$1,horaire!$B$4:$W$26,6,FALSE))</f>
        <v>-</v>
      </c>
      <c r="H37" s="71"/>
      <c r="I37" s="43"/>
      <c r="J37" s="43"/>
      <c r="K37" s="43"/>
      <c r="L37" s="43"/>
      <c r="M37" s="29" t="str">
        <f t="shared" si="0"/>
        <v/>
      </c>
      <c r="N37" s="78"/>
      <c r="O37" s="22" t="str">
        <f t="shared" si="1"/>
        <v/>
      </c>
      <c r="Q37" s="84"/>
    </row>
    <row r="38" spans="2:17" s="18" customFormat="1" ht="17.100000000000001" customHeight="1" x14ac:dyDescent="0.2">
      <c r="B38" s="99">
        <f t="shared" ca="1" si="3"/>
        <v>43372</v>
      </c>
      <c r="C38" s="75">
        <f t="shared" ca="1" si="3"/>
        <v>43372</v>
      </c>
      <c r="D38" s="72" t="str">
        <f ca="1">IF(OR(WEEKDAY(B38,2)=6,WEEKDAY(B38,2)=7),"",VLOOKUP($E$1,horaire!$B$4:$W$26,3,FALSE))</f>
        <v/>
      </c>
      <c r="E38" s="72" t="str">
        <f ca="1">IF(OR(WEEKDAY(B38,2)=6,WEEKDAY(B38,2)=7),"",VLOOKUP($E$1,horaire!$B$4:$W$26,4,FALSE))</f>
        <v/>
      </c>
      <c r="F38" s="72" t="str">
        <f ca="1">IF(OR(WEEKDAY(B38,2)=6,WEEKDAY(B38,2)=7),"",VLOOKUP($E$1,horaire!$B$4:$W$26,5,FALSE))</f>
        <v/>
      </c>
      <c r="G38" s="72" t="str">
        <f ca="1">IF(OR(WEEKDAY(B38,2)=6,WEEKDAY(B38,2)=7),"",VLOOKUP($E$1,horaire!$B$4:$W$26,6,FALSE))</f>
        <v/>
      </c>
      <c r="H38" s="71"/>
      <c r="I38" s="43"/>
      <c r="J38" s="43"/>
      <c r="K38" s="43"/>
      <c r="L38" s="43"/>
      <c r="M38" s="29" t="str">
        <f t="shared" si="0"/>
        <v/>
      </c>
      <c r="N38" s="78"/>
      <c r="O38" s="22" t="str">
        <f t="shared" si="1"/>
        <v/>
      </c>
      <c r="Q38" s="84"/>
    </row>
    <row r="39" spans="2:17" s="18" customFormat="1" ht="17.100000000000001" customHeight="1" x14ac:dyDescent="0.2">
      <c r="B39" s="99">
        <f t="shared" ca="1" si="3"/>
        <v>43373</v>
      </c>
      <c r="C39" s="75">
        <f t="shared" ca="1" si="3"/>
        <v>43373</v>
      </c>
      <c r="D39" s="72" t="str">
        <f ca="1">IF(OR(WEEKDAY(B39,2)=6,WEEKDAY(B39,2)=7),"",VLOOKUP($E$1,horaire!$B$4:$W$26,3,FALSE))</f>
        <v/>
      </c>
      <c r="E39" s="72" t="str">
        <f ca="1">IF(OR(WEEKDAY(B39,2)=6,WEEKDAY(B39,2)=7),"",VLOOKUP($E$1,horaire!$B$4:$W$26,4,FALSE))</f>
        <v/>
      </c>
      <c r="F39" s="72" t="str">
        <f ca="1">IF(OR(WEEKDAY(B39,2)=6,WEEKDAY(B39,2)=7),"",VLOOKUP($E$1,horaire!$B$4:$W$26,5,FALSE))</f>
        <v/>
      </c>
      <c r="G39" s="72" t="str">
        <f ca="1">IF(OR(WEEKDAY(B39,2)=6,WEEKDAY(B39,2)=7),"",VLOOKUP($E$1,horaire!$B$4:$W$26,6,FALSE))</f>
        <v/>
      </c>
      <c r="H39" s="71"/>
      <c r="I39" s="43"/>
      <c r="J39" s="43"/>
      <c r="K39" s="43"/>
      <c r="L39" s="43"/>
      <c r="M39" s="29" t="str">
        <f t="shared" si="0"/>
        <v/>
      </c>
      <c r="N39" s="78"/>
      <c r="O39" s="22" t="str">
        <f t="shared" si="1"/>
        <v/>
      </c>
      <c r="Q39" s="84"/>
    </row>
    <row r="40" spans="2:17" s="18" customFormat="1" ht="17.100000000000001" customHeight="1" x14ac:dyDescent="0.2">
      <c r="B40" s="100">
        <f t="shared" ca="1" si="3"/>
        <v>43374</v>
      </c>
      <c r="C40" s="76">
        <f t="shared" ca="1" si="3"/>
        <v>43374</v>
      </c>
      <c r="D40" s="73" t="str">
        <f ca="1">IF(OR(WEEKDAY(B40,2)=6,WEEKDAY(B40,2)=7),"",VLOOKUP($E$1,horaire!$B$4:$W$26,3,FALSE))</f>
        <v>02h00</v>
      </c>
      <c r="E40" s="73" t="str">
        <f ca="1">IF(OR(WEEKDAY(B40,2)=6,WEEKDAY(B40,2)=7),"",VLOOKUP($E$1,horaire!$B$4:$W$26,4,FALSE))</f>
        <v>09h51</v>
      </c>
      <c r="F40" s="73" t="str">
        <f ca="1">IF(OR(WEEKDAY(B40,2)=6,WEEKDAY(B40,2)=7),"",VLOOKUP($E$1,horaire!$B$4:$W$26,5,FALSE))</f>
        <v>-</v>
      </c>
      <c r="G40" s="73" t="str">
        <f ca="1">IF(OR(WEEKDAY(B40,2)=6,WEEKDAY(B40,2)=7),"",VLOOKUP($E$1,horaire!$B$4:$W$26,6,FALSE))</f>
        <v>-</v>
      </c>
      <c r="H40" s="71"/>
      <c r="I40" s="44"/>
      <c r="J40" s="44"/>
      <c r="K40" s="44"/>
      <c r="L40" s="44"/>
      <c r="M40" s="30" t="str">
        <f t="shared" si="0"/>
        <v/>
      </c>
      <c r="N40" s="79"/>
      <c r="O40" s="23" t="str">
        <f t="shared" si="1"/>
        <v/>
      </c>
      <c r="Q40" s="84"/>
    </row>
    <row r="41" spans="2:17" ht="24.95" customHeight="1" x14ac:dyDescent="0.2"/>
    <row r="42" spans="2:17" ht="18" customHeight="1" x14ac:dyDescent="0.2">
      <c r="K42" s="31"/>
      <c r="L42" s="32" t="str">
        <f ca="1">"Cumul "&amp;MID(CELL("filename",A1),FIND("]",CELL("filename",A1))+1,32)</f>
        <v>Cumul Septembre</v>
      </c>
      <c r="M42" s="24" t="str">
        <f>IF(SUM(M10:M40)=0,"",SUM(M10:M40))</f>
        <v/>
      </c>
      <c r="O42" s="25" t="str">
        <f>IF(SUM(O10:O40)=0,"",SUM(O10:O40))</f>
        <v/>
      </c>
    </row>
    <row r="46" spans="2:17" x14ac:dyDescent="0.2">
      <c r="C46" s="41" t="s">
        <v>12</v>
      </c>
      <c r="F46" s="26" t="s">
        <v>12</v>
      </c>
      <c r="J46" s="26" t="s">
        <v>12</v>
      </c>
      <c r="M46" s="26" t="s">
        <v>12</v>
      </c>
      <c r="O46" s="38"/>
    </row>
    <row r="47" spans="2:17" x14ac:dyDescent="0.2">
      <c r="C47" s="41" t="s">
        <v>8</v>
      </c>
      <c r="F47" s="26" t="s">
        <v>9</v>
      </c>
      <c r="J47" s="26" t="s">
        <v>10</v>
      </c>
      <c r="M47" s="26" t="s">
        <v>11</v>
      </c>
      <c r="O47" s="38"/>
    </row>
  </sheetData>
  <sheetProtection algorithmName="SHA-512" hashValue="GqMx08khd5nhVKdUzK1G7jRr3hvmCjklIhZ1AIViBiHZ97EeEgMbrh2wZJSKo7XvTYOYVTeuPINU2weD4Ii5Dw==" saltValue="JtCXkMPyFHr9HO4lTd2BvQ==" spinCount="100000" sheet="1" selectLockedCells="1"/>
  <mergeCells count="9">
    <mergeCell ref="B1:D1"/>
    <mergeCell ref="E1:F1"/>
    <mergeCell ref="C5:O5"/>
    <mergeCell ref="D8:E8"/>
    <mergeCell ref="F8:G8"/>
    <mergeCell ref="I8:J8"/>
    <mergeCell ref="K8:L8"/>
    <mergeCell ref="M8:M9"/>
    <mergeCell ref="O8:O9"/>
  </mergeCells>
  <conditionalFormatting sqref="B10:G40 I10:M40 O10:O40">
    <cfRule type="expression" dxfId="15" priority="2">
      <formula>VLOOKUP($B10,Jrs_Feriés,1,0)</formula>
    </cfRule>
    <cfRule type="expression" dxfId="14" priority="3">
      <formula>WEEKDAY($C10,2)=7</formula>
    </cfRule>
    <cfRule type="expression" dxfId="13" priority="4">
      <formula>WEEKDAY($C10,2)=6</formula>
    </cfRule>
  </conditionalFormatting>
  <conditionalFormatting sqref="D10:G40 I10:M40 O10:O40">
    <cfRule type="expression" dxfId="12" priority="1">
      <formula>$B10=VLOOKUP(B10,Jrs_Feriés,1,0)</formula>
    </cfRule>
  </conditionalFormatting>
  <dataValidations count="1">
    <dataValidation type="list" allowBlank="1" showInputMessage="1" showErrorMessage="1" sqref="E1:F1" xr:uid="{00000000-0002-0000-0900-000000000000}">
      <formula1>Collaborateur</formula1>
    </dataValidation>
  </dataValidations>
  <printOptions horizontalCentered="1"/>
  <pageMargins left="0.23622047244094491" right="0.23622047244094491" top="0.94488188976377963" bottom="0.74803149606299213" header="0.31496062992125984" footer="0.31496062992125984"/>
  <pageSetup paperSize="9" scale="87" orientation="portrait" r:id="rId1"/>
  <headerFooter>
    <oddHeader>&amp;RImprimé le &amp;D à &amp;T</oddHeader>
    <oddFooter>&amp;L&amp;Z&amp;F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>
    <pageSetUpPr fitToPage="1"/>
  </sheetPr>
  <dimension ref="B1:Q47"/>
  <sheetViews>
    <sheetView showGridLines="0" zoomScale="140" zoomScaleNormal="140" workbookViewId="0">
      <pane ySplit="9" topLeftCell="A10" activePane="bottomLeft" state="frozen"/>
      <selection activeCell="E1" sqref="E1:F1"/>
      <selection pane="bottomLeft" activeCell="E1" sqref="E1:F1"/>
    </sheetView>
  </sheetViews>
  <sheetFormatPr baseColWidth="10" defaultRowHeight="12.75" x14ac:dyDescent="0.2"/>
  <cols>
    <col min="1" max="2" width="3.83203125" style="15" customWidth="1"/>
    <col min="3" max="3" width="5.83203125" style="33" customWidth="1"/>
    <col min="4" max="7" width="12" style="26"/>
    <col min="8" max="8" width="1.83203125" style="15" customWidth="1"/>
    <col min="9" max="12" width="12" style="26"/>
    <col min="13" max="13" width="12" style="27"/>
    <col min="14" max="14" width="1.83203125" style="15" hidden="1" customWidth="1"/>
    <col min="15" max="15" width="0" style="28" hidden="1" customWidth="1"/>
    <col min="16" max="16" width="3.83203125" style="15" customWidth="1"/>
    <col min="17" max="17" width="18.33203125" style="83" bestFit="1" customWidth="1"/>
    <col min="18" max="16384" width="12" style="15"/>
  </cols>
  <sheetData>
    <row r="1" spans="2:17" s="10" customFormat="1" ht="18" customHeight="1" x14ac:dyDescent="0.2">
      <c r="B1" s="108" t="s">
        <v>7</v>
      </c>
      <c r="C1" s="108"/>
      <c r="D1" s="108"/>
      <c r="E1" s="107" t="s">
        <v>74</v>
      </c>
      <c r="F1" s="107"/>
      <c r="G1" s="11"/>
      <c r="I1" s="12" t="s">
        <v>16</v>
      </c>
      <c r="J1" s="13">
        <f>VLOOKUP(E1,Salaire!C2:F23,3,FALSE)</f>
        <v>2102.0100000000002</v>
      </c>
      <c r="K1" s="11"/>
      <c r="L1" s="12" t="s">
        <v>17</v>
      </c>
      <c r="M1" s="14">
        <f>VLOOKUP(E1,Salaire!C2:F23,4,FALSE)</f>
        <v>13.859101997758293</v>
      </c>
      <c r="O1" s="14"/>
      <c r="P1" s="80">
        <f ca="1">MONTH(MID(CELL("filename",A1),FIND("]",CELL("filename",A1))+1,32)&amp;1)</f>
        <v>10</v>
      </c>
      <c r="Q1" s="82"/>
    </row>
    <row r="2" spans="2:17" x14ac:dyDescent="0.2">
      <c r="I2" s="12" t="s">
        <v>15</v>
      </c>
      <c r="J2" s="39" t="str">
        <f>VLOOKUP(E1,Salaire!C2:D23,2,FALSE)</f>
        <v>Franck</v>
      </c>
      <c r="K2" s="11"/>
      <c r="L2" s="12" t="s">
        <v>35</v>
      </c>
      <c r="M2" s="40" t="str">
        <f>VLOOKUP(E1,Salaire!C2:G23,5,FALSE)</f>
        <v>4032873</v>
      </c>
    </row>
    <row r="5" spans="2:17" ht="18.75" x14ac:dyDescent="0.2">
      <c r="C5" s="104" t="str">
        <f ca="1">MID(CELL("filename",A1),FIND("]",CELL("filename",A1))+1,32)&amp;" "&amp;Instructions!D2&amp;" - Heures supplémentaires ( "&amp;E1&amp;" "&amp;J2&amp;" - "&amp;M2&amp;" )"</f>
        <v>Octobre 2018 - Heures supplémentaires ( ALEXANDRE Franck - 4032873 )</v>
      </c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</row>
    <row r="8" spans="2:17" s="16" customFormat="1" ht="17.100000000000001" customHeight="1" x14ac:dyDescent="0.2">
      <c r="C8" s="33"/>
      <c r="D8" s="109" t="s">
        <v>2</v>
      </c>
      <c r="E8" s="110"/>
      <c r="F8" s="109" t="s">
        <v>3</v>
      </c>
      <c r="G8" s="110"/>
      <c r="I8" s="109" t="s">
        <v>4</v>
      </c>
      <c r="J8" s="110"/>
      <c r="K8" s="109" t="s">
        <v>5</v>
      </c>
      <c r="L8" s="110"/>
      <c r="M8" s="102" t="s">
        <v>6</v>
      </c>
      <c r="O8" s="105" t="s">
        <v>18</v>
      </c>
      <c r="Q8" s="83"/>
    </row>
    <row r="9" spans="2:17" s="17" customFormat="1" ht="17.100000000000001" customHeight="1" x14ac:dyDescent="0.2">
      <c r="B9" s="34"/>
      <c r="C9" s="34"/>
      <c r="D9" s="97" t="s">
        <v>0</v>
      </c>
      <c r="E9" s="97" t="s">
        <v>1</v>
      </c>
      <c r="F9" s="97" t="s">
        <v>0</v>
      </c>
      <c r="G9" s="97" t="s">
        <v>1</v>
      </c>
      <c r="I9" s="97" t="s">
        <v>0</v>
      </c>
      <c r="J9" s="97" t="s">
        <v>1</v>
      </c>
      <c r="K9" s="97" t="s">
        <v>0</v>
      </c>
      <c r="L9" s="97" t="s">
        <v>1</v>
      </c>
      <c r="M9" s="103"/>
      <c r="O9" s="106"/>
      <c r="Q9" s="83"/>
    </row>
    <row r="10" spans="2:17" s="18" customFormat="1" ht="17.100000000000001" customHeight="1" x14ac:dyDescent="0.2">
      <c r="B10" s="98">
        <f ca="1">DATE(Instructions!D2,MONTH(MID(CELL("filename",A1),FIND("]",CELL("filename",A1))+1,32)&amp;1),1)</f>
        <v>43374</v>
      </c>
      <c r="C10" s="74">
        <f ca="1">DATE(Instructions!D2,MONTH("1/"&amp;MID(CELL("filename",A1),FIND("]",CELL("filename",A1))+1,32)),1)</f>
        <v>43374</v>
      </c>
      <c r="D10" s="42" t="str">
        <f ca="1">IF(OR(WEEKDAY(B10,2)=6,WEEKDAY(B10,2)=7),"",VLOOKUP($E$1,horaire!$B$4:$W$26,3,FALSE))</f>
        <v>02h00</v>
      </c>
      <c r="E10" s="42" t="str">
        <f ca="1">IF(OR(WEEKDAY(B10,2)=6,WEEKDAY(B10,2)=7),"",VLOOKUP($E$1,horaire!$B$4:$W$26,4,FALSE))</f>
        <v>09h51</v>
      </c>
      <c r="F10" s="42" t="str">
        <f ca="1">IF(OR(WEEKDAY(B10,2)=6,WEEKDAY(B10,2)=7),"",VLOOKUP($E$1,horaire!$B$4:$W$26,5,FALSE))</f>
        <v>-</v>
      </c>
      <c r="G10" s="42" t="str">
        <f ca="1">IF(OR(WEEKDAY(B10,2)=6,WEEKDAY(B10,2)=7),"",VLOOKUP($E$1,horaire!$B$4:$W$26,6,FALSE))</f>
        <v>-</v>
      </c>
      <c r="H10" s="71"/>
      <c r="I10" s="45"/>
      <c r="J10" s="45"/>
      <c r="K10" s="45"/>
      <c r="L10" s="45"/>
      <c r="M10" s="19" t="str">
        <f t="shared" ref="M10:M40" si="0">IF(AND(I10="",J10="",K10="",L10=""),"",(J10-I10)+(L10-K10))</f>
        <v/>
      </c>
      <c r="N10" s="77"/>
      <c r="O10" s="20" t="str">
        <f t="shared" ref="O10:O40" si="1">IF(M10="","",(M10*$M$1*24)*1.25)</f>
        <v/>
      </c>
      <c r="Q10" s="84"/>
    </row>
    <row r="11" spans="2:17" s="18" customFormat="1" ht="17.100000000000001" customHeight="1" x14ac:dyDescent="0.2">
      <c r="B11" s="99">
        <f t="shared" ref="B11:C26" ca="1" si="2">+B10+1</f>
        <v>43375</v>
      </c>
      <c r="C11" s="75">
        <f t="shared" ca="1" si="2"/>
        <v>43375</v>
      </c>
      <c r="D11" s="72" t="str">
        <f ca="1">IF(OR(WEEKDAY(B11,2)=6,WEEKDAY(B11,2)=7),"",VLOOKUP($E$1,horaire!$B$4:$W$26,3,FALSE))</f>
        <v>02h00</v>
      </c>
      <c r="E11" s="72" t="str">
        <f ca="1">IF(OR(WEEKDAY(B11,2)=6,WEEKDAY(B11,2)=7),"",VLOOKUP($E$1,horaire!$B$4:$W$26,4,FALSE))</f>
        <v>09h51</v>
      </c>
      <c r="F11" s="72" t="str">
        <f ca="1">IF(OR(WEEKDAY(B11,2)=6,WEEKDAY(B11,2)=7),"",VLOOKUP($E$1,horaire!$B$4:$W$26,5,FALSE))</f>
        <v>-</v>
      </c>
      <c r="G11" s="72" t="str">
        <f ca="1">IF(OR(WEEKDAY(B11,2)=6,WEEKDAY(B11,2)=7),"",VLOOKUP($E$1,horaire!$B$4:$W$26,6,FALSE))</f>
        <v>-</v>
      </c>
      <c r="H11" s="71"/>
      <c r="I11" s="43"/>
      <c r="J11" s="43"/>
      <c r="K11" s="43"/>
      <c r="L11" s="43"/>
      <c r="M11" s="21" t="str">
        <f t="shared" si="0"/>
        <v/>
      </c>
      <c r="N11" s="78"/>
      <c r="O11" s="22" t="str">
        <f t="shared" si="1"/>
        <v/>
      </c>
      <c r="Q11" s="84"/>
    </row>
    <row r="12" spans="2:17" s="18" customFormat="1" ht="17.100000000000001" customHeight="1" x14ac:dyDescent="0.2">
      <c r="B12" s="99">
        <f t="shared" ca="1" si="2"/>
        <v>43376</v>
      </c>
      <c r="C12" s="75">
        <f t="shared" ca="1" si="2"/>
        <v>43376</v>
      </c>
      <c r="D12" s="72" t="str">
        <f ca="1">IF(OR(WEEKDAY(B12,2)=6,WEEKDAY(B12,2)=7),"",VLOOKUP($E$1,horaire!$B$4:$W$26,3,FALSE))</f>
        <v>02h00</v>
      </c>
      <c r="E12" s="72" t="str">
        <f ca="1">IF(OR(WEEKDAY(B12,2)=6,WEEKDAY(B12,2)=7),"",VLOOKUP($E$1,horaire!$B$4:$W$26,4,FALSE))</f>
        <v>09h51</v>
      </c>
      <c r="F12" s="72" t="str">
        <f ca="1">IF(OR(WEEKDAY(B12,2)=6,WEEKDAY(B12,2)=7),"",VLOOKUP($E$1,horaire!$B$4:$W$26,5,FALSE))</f>
        <v>-</v>
      </c>
      <c r="G12" s="72" t="str">
        <f ca="1">IF(OR(WEEKDAY(B12,2)=6,WEEKDAY(B12,2)=7),"",VLOOKUP($E$1,horaire!$B$4:$W$26,6,FALSE))</f>
        <v>-</v>
      </c>
      <c r="H12" s="71"/>
      <c r="I12" s="43"/>
      <c r="J12" s="43"/>
      <c r="K12" s="43"/>
      <c r="L12" s="43"/>
      <c r="M12" s="21" t="str">
        <f t="shared" si="0"/>
        <v/>
      </c>
      <c r="N12" s="78"/>
      <c r="O12" s="22" t="str">
        <f t="shared" si="1"/>
        <v/>
      </c>
      <c r="Q12" s="84"/>
    </row>
    <row r="13" spans="2:17" s="18" customFormat="1" ht="17.100000000000001" customHeight="1" x14ac:dyDescent="0.2">
      <c r="B13" s="99">
        <f t="shared" ca="1" si="2"/>
        <v>43377</v>
      </c>
      <c r="C13" s="75">
        <f t="shared" ca="1" si="2"/>
        <v>43377</v>
      </c>
      <c r="D13" s="72" t="str">
        <f ca="1">IF(OR(WEEKDAY(B13,2)=6,WEEKDAY(B13,2)=7),"",VLOOKUP($E$1,horaire!$B$4:$W$26,3,FALSE))</f>
        <v>02h00</v>
      </c>
      <c r="E13" s="72" t="str">
        <f ca="1">IF(OR(WEEKDAY(B13,2)=6,WEEKDAY(B13,2)=7),"",VLOOKUP($E$1,horaire!$B$4:$W$26,4,FALSE))</f>
        <v>09h51</v>
      </c>
      <c r="F13" s="72" t="str">
        <f ca="1">IF(OR(WEEKDAY(B13,2)=6,WEEKDAY(B13,2)=7),"",VLOOKUP($E$1,horaire!$B$4:$W$26,5,FALSE))</f>
        <v>-</v>
      </c>
      <c r="G13" s="72" t="str">
        <f ca="1">IF(OR(WEEKDAY(B13,2)=6,WEEKDAY(B13,2)=7),"",VLOOKUP($E$1,horaire!$B$4:$W$26,6,FALSE))</f>
        <v>-</v>
      </c>
      <c r="H13" s="71"/>
      <c r="I13" s="43"/>
      <c r="J13" s="43"/>
      <c r="K13" s="43"/>
      <c r="L13" s="43"/>
      <c r="M13" s="21" t="str">
        <f t="shared" si="0"/>
        <v/>
      </c>
      <c r="N13" s="78"/>
      <c r="O13" s="22" t="str">
        <f t="shared" si="1"/>
        <v/>
      </c>
      <c r="Q13" s="84"/>
    </row>
    <row r="14" spans="2:17" s="18" customFormat="1" ht="17.100000000000001" customHeight="1" x14ac:dyDescent="0.2">
      <c r="B14" s="99">
        <f t="shared" ca="1" si="2"/>
        <v>43378</v>
      </c>
      <c r="C14" s="75">
        <f t="shared" ca="1" si="2"/>
        <v>43378</v>
      </c>
      <c r="D14" s="72" t="str">
        <f ca="1">IF(OR(WEEKDAY(B14,2)=6,WEEKDAY(B14,2)=7),"",VLOOKUP($E$1,horaire!$B$4:$W$26,3,FALSE))</f>
        <v>02h00</v>
      </c>
      <c r="E14" s="72" t="str">
        <f ca="1">IF(OR(WEEKDAY(B14,2)=6,WEEKDAY(B14,2)=7),"",VLOOKUP($E$1,horaire!$B$4:$W$26,4,FALSE))</f>
        <v>09h51</v>
      </c>
      <c r="F14" s="72" t="str">
        <f ca="1">IF(OR(WEEKDAY(B14,2)=6,WEEKDAY(B14,2)=7),"",VLOOKUP($E$1,horaire!$B$4:$W$26,5,FALSE))</f>
        <v>-</v>
      </c>
      <c r="G14" s="72" t="str">
        <f ca="1">IF(OR(WEEKDAY(B14,2)=6,WEEKDAY(B14,2)=7),"",VLOOKUP($E$1,horaire!$B$4:$W$26,6,FALSE))</f>
        <v>-</v>
      </c>
      <c r="H14" s="71"/>
      <c r="I14" s="43"/>
      <c r="J14" s="43"/>
      <c r="K14" s="43"/>
      <c r="L14" s="43"/>
      <c r="M14" s="21" t="str">
        <f t="shared" si="0"/>
        <v/>
      </c>
      <c r="N14" s="78"/>
      <c r="O14" s="22" t="str">
        <f t="shared" si="1"/>
        <v/>
      </c>
      <c r="Q14" s="84"/>
    </row>
    <row r="15" spans="2:17" s="18" customFormat="1" ht="17.100000000000001" customHeight="1" x14ac:dyDescent="0.2">
      <c r="B15" s="99">
        <f t="shared" ca="1" si="2"/>
        <v>43379</v>
      </c>
      <c r="C15" s="75">
        <f t="shared" ca="1" si="2"/>
        <v>43379</v>
      </c>
      <c r="D15" s="72" t="str">
        <f ca="1">IF(OR(WEEKDAY(B15,2)=6,WEEKDAY(B15,2)=7),"",VLOOKUP($E$1,horaire!$B$4:$W$26,3,FALSE))</f>
        <v/>
      </c>
      <c r="E15" s="72" t="str">
        <f ca="1">IF(OR(WEEKDAY(B15,2)=6,WEEKDAY(B15,2)=7),"",VLOOKUP($E$1,horaire!$B$4:$W$26,4,FALSE))</f>
        <v/>
      </c>
      <c r="F15" s="72" t="str">
        <f ca="1">IF(OR(WEEKDAY(B15,2)=6,WEEKDAY(B15,2)=7),"",VLOOKUP($E$1,horaire!$B$4:$W$26,5,FALSE))</f>
        <v/>
      </c>
      <c r="G15" s="72" t="str">
        <f ca="1">IF(OR(WEEKDAY(B15,2)=6,WEEKDAY(B15,2)=7),"",VLOOKUP($E$1,horaire!$B$4:$W$26,6,FALSE))</f>
        <v/>
      </c>
      <c r="H15" s="71"/>
      <c r="I15" s="43"/>
      <c r="J15" s="43"/>
      <c r="K15" s="43"/>
      <c r="L15" s="43"/>
      <c r="M15" s="21" t="str">
        <f t="shared" si="0"/>
        <v/>
      </c>
      <c r="N15" s="78"/>
      <c r="O15" s="22" t="str">
        <f t="shared" si="1"/>
        <v/>
      </c>
      <c r="Q15" s="84"/>
    </row>
    <row r="16" spans="2:17" s="18" customFormat="1" ht="17.100000000000001" customHeight="1" x14ac:dyDescent="0.2">
      <c r="B16" s="99">
        <f t="shared" ca="1" si="2"/>
        <v>43380</v>
      </c>
      <c r="C16" s="75">
        <f t="shared" ca="1" si="2"/>
        <v>43380</v>
      </c>
      <c r="D16" s="72" t="str">
        <f ca="1">IF(OR(WEEKDAY(B16,2)=6,WEEKDAY(B16,2)=7),"",VLOOKUP($E$1,horaire!$B$4:$W$26,3,FALSE))</f>
        <v/>
      </c>
      <c r="E16" s="72" t="str">
        <f ca="1">IF(OR(WEEKDAY(B16,2)=6,WEEKDAY(B16,2)=7),"",VLOOKUP($E$1,horaire!$B$4:$W$26,4,FALSE))</f>
        <v/>
      </c>
      <c r="F16" s="72" t="str">
        <f ca="1">IF(OR(WEEKDAY(B16,2)=6,WEEKDAY(B16,2)=7),"",VLOOKUP($E$1,horaire!$B$4:$W$26,5,FALSE))</f>
        <v/>
      </c>
      <c r="G16" s="72" t="str">
        <f ca="1">IF(OR(WEEKDAY(B16,2)=6,WEEKDAY(B16,2)=7),"",VLOOKUP($E$1,horaire!$B$4:$W$26,6,FALSE))</f>
        <v/>
      </c>
      <c r="H16" s="71"/>
      <c r="I16" s="43"/>
      <c r="J16" s="43"/>
      <c r="K16" s="43"/>
      <c r="L16" s="43"/>
      <c r="M16" s="21" t="str">
        <f t="shared" si="0"/>
        <v/>
      </c>
      <c r="N16" s="78"/>
      <c r="O16" s="22" t="str">
        <f t="shared" si="1"/>
        <v/>
      </c>
      <c r="Q16" s="84"/>
    </row>
    <row r="17" spans="2:17" s="18" customFormat="1" ht="17.100000000000001" customHeight="1" x14ac:dyDescent="0.2">
      <c r="B17" s="99">
        <f t="shared" ca="1" si="2"/>
        <v>43381</v>
      </c>
      <c r="C17" s="75">
        <f t="shared" ca="1" si="2"/>
        <v>43381</v>
      </c>
      <c r="D17" s="72" t="str">
        <f ca="1">IF(OR(WEEKDAY(B17,2)=6,WEEKDAY(B17,2)=7),"",VLOOKUP($E$1,horaire!$B$4:$W$26,3,FALSE))</f>
        <v>02h00</v>
      </c>
      <c r="E17" s="72" t="str">
        <f ca="1">IF(OR(WEEKDAY(B17,2)=6,WEEKDAY(B17,2)=7),"",VLOOKUP($E$1,horaire!$B$4:$W$26,4,FALSE))</f>
        <v>09h51</v>
      </c>
      <c r="F17" s="72" t="str">
        <f ca="1">IF(OR(WEEKDAY(B17,2)=6,WEEKDAY(B17,2)=7),"",VLOOKUP($E$1,horaire!$B$4:$W$26,5,FALSE))</f>
        <v>-</v>
      </c>
      <c r="G17" s="72" t="str">
        <f ca="1">IF(OR(WEEKDAY(B17,2)=6,WEEKDAY(B17,2)=7),"",VLOOKUP($E$1,horaire!$B$4:$W$26,6,FALSE))</f>
        <v>-</v>
      </c>
      <c r="H17" s="71"/>
      <c r="I17" s="43"/>
      <c r="J17" s="43"/>
      <c r="K17" s="43"/>
      <c r="L17" s="43"/>
      <c r="M17" s="21" t="str">
        <f t="shared" si="0"/>
        <v/>
      </c>
      <c r="N17" s="78"/>
      <c r="O17" s="22" t="str">
        <f t="shared" si="1"/>
        <v/>
      </c>
      <c r="Q17" s="84"/>
    </row>
    <row r="18" spans="2:17" s="18" customFormat="1" ht="17.100000000000001" customHeight="1" x14ac:dyDescent="0.2">
      <c r="B18" s="99">
        <f t="shared" ca="1" si="2"/>
        <v>43382</v>
      </c>
      <c r="C18" s="75">
        <f t="shared" ca="1" si="2"/>
        <v>43382</v>
      </c>
      <c r="D18" s="72" t="str">
        <f ca="1">IF(OR(WEEKDAY(B18,2)=6,WEEKDAY(B18,2)=7),"",VLOOKUP($E$1,horaire!$B$4:$W$26,3,FALSE))</f>
        <v>02h00</v>
      </c>
      <c r="E18" s="72" t="str">
        <f ca="1">IF(OR(WEEKDAY(B18,2)=6,WEEKDAY(B18,2)=7),"",VLOOKUP($E$1,horaire!$B$4:$W$26,4,FALSE))</f>
        <v>09h51</v>
      </c>
      <c r="F18" s="72" t="str">
        <f ca="1">IF(OR(WEEKDAY(B18,2)=6,WEEKDAY(B18,2)=7),"",VLOOKUP($E$1,horaire!$B$4:$W$26,5,FALSE))</f>
        <v>-</v>
      </c>
      <c r="G18" s="72" t="str">
        <f ca="1">IF(OR(WEEKDAY(B18,2)=6,WEEKDAY(B18,2)=7),"",VLOOKUP($E$1,horaire!$B$4:$W$26,6,FALSE))</f>
        <v>-</v>
      </c>
      <c r="H18" s="71"/>
      <c r="I18" s="43"/>
      <c r="J18" s="43"/>
      <c r="K18" s="43"/>
      <c r="L18" s="43"/>
      <c r="M18" s="21" t="str">
        <f t="shared" si="0"/>
        <v/>
      </c>
      <c r="N18" s="78"/>
      <c r="O18" s="22" t="str">
        <f t="shared" si="1"/>
        <v/>
      </c>
      <c r="Q18" s="84"/>
    </row>
    <row r="19" spans="2:17" s="18" customFormat="1" ht="17.100000000000001" customHeight="1" x14ac:dyDescent="0.2">
      <c r="B19" s="99">
        <f t="shared" ca="1" si="2"/>
        <v>43383</v>
      </c>
      <c r="C19" s="75">
        <f t="shared" ca="1" si="2"/>
        <v>43383</v>
      </c>
      <c r="D19" s="72" t="str">
        <f ca="1">IF(OR(WEEKDAY(B19,2)=6,WEEKDAY(B19,2)=7),"",VLOOKUP($E$1,horaire!$B$4:$W$26,3,FALSE))</f>
        <v>02h00</v>
      </c>
      <c r="E19" s="72" t="str">
        <f ca="1">IF(OR(WEEKDAY(B19,2)=6,WEEKDAY(B19,2)=7),"",VLOOKUP($E$1,horaire!$B$4:$W$26,4,FALSE))</f>
        <v>09h51</v>
      </c>
      <c r="F19" s="72" t="str">
        <f ca="1">IF(OR(WEEKDAY(B19,2)=6,WEEKDAY(B19,2)=7),"",VLOOKUP($E$1,horaire!$B$4:$W$26,5,FALSE))</f>
        <v>-</v>
      </c>
      <c r="G19" s="72" t="str">
        <f ca="1">IF(OR(WEEKDAY(B19,2)=6,WEEKDAY(B19,2)=7),"",VLOOKUP($E$1,horaire!$B$4:$W$26,6,FALSE))</f>
        <v>-</v>
      </c>
      <c r="H19" s="71"/>
      <c r="I19" s="43"/>
      <c r="J19" s="43"/>
      <c r="K19" s="43"/>
      <c r="L19" s="43"/>
      <c r="M19" s="21" t="str">
        <f t="shared" si="0"/>
        <v/>
      </c>
      <c r="N19" s="78"/>
      <c r="O19" s="22" t="str">
        <f t="shared" si="1"/>
        <v/>
      </c>
      <c r="Q19" s="84"/>
    </row>
    <row r="20" spans="2:17" s="18" customFormat="1" ht="17.100000000000001" customHeight="1" x14ac:dyDescent="0.2">
      <c r="B20" s="99">
        <f t="shared" ca="1" si="2"/>
        <v>43384</v>
      </c>
      <c r="C20" s="75">
        <f t="shared" ca="1" si="2"/>
        <v>43384</v>
      </c>
      <c r="D20" s="72" t="str">
        <f ca="1">IF(OR(WEEKDAY(B20,2)=6,WEEKDAY(B20,2)=7),"",VLOOKUP($E$1,horaire!$B$4:$W$26,3,FALSE))</f>
        <v>02h00</v>
      </c>
      <c r="E20" s="72" t="str">
        <f ca="1">IF(OR(WEEKDAY(B20,2)=6,WEEKDAY(B20,2)=7),"",VLOOKUP($E$1,horaire!$B$4:$W$26,4,FALSE))</f>
        <v>09h51</v>
      </c>
      <c r="F20" s="72" t="str">
        <f ca="1">IF(OR(WEEKDAY(B20,2)=6,WEEKDAY(B20,2)=7),"",VLOOKUP($E$1,horaire!$B$4:$W$26,5,FALSE))</f>
        <v>-</v>
      </c>
      <c r="G20" s="72" t="str">
        <f ca="1">IF(OR(WEEKDAY(B20,2)=6,WEEKDAY(B20,2)=7),"",VLOOKUP($E$1,horaire!$B$4:$W$26,6,FALSE))</f>
        <v>-</v>
      </c>
      <c r="H20" s="71"/>
      <c r="I20" s="43"/>
      <c r="J20" s="43"/>
      <c r="K20" s="43"/>
      <c r="L20" s="43"/>
      <c r="M20" s="21" t="str">
        <f t="shared" si="0"/>
        <v/>
      </c>
      <c r="N20" s="78"/>
      <c r="O20" s="22" t="str">
        <f t="shared" si="1"/>
        <v/>
      </c>
      <c r="Q20" s="84"/>
    </row>
    <row r="21" spans="2:17" s="18" customFormat="1" ht="17.100000000000001" customHeight="1" x14ac:dyDescent="0.2">
      <c r="B21" s="99">
        <f t="shared" ca="1" si="2"/>
        <v>43385</v>
      </c>
      <c r="C21" s="75">
        <f t="shared" ca="1" si="2"/>
        <v>43385</v>
      </c>
      <c r="D21" s="72" t="str">
        <f ca="1">IF(OR(WEEKDAY(B21,2)=6,WEEKDAY(B21,2)=7),"",VLOOKUP($E$1,horaire!$B$4:$W$26,3,FALSE))</f>
        <v>02h00</v>
      </c>
      <c r="E21" s="72" t="str">
        <f ca="1">IF(OR(WEEKDAY(B21,2)=6,WEEKDAY(B21,2)=7),"",VLOOKUP($E$1,horaire!$B$4:$W$26,4,FALSE))</f>
        <v>09h51</v>
      </c>
      <c r="F21" s="72" t="str">
        <f ca="1">IF(OR(WEEKDAY(B21,2)=6,WEEKDAY(B21,2)=7),"",VLOOKUP($E$1,horaire!$B$4:$W$26,5,FALSE))</f>
        <v>-</v>
      </c>
      <c r="G21" s="72" t="str">
        <f ca="1">IF(OR(WEEKDAY(B21,2)=6,WEEKDAY(B21,2)=7),"",VLOOKUP($E$1,horaire!$B$4:$W$26,6,FALSE))</f>
        <v>-</v>
      </c>
      <c r="H21" s="71"/>
      <c r="I21" s="43"/>
      <c r="J21" s="43"/>
      <c r="K21" s="43"/>
      <c r="L21" s="43"/>
      <c r="M21" s="21" t="str">
        <f t="shared" si="0"/>
        <v/>
      </c>
      <c r="N21" s="78"/>
      <c r="O21" s="22" t="str">
        <f t="shared" si="1"/>
        <v/>
      </c>
      <c r="Q21" s="84"/>
    </row>
    <row r="22" spans="2:17" s="18" customFormat="1" ht="17.100000000000001" customHeight="1" x14ac:dyDescent="0.2">
      <c r="B22" s="99">
        <f t="shared" ca="1" si="2"/>
        <v>43386</v>
      </c>
      <c r="C22" s="75">
        <f t="shared" ca="1" si="2"/>
        <v>43386</v>
      </c>
      <c r="D22" s="72" t="str">
        <f ca="1">IF(OR(WEEKDAY(B22,2)=6,WEEKDAY(B22,2)=7),"",VLOOKUP($E$1,horaire!$B$4:$W$26,3,FALSE))</f>
        <v/>
      </c>
      <c r="E22" s="72" t="str">
        <f ca="1">IF(OR(WEEKDAY(B22,2)=6,WEEKDAY(B22,2)=7),"",VLOOKUP($E$1,horaire!$B$4:$W$26,4,FALSE))</f>
        <v/>
      </c>
      <c r="F22" s="72" t="str">
        <f ca="1">IF(OR(WEEKDAY(B22,2)=6,WEEKDAY(B22,2)=7),"",VLOOKUP($E$1,horaire!$B$4:$W$26,5,FALSE))</f>
        <v/>
      </c>
      <c r="G22" s="72" t="str">
        <f ca="1">IF(OR(WEEKDAY(B22,2)=6,WEEKDAY(B22,2)=7),"",VLOOKUP($E$1,horaire!$B$4:$W$26,6,FALSE))</f>
        <v/>
      </c>
      <c r="H22" s="71"/>
      <c r="I22" s="43"/>
      <c r="J22" s="43"/>
      <c r="K22" s="43"/>
      <c r="L22" s="43"/>
      <c r="M22" s="21" t="str">
        <f t="shared" si="0"/>
        <v/>
      </c>
      <c r="N22" s="78"/>
      <c r="O22" s="22" t="str">
        <f t="shared" si="1"/>
        <v/>
      </c>
      <c r="Q22" s="84"/>
    </row>
    <row r="23" spans="2:17" s="18" customFormat="1" ht="17.100000000000001" customHeight="1" x14ac:dyDescent="0.2">
      <c r="B23" s="99">
        <f t="shared" ca="1" si="2"/>
        <v>43387</v>
      </c>
      <c r="C23" s="75">
        <f t="shared" ca="1" si="2"/>
        <v>43387</v>
      </c>
      <c r="D23" s="72" t="str">
        <f ca="1">IF(OR(WEEKDAY(B23,2)=6,WEEKDAY(B23,2)=7),"",VLOOKUP($E$1,horaire!$B$4:$W$26,3,FALSE))</f>
        <v/>
      </c>
      <c r="E23" s="72" t="str">
        <f ca="1">IF(OR(WEEKDAY(B23,2)=6,WEEKDAY(B23,2)=7),"",VLOOKUP($E$1,horaire!$B$4:$W$26,4,FALSE))</f>
        <v/>
      </c>
      <c r="F23" s="72" t="str">
        <f ca="1">IF(OR(WEEKDAY(B23,2)=6,WEEKDAY(B23,2)=7),"",VLOOKUP($E$1,horaire!$B$4:$W$26,5,FALSE))</f>
        <v/>
      </c>
      <c r="G23" s="72" t="str">
        <f ca="1">IF(OR(WEEKDAY(B23,2)=6,WEEKDAY(B23,2)=7),"",VLOOKUP($E$1,horaire!$B$4:$W$26,6,FALSE))</f>
        <v/>
      </c>
      <c r="H23" s="71"/>
      <c r="I23" s="43"/>
      <c r="J23" s="43"/>
      <c r="K23" s="43"/>
      <c r="L23" s="43"/>
      <c r="M23" s="21" t="str">
        <f t="shared" si="0"/>
        <v/>
      </c>
      <c r="N23" s="78"/>
      <c r="O23" s="22" t="str">
        <f t="shared" si="1"/>
        <v/>
      </c>
      <c r="Q23" s="84"/>
    </row>
    <row r="24" spans="2:17" s="18" customFormat="1" ht="17.100000000000001" customHeight="1" x14ac:dyDescent="0.2">
      <c r="B24" s="99">
        <f t="shared" ca="1" si="2"/>
        <v>43388</v>
      </c>
      <c r="C24" s="75">
        <f t="shared" ca="1" si="2"/>
        <v>43388</v>
      </c>
      <c r="D24" s="72" t="str">
        <f ca="1">IF(OR(WEEKDAY(B24,2)=6,WEEKDAY(B24,2)=7),"",VLOOKUP($E$1,horaire!$B$4:$W$26,3,FALSE))</f>
        <v>02h00</v>
      </c>
      <c r="E24" s="72" t="str">
        <f ca="1">IF(OR(WEEKDAY(B24,2)=6,WEEKDAY(B24,2)=7),"",VLOOKUP($E$1,horaire!$B$4:$W$26,4,FALSE))</f>
        <v>09h51</v>
      </c>
      <c r="F24" s="72" t="str">
        <f ca="1">IF(OR(WEEKDAY(B24,2)=6,WEEKDAY(B24,2)=7),"",VLOOKUP($E$1,horaire!$B$4:$W$26,5,FALSE))</f>
        <v>-</v>
      </c>
      <c r="G24" s="72" t="str">
        <f ca="1">IF(OR(WEEKDAY(B24,2)=6,WEEKDAY(B24,2)=7),"",VLOOKUP($E$1,horaire!$B$4:$W$26,6,FALSE))</f>
        <v>-</v>
      </c>
      <c r="H24" s="71"/>
      <c r="I24" s="43"/>
      <c r="J24" s="43"/>
      <c r="K24" s="43"/>
      <c r="L24" s="43"/>
      <c r="M24" s="21" t="str">
        <f t="shared" si="0"/>
        <v/>
      </c>
      <c r="N24" s="78"/>
      <c r="O24" s="22" t="str">
        <f t="shared" si="1"/>
        <v/>
      </c>
      <c r="Q24" s="84"/>
    </row>
    <row r="25" spans="2:17" s="18" customFormat="1" ht="17.100000000000001" customHeight="1" x14ac:dyDescent="0.2">
      <c r="B25" s="99">
        <f t="shared" ca="1" si="2"/>
        <v>43389</v>
      </c>
      <c r="C25" s="75">
        <f t="shared" ca="1" si="2"/>
        <v>43389</v>
      </c>
      <c r="D25" s="72" t="str">
        <f ca="1">IF(OR(WEEKDAY(B25,2)=6,WEEKDAY(B25,2)=7),"",VLOOKUP($E$1,horaire!$B$4:$W$26,3,FALSE))</f>
        <v>02h00</v>
      </c>
      <c r="E25" s="72" t="str">
        <f ca="1">IF(OR(WEEKDAY(B25,2)=6,WEEKDAY(B25,2)=7),"",VLOOKUP($E$1,horaire!$B$4:$W$26,4,FALSE))</f>
        <v>09h51</v>
      </c>
      <c r="F25" s="72" t="str">
        <f ca="1">IF(OR(WEEKDAY(B25,2)=6,WEEKDAY(B25,2)=7),"",VLOOKUP($E$1,horaire!$B$4:$W$26,5,FALSE))</f>
        <v>-</v>
      </c>
      <c r="G25" s="72" t="str">
        <f ca="1">IF(OR(WEEKDAY(B25,2)=6,WEEKDAY(B25,2)=7),"",VLOOKUP($E$1,horaire!$B$4:$W$26,6,FALSE))</f>
        <v>-</v>
      </c>
      <c r="H25" s="71"/>
      <c r="I25" s="43"/>
      <c r="J25" s="43"/>
      <c r="K25" s="43"/>
      <c r="L25" s="43"/>
      <c r="M25" s="21" t="str">
        <f t="shared" si="0"/>
        <v/>
      </c>
      <c r="N25" s="78"/>
      <c r="O25" s="22" t="str">
        <f t="shared" si="1"/>
        <v/>
      </c>
      <c r="Q25" s="84"/>
    </row>
    <row r="26" spans="2:17" s="18" customFormat="1" ht="17.100000000000001" customHeight="1" x14ac:dyDescent="0.2">
      <c r="B26" s="99">
        <f t="shared" ca="1" si="2"/>
        <v>43390</v>
      </c>
      <c r="C26" s="75">
        <f t="shared" ca="1" si="2"/>
        <v>43390</v>
      </c>
      <c r="D26" s="72" t="str">
        <f ca="1">IF(OR(WEEKDAY(B26,2)=6,WEEKDAY(B26,2)=7),"",VLOOKUP($E$1,horaire!$B$4:$W$26,3,FALSE))</f>
        <v>02h00</v>
      </c>
      <c r="E26" s="72" t="str">
        <f ca="1">IF(OR(WEEKDAY(B26,2)=6,WEEKDAY(B26,2)=7),"",VLOOKUP($E$1,horaire!$B$4:$W$26,4,FALSE))</f>
        <v>09h51</v>
      </c>
      <c r="F26" s="72" t="str">
        <f ca="1">IF(OR(WEEKDAY(B26,2)=6,WEEKDAY(B26,2)=7),"",VLOOKUP($E$1,horaire!$B$4:$W$26,5,FALSE))</f>
        <v>-</v>
      </c>
      <c r="G26" s="72" t="str">
        <f ca="1">IF(OR(WEEKDAY(B26,2)=6,WEEKDAY(B26,2)=7),"",VLOOKUP($E$1,horaire!$B$4:$W$26,6,FALSE))</f>
        <v>-</v>
      </c>
      <c r="H26" s="71"/>
      <c r="I26" s="43"/>
      <c r="J26" s="43"/>
      <c r="K26" s="43"/>
      <c r="L26" s="43"/>
      <c r="M26" s="21" t="str">
        <f t="shared" si="0"/>
        <v/>
      </c>
      <c r="N26" s="78"/>
      <c r="O26" s="22" t="str">
        <f t="shared" si="1"/>
        <v/>
      </c>
      <c r="Q26" s="84"/>
    </row>
    <row r="27" spans="2:17" s="18" customFormat="1" ht="17.100000000000001" customHeight="1" x14ac:dyDescent="0.2">
      <c r="B27" s="99">
        <f t="shared" ref="B27:C40" ca="1" si="3">+B26+1</f>
        <v>43391</v>
      </c>
      <c r="C27" s="75">
        <f t="shared" ca="1" si="3"/>
        <v>43391</v>
      </c>
      <c r="D27" s="72" t="str">
        <f ca="1">IF(OR(WEEKDAY(B27,2)=6,WEEKDAY(B27,2)=7),"",VLOOKUP($E$1,horaire!$B$4:$W$26,3,FALSE))</f>
        <v>02h00</v>
      </c>
      <c r="E27" s="72" t="str">
        <f ca="1">IF(OR(WEEKDAY(B27,2)=6,WEEKDAY(B27,2)=7),"",VLOOKUP($E$1,horaire!$B$4:$W$26,4,FALSE))</f>
        <v>09h51</v>
      </c>
      <c r="F27" s="72" t="str">
        <f ca="1">IF(OR(WEEKDAY(B27,2)=6,WEEKDAY(B27,2)=7),"",VLOOKUP($E$1,horaire!$B$4:$W$26,5,FALSE))</f>
        <v>-</v>
      </c>
      <c r="G27" s="72" t="str">
        <f ca="1">IF(OR(WEEKDAY(B27,2)=6,WEEKDAY(B27,2)=7),"",VLOOKUP($E$1,horaire!$B$4:$W$26,6,FALSE))</f>
        <v>-</v>
      </c>
      <c r="H27" s="71"/>
      <c r="I27" s="43"/>
      <c r="J27" s="43"/>
      <c r="K27" s="43"/>
      <c r="L27" s="43"/>
      <c r="M27" s="29" t="str">
        <f t="shared" si="0"/>
        <v/>
      </c>
      <c r="N27" s="78"/>
      <c r="O27" s="22" t="str">
        <f t="shared" si="1"/>
        <v/>
      </c>
      <c r="Q27" s="84"/>
    </row>
    <row r="28" spans="2:17" s="18" customFormat="1" ht="17.100000000000001" customHeight="1" x14ac:dyDescent="0.2">
      <c r="B28" s="99">
        <f t="shared" ca="1" si="3"/>
        <v>43392</v>
      </c>
      <c r="C28" s="75">
        <f t="shared" ca="1" si="3"/>
        <v>43392</v>
      </c>
      <c r="D28" s="72" t="str">
        <f ca="1">IF(OR(WEEKDAY(B28,2)=6,WEEKDAY(B28,2)=7),"",VLOOKUP($E$1,horaire!$B$4:$W$26,3,FALSE))</f>
        <v>02h00</v>
      </c>
      <c r="E28" s="72" t="str">
        <f ca="1">IF(OR(WEEKDAY(B28,2)=6,WEEKDAY(B28,2)=7),"",VLOOKUP($E$1,horaire!$B$4:$W$26,4,FALSE))</f>
        <v>09h51</v>
      </c>
      <c r="F28" s="72" t="str">
        <f ca="1">IF(OR(WEEKDAY(B28,2)=6,WEEKDAY(B28,2)=7),"",VLOOKUP($E$1,horaire!$B$4:$W$26,5,FALSE))</f>
        <v>-</v>
      </c>
      <c r="G28" s="72" t="str">
        <f ca="1">IF(OR(WEEKDAY(B28,2)=6,WEEKDAY(B28,2)=7),"",VLOOKUP($E$1,horaire!$B$4:$W$26,6,FALSE))</f>
        <v>-</v>
      </c>
      <c r="H28" s="71"/>
      <c r="I28" s="43"/>
      <c r="J28" s="43"/>
      <c r="K28" s="43"/>
      <c r="L28" s="43"/>
      <c r="M28" s="29" t="str">
        <f t="shared" si="0"/>
        <v/>
      </c>
      <c r="N28" s="78"/>
      <c r="O28" s="22" t="str">
        <f t="shared" si="1"/>
        <v/>
      </c>
      <c r="Q28" s="84"/>
    </row>
    <row r="29" spans="2:17" s="18" customFormat="1" ht="17.100000000000001" customHeight="1" x14ac:dyDescent="0.2">
      <c r="B29" s="99">
        <f t="shared" ca="1" si="3"/>
        <v>43393</v>
      </c>
      <c r="C29" s="75">
        <f t="shared" ca="1" si="3"/>
        <v>43393</v>
      </c>
      <c r="D29" s="72" t="str">
        <f ca="1">IF(OR(WEEKDAY(B29,2)=6,WEEKDAY(B29,2)=7),"",VLOOKUP($E$1,horaire!$B$4:$W$26,3,FALSE))</f>
        <v/>
      </c>
      <c r="E29" s="72" t="str">
        <f ca="1">IF(OR(WEEKDAY(B29,2)=6,WEEKDAY(B29,2)=7),"",VLOOKUP($E$1,horaire!$B$4:$W$26,4,FALSE))</f>
        <v/>
      </c>
      <c r="F29" s="72" t="str">
        <f ca="1">IF(OR(WEEKDAY(B29,2)=6,WEEKDAY(B29,2)=7),"",VLOOKUP($E$1,horaire!$B$4:$W$26,5,FALSE))</f>
        <v/>
      </c>
      <c r="G29" s="72" t="str">
        <f ca="1">IF(OR(WEEKDAY(B29,2)=6,WEEKDAY(B29,2)=7),"",VLOOKUP($E$1,horaire!$B$4:$W$26,6,FALSE))</f>
        <v/>
      </c>
      <c r="H29" s="71"/>
      <c r="I29" s="43"/>
      <c r="J29" s="43"/>
      <c r="K29" s="43"/>
      <c r="L29" s="43"/>
      <c r="M29" s="29" t="str">
        <f t="shared" si="0"/>
        <v/>
      </c>
      <c r="N29" s="78"/>
      <c r="O29" s="22" t="str">
        <f t="shared" si="1"/>
        <v/>
      </c>
      <c r="Q29" s="84"/>
    </row>
    <row r="30" spans="2:17" s="18" customFormat="1" ht="17.100000000000001" customHeight="1" x14ac:dyDescent="0.2">
      <c r="B30" s="99">
        <f t="shared" ca="1" si="3"/>
        <v>43394</v>
      </c>
      <c r="C30" s="75">
        <f t="shared" ca="1" si="3"/>
        <v>43394</v>
      </c>
      <c r="D30" s="72" t="str">
        <f ca="1">IF(OR(WEEKDAY(B30,2)=6,WEEKDAY(B30,2)=7),"",VLOOKUP($E$1,horaire!$B$4:$W$26,3,FALSE))</f>
        <v/>
      </c>
      <c r="E30" s="72" t="str">
        <f ca="1">IF(OR(WEEKDAY(B30,2)=6,WEEKDAY(B30,2)=7),"",VLOOKUP($E$1,horaire!$B$4:$W$26,4,FALSE))</f>
        <v/>
      </c>
      <c r="F30" s="72" t="str">
        <f ca="1">IF(OR(WEEKDAY(B30,2)=6,WEEKDAY(B30,2)=7),"",VLOOKUP($E$1,horaire!$B$4:$W$26,5,FALSE))</f>
        <v/>
      </c>
      <c r="G30" s="72" t="str">
        <f ca="1">IF(OR(WEEKDAY(B30,2)=6,WEEKDAY(B30,2)=7),"",VLOOKUP($E$1,horaire!$B$4:$W$26,6,FALSE))</f>
        <v/>
      </c>
      <c r="H30" s="71"/>
      <c r="I30" s="43"/>
      <c r="J30" s="43"/>
      <c r="K30" s="43"/>
      <c r="L30" s="43"/>
      <c r="M30" s="29" t="str">
        <f t="shared" si="0"/>
        <v/>
      </c>
      <c r="N30" s="78"/>
      <c r="O30" s="22" t="str">
        <f t="shared" si="1"/>
        <v/>
      </c>
      <c r="Q30" s="84"/>
    </row>
    <row r="31" spans="2:17" s="18" customFormat="1" ht="17.100000000000001" customHeight="1" x14ac:dyDescent="0.2">
      <c r="B31" s="99">
        <f t="shared" ca="1" si="3"/>
        <v>43395</v>
      </c>
      <c r="C31" s="75">
        <f t="shared" ca="1" si="3"/>
        <v>43395</v>
      </c>
      <c r="D31" s="72" t="str">
        <f ca="1">IF(OR(WEEKDAY(B31,2)=6,WEEKDAY(B31,2)=7),"",VLOOKUP($E$1,horaire!$B$4:$W$26,3,FALSE))</f>
        <v>02h00</v>
      </c>
      <c r="E31" s="72" t="str">
        <f ca="1">IF(OR(WEEKDAY(B31,2)=6,WEEKDAY(B31,2)=7),"",VLOOKUP($E$1,horaire!$B$4:$W$26,4,FALSE))</f>
        <v>09h51</v>
      </c>
      <c r="F31" s="72" t="str">
        <f ca="1">IF(OR(WEEKDAY(B31,2)=6,WEEKDAY(B31,2)=7),"",VLOOKUP($E$1,horaire!$B$4:$W$26,5,FALSE))</f>
        <v>-</v>
      </c>
      <c r="G31" s="72" t="str">
        <f ca="1">IF(OR(WEEKDAY(B31,2)=6,WEEKDAY(B31,2)=7),"",VLOOKUP($E$1,horaire!$B$4:$W$26,6,FALSE))</f>
        <v>-</v>
      </c>
      <c r="H31" s="71"/>
      <c r="I31" s="43"/>
      <c r="J31" s="43"/>
      <c r="K31" s="43"/>
      <c r="L31" s="43"/>
      <c r="M31" s="29" t="str">
        <f t="shared" si="0"/>
        <v/>
      </c>
      <c r="N31" s="78"/>
      <c r="O31" s="22" t="str">
        <f t="shared" si="1"/>
        <v/>
      </c>
      <c r="Q31" s="84"/>
    </row>
    <row r="32" spans="2:17" s="18" customFormat="1" ht="17.100000000000001" customHeight="1" x14ac:dyDescent="0.2">
      <c r="B32" s="99">
        <f t="shared" ca="1" si="3"/>
        <v>43396</v>
      </c>
      <c r="C32" s="75">
        <f t="shared" ca="1" si="3"/>
        <v>43396</v>
      </c>
      <c r="D32" s="72" t="str">
        <f ca="1">IF(OR(WEEKDAY(B32,2)=6,WEEKDAY(B32,2)=7),"",VLOOKUP($E$1,horaire!$B$4:$W$26,3,FALSE))</f>
        <v>02h00</v>
      </c>
      <c r="E32" s="72" t="str">
        <f ca="1">IF(OR(WEEKDAY(B32,2)=6,WEEKDAY(B32,2)=7),"",VLOOKUP($E$1,horaire!$B$4:$W$26,4,FALSE))</f>
        <v>09h51</v>
      </c>
      <c r="F32" s="72" t="str">
        <f ca="1">IF(OR(WEEKDAY(B32,2)=6,WEEKDAY(B32,2)=7),"",VLOOKUP($E$1,horaire!$B$4:$W$26,5,FALSE))</f>
        <v>-</v>
      </c>
      <c r="G32" s="72" t="str">
        <f ca="1">IF(OR(WEEKDAY(B32,2)=6,WEEKDAY(B32,2)=7),"",VLOOKUP($E$1,horaire!$B$4:$W$26,6,FALSE))</f>
        <v>-</v>
      </c>
      <c r="H32" s="71"/>
      <c r="I32" s="43"/>
      <c r="J32" s="43"/>
      <c r="K32" s="43"/>
      <c r="L32" s="43"/>
      <c r="M32" s="29" t="str">
        <f t="shared" si="0"/>
        <v/>
      </c>
      <c r="N32" s="78"/>
      <c r="O32" s="22" t="str">
        <f t="shared" si="1"/>
        <v/>
      </c>
      <c r="Q32" s="84"/>
    </row>
    <row r="33" spans="2:17" s="18" customFormat="1" ht="17.100000000000001" customHeight="1" x14ac:dyDescent="0.2">
      <c r="B33" s="99">
        <f t="shared" ca="1" si="3"/>
        <v>43397</v>
      </c>
      <c r="C33" s="75">
        <f t="shared" ca="1" si="3"/>
        <v>43397</v>
      </c>
      <c r="D33" s="72" t="str">
        <f ca="1">IF(OR(WEEKDAY(B33,2)=6,WEEKDAY(B33,2)=7),"",VLOOKUP($E$1,horaire!$B$4:$W$26,3,FALSE))</f>
        <v>02h00</v>
      </c>
      <c r="E33" s="72" t="str">
        <f ca="1">IF(OR(WEEKDAY(B33,2)=6,WEEKDAY(B33,2)=7),"",VLOOKUP($E$1,horaire!$B$4:$W$26,4,FALSE))</f>
        <v>09h51</v>
      </c>
      <c r="F33" s="72" t="str">
        <f ca="1">IF(OR(WEEKDAY(B33,2)=6,WEEKDAY(B33,2)=7),"",VLOOKUP($E$1,horaire!$B$4:$W$26,5,FALSE))</f>
        <v>-</v>
      </c>
      <c r="G33" s="72" t="str">
        <f ca="1">IF(OR(WEEKDAY(B33,2)=6,WEEKDAY(B33,2)=7),"",VLOOKUP($E$1,horaire!$B$4:$W$26,6,FALSE))</f>
        <v>-</v>
      </c>
      <c r="H33" s="71"/>
      <c r="I33" s="43"/>
      <c r="J33" s="43"/>
      <c r="K33" s="43"/>
      <c r="L33" s="43"/>
      <c r="M33" s="29" t="str">
        <f t="shared" si="0"/>
        <v/>
      </c>
      <c r="N33" s="78"/>
      <c r="O33" s="22" t="str">
        <f t="shared" si="1"/>
        <v/>
      </c>
      <c r="Q33" s="84"/>
    </row>
    <row r="34" spans="2:17" s="18" customFormat="1" ht="17.100000000000001" customHeight="1" x14ac:dyDescent="0.2">
      <c r="B34" s="99">
        <f t="shared" ca="1" si="3"/>
        <v>43398</v>
      </c>
      <c r="C34" s="75">
        <f t="shared" ca="1" si="3"/>
        <v>43398</v>
      </c>
      <c r="D34" s="72" t="str">
        <f ca="1">IF(OR(WEEKDAY(B34,2)=6,WEEKDAY(B34,2)=7),"",VLOOKUP($E$1,horaire!$B$4:$W$26,3,FALSE))</f>
        <v>02h00</v>
      </c>
      <c r="E34" s="72" t="str">
        <f ca="1">IF(OR(WEEKDAY(B34,2)=6,WEEKDAY(B34,2)=7),"",VLOOKUP($E$1,horaire!$B$4:$W$26,4,FALSE))</f>
        <v>09h51</v>
      </c>
      <c r="F34" s="72" t="str">
        <f ca="1">IF(OR(WEEKDAY(B34,2)=6,WEEKDAY(B34,2)=7),"",VLOOKUP($E$1,horaire!$B$4:$W$26,5,FALSE))</f>
        <v>-</v>
      </c>
      <c r="G34" s="72" t="str">
        <f ca="1">IF(OR(WEEKDAY(B34,2)=6,WEEKDAY(B34,2)=7),"",VLOOKUP($E$1,horaire!$B$4:$W$26,6,FALSE))</f>
        <v>-</v>
      </c>
      <c r="H34" s="71"/>
      <c r="I34" s="43"/>
      <c r="J34" s="43"/>
      <c r="K34" s="43"/>
      <c r="L34" s="43"/>
      <c r="M34" s="29" t="str">
        <f t="shared" si="0"/>
        <v/>
      </c>
      <c r="N34" s="78"/>
      <c r="O34" s="22" t="str">
        <f t="shared" si="1"/>
        <v/>
      </c>
      <c r="Q34" s="84"/>
    </row>
    <row r="35" spans="2:17" s="18" customFormat="1" ht="17.100000000000001" customHeight="1" x14ac:dyDescent="0.2">
      <c r="B35" s="99">
        <f t="shared" ca="1" si="3"/>
        <v>43399</v>
      </c>
      <c r="C35" s="75">
        <f t="shared" ca="1" si="3"/>
        <v>43399</v>
      </c>
      <c r="D35" s="72" t="str">
        <f ca="1">IF(OR(WEEKDAY(B35,2)=6,WEEKDAY(B35,2)=7),"",VLOOKUP($E$1,horaire!$B$4:$W$26,3,FALSE))</f>
        <v>02h00</v>
      </c>
      <c r="E35" s="72" t="str">
        <f ca="1">IF(OR(WEEKDAY(B35,2)=6,WEEKDAY(B35,2)=7),"",VLOOKUP($E$1,horaire!$B$4:$W$26,4,FALSE))</f>
        <v>09h51</v>
      </c>
      <c r="F35" s="72" t="str">
        <f ca="1">IF(OR(WEEKDAY(B35,2)=6,WEEKDAY(B35,2)=7),"",VLOOKUP($E$1,horaire!$B$4:$W$26,5,FALSE))</f>
        <v>-</v>
      </c>
      <c r="G35" s="72" t="str">
        <f ca="1">IF(OR(WEEKDAY(B35,2)=6,WEEKDAY(B35,2)=7),"",VLOOKUP($E$1,horaire!$B$4:$W$26,6,FALSE))</f>
        <v>-</v>
      </c>
      <c r="H35" s="71"/>
      <c r="I35" s="43"/>
      <c r="J35" s="43"/>
      <c r="K35" s="43"/>
      <c r="L35" s="43"/>
      <c r="M35" s="29" t="str">
        <f t="shared" si="0"/>
        <v/>
      </c>
      <c r="N35" s="78"/>
      <c r="O35" s="22" t="str">
        <f t="shared" si="1"/>
        <v/>
      </c>
      <c r="Q35" s="84"/>
    </row>
    <row r="36" spans="2:17" s="18" customFormat="1" ht="17.100000000000001" customHeight="1" x14ac:dyDescent="0.2">
      <c r="B36" s="99">
        <f t="shared" ca="1" si="3"/>
        <v>43400</v>
      </c>
      <c r="C36" s="75">
        <f t="shared" ca="1" si="3"/>
        <v>43400</v>
      </c>
      <c r="D36" s="72" t="str">
        <f ca="1">IF(OR(WEEKDAY(B36,2)=6,WEEKDAY(B36,2)=7),"",VLOOKUP($E$1,horaire!$B$4:$W$26,3,FALSE))</f>
        <v/>
      </c>
      <c r="E36" s="72" t="str">
        <f ca="1">IF(OR(WEEKDAY(B36,2)=6,WEEKDAY(B36,2)=7),"",VLOOKUP($E$1,horaire!$B$4:$W$26,4,FALSE))</f>
        <v/>
      </c>
      <c r="F36" s="72" t="str">
        <f ca="1">IF(OR(WEEKDAY(B36,2)=6,WEEKDAY(B36,2)=7),"",VLOOKUP($E$1,horaire!$B$4:$W$26,5,FALSE))</f>
        <v/>
      </c>
      <c r="G36" s="72" t="str">
        <f ca="1">IF(OR(WEEKDAY(B36,2)=6,WEEKDAY(B36,2)=7),"",VLOOKUP($E$1,horaire!$B$4:$W$26,6,FALSE))</f>
        <v/>
      </c>
      <c r="H36" s="71"/>
      <c r="I36" s="43"/>
      <c r="J36" s="43"/>
      <c r="K36" s="43"/>
      <c r="L36" s="43"/>
      <c r="M36" s="29" t="str">
        <f t="shared" si="0"/>
        <v/>
      </c>
      <c r="N36" s="78"/>
      <c r="O36" s="22" t="str">
        <f t="shared" si="1"/>
        <v/>
      </c>
      <c r="Q36" s="84"/>
    </row>
    <row r="37" spans="2:17" s="18" customFormat="1" ht="17.100000000000001" customHeight="1" x14ac:dyDescent="0.2">
      <c r="B37" s="99">
        <f t="shared" ca="1" si="3"/>
        <v>43401</v>
      </c>
      <c r="C37" s="75">
        <f t="shared" ca="1" si="3"/>
        <v>43401</v>
      </c>
      <c r="D37" s="72" t="str">
        <f ca="1">IF(OR(WEEKDAY(B37,2)=6,WEEKDAY(B37,2)=7),"",VLOOKUP($E$1,horaire!$B$4:$W$26,3,FALSE))</f>
        <v/>
      </c>
      <c r="E37" s="72" t="str">
        <f ca="1">IF(OR(WEEKDAY(B37,2)=6,WEEKDAY(B37,2)=7),"",VLOOKUP($E$1,horaire!$B$4:$W$26,4,FALSE))</f>
        <v/>
      </c>
      <c r="F37" s="72" t="str">
        <f ca="1">IF(OR(WEEKDAY(B37,2)=6,WEEKDAY(B37,2)=7),"",VLOOKUP($E$1,horaire!$B$4:$W$26,5,FALSE))</f>
        <v/>
      </c>
      <c r="G37" s="72" t="str">
        <f ca="1">IF(OR(WEEKDAY(B37,2)=6,WEEKDAY(B37,2)=7),"",VLOOKUP($E$1,horaire!$B$4:$W$26,6,FALSE))</f>
        <v/>
      </c>
      <c r="H37" s="71"/>
      <c r="I37" s="43"/>
      <c r="J37" s="43"/>
      <c r="K37" s="43"/>
      <c r="L37" s="43"/>
      <c r="M37" s="29" t="str">
        <f t="shared" si="0"/>
        <v/>
      </c>
      <c r="N37" s="78"/>
      <c r="O37" s="22" t="str">
        <f t="shared" si="1"/>
        <v/>
      </c>
      <c r="Q37" s="84"/>
    </row>
    <row r="38" spans="2:17" s="18" customFormat="1" ht="17.100000000000001" customHeight="1" x14ac:dyDescent="0.2">
      <c r="B38" s="99">
        <f t="shared" ca="1" si="3"/>
        <v>43402</v>
      </c>
      <c r="C38" s="75">
        <f t="shared" ca="1" si="3"/>
        <v>43402</v>
      </c>
      <c r="D38" s="72" t="str">
        <f ca="1">IF(OR(WEEKDAY(B38,2)=6,WEEKDAY(B38,2)=7),"",VLOOKUP($E$1,horaire!$B$4:$W$26,3,FALSE))</f>
        <v>02h00</v>
      </c>
      <c r="E38" s="72" t="str">
        <f ca="1">IF(OR(WEEKDAY(B38,2)=6,WEEKDAY(B38,2)=7),"",VLOOKUP($E$1,horaire!$B$4:$W$26,4,FALSE))</f>
        <v>09h51</v>
      </c>
      <c r="F38" s="72" t="str">
        <f ca="1">IF(OR(WEEKDAY(B38,2)=6,WEEKDAY(B38,2)=7),"",VLOOKUP($E$1,horaire!$B$4:$W$26,5,FALSE))</f>
        <v>-</v>
      </c>
      <c r="G38" s="72" t="str">
        <f ca="1">IF(OR(WEEKDAY(B38,2)=6,WEEKDAY(B38,2)=7),"",VLOOKUP($E$1,horaire!$B$4:$W$26,6,FALSE))</f>
        <v>-</v>
      </c>
      <c r="H38" s="71"/>
      <c r="I38" s="43"/>
      <c r="J38" s="43"/>
      <c r="K38" s="43"/>
      <c r="L38" s="43"/>
      <c r="M38" s="29" t="str">
        <f t="shared" si="0"/>
        <v/>
      </c>
      <c r="N38" s="78"/>
      <c r="O38" s="22" t="str">
        <f t="shared" si="1"/>
        <v/>
      </c>
      <c r="Q38" s="84"/>
    </row>
    <row r="39" spans="2:17" s="18" customFormat="1" ht="17.100000000000001" customHeight="1" x14ac:dyDescent="0.2">
      <c r="B39" s="99">
        <f t="shared" ca="1" si="3"/>
        <v>43403</v>
      </c>
      <c r="C39" s="75">
        <f t="shared" ca="1" si="3"/>
        <v>43403</v>
      </c>
      <c r="D39" s="72" t="str">
        <f ca="1">IF(OR(WEEKDAY(B39,2)=6,WEEKDAY(B39,2)=7),"",VLOOKUP($E$1,horaire!$B$4:$W$26,3,FALSE))</f>
        <v>02h00</v>
      </c>
      <c r="E39" s="72" t="str">
        <f ca="1">IF(OR(WEEKDAY(B39,2)=6,WEEKDAY(B39,2)=7),"",VLOOKUP($E$1,horaire!$B$4:$W$26,4,FALSE))</f>
        <v>09h51</v>
      </c>
      <c r="F39" s="72" t="str">
        <f ca="1">IF(OR(WEEKDAY(B39,2)=6,WEEKDAY(B39,2)=7),"",VLOOKUP($E$1,horaire!$B$4:$W$26,5,FALSE))</f>
        <v>-</v>
      </c>
      <c r="G39" s="72" t="str">
        <f ca="1">IF(OR(WEEKDAY(B39,2)=6,WEEKDAY(B39,2)=7),"",VLOOKUP($E$1,horaire!$B$4:$W$26,6,FALSE))</f>
        <v>-</v>
      </c>
      <c r="H39" s="71"/>
      <c r="I39" s="43"/>
      <c r="J39" s="43"/>
      <c r="K39" s="43"/>
      <c r="L39" s="43"/>
      <c r="M39" s="29" t="str">
        <f t="shared" si="0"/>
        <v/>
      </c>
      <c r="N39" s="78"/>
      <c r="O39" s="22" t="str">
        <f t="shared" si="1"/>
        <v/>
      </c>
      <c r="Q39" s="84"/>
    </row>
    <row r="40" spans="2:17" s="18" customFormat="1" ht="17.100000000000001" customHeight="1" x14ac:dyDescent="0.2">
      <c r="B40" s="100">
        <f t="shared" ca="1" si="3"/>
        <v>43404</v>
      </c>
      <c r="C40" s="76">
        <f t="shared" ca="1" si="3"/>
        <v>43404</v>
      </c>
      <c r="D40" s="73" t="str">
        <f ca="1">IF(OR(WEEKDAY(B40,2)=6,WEEKDAY(B40,2)=7),"",VLOOKUP($E$1,horaire!$B$4:$W$26,3,FALSE))</f>
        <v>02h00</v>
      </c>
      <c r="E40" s="73" t="str">
        <f ca="1">IF(OR(WEEKDAY(B40,2)=6,WEEKDAY(B40,2)=7),"",VLOOKUP($E$1,horaire!$B$4:$W$26,4,FALSE))</f>
        <v>09h51</v>
      </c>
      <c r="F40" s="73" t="str">
        <f ca="1">IF(OR(WEEKDAY(B40,2)=6,WEEKDAY(B40,2)=7),"",VLOOKUP($E$1,horaire!$B$4:$W$26,5,FALSE))</f>
        <v>-</v>
      </c>
      <c r="G40" s="73" t="str">
        <f ca="1">IF(OR(WEEKDAY(B40,2)=6,WEEKDAY(B40,2)=7),"",VLOOKUP($E$1,horaire!$B$4:$W$26,6,FALSE))</f>
        <v>-</v>
      </c>
      <c r="H40" s="71"/>
      <c r="I40" s="44"/>
      <c r="J40" s="44"/>
      <c r="K40" s="44"/>
      <c r="L40" s="44"/>
      <c r="M40" s="30" t="str">
        <f t="shared" si="0"/>
        <v/>
      </c>
      <c r="N40" s="79"/>
      <c r="O40" s="23" t="str">
        <f t="shared" si="1"/>
        <v/>
      </c>
      <c r="Q40" s="84"/>
    </row>
    <row r="41" spans="2:17" ht="24.95" customHeight="1" x14ac:dyDescent="0.2"/>
    <row r="42" spans="2:17" ht="18" customHeight="1" x14ac:dyDescent="0.2">
      <c r="K42" s="31"/>
      <c r="L42" s="32" t="str">
        <f ca="1">"Cumul "&amp;MID(CELL("filename",A1),FIND("]",CELL("filename",A1))+1,32)</f>
        <v>Cumul Octobre</v>
      </c>
      <c r="M42" s="24" t="str">
        <f>IF(SUM(M10:M40)=0,"",SUM(M10:M40))</f>
        <v/>
      </c>
      <c r="O42" s="25" t="str">
        <f>IF(SUM(O10:O40)=0,"",SUM(O10:O40))</f>
        <v/>
      </c>
    </row>
    <row r="46" spans="2:17" x14ac:dyDescent="0.2">
      <c r="C46" s="41" t="s">
        <v>12</v>
      </c>
      <c r="F46" s="26" t="s">
        <v>12</v>
      </c>
      <c r="J46" s="26" t="s">
        <v>12</v>
      </c>
      <c r="M46" s="26" t="s">
        <v>12</v>
      </c>
      <c r="O46" s="38"/>
    </row>
    <row r="47" spans="2:17" x14ac:dyDescent="0.2">
      <c r="C47" s="41" t="s">
        <v>8</v>
      </c>
      <c r="F47" s="26" t="s">
        <v>9</v>
      </c>
      <c r="J47" s="26" t="s">
        <v>10</v>
      </c>
      <c r="M47" s="26" t="s">
        <v>11</v>
      </c>
      <c r="O47" s="38"/>
    </row>
  </sheetData>
  <sheetProtection algorithmName="SHA-512" hashValue="GqMx08khd5nhVKdUzK1G7jRr3hvmCjklIhZ1AIViBiHZ97EeEgMbrh2wZJSKo7XvTYOYVTeuPINU2weD4Ii5Dw==" saltValue="JtCXkMPyFHr9HO4lTd2BvQ==" spinCount="100000" sheet="1" selectLockedCells="1"/>
  <mergeCells count="9">
    <mergeCell ref="B1:D1"/>
    <mergeCell ref="E1:F1"/>
    <mergeCell ref="C5:O5"/>
    <mergeCell ref="D8:E8"/>
    <mergeCell ref="F8:G8"/>
    <mergeCell ref="I8:J8"/>
    <mergeCell ref="K8:L8"/>
    <mergeCell ref="M8:M9"/>
    <mergeCell ref="O8:O9"/>
  </mergeCells>
  <conditionalFormatting sqref="B10:G40 I10:M40 O10:O40">
    <cfRule type="expression" dxfId="11" priority="2">
      <formula>VLOOKUP($B10,Jrs_Feriés,1,0)</formula>
    </cfRule>
    <cfRule type="expression" dxfId="10" priority="3">
      <formula>WEEKDAY($C10,2)=7</formula>
    </cfRule>
    <cfRule type="expression" dxfId="9" priority="4">
      <formula>WEEKDAY($C10,2)=6</formula>
    </cfRule>
  </conditionalFormatting>
  <conditionalFormatting sqref="D10:G40 I10:M40 O10:O40">
    <cfRule type="expression" dxfId="8" priority="1">
      <formula>$B10=VLOOKUP(B10,Jrs_Feriés,1,0)</formula>
    </cfRule>
  </conditionalFormatting>
  <dataValidations count="1">
    <dataValidation type="list" allowBlank="1" showInputMessage="1" showErrorMessage="1" sqref="E1:F1" xr:uid="{00000000-0002-0000-0A00-000000000000}">
      <formula1>Collaborateur</formula1>
    </dataValidation>
  </dataValidations>
  <printOptions horizontalCentered="1"/>
  <pageMargins left="0.23622047244094491" right="0.23622047244094491" top="0.94488188976377963" bottom="0.74803149606299213" header="0.31496062992125984" footer="0.31496062992125984"/>
  <pageSetup paperSize="9" scale="87" orientation="portrait" r:id="rId1"/>
  <headerFooter>
    <oddHeader>&amp;RImprimé le &amp;D à &amp;T</oddHeader>
    <oddFooter>&amp;L&amp;Z&amp;F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3">
    <pageSetUpPr fitToPage="1"/>
  </sheetPr>
  <dimension ref="B1:Q47"/>
  <sheetViews>
    <sheetView showGridLines="0" zoomScale="140" zoomScaleNormal="140" workbookViewId="0">
      <pane ySplit="9" topLeftCell="A10" activePane="bottomLeft" state="frozen"/>
      <selection activeCell="E1" sqref="E1:F1"/>
      <selection pane="bottomLeft" activeCell="E1" sqref="E1:F1"/>
    </sheetView>
  </sheetViews>
  <sheetFormatPr baseColWidth="10" defaultRowHeight="12.75" x14ac:dyDescent="0.2"/>
  <cols>
    <col min="1" max="2" width="3.83203125" style="15" customWidth="1"/>
    <col min="3" max="3" width="5.83203125" style="33" customWidth="1"/>
    <col min="4" max="7" width="12" style="26"/>
    <col min="8" max="8" width="1.83203125" style="15" customWidth="1"/>
    <col min="9" max="12" width="12" style="26"/>
    <col min="13" max="13" width="12" style="27"/>
    <col min="14" max="14" width="1.83203125" style="15" hidden="1" customWidth="1"/>
    <col min="15" max="15" width="0" style="28" hidden="1" customWidth="1"/>
    <col min="16" max="16" width="3.83203125" style="15" customWidth="1"/>
    <col min="17" max="17" width="18.33203125" style="83" bestFit="1" customWidth="1"/>
    <col min="18" max="16384" width="12" style="15"/>
  </cols>
  <sheetData>
    <row r="1" spans="2:17" s="10" customFormat="1" ht="18" customHeight="1" x14ac:dyDescent="0.2">
      <c r="B1" s="108" t="s">
        <v>7</v>
      </c>
      <c r="C1" s="108"/>
      <c r="D1" s="108"/>
      <c r="E1" s="107" t="s">
        <v>74</v>
      </c>
      <c r="F1" s="107"/>
      <c r="G1" s="11"/>
      <c r="I1" s="12" t="s">
        <v>16</v>
      </c>
      <c r="J1" s="13">
        <f>VLOOKUP(E1,Salaire!C2:F23,3,FALSE)</f>
        <v>2102.0100000000002</v>
      </c>
      <c r="K1" s="11"/>
      <c r="L1" s="12" t="s">
        <v>17</v>
      </c>
      <c r="M1" s="14">
        <f>VLOOKUP(E1,Salaire!C2:F23,4,FALSE)</f>
        <v>13.859101997758293</v>
      </c>
      <c r="O1" s="14"/>
      <c r="P1" s="80">
        <f ca="1">MONTH(MID(CELL("filename",A1),FIND("]",CELL("filename",A1))+1,32)&amp;1)</f>
        <v>11</v>
      </c>
      <c r="Q1" s="82"/>
    </row>
    <row r="2" spans="2:17" x14ac:dyDescent="0.2">
      <c r="I2" s="12" t="s">
        <v>15</v>
      </c>
      <c r="J2" s="39" t="str">
        <f>VLOOKUP(E1,Salaire!C2:D23,2,FALSE)</f>
        <v>Franck</v>
      </c>
      <c r="K2" s="11"/>
      <c r="L2" s="12" t="s">
        <v>35</v>
      </c>
      <c r="M2" s="40" t="str">
        <f>VLOOKUP(E1,Salaire!C2:G23,5,FALSE)</f>
        <v>4032873</v>
      </c>
    </row>
    <row r="5" spans="2:17" ht="18.75" x14ac:dyDescent="0.2">
      <c r="C5" s="104" t="str">
        <f ca="1">MID(CELL("filename",A1),FIND("]",CELL("filename",A1))+1,32)&amp;" "&amp;Instructions!D2&amp;" - Heures supplémentaires ( "&amp;E1&amp;" "&amp;J2&amp;" - "&amp;M2&amp;" )"</f>
        <v>Novembre 2018 - Heures supplémentaires ( ALEXANDRE Franck - 4032873 )</v>
      </c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</row>
    <row r="8" spans="2:17" s="16" customFormat="1" ht="17.100000000000001" customHeight="1" x14ac:dyDescent="0.2">
      <c r="C8" s="33"/>
      <c r="D8" s="109" t="s">
        <v>2</v>
      </c>
      <c r="E8" s="110"/>
      <c r="F8" s="109" t="s">
        <v>3</v>
      </c>
      <c r="G8" s="110"/>
      <c r="I8" s="109" t="s">
        <v>4</v>
      </c>
      <c r="J8" s="110"/>
      <c r="K8" s="109" t="s">
        <v>5</v>
      </c>
      <c r="L8" s="110"/>
      <c r="M8" s="102" t="s">
        <v>6</v>
      </c>
      <c r="O8" s="105" t="s">
        <v>18</v>
      </c>
      <c r="Q8" s="83"/>
    </row>
    <row r="9" spans="2:17" s="17" customFormat="1" ht="17.100000000000001" customHeight="1" x14ac:dyDescent="0.2">
      <c r="B9" s="34"/>
      <c r="C9" s="34"/>
      <c r="D9" s="97" t="s">
        <v>0</v>
      </c>
      <c r="E9" s="97" t="s">
        <v>1</v>
      </c>
      <c r="F9" s="97" t="s">
        <v>0</v>
      </c>
      <c r="G9" s="97" t="s">
        <v>1</v>
      </c>
      <c r="I9" s="97" t="s">
        <v>0</v>
      </c>
      <c r="J9" s="97" t="s">
        <v>1</v>
      </c>
      <c r="K9" s="97" t="s">
        <v>0</v>
      </c>
      <c r="L9" s="97" t="s">
        <v>1</v>
      </c>
      <c r="M9" s="103"/>
      <c r="O9" s="106"/>
      <c r="Q9" s="83"/>
    </row>
    <row r="10" spans="2:17" s="18" customFormat="1" ht="17.100000000000001" customHeight="1" x14ac:dyDescent="0.2">
      <c r="B10" s="98">
        <f ca="1">DATE(Instructions!D2,MONTH(MID(CELL("filename",A1),FIND("]",CELL("filename",A1))+1,32)&amp;1),1)</f>
        <v>43405</v>
      </c>
      <c r="C10" s="74">
        <f ca="1">DATE(Instructions!D2,MONTH("1/"&amp;MID(CELL("filename",A1),FIND("]",CELL("filename",A1))+1,32)),1)</f>
        <v>43405</v>
      </c>
      <c r="D10" s="42" t="str">
        <f ca="1">IF(OR(WEEKDAY(B10,2)=6,WEEKDAY(B10,2)=7),"",VLOOKUP($E$1,horaire!$B$4:$W$26,3,FALSE))</f>
        <v>02h00</v>
      </c>
      <c r="E10" s="42" t="str">
        <f ca="1">IF(OR(WEEKDAY(B10,2)=6,WEEKDAY(B10,2)=7),"",VLOOKUP($E$1,horaire!$B$4:$W$26,4,FALSE))</f>
        <v>09h51</v>
      </c>
      <c r="F10" s="42" t="str">
        <f ca="1">IF(OR(WEEKDAY(B10,2)=6,WEEKDAY(B10,2)=7),"",VLOOKUP($E$1,horaire!$B$4:$W$26,5,FALSE))</f>
        <v>-</v>
      </c>
      <c r="G10" s="42" t="str">
        <f ca="1">IF(OR(WEEKDAY(B10,2)=6,WEEKDAY(B10,2)=7),"",VLOOKUP($E$1,horaire!$B$4:$W$26,6,FALSE))</f>
        <v>-</v>
      </c>
      <c r="H10" s="71"/>
      <c r="I10" s="45"/>
      <c r="J10" s="45"/>
      <c r="K10" s="45"/>
      <c r="L10" s="45"/>
      <c r="M10" s="19" t="str">
        <f t="shared" ref="M10:M40" si="0">IF(AND(I10="",J10="",K10="",L10=""),"",(J10-I10)+(L10-K10))</f>
        <v/>
      </c>
      <c r="N10" s="77"/>
      <c r="O10" s="20" t="str">
        <f t="shared" ref="O10:O40" si="1">IF(M10="","",(M10*$M$1*24)*1.25)</f>
        <v/>
      </c>
      <c r="Q10" s="84"/>
    </row>
    <row r="11" spans="2:17" s="18" customFormat="1" ht="17.100000000000001" customHeight="1" x14ac:dyDescent="0.2">
      <c r="B11" s="99">
        <f t="shared" ref="B11:C26" ca="1" si="2">+B10+1</f>
        <v>43406</v>
      </c>
      <c r="C11" s="75">
        <f t="shared" ca="1" si="2"/>
        <v>43406</v>
      </c>
      <c r="D11" s="72" t="str">
        <f ca="1">IF(OR(WEEKDAY(B11,2)=6,WEEKDAY(B11,2)=7),"",VLOOKUP($E$1,horaire!$B$4:$W$26,3,FALSE))</f>
        <v>02h00</v>
      </c>
      <c r="E11" s="72" t="str">
        <f ca="1">IF(OR(WEEKDAY(B11,2)=6,WEEKDAY(B11,2)=7),"",VLOOKUP($E$1,horaire!$B$4:$W$26,4,FALSE))</f>
        <v>09h51</v>
      </c>
      <c r="F11" s="72" t="str">
        <f ca="1">IF(OR(WEEKDAY(B11,2)=6,WEEKDAY(B11,2)=7),"",VLOOKUP($E$1,horaire!$B$4:$W$26,5,FALSE))</f>
        <v>-</v>
      </c>
      <c r="G11" s="72" t="str">
        <f ca="1">IF(OR(WEEKDAY(B11,2)=6,WEEKDAY(B11,2)=7),"",VLOOKUP($E$1,horaire!$B$4:$W$26,6,FALSE))</f>
        <v>-</v>
      </c>
      <c r="H11" s="71"/>
      <c r="I11" s="43"/>
      <c r="J11" s="43"/>
      <c r="K11" s="43"/>
      <c r="L11" s="43"/>
      <c r="M11" s="21" t="str">
        <f t="shared" si="0"/>
        <v/>
      </c>
      <c r="N11" s="78"/>
      <c r="O11" s="22" t="str">
        <f t="shared" si="1"/>
        <v/>
      </c>
      <c r="Q11" s="84"/>
    </row>
    <row r="12" spans="2:17" s="18" customFormat="1" ht="17.100000000000001" customHeight="1" x14ac:dyDescent="0.2">
      <c r="B12" s="99">
        <f t="shared" ca="1" si="2"/>
        <v>43407</v>
      </c>
      <c r="C12" s="75">
        <f t="shared" ca="1" si="2"/>
        <v>43407</v>
      </c>
      <c r="D12" s="72" t="str">
        <f ca="1">IF(OR(WEEKDAY(B12,2)=6,WEEKDAY(B12,2)=7),"",VLOOKUP($E$1,horaire!$B$4:$W$26,3,FALSE))</f>
        <v/>
      </c>
      <c r="E12" s="72" t="str">
        <f ca="1">IF(OR(WEEKDAY(B12,2)=6,WEEKDAY(B12,2)=7),"",VLOOKUP($E$1,horaire!$B$4:$W$26,4,FALSE))</f>
        <v/>
      </c>
      <c r="F12" s="72" t="str">
        <f ca="1">IF(OR(WEEKDAY(B12,2)=6,WEEKDAY(B12,2)=7),"",VLOOKUP($E$1,horaire!$B$4:$W$26,5,FALSE))</f>
        <v/>
      </c>
      <c r="G12" s="72" t="str">
        <f ca="1">IF(OR(WEEKDAY(B12,2)=6,WEEKDAY(B12,2)=7),"",VLOOKUP($E$1,horaire!$B$4:$W$26,6,FALSE))</f>
        <v/>
      </c>
      <c r="H12" s="71"/>
      <c r="I12" s="43"/>
      <c r="J12" s="43"/>
      <c r="K12" s="43"/>
      <c r="L12" s="43"/>
      <c r="M12" s="21" t="str">
        <f t="shared" si="0"/>
        <v/>
      </c>
      <c r="N12" s="78"/>
      <c r="O12" s="22" t="str">
        <f t="shared" si="1"/>
        <v/>
      </c>
      <c r="Q12" s="84"/>
    </row>
    <row r="13" spans="2:17" s="18" customFormat="1" ht="17.100000000000001" customHeight="1" x14ac:dyDescent="0.2">
      <c r="B13" s="99">
        <f t="shared" ca="1" si="2"/>
        <v>43408</v>
      </c>
      <c r="C13" s="75">
        <f t="shared" ca="1" si="2"/>
        <v>43408</v>
      </c>
      <c r="D13" s="72" t="str">
        <f ca="1">IF(OR(WEEKDAY(B13,2)=6,WEEKDAY(B13,2)=7),"",VLOOKUP($E$1,horaire!$B$4:$W$26,3,FALSE))</f>
        <v/>
      </c>
      <c r="E13" s="72" t="str">
        <f ca="1">IF(OR(WEEKDAY(B13,2)=6,WEEKDAY(B13,2)=7),"",VLOOKUP($E$1,horaire!$B$4:$W$26,4,FALSE))</f>
        <v/>
      </c>
      <c r="F13" s="72" t="str">
        <f ca="1">IF(OR(WEEKDAY(B13,2)=6,WEEKDAY(B13,2)=7),"",VLOOKUP($E$1,horaire!$B$4:$W$26,5,FALSE))</f>
        <v/>
      </c>
      <c r="G13" s="72" t="str">
        <f ca="1">IF(OR(WEEKDAY(B13,2)=6,WEEKDAY(B13,2)=7),"",VLOOKUP($E$1,horaire!$B$4:$W$26,6,FALSE))</f>
        <v/>
      </c>
      <c r="H13" s="71"/>
      <c r="I13" s="43"/>
      <c r="J13" s="43"/>
      <c r="K13" s="43"/>
      <c r="L13" s="43"/>
      <c r="M13" s="21" t="str">
        <f t="shared" si="0"/>
        <v/>
      </c>
      <c r="N13" s="78"/>
      <c r="O13" s="22" t="str">
        <f t="shared" si="1"/>
        <v/>
      </c>
      <c r="Q13" s="84"/>
    </row>
    <row r="14" spans="2:17" s="18" customFormat="1" ht="17.100000000000001" customHeight="1" x14ac:dyDescent="0.2">
      <c r="B14" s="99">
        <f t="shared" ca="1" si="2"/>
        <v>43409</v>
      </c>
      <c r="C14" s="75">
        <f t="shared" ca="1" si="2"/>
        <v>43409</v>
      </c>
      <c r="D14" s="72" t="str">
        <f ca="1">IF(OR(WEEKDAY(B14,2)=6,WEEKDAY(B14,2)=7),"",VLOOKUP($E$1,horaire!$B$4:$W$26,3,FALSE))</f>
        <v>02h00</v>
      </c>
      <c r="E14" s="72" t="str">
        <f ca="1">IF(OR(WEEKDAY(B14,2)=6,WEEKDAY(B14,2)=7),"",VLOOKUP($E$1,horaire!$B$4:$W$26,4,FALSE))</f>
        <v>09h51</v>
      </c>
      <c r="F14" s="72" t="str">
        <f ca="1">IF(OR(WEEKDAY(B14,2)=6,WEEKDAY(B14,2)=7),"",VLOOKUP($E$1,horaire!$B$4:$W$26,5,FALSE))</f>
        <v>-</v>
      </c>
      <c r="G14" s="72" t="str">
        <f ca="1">IF(OR(WEEKDAY(B14,2)=6,WEEKDAY(B14,2)=7),"",VLOOKUP($E$1,horaire!$B$4:$W$26,6,FALSE))</f>
        <v>-</v>
      </c>
      <c r="H14" s="71"/>
      <c r="I14" s="43"/>
      <c r="J14" s="43"/>
      <c r="K14" s="43"/>
      <c r="L14" s="43"/>
      <c r="M14" s="21" t="str">
        <f t="shared" si="0"/>
        <v/>
      </c>
      <c r="N14" s="78"/>
      <c r="O14" s="22" t="str">
        <f t="shared" si="1"/>
        <v/>
      </c>
      <c r="Q14" s="84"/>
    </row>
    <row r="15" spans="2:17" s="18" customFormat="1" ht="17.100000000000001" customHeight="1" x14ac:dyDescent="0.2">
      <c r="B15" s="99">
        <f t="shared" ca="1" si="2"/>
        <v>43410</v>
      </c>
      <c r="C15" s="75">
        <f t="shared" ca="1" si="2"/>
        <v>43410</v>
      </c>
      <c r="D15" s="72" t="str">
        <f ca="1">IF(OR(WEEKDAY(B15,2)=6,WEEKDAY(B15,2)=7),"",VLOOKUP($E$1,horaire!$B$4:$W$26,3,FALSE))</f>
        <v>02h00</v>
      </c>
      <c r="E15" s="72" t="str">
        <f ca="1">IF(OR(WEEKDAY(B15,2)=6,WEEKDAY(B15,2)=7),"",VLOOKUP($E$1,horaire!$B$4:$W$26,4,FALSE))</f>
        <v>09h51</v>
      </c>
      <c r="F15" s="72" t="str">
        <f ca="1">IF(OR(WEEKDAY(B15,2)=6,WEEKDAY(B15,2)=7),"",VLOOKUP($E$1,horaire!$B$4:$W$26,5,FALSE))</f>
        <v>-</v>
      </c>
      <c r="G15" s="72" t="str">
        <f ca="1">IF(OR(WEEKDAY(B15,2)=6,WEEKDAY(B15,2)=7),"",VLOOKUP($E$1,horaire!$B$4:$W$26,6,FALSE))</f>
        <v>-</v>
      </c>
      <c r="H15" s="71"/>
      <c r="I15" s="43"/>
      <c r="J15" s="43"/>
      <c r="K15" s="43"/>
      <c r="L15" s="43"/>
      <c r="M15" s="21" t="str">
        <f t="shared" si="0"/>
        <v/>
      </c>
      <c r="N15" s="78"/>
      <c r="O15" s="22" t="str">
        <f t="shared" si="1"/>
        <v/>
      </c>
      <c r="Q15" s="84"/>
    </row>
    <row r="16" spans="2:17" s="18" customFormat="1" ht="17.100000000000001" customHeight="1" x14ac:dyDescent="0.2">
      <c r="B16" s="99">
        <f t="shared" ca="1" si="2"/>
        <v>43411</v>
      </c>
      <c r="C16" s="75">
        <f t="shared" ca="1" si="2"/>
        <v>43411</v>
      </c>
      <c r="D16" s="72" t="str">
        <f ca="1">IF(OR(WEEKDAY(B16,2)=6,WEEKDAY(B16,2)=7),"",VLOOKUP($E$1,horaire!$B$4:$W$26,3,FALSE))</f>
        <v>02h00</v>
      </c>
      <c r="E16" s="72" t="str">
        <f ca="1">IF(OR(WEEKDAY(B16,2)=6,WEEKDAY(B16,2)=7),"",VLOOKUP($E$1,horaire!$B$4:$W$26,4,FALSE))</f>
        <v>09h51</v>
      </c>
      <c r="F16" s="72" t="str">
        <f ca="1">IF(OR(WEEKDAY(B16,2)=6,WEEKDAY(B16,2)=7),"",VLOOKUP($E$1,horaire!$B$4:$W$26,5,FALSE))</f>
        <v>-</v>
      </c>
      <c r="G16" s="72" t="str">
        <f ca="1">IF(OR(WEEKDAY(B16,2)=6,WEEKDAY(B16,2)=7),"",VLOOKUP($E$1,horaire!$B$4:$W$26,6,FALSE))</f>
        <v>-</v>
      </c>
      <c r="H16" s="71"/>
      <c r="I16" s="43"/>
      <c r="J16" s="43"/>
      <c r="K16" s="43"/>
      <c r="L16" s="43"/>
      <c r="M16" s="21" t="str">
        <f t="shared" si="0"/>
        <v/>
      </c>
      <c r="N16" s="78"/>
      <c r="O16" s="22" t="str">
        <f t="shared" si="1"/>
        <v/>
      </c>
      <c r="Q16" s="84"/>
    </row>
    <row r="17" spans="2:17" s="18" customFormat="1" ht="17.100000000000001" customHeight="1" x14ac:dyDescent="0.2">
      <c r="B17" s="99">
        <f t="shared" ca="1" si="2"/>
        <v>43412</v>
      </c>
      <c r="C17" s="75">
        <f t="shared" ca="1" si="2"/>
        <v>43412</v>
      </c>
      <c r="D17" s="72" t="str">
        <f ca="1">IF(OR(WEEKDAY(B17,2)=6,WEEKDAY(B17,2)=7),"",VLOOKUP($E$1,horaire!$B$4:$W$26,3,FALSE))</f>
        <v>02h00</v>
      </c>
      <c r="E17" s="72" t="str">
        <f ca="1">IF(OR(WEEKDAY(B17,2)=6,WEEKDAY(B17,2)=7),"",VLOOKUP($E$1,horaire!$B$4:$W$26,4,FALSE))</f>
        <v>09h51</v>
      </c>
      <c r="F17" s="72" t="str">
        <f ca="1">IF(OR(WEEKDAY(B17,2)=6,WEEKDAY(B17,2)=7),"",VLOOKUP($E$1,horaire!$B$4:$W$26,5,FALSE))</f>
        <v>-</v>
      </c>
      <c r="G17" s="72" t="str">
        <f ca="1">IF(OR(WEEKDAY(B17,2)=6,WEEKDAY(B17,2)=7),"",VLOOKUP($E$1,horaire!$B$4:$W$26,6,FALSE))</f>
        <v>-</v>
      </c>
      <c r="H17" s="71"/>
      <c r="I17" s="43"/>
      <c r="J17" s="43"/>
      <c r="K17" s="43"/>
      <c r="L17" s="43"/>
      <c r="M17" s="21" t="str">
        <f t="shared" si="0"/>
        <v/>
      </c>
      <c r="N17" s="78"/>
      <c r="O17" s="22" t="str">
        <f t="shared" si="1"/>
        <v/>
      </c>
      <c r="Q17" s="84"/>
    </row>
    <row r="18" spans="2:17" s="18" customFormat="1" ht="17.100000000000001" customHeight="1" x14ac:dyDescent="0.2">
      <c r="B18" s="99">
        <f t="shared" ca="1" si="2"/>
        <v>43413</v>
      </c>
      <c r="C18" s="75">
        <f t="shared" ca="1" si="2"/>
        <v>43413</v>
      </c>
      <c r="D18" s="72" t="str">
        <f ca="1">IF(OR(WEEKDAY(B18,2)=6,WEEKDAY(B18,2)=7),"",VLOOKUP($E$1,horaire!$B$4:$W$26,3,FALSE))</f>
        <v>02h00</v>
      </c>
      <c r="E18" s="72" t="str">
        <f ca="1">IF(OR(WEEKDAY(B18,2)=6,WEEKDAY(B18,2)=7),"",VLOOKUP($E$1,horaire!$B$4:$W$26,4,FALSE))</f>
        <v>09h51</v>
      </c>
      <c r="F18" s="72" t="str">
        <f ca="1">IF(OR(WEEKDAY(B18,2)=6,WEEKDAY(B18,2)=7),"",VLOOKUP($E$1,horaire!$B$4:$W$26,5,FALSE))</f>
        <v>-</v>
      </c>
      <c r="G18" s="72" t="str">
        <f ca="1">IF(OR(WEEKDAY(B18,2)=6,WEEKDAY(B18,2)=7),"",VLOOKUP($E$1,horaire!$B$4:$W$26,6,FALSE))</f>
        <v>-</v>
      </c>
      <c r="H18" s="71"/>
      <c r="I18" s="43"/>
      <c r="J18" s="43"/>
      <c r="K18" s="43"/>
      <c r="L18" s="43"/>
      <c r="M18" s="21" t="str">
        <f t="shared" si="0"/>
        <v/>
      </c>
      <c r="N18" s="78"/>
      <c r="O18" s="22" t="str">
        <f t="shared" si="1"/>
        <v/>
      </c>
      <c r="Q18" s="84"/>
    </row>
    <row r="19" spans="2:17" s="18" customFormat="1" ht="17.100000000000001" customHeight="1" x14ac:dyDescent="0.2">
      <c r="B19" s="99">
        <f t="shared" ca="1" si="2"/>
        <v>43414</v>
      </c>
      <c r="C19" s="75">
        <f t="shared" ca="1" si="2"/>
        <v>43414</v>
      </c>
      <c r="D19" s="72" t="str">
        <f ca="1">IF(OR(WEEKDAY(B19,2)=6,WEEKDAY(B19,2)=7),"",VLOOKUP($E$1,horaire!$B$4:$W$26,3,FALSE))</f>
        <v/>
      </c>
      <c r="E19" s="72" t="str">
        <f ca="1">IF(OR(WEEKDAY(B19,2)=6,WEEKDAY(B19,2)=7),"",VLOOKUP($E$1,horaire!$B$4:$W$26,4,FALSE))</f>
        <v/>
      </c>
      <c r="F19" s="72" t="str">
        <f ca="1">IF(OR(WEEKDAY(B19,2)=6,WEEKDAY(B19,2)=7),"",VLOOKUP($E$1,horaire!$B$4:$W$26,5,FALSE))</f>
        <v/>
      </c>
      <c r="G19" s="72" t="str">
        <f ca="1">IF(OR(WEEKDAY(B19,2)=6,WEEKDAY(B19,2)=7),"",VLOOKUP($E$1,horaire!$B$4:$W$26,6,FALSE))</f>
        <v/>
      </c>
      <c r="H19" s="71"/>
      <c r="I19" s="43"/>
      <c r="J19" s="43"/>
      <c r="K19" s="43"/>
      <c r="L19" s="43"/>
      <c r="M19" s="21" t="str">
        <f t="shared" si="0"/>
        <v/>
      </c>
      <c r="N19" s="78"/>
      <c r="O19" s="22" t="str">
        <f t="shared" si="1"/>
        <v/>
      </c>
      <c r="Q19" s="84"/>
    </row>
    <row r="20" spans="2:17" s="18" customFormat="1" ht="17.100000000000001" customHeight="1" x14ac:dyDescent="0.2">
      <c r="B20" s="99">
        <f t="shared" ca="1" si="2"/>
        <v>43415</v>
      </c>
      <c r="C20" s="75">
        <f t="shared" ca="1" si="2"/>
        <v>43415</v>
      </c>
      <c r="D20" s="72" t="str">
        <f ca="1">IF(OR(WEEKDAY(B20,2)=6,WEEKDAY(B20,2)=7),"",VLOOKUP($E$1,horaire!$B$4:$W$26,3,FALSE))</f>
        <v/>
      </c>
      <c r="E20" s="72" t="str">
        <f ca="1">IF(OR(WEEKDAY(B20,2)=6,WEEKDAY(B20,2)=7),"",VLOOKUP($E$1,horaire!$B$4:$W$26,4,FALSE))</f>
        <v/>
      </c>
      <c r="F20" s="72" t="str">
        <f ca="1">IF(OR(WEEKDAY(B20,2)=6,WEEKDAY(B20,2)=7),"",VLOOKUP($E$1,horaire!$B$4:$W$26,5,FALSE))</f>
        <v/>
      </c>
      <c r="G20" s="72" t="str">
        <f ca="1">IF(OR(WEEKDAY(B20,2)=6,WEEKDAY(B20,2)=7),"",VLOOKUP($E$1,horaire!$B$4:$W$26,6,FALSE))</f>
        <v/>
      </c>
      <c r="H20" s="71"/>
      <c r="I20" s="43"/>
      <c r="J20" s="43"/>
      <c r="K20" s="43"/>
      <c r="L20" s="43"/>
      <c r="M20" s="21" t="str">
        <f t="shared" si="0"/>
        <v/>
      </c>
      <c r="N20" s="78"/>
      <c r="O20" s="22" t="str">
        <f t="shared" si="1"/>
        <v/>
      </c>
      <c r="Q20" s="84"/>
    </row>
    <row r="21" spans="2:17" s="18" customFormat="1" ht="17.100000000000001" customHeight="1" x14ac:dyDescent="0.2">
      <c r="B21" s="99">
        <f t="shared" ca="1" si="2"/>
        <v>43416</v>
      </c>
      <c r="C21" s="75">
        <f t="shared" ca="1" si="2"/>
        <v>43416</v>
      </c>
      <c r="D21" s="72" t="str">
        <f ca="1">IF(OR(WEEKDAY(B21,2)=6,WEEKDAY(B21,2)=7),"",VLOOKUP($E$1,horaire!$B$4:$W$26,3,FALSE))</f>
        <v>02h00</v>
      </c>
      <c r="E21" s="72" t="str">
        <f ca="1">IF(OR(WEEKDAY(B21,2)=6,WEEKDAY(B21,2)=7),"",VLOOKUP($E$1,horaire!$B$4:$W$26,4,FALSE))</f>
        <v>09h51</v>
      </c>
      <c r="F21" s="72" t="str">
        <f ca="1">IF(OR(WEEKDAY(B21,2)=6,WEEKDAY(B21,2)=7),"",VLOOKUP($E$1,horaire!$B$4:$W$26,5,FALSE))</f>
        <v>-</v>
      </c>
      <c r="G21" s="72" t="str">
        <f ca="1">IF(OR(WEEKDAY(B21,2)=6,WEEKDAY(B21,2)=7),"",VLOOKUP($E$1,horaire!$B$4:$W$26,6,FALSE))</f>
        <v>-</v>
      </c>
      <c r="H21" s="71"/>
      <c r="I21" s="43"/>
      <c r="J21" s="43"/>
      <c r="K21" s="43"/>
      <c r="L21" s="43"/>
      <c r="M21" s="21" t="str">
        <f t="shared" si="0"/>
        <v/>
      </c>
      <c r="N21" s="78"/>
      <c r="O21" s="22" t="str">
        <f t="shared" si="1"/>
        <v/>
      </c>
      <c r="Q21" s="84"/>
    </row>
    <row r="22" spans="2:17" s="18" customFormat="1" ht="17.100000000000001" customHeight="1" x14ac:dyDescent="0.2">
      <c r="B22" s="99">
        <f t="shared" ca="1" si="2"/>
        <v>43417</v>
      </c>
      <c r="C22" s="75">
        <f t="shared" ca="1" si="2"/>
        <v>43417</v>
      </c>
      <c r="D22" s="72" t="str">
        <f ca="1">IF(OR(WEEKDAY(B22,2)=6,WEEKDAY(B22,2)=7),"",VLOOKUP($E$1,horaire!$B$4:$W$26,3,FALSE))</f>
        <v>02h00</v>
      </c>
      <c r="E22" s="72" t="str">
        <f ca="1">IF(OR(WEEKDAY(B22,2)=6,WEEKDAY(B22,2)=7),"",VLOOKUP($E$1,horaire!$B$4:$W$26,4,FALSE))</f>
        <v>09h51</v>
      </c>
      <c r="F22" s="72" t="str">
        <f ca="1">IF(OR(WEEKDAY(B22,2)=6,WEEKDAY(B22,2)=7),"",VLOOKUP($E$1,horaire!$B$4:$W$26,5,FALSE))</f>
        <v>-</v>
      </c>
      <c r="G22" s="72" t="str">
        <f ca="1">IF(OR(WEEKDAY(B22,2)=6,WEEKDAY(B22,2)=7),"",VLOOKUP($E$1,horaire!$B$4:$W$26,6,FALSE))</f>
        <v>-</v>
      </c>
      <c r="H22" s="71"/>
      <c r="I22" s="43"/>
      <c r="J22" s="43"/>
      <c r="K22" s="43"/>
      <c r="L22" s="43"/>
      <c r="M22" s="21" t="str">
        <f t="shared" si="0"/>
        <v/>
      </c>
      <c r="N22" s="78"/>
      <c r="O22" s="22" t="str">
        <f t="shared" si="1"/>
        <v/>
      </c>
      <c r="Q22" s="84"/>
    </row>
    <row r="23" spans="2:17" s="18" customFormat="1" ht="17.100000000000001" customHeight="1" x14ac:dyDescent="0.2">
      <c r="B23" s="99">
        <f t="shared" ca="1" si="2"/>
        <v>43418</v>
      </c>
      <c r="C23" s="75">
        <f t="shared" ca="1" si="2"/>
        <v>43418</v>
      </c>
      <c r="D23" s="72" t="str">
        <f ca="1">IF(OR(WEEKDAY(B23,2)=6,WEEKDAY(B23,2)=7),"",VLOOKUP($E$1,horaire!$B$4:$W$26,3,FALSE))</f>
        <v>02h00</v>
      </c>
      <c r="E23" s="72" t="str">
        <f ca="1">IF(OR(WEEKDAY(B23,2)=6,WEEKDAY(B23,2)=7),"",VLOOKUP($E$1,horaire!$B$4:$W$26,4,FALSE))</f>
        <v>09h51</v>
      </c>
      <c r="F23" s="72" t="str">
        <f ca="1">IF(OR(WEEKDAY(B23,2)=6,WEEKDAY(B23,2)=7),"",VLOOKUP($E$1,horaire!$B$4:$W$26,5,FALSE))</f>
        <v>-</v>
      </c>
      <c r="G23" s="72" t="str">
        <f ca="1">IF(OR(WEEKDAY(B23,2)=6,WEEKDAY(B23,2)=7),"",VLOOKUP($E$1,horaire!$B$4:$W$26,6,FALSE))</f>
        <v>-</v>
      </c>
      <c r="H23" s="71"/>
      <c r="I23" s="43"/>
      <c r="J23" s="43"/>
      <c r="K23" s="43"/>
      <c r="L23" s="43"/>
      <c r="M23" s="21" t="str">
        <f t="shared" si="0"/>
        <v/>
      </c>
      <c r="N23" s="78"/>
      <c r="O23" s="22" t="str">
        <f t="shared" si="1"/>
        <v/>
      </c>
      <c r="Q23" s="84"/>
    </row>
    <row r="24" spans="2:17" s="18" customFormat="1" ht="17.100000000000001" customHeight="1" x14ac:dyDescent="0.2">
      <c r="B24" s="99">
        <f t="shared" ca="1" si="2"/>
        <v>43419</v>
      </c>
      <c r="C24" s="75">
        <f t="shared" ca="1" si="2"/>
        <v>43419</v>
      </c>
      <c r="D24" s="72" t="str">
        <f ca="1">IF(OR(WEEKDAY(B24,2)=6,WEEKDAY(B24,2)=7),"",VLOOKUP($E$1,horaire!$B$4:$W$26,3,FALSE))</f>
        <v>02h00</v>
      </c>
      <c r="E24" s="72" t="str">
        <f ca="1">IF(OR(WEEKDAY(B24,2)=6,WEEKDAY(B24,2)=7),"",VLOOKUP($E$1,horaire!$B$4:$W$26,4,FALSE))</f>
        <v>09h51</v>
      </c>
      <c r="F24" s="72" t="str">
        <f ca="1">IF(OR(WEEKDAY(B24,2)=6,WEEKDAY(B24,2)=7),"",VLOOKUP($E$1,horaire!$B$4:$W$26,5,FALSE))</f>
        <v>-</v>
      </c>
      <c r="G24" s="72" t="str">
        <f ca="1">IF(OR(WEEKDAY(B24,2)=6,WEEKDAY(B24,2)=7),"",VLOOKUP($E$1,horaire!$B$4:$W$26,6,FALSE))</f>
        <v>-</v>
      </c>
      <c r="H24" s="71"/>
      <c r="I24" s="43"/>
      <c r="J24" s="43"/>
      <c r="K24" s="43"/>
      <c r="L24" s="43"/>
      <c r="M24" s="21" t="str">
        <f t="shared" si="0"/>
        <v/>
      </c>
      <c r="N24" s="78"/>
      <c r="O24" s="22" t="str">
        <f t="shared" si="1"/>
        <v/>
      </c>
      <c r="Q24" s="84"/>
    </row>
    <row r="25" spans="2:17" s="18" customFormat="1" ht="17.100000000000001" customHeight="1" x14ac:dyDescent="0.2">
      <c r="B25" s="99">
        <f t="shared" ca="1" si="2"/>
        <v>43420</v>
      </c>
      <c r="C25" s="75">
        <f t="shared" ca="1" si="2"/>
        <v>43420</v>
      </c>
      <c r="D25" s="72" t="str">
        <f ca="1">IF(OR(WEEKDAY(B25,2)=6,WEEKDAY(B25,2)=7),"",VLOOKUP($E$1,horaire!$B$4:$W$26,3,FALSE))</f>
        <v>02h00</v>
      </c>
      <c r="E25" s="72" t="str">
        <f ca="1">IF(OR(WEEKDAY(B25,2)=6,WEEKDAY(B25,2)=7),"",VLOOKUP($E$1,horaire!$B$4:$W$26,4,FALSE))</f>
        <v>09h51</v>
      </c>
      <c r="F25" s="72" t="str">
        <f ca="1">IF(OR(WEEKDAY(B25,2)=6,WEEKDAY(B25,2)=7),"",VLOOKUP($E$1,horaire!$B$4:$W$26,5,FALSE))</f>
        <v>-</v>
      </c>
      <c r="G25" s="72" t="str">
        <f ca="1">IF(OR(WEEKDAY(B25,2)=6,WEEKDAY(B25,2)=7),"",VLOOKUP($E$1,horaire!$B$4:$W$26,6,FALSE))</f>
        <v>-</v>
      </c>
      <c r="H25" s="71"/>
      <c r="I25" s="43"/>
      <c r="J25" s="43"/>
      <c r="K25" s="43"/>
      <c r="L25" s="43"/>
      <c r="M25" s="21" t="str">
        <f t="shared" si="0"/>
        <v/>
      </c>
      <c r="N25" s="78"/>
      <c r="O25" s="22" t="str">
        <f t="shared" si="1"/>
        <v/>
      </c>
      <c r="Q25" s="84"/>
    </row>
    <row r="26" spans="2:17" s="18" customFormat="1" ht="17.100000000000001" customHeight="1" x14ac:dyDescent="0.2">
      <c r="B26" s="99">
        <f t="shared" ca="1" si="2"/>
        <v>43421</v>
      </c>
      <c r="C26" s="75">
        <f t="shared" ca="1" si="2"/>
        <v>43421</v>
      </c>
      <c r="D26" s="72" t="str">
        <f ca="1">IF(OR(WEEKDAY(B26,2)=6,WEEKDAY(B26,2)=7),"",VLOOKUP($E$1,horaire!$B$4:$W$26,3,FALSE))</f>
        <v/>
      </c>
      <c r="E26" s="72" t="str">
        <f ca="1">IF(OR(WEEKDAY(B26,2)=6,WEEKDAY(B26,2)=7),"",VLOOKUP($E$1,horaire!$B$4:$W$26,4,FALSE))</f>
        <v/>
      </c>
      <c r="F26" s="72" t="str">
        <f ca="1">IF(OR(WEEKDAY(B26,2)=6,WEEKDAY(B26,2)=7),"",VLOOKUP($E$1,horaire!$B$4:$W$26,5,FALSE))</f>
        <v/>
      </c>
      <c r="G26" s="72" t="str">
        <f ca="1">IF(OR(WEEKDAY(B26,2)=6,WEEKDAY(B26,2)=7),"",VLOOKUP($E$1,horaire!$B$4:$W$26,6,FALSE))</f>
        <v/>
      </c>
      <c r="H26" s="71"/>
      <c r="I26" s="43"/>
      <c r="J26" s="43"/>
      <c r="K26" s="43"/>
      <c r="L26" s="43"/>
      <c r="M26" s="21" t="str">
        <f t="shared" si="0"/>
        <v/>
      </c>
      <c r="N26" s="78"/>
      <c r="O26" s="22" t="str">
        <f t="shared" si="1"/>
        <v/>
      </c>
      <c r="Q26" s="84"/>
    </row>
    <row r="27" spans="2:17" s="18" customFormat="1" ht="17.100000000000001" customHeight="1" x14ac:dyDescent="0.2">
      <c r="B27" s="99">
        <f t="shared" ref="B27:C40" ca="1" si="3">+B26+1</f>
        <v>43422</v>
      </c>
      <c r="C27" s="75">
        <f t="shared" ca="1" si="3"/>
        <v>43422</v>
      </c>
      <c r="D27" s="72" t="str">
        <f ca="1">IF(OR(WEEKDAY(B27,2)=6,WEEKDAY(B27,2)=7),"",VLOOKUP($E$1,horaire!$B$4:$W$26,3,FALSE))</f>
        <v/>
      </c>
      <c r="E27" s="72" t="str">
        <f ca="1">IF(OR(WEEKDAY(B27,2)=6,WEEKDAY(B27,2)=7),"",VLOOKUP($E$1,horaire!$B$4:$W$26,4,FALSE))</f>
        <v/>
      </c>
      <c r="F27" s="72" t="str">
        <f ca="1">IF(OR(WEEKDAY(B27,2)=6,WEEKDAY(B27,2)=7),"",VLOOKUP($E$1,horaire!$B$4:$W$26,5,FALSE))</f>
        <v/>
      </c>
      <c r="G27" s="72" t="str">
        <f ca="1">IF(OR(WEEKDAY(B27,2)=6,WEEKDAY(B27,2)=7),"",VLOOKUP($E$1,horaire!$B$4:$W$26,6,FALSE))</f>
        <v/>
      </c>
      <c r="H27" s="71"/>
      <c r="I27" s="43"/>
      <c r="J27" s="43"/>
      <c r="K27" s="43"/>
      <c r="L27" s="43"/>
      <c r="M27" s="29" t="str">
        <f t="shared" si="0"/>
        <v/>
      </c>
      <c r="N27" s="78"/>
      <c r="O27" s="22" t="str">
        <f t="shared" si="1"/>
        <v/>
      </c>
      <c r="Q27" s="84"/>
    </row>
    <row r="28" spans="2:17" s="18" customFormat="1" ht="17.100000000000001" customHeight="1" x14ac:dyDescent="0.2">
      <c r="B28" s="99">
        <f t="shared" ca="1" si="3"/>
        <v>43423</v>
      </c>
      <c r="C28" s="75">
        <f t="shared" ca="1" si="3"/>
        <v>43423</v>
      </c>
      <c r="D28" s="72" t="str">
        <f ca="1">IF(OR(WEEKDAY(B28,2)=6,WEEKDAY(B28,2)=7),"",VLOOKUP($E$1,horaire!$B$4:$W$26,3,FALSE))</f>
        <v>02h00</v>
      </c>
      <c r="E28" s="72" t="str">
        <f ca="1">IF(OR(WEEKDAY(B28,2)=6,WEEKDAY(B28,2)=7),"",VLOOKUP($E$1,horaire!$B$4:$W$26,4,FALSE))</f>
        <v>09h51</v>
      </c>
      <c r="F28" s="72" t="str">
        <f ca="1">IF(OR(WEEKDAY(B28,2)=6,WEEKDAY(B28,2)=7),"",VLOOKUP($E$1,horaire!$B$4:$W$26,5,FALSE))</f>
        <v>-</v>
      </c>
      <c r="G28" s="72" t="str">
        <f ca="1">IF(OR(WEEKDAY(B28,2)=6,WEEKDAY(B28,2)=7),"",VLOOKUP($E$1,horaire!$B$4:$W$26,6,FALSE))</f>
        <v>-</v>
      </c>
      <c r="H28" s="71"/>
      <c r="I28" s="43"/>
      <c r="J28" s="43"/>
      <c r="K28" s="43"/>
      <c r="L28" s="43"/>
      <c r="M28" s="29" t="str">
        <f t="shared" si="0"/>
        <v/>
      </c>
      <c r="N28" s="78"/>
      <c r="O28" s="22" t="str">
        <f t="shared" si="1"/>
        <v/>
      </c>
      <c r="Q28" s="84"/>
    </row>
    <row r="29" spans="2:17" s="18" customFormat="1" ht="17.100000000000001" customHeight="1" x14ac:dyDescent="0.2">
      <c r="B29" s="99">
        <f t="shared" ca="1" si="3"/>
        <v>43424</v>
      </c>
      <c r="C29" s="75">
        <f t="shared" ca="1" si="3"/>
        <v>43424</v>
      </c>
      <c r="D29" s="72" t="str">
        <f ca="1">IF(OR(WEEKDAY(B29,2)=6,WEEKDAY(B29,2)=7),"",VLOOKUP($E$1,horaire!$B$4:$W$26,3,FALSE))</f>
        <v>02h00</v>
      </c>
      <c r="E29" s="72" t="str">
        <f ca="1">IF(OR(WEEKDAY(B29,2)=6,WEEKDAY(B29,2)=7),"",VLOOKUP($E$1,horaire!$B$4:$W$26,4,FALSE))</f>
        <v>09h51</v>
      </c>
      <c r="F29" s="72" t="str">
        <f ca="1">IF(OR(WEEKDAY(B29,2)=6,WEEKDAY(B29,2)=7),"",VLOOKUP($E$1,horaire!$B$4:$W$26,5,FALSE))</f>
        <v>-</v>
      </c>
      <c r="G29" s="72" t="str">
        <f ca="1">IF(OR(WEEKDAY(B29,2)=6,WEEKDAY(B29,2)=7),"",VLOOKUP($E$1,horaire!$B$4:$W$26,6,FALSE))</f>
        <v>-</v>
      </c>
      <c r="H29" s="71"/>
      <c r="I29" s="43"/>
      <c r="J29" s="43"/>
      <c r="K29" s="43"/>
      <c r="L29" s="43"/>
      <c r="M29" s="29" t="str">
        <f t="shared" si="0"/>
        <v/>
      </c>
      <c r="N29" s="78"/>
      <c r="O29" s="22" t="str">
        <f t="shared" si="1"/>
        <v/>
      </c>
      <c r="Q29" s="84"/>
    </row>
    <row r="30" spans="2:17" s="18" customFormat="1" ht="17.100000000000001" customHeight="1" x14ac:dyDescent="0.2">
      <c r="B30" s="99">
        <f t="shared" ca="1" si="3"/>
        <v>43425</v>
      </c>
      <c r="C30" s="75">
        <f t="shared" ca="1" si="3"/>
        <v>43425</v>
      </c>
      <c r="D30" s="72" t="str">
        <f ca="1">IF(OR(WEEKDAY(B30,2)=6,WEEKDAY(B30,2)=7),"",VLOOKUP($E$1,horaire!$B$4:$W$26,3,FALSE))</f>
        <v>02h00</v>
      </c>
      <c r="E30" s="72" t="str">
        <f ca="1">IF(OR(WEEKDAY(B30,2)=6,WEEKDAY(B30,2)=7),"",VLOOKUP($E$1,horaire!$B$4:$W$26,4,FALSE))</f>
        <v>09h51</v>
      </c>
      <c r="F30" s="72" t="str">
        <f ca="1">IF(OR(WEEKDAY(B30,2)=6,WEEKDAY(B30,2)=7),"",VLOOKUP($E$1,horaire!$B$4:$W$26,5,FALSE))</f>
        <v>-</v>
      </c>
      <c r="G30" s="72" t="str">
        <f ca="1">IF(OR(WEEKDAY(B30,2)=6,WEEKDAY(B30,2)=7),"",VLOOKUP($E$1,horaire!$B$4:$W$26,6,FALSE))</f>
        <v>-</v>
      </c>
      <c r="H30" s="71"/>
      <c r="I30" s="43"/>
      <c r="J30" s="43"/>
      <c r="K30" s="43"/>
      <c r="L30" s="43"/>
      <c r="M30" s="29" t="str">
        <f t="shared" si="0"/>
        <v/>
      </c>
      <c r="N30" s="78"/>
      <c r="O30" s="22" t="str">
        <f t="shared" si="1"/>
        <v/>
      </c>
      <c r="Q30" s="84"/>
    </row>
    <row r="31" spans="2:17" s="18" customFormat="1" ht="17.100000000000001" customHeight="1" x14ac:dyDescent="0.2">
      <c r="B31" s="99">
        <f t="shared" ca="1" si="3"/>
        <v>43426</v>
      </c>
      <c r="C31" s="75">
        <f t="shared" ca="1" si="3"/>
        <v>43426</v>
      </c>
      <c r="D31" s="72" t="str">
        <f ca="1">IF(OR(WEEKDAY(B31,2)=6,WEEKDAY(B31,2)=7),"",VLOOKUP($E$1,horaire!$B$4:$W$26,3,FALSE))</f>
        <v>02h00</v>
      </c>
      <c r="E31" s="72" t="str">
        <f ca="1">IF(OR(WEEKDAY(B31,2)=6,WEEKDAY(B31,2)=7),"",VLOOKUP($E$1,horaire!$B$4:$W$26,4,FALSE))</f>
        <v>09h51</v>
      </c>
      <c r="F31" s="72" t="str">
        <f ca="1">IF(OR(WEEKDAY(B31,2)=6,WEEKDAY(B31,2)=7),"",VLOOKUP($E$1,horaire!$B$4:$W$26,5,FALSE))</f>
        <v>-</v>
      </c>
      <c r="G31" s="72" t="str">
        <f ca="1">IF(OR(WEEKDAY(B31,2)=6,WEEKDAY(B31,2)=7),"",VLOOKUP($E$1,horaire!$B$4:$W$26,6,FALSE))</f>
        <v>-</v>
      </c>
      <c r="H31" s="71"/>
      <c r="I31" s="43"/>
      <c r="J31" s="43"/>
      <c r="K31" s="43"/>
      <c r="L31" s="43"/>
      <c r="M31" s="29" t="str">
        <f t="shared" si="0"/>
        <v/>
      </c>
      <c r="N31" s="78"/>
      <c r="O31" s="22" t="str">
        <f t="shared" si="1"/>
        <v/>
      </c>
      <c r="Q31" s="84"/>
    </row>
    <row r="32" spans="2:17" s="18" customFormat="1" ht="17.100000000000001" customHeight="1" x14ac:dyDescent="0.2">
      <c r="B32" s="99">
        <f t="shared" ca="1" si="3"/>
        <v>43427</v>
      </c>
      <c r="C32" s="75">
        <f t="shared" ca="1" si="3"/>
        <v>43427</v>
      </c>
      <c r="D32" s="72" t="str">
        <f ca="1">IF(OR(WEEKDAY(B32,2)=6,WEEKDAY(B32,2)=7),"",VLOOKUP($E$1,horaire!$B$4:$W$26,3,FALSE))</f>
        <v>02h00</v>
      </c>
      <c r="E32" s="72" t="str">
        <f ca="1">IF(OR(WEEKDAY(B32,2)=6,WEEKDAY(B32,2)=7),"",VLOOKUP($E$1,horaire!$B$4:$W$26,4,FALSE))</f>
        <v>09h51</v>
      </c>
      <c r="F32" s="72" t="str">
        <f ca="1">IF(OR(WEEKDAY(B32,2)=6,WEEKDAY(B32,2)=7),"",VLOOKUP($E$1,horaire!$B$4:$W$26,5,FALSE))</f>
        <v>-</v>
      </c>
      <c r="G32" s="72" t="str">
        <f ca="1">IF(OR(WEEKDAY(B32,2)=6,WEEKDAY(B32,2)=7),"",VLOOKUP($E$1,horaire!$B$4:$W$26,6,FALSE))</f>
        <v>-</v>
      </c>
      <c r="H32" s="71"/>
      <c r="I32" s="43"/>
      <c r="J32" s="43"/>
      <c r="K32" s="43"/>
      <c r="L32" s="43"/>
      <c r="M32" s="29" t="str">
        <f t="shared" si="0"/>
        <v/>
      </c>
      <c r="N32" s="78"/>
      <c r="O32" s="22" t="str">
        <f t="shared" si="1"/>
        <v/>
      </c>
      <c r="Q32" s="84"/>
    </row>
    <row r="33" spans="2:17" s="18" customFormat="1" ht="17.100000000000001" customHeight="1" x14ac:dyDescent="0.2">
      <c r="B33" s="99">
        <f t="shared" ca="1" si="3"/>
        <v>43428</v>
      </c>
      <c r="C33" s="75">
        <f t="shared" ca="1" si="3"/>
        <v>43428</v>
      </c>
      <c r="D33" s="72" t="str">
        <f ca="1">IF(OR(WEEKDAY(B33,2)=6,WEEKDAY(B33,2)=7),"",VLOOKUP($E$1,horaire!$B$4:$W$26,3,FALSE))</f>
        <v/>
      </c>
      <c r="E33" s="72" t="str">
        <f ca="1">IF(OR(WEEKDAY(B33,2)=6,WEEKDAY(B33,2)=7),"",VLOOKUP($E$1,horaire!$B$4:$W$26,4,FALSE))</f>
        <v/>
      </c>
      <c r="F33" s="72" t="str">
        <f ca="1">IF(OR(WEEKDAY(B33,2)=6,WEEKDAY(B33,2)=7),"",VLOOKUP($E$1,horaire!$B$4:$W$26,5,FALSE))</f>
        <v/>
      </c>
      <c r="G33" s="72" t="str">
        <f ca="1">IF(OR(WEEKDAY(B33,2)=6,WEEKDAY(B33,2)=7),"",VLOOKUP($E$1,horaire!$B$4:$W$26,6,FALSE))</f>
        <v/>
      </c>
      <c r="H33" s="71"/>
      <c r="I33" s="43"/>
      <c r="J33" s="43"/>
      <c r="K33" s="43"/>
      <c r="L33" s="43"/>
      <c r="M33" s="29" t="str">
        <f t="shared" si="0"/>
        <v/>
      </c>
      <c r="N33" s="78"/>
      <c r="O33" s="22" t="str">
        <f t="shared" si="1"/>
        <v/>
      </c>
      <c r="Q33" s="84"/>
    </row>
    <row r="34" spans="2:17" s="18" customFormat="1" ht="17.100000000000001" customHeight="1" x14ac:dyDescent="0.2">
      <c r="B34" s="99">
        <f t="shared" ca="1" si="3"/>
        <v>43429</v>
      </c>
      <c r="C34" s="75">
        <f t="shared" ca="1" si="3"/>
        <v>43429</v>
      </c>
      <c r="D34" s="72" t="str">
        <f ca="1">IF(OR(WEEKDAY(B34,2)=6,WEEKDAY(B34,2)=7),"",VLOOKUP($E$1,horaire!$B$4:$W$26,3,FALSE))</f>
        <v/>
      </c>
      <c r="E34" s="72" t="str">
        <f ca="1">IF(OR(WEEKDAY(B34,2)=6,WEEKDAY(B34,2)=7),"",VLOOKUP($E$1,horaire!$B$4:$W$26,4,FALSE))</f>
        <v/>
      </c>
      <c r="F34" s="72" t="str">
        <f ca="1">IF(OR(WEEKDAY(B34,2)=6,WEEKDAY(B34,2)=7),"",VLOOKUP($E$1,horaire!$B$4:$W$26,5,FALSE))</f>
        <v/>
      </c>
      <c r="G34" s="72" t="str">
        <f ca="1">IF(OR(WEEKDAY(B34,2)=6,WEEKDAY(B34,2)=7),"",VLOOKUP($E$1,horaire!$B$4:$W$26,6,FALSE))</f>
        <v/>
      </c>
      <c r="H34" s="71"/>
      <c r="I34" s="43"/>
      <c r="J34" s="43"/>
      <c r="K34" s="43"/>
      <c r="L34" s="43"/>
      <c r="M34" s="29" t="str">
        <f t="shared" si="0"/>
        <v/>
      </c>
      <c r="N34" s="78"/>
      <c r="O34" s="22" t="str">
        <f t="shared" si="1"/>
        <v/>
      </c>
      <c r="Q34" s="84"/>
    </row>
    <row r="35" spans="2:17" s="18" customFormat="1" ht="17.100000000000001" customHeight="1" x14ac:dyDescent="0.2">
      <c r="B35" s="99">
        <f t="shared" ca="1" si="3"/>
        <v>43430</v>
      </c>
      <c r="C35" s="75">
        <f t="shared" ca="1" si="3"/>
        <v>43430</v>
      </c>
      <c r="D35" s="72" t="str">
        <f ca="1">IF(OR(WEEKDAY(B35,2)=6,WEEKDAY(B35,2)=7),"",VLOOKUP($E$1,horaire!$B$4:$W$26,3,FALSE))</f>
        <v>02h00</v>
      </c>
      <c r="E35" s="72" t="str">
        <f ca="1">IF(OR(WEEKDAY(B35,2)=6,WEEKDAY(B35,2)=7),"",VLOOKUP($E$1,horaire!$B$4:$W$26,4,FALSE))</f>
        <v>09h51</v>
      </c>
      <c r="F35" s="72" t="str">
        <f ca="1">IF(OR(WEEKDAY(B35,2)=6,WEEKDAY(B35,2)=7),"",VLOOKUP($E$1,horaire!$B$4:$W$26,5,FALSE))</f>
        <v>-</v>
      </c>
      <c r="G35" s="72" t="str">
        <f ca="1">IF(OR(WEEKDAY(B35,2)=6,WEEKDAY(B35,2)=7),"",VLOOKUP($E$1,horaire!$B$4:$W$26,6,FALSE))</f>
        <v>-</v>
      </c>
      <c r="H35" s="71"/>
      <c r="I35" s="43"/>
      <c r="J35" s="43"/>
      <c r="K35" s="43"/>
      <c r="L35" s="43"/>
      <c r="M35" s="29" t="str">
        <f t="shared" si="0"/>
        <v/>
      </c>
      <c r="N35" s="78"/>
      <c r="O35" s="22" t="str">
        <f t="shared" si="1"/>
        <v/>
      </c>
      <c r="Q35" s="84"/>
    </row>
    <row r="36" spans="2:17" s="18" customFormat="1" ht="17.100000000000001" customHeight="1" x14ac:dyDescent="0.2">
      <c r="B36" s="99">
        <f t="shared" ca="1" si="3"/>
        <v>43431</v>
      </c>
      <c r="C36" s="75">
        <f t="shared" ca="1" si="3"/>
        <v>43431</v>
      </c>
      <c r="D36" s="72" t="str">
        <f ca="1">IF(OR(WEEKDAY(B36,2)=6,WEEKDAY(B36,2)=7),"",VLOOKUP($E$1,horaire!$B$4:$W$26,3,FALSE))</f>
        <v>02h00</v>
      </c>
      <c r="E36" s="72" t="str">
        <f ca="1">IF(OR(WEEKDAY(B36,2)=6,WEEKDAY(B36,2)=7),"",VLOOKUP($E$1,horaire!$B$4:$W$26,4,FALSE))</f>
        <v>09h51</v>
      </c>
      <c r="F36" s="72" t="str">
        <f ca="1">IF(OR(WEEKDAY(B36,2)=6,WEEKDAY(B36,2)=7),"",VLOOKUP($E$1,horaire!$B$4:$W$26,5,FALSE))</f>
        <v>-</v>
      </c>
      <c r="G36" s="72" t="str">
        <f ca="1">IF(OR(WEEKDAY(B36,2)=6,WEEKDAY(B36,2)=7),"",VLOOKUP($E$1,horaire!$B$4:$W$26,6,FALSE))</f>
        <v>-</v>
      </c>
      <c r="H36" s="71"/>
      <c r="I36" s="43"/>
      <c r="J36" s="43"/>
      <c r="K36" s="43"/>
      <c r="L36" s="43"/>
      <c r="M36" s="29" t="str">
        <f t="shared" si="0"/>
        <v/>
      </c>
      <c r="N36" s="78"/>
      <c r="O36" s="22" t="str">
        <f t="shared" si="1"/>
        <v/>
      </c>
      <c r="Q36" s="84"/>
    </row>
    <row r="37" spans="2:17" s="18" customFormat="1" ht="17.100000000000001" customHeight="1" x14ac:dyDescent="0.2">
      <c r="B37" s="99">
        <f t="shared" ca="1" si="3"/>
        <v>43432</v>
      </c>
      <c r="C37" s="75">
        <f t="shared" ca="1" si="3"/>
        <v>43432</v>
      </c>
      <c r="D37" s="72" t="str">
        <f ca="1">IF(OR(WEEKDAY(B37,2)=6,WEEKDAY(B37,2)=7),"",VLOOKUP($E$1,horaire!$B$4:$W$26,3,FALSE))</f>
        <v>02h00</v>
      </c>
      <c r="E37" s="72" t="str">
        <f ca="1">IF(OR(WEEKDAY(B37,2)=6,WEEKDAY(B37,2)=7),"",VLOOKUP($E$1,horaire!$B$4:$W$26,4,FALSE))</f>
        <v>09h51</v>
      </c>
      <c r="F37" s="72" t="str">
        <f ca="1">IF(OR(WEEKDAY(B37,2)=6,WEEKDAY(B37,2)=7),"",VLOOKUP($E$1,horaire!$B$4:$W$26,5,FALSE))</f>
        <v>-</v>
      </c>
      <c r="G37" s="72" t="str">
        <f ca="1">IF(OR(WEEKDAY(B37,2)=6,WEEKDAY(B37,2)=7),"",VLOOKUP($E$1,horaire!$B$4:$W$26,6,FALSE))</f>
        <v>-</v>
      </c>
      <c r="H37" s="71"/>
      <c r="I37" s="43"/>
      <c r="J37" s="43"/>
      <c r="K37" s="43"/>
      <c r="L37" s="43"/>
      <c r="M37" s="29" t="str">
        <f t="shared" si="0"/>
        <v/>
      </c>
      <c r="N37" s="78"/>
      <c r="O37" s="22" t="str">
        <f t="shared" si="1"/>
        <v/>
      </c>
      <c r="Q37" s="84"/>
    </row>
    <row r="38" spans="2:17" s="18" customFormat="1" ht="17.100000000000001" customHeight="1" x14ac:dyDescent="0.2">
      <c r="B38" s="99">
        <f t="shared" ca="1" si="3"/>
        <v>43433</v>
      </c>
      <c r="C38" s="75">
        <f t="shared" ca="1" si="3"/>
        <v>43433</v>
      </c>
      <c r="D38" s="72" t="str">
        <f ca="1">IF(OR(WEEKDAY(B38,2)=6,WEEKDAY(B38,2)=7),"",VLOOKUP($E$1,horaire!$B$4:$W$26,3,FALSE))</f>
        <v>02h00</v>
      </c>
      <c r="E38" s="72" t="str">
        <f ca="1">IF(OR(WEEKDAY(B38,2)=6,WEEKDAY(B38,2)=7),"",VLOOKUP($E$1,horaire!$B$4:$W$26,4,FALSE))</f>
        <v>09h51</v>
      </c>
      <c r="F38" s="72" t="str">
        <f ca="1">IF(OR(WEEKDAY(B38,2)=6,WEEKDAY(B38,2)=7),"",VLOOKUP($E$1,horaire!$B$4:$W$26,5,FALSE))</f>
        <v>-</v>
      </c>
      <c r="G38" s="72" t="str">
        <f ca="1">IF(OR(WEEKDAY(B38,2)=6,WEEKDAY(B38,2)=7),"",VLOOKUP($E$1,horaire!$B$4:$W$26,6,FALSE))</f>
        <v>-</v>
      </c>
      <c r="H38" s="71"/>
      <c r="I38" s="43"/>
      <c r="J38" s="43"/>
      <c r="K38" s="43"/>
      <c r="L38" s="43"/>
      <c r="M38" s="29" t="str">
        <f t="shared" si="0"/>
        <v/>
      </c>
      <c r="N38" s="78"/>
      <c r="O38" s="22" t="str">
        <f t="shared" si="1"/>
        <v/>
      </c>
      <c r="Q38" s="84"/>
    </row>
    <row r="39" spans="2:17" s="18" customFormat="1" ht="17.100000000000001" customHeight="1" x14ac:dyDescent="0.2">
      <c r="B39" s="99">
        <f t="shared" ca="1" si="3"/>
        <v>43434</v>
      </c>
      <c r="C39" s="75">
        <f t="shared" ca="1" si="3"/>
        <v>43434</v>
      </c>
      <c r="D39" s="72" t="str">
        <f ca="1">IF(OR(WEEKDAY(B39,2)=6,WEEKDAY(B39,2)=7),"",VLOOKUP($E$1,horaire!$B$4:$W$26,3,FALSE))</f>
        <v>02h00</v>
      </c>
      <c r="E39" s="72" t="str">
        <f ca="1">IF(OR(WEEKDAY(B39,2)=6,WEEKDAY(B39,2)=7),"",VLOOKUP($E$1,horaire!$B$4:$W$26,4,FALSE))</f>
        <v>09h51</v>
      </c>
      <c r="F39" s="72" t="str">
        <f ca="1">IF(OR(WEEKDAY(B39,2)=6,WEEKDAY(B39,2)=7),"",VLOOKUP($E$1,horaire!$B$4:$W$26,5,FALSE))</f>
        <v>-</v>
      </c>
      <c r="G39" s="72" t="str">
        <f ca="1">IF(OR(WEEKDAY(B39,2)=6,WEEKDAY(B39,2)=7),"",VLOOKUP($E$1,horaire!$B$4:$W$26,6,FALSE))</f>
        <v>-</v>
      </c>
      <c r="H39" s="71"/>
      <c r="I39" s="43"/>
      <c r="J39" s="43"/>
      <c r="K39" s="43"/>
      <c r="L39" s="43"/>
      <c r="M39" s="29" t="str">
        <f t="shared" si="0"/>
        <v/>
      </c>
      <c r="N39" s="78"/>
      <c r="O39" s="22" t="str">
        <f t="shared" si="1"/>
        <v/>
      </c>
      <c r="Q39" s="84"/>
    </row>
    <row r="40" spans="2:17" s="18" customFormat="1" ht="17.100000000000001" customHeight="1" x14ac:dyDescent="0.2">
      <c r="B40" s="100">
        <f t="shared" ca="1" si="3"/>
        <v>43435</v>
      </c>
      <c r="C40" s="76">
        <f t="shared" ca="1" si="3"/>
        <v>43435</v>
      </c>
      <c r="D40" s="73" t="str">
        <f ca="1">IF(OR(WEEKDAY(B40,2)=6,WEEKDAY(B40,2)=7),"",VLOOKUP($E$1,horaire!$B$4:$W$26,3,FALSE))</f>
        <v/>
      </c>
      <c r="E40" s="73" t="str">
        <f ca="1">IF(OR(WEEKDAY(B40,2)=6,WEEKDAY(B40,2)=7),"",VLOOKUP($E$1,horaire!$B$4:$W$26,4,FALSE))</f>
        <v/>
      </c>
      <c r="F40" s="73" t="str">
        <f ca="1">IF(OR(WEEKDAY(B40,2)=6,WEEKDAY(B40,2)=7),"",VLOOKUP($E$1,horaire!$B$4:$W$26,5,FALSE))</f>
        <v/>
      </c>
      <c r="G40" s="73" t="str">
        <f ca="1">IF(OR(WEEKDAY(B40,2)=6,WEEKDAY(B40,2)=7),"",VLOOKUP($E$1,horaire!$B$4:$W$26,6,FALSE))</f>
        <v/>
      </c>
      <c r="H40" s="71"/>
      <c r="I40" s="44"/>
      <c r="J40" s="44"/>
      <c r="K40" s="44"/>
      <c r="L40" s="44"/>
      <c r="M40" s="30" t="str">
        <f t="shared" si="0"/>
        <v/>
      </c>
      <c r="N40" s="79"/>
      <c r="O40" s="23" t="str">
        <f t="shared" si="1"/>
        <v/>
      </c>
      <c r="Q40" s="84"/>
    </row>
    <row r="41" spans="2:17" ht="24.95" customHeight="1" x14ac:dyDescent="0.2"/>
    <row r="42" spans="2:17" ht="18" customHeight="1" x14ac:dyDescent="0.2">
      <c r="K42" s="31"/>
      <c r="L42" s="32" t="str">
        <f ca="1">"Cumul "&amp;MID(CELL("filename",A1),FIND("]",CELL("filename",A1))+1,32)</f>
        <v>Cumul Novembre</v>
      </c>
      <c r="M42" s="24" t="str">
        <f>IF(SUM(M10:M40)=0,"",SUM(M10:M40))</f>
        <v/>
      </c>
      <c r="O42" s="25" t="str">
        <f>IF(SUM(O10:O40)=0,"",SUM(O10:O40))</f>
        <v/>
      </c>
    </row>
    <row r="46" spans="2:17" x14ac:dyDescent="0.2">
      <c r="C46" s="41" t="s">
        <v>12</v>
      </c>
      <c r="F46" s="26" t="s">
        <v>12</v>
      </c>
      <c r="J46" s="26" t="s">
        <v>12</v>
      </c>
      <c r="M46" s="26" t="s">
        <v>12</v>
      </c>
      <c r="O46" s="38"/>
    </row>
    <row r="47" spans="2:17" x14ac:dyDescent="0.2">
      <c r="C47" s="41" t="s">
        <v>8</v>
      </c>
      <c r="F47" s="26" t="s">
        <v>9</v>
      </c>
      <c r="J47" s="26" t="s">
        <v>10</v>
      </c>
      <c r="M47" s="26" t="s">
        <v>11</v>
      </c>
      <c r="O47" s="38"/>
    </row>
  </sheetData>
  <sheetProtection algorithmName="SHA-512" hashValue="GqMx08khd5nhVKdUzK1G7jRr3hvmCjklIhZ1AIViBiHZ97EeEgMbrh2wZJSKo7XvTYOYVTeuPINU2weD4Ii5Dw==" saltValue="JtCXkMPyFHr9HO4lTd2BvQ==" spinCount="100000" sheet="1" selectLockedCells="1"/>
  <mergeCells count="9">
    <mergeCell ref="B1:D1"/>
    <mergeCell ref="E1:F1"/>
    <mergeCell ref="C5:O5"/>
    <mergeCell ref="D8:E8"/>
    <mergeCell ref="F8:G8"/>
    <mergeCell ref="I8:J8"/>
    <mergeCell ref="K8:L8"/>
    <mergeCell ref="M8:M9"/>
    <mergeCell ref="O8:O9"/>
  </mergeCells>
  <conditionalFormatting sqref="B10:G40 I10:M40 O10:O40">
    <cfRule type="expression" dxfId="7" priority="2">
      <formula>VLOOKUP($B10,Jrs_Feriés,1,0)</formula>
    </cfRule>
    <cfRule type="expression" dxfId="6" priority="3">
      <formula>WEEKDAY($C10,2)=7</formula>
    </cfRule>
    <cfRule type="expression" dxfId="5" priority="4">
      <formula>WEEKDAY($C10,2)=6</formula>
    </cfRule>
  </conditionalFormatting>
  <conditionalFormatting sqref="D10:G40 I10:M40 O10:O40">
    <cfRule type="expression" dxfId="4" priority="1">
      <formula>$B10=VLOOKUP(B10,Jrs_Feriés,1,0)</formula>
    </cfRule>
  </conditionalFormatting>
  <dataValidations count="1">
    <dataValidation type="list" allowBlank="1" showInputMessage="1" showErrorMessage="1" sqref="E1:F1" xr:uid="{00000000-0002-0000-0B00-000000000000}">
      <formula1>Collaborateur</formula1>
    </dataValidation>
  </dataValidations>
  <printOptions horizontalCentered="1"/>
  <pageMargins left="0.23622047244094491" right="0.23622047244094491" top="0.94488188976377963" bottom="0.74803149606299213" header="0.31496062992125984" footer="0.31496062992125984"/>
  <pageSetup paperSize="9" scale="87" orientation="portrait" r:id="rId1"/>
  <headerFooter>
    <oddHeader>&amp;RImprimé le &amp;D à &amp;T</oddHeader>
    <oddFooter>&amp;L&amp;Z&amp;F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7">
    <pageSetUpPr fitToPage="1"/>
  </sheetPr>
  <dimension ref="B1:Q47"/>
  <sheetViews>
    <sheetView showGridLines="0" zoomScale="140" zoomScaleNormal="140" workbookViewId="0">
      <pane ySplit="9" topLeftCell="A10" activePane="bottomLeft" state="frozen"/>
      <selection activeCell="E1" sqref="E1:F1"/>
      <selection pane="bottomLeft" activeCell="E1" sqref="E1:F1"/>
    </sheetView>
  </sheetViews>
  <sheetFormatPr baseColWidth="10" defaultRowHeight="12.75" x14ac:dyDescent="0.2"/>
  <cols>
    <col min="1" max="2" width="3.83203125" style="15" customWidth="1"/>
    <col min="3" max="3" width="5.83203125" style="33" customWidth="1"/>
    <col min="4" max="7" width="12" style="26"/>
    <col min="8" max="8" width="1.83203125" style="15" customWidth="1"/>
    <col min="9" max="12" width="12" style="26"/>
    <col min="13" max="13" width="12" style="27"/>
    <col min="14" max="14" width="1.83203125" style="15" hidden="1" customWidth="1"/>
    <col min="15" max="15" width="0" style="28" hidden="1" customWidth="1"/>
    <col min="16" max="16" width="3.83203125" style="15" customWidth="1"/>
    <col min="17" max="17" width="18.33203125" style="83" bestFit="1" customWidth="1"/>
    <col min="18" max="16384" width="12" style="15"/>
  </cols>
  <sheetData>
    <row r="1" spans="2:17" s="10" customFormat="1" ht="18" customHeight="1" x14ac:dyDescent="0.2">
      <c r="B1" s="108" t="s">
        <v>7</v>
      </c>
      <c r="C1" s="108"/>
      <c r="D1" s="108"/>
      <c r="E1" s="107" t="s">
        <v>74</v>
      </c>
      <c r="F1" s="107"/>
      <c r="G1" s="11"/>
      <c r="I1" s="12" t="s">
        <v>16</v>
      </c>
      <c r="J1" s="13">
        <f>VLOOKUP(E1,Salaire!C2:F23,3,FALSE)</f>
        <v>2102.0100000000002</v>
      </c>
      <c r="K1" s="11"/>
      <c r="L1" s="12" t="s">
        <v>17</v>
      </c>
      <c r="M1" s="14">
        <f>VLOOKUP(E1,Salaire!C2:F23,4,FALSE)</f>
        <v>13.859101997758293</v>
      </c>
      <c r="O1" s="14"/>
      <c r="P1" s="80">
        <f ca="1">MONTH(MID(CELL("filename",A1),FIND("]",CELL("filename",A1))+1,32)&amp;1)</f>
        <v>12</v>
      </c>
      <c r="Q1" s="82"/>
    </row>
    <row r="2" spans="2:17" x14ac:dyDescent="0.2">
      <c r="I2" s="12" t="s">
        <v>15</v>
      </c>
      <c r="J2" s="39" t="str">
        <f>VLOOKUP(E1,Salaire!C2:D23,2,FALSE)</f>
        <v>Franck</v>
      </c>
      <c r="K2" s="11"/>
      <c r="L2" s="12" t="s">
        <v>35</v>
      </c>
      <c r="M2" s="40" t="str">
        <f>VLOOKUP(E1,Salaire!C2:G23,5,FALSE)</f>
        <v>4032873</v>
      </c>
    </row>
    <row r="5" spans="2:17" ht="18.75" x14ac:dyDescent="0.2">
      <c r="C5" s="104" t="str">
        <f ca="1">MID(CELL("filename",A1),FIND("]",CELL("filename",A1))+1,32)&amp;" "&amp;Instructions!D2&amp;" - Heures supplémentaires ( "&amp;E1&amp;" "&amp;J2&amp;" - "&amp;M2&amp;" )"</f>
        <v>Décembre 2018 - Heures supplémentaires ( ALEXANDRE Franck - 4032873 )</v>
      </c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</row>
    <row r="8" spans="2:17" s="16" customFormat="1" ht="17.100000000000001" customHeight="1" x14ac:dyDescent="0.2">
      <c r="C8" s="33"/>
      <c r="D8" s="109" t="s">
        <v>2</v>
      </c>
      <c r="E8" s="110"/>
      <c r="F8" s="109" t="s">
        <v>3</v>
      </c>
      <c r="G8" s="110"/>
      <c r="I8" s="109" t="s">
        <v>4</v>
      </c>
      <c r="J8" s="110"/>
      <c r="K8" s="109" t="s">
        <v>5</v>
      </c>
      <c r="L8" s="110"/>
      <c r="M8" s="102" t="s">
        <v>6</v>
      </c>
      <c r="O8" s="105" t="s">
        <v>18</v>
      </c>
      <c r="Q8" s="83"/>
    </row>
    <row r="9" spans="2:17" s="17" customFormat="1" ht="17.100000000000001" customHeight="1" x14ac:dyDescent="0.2">
      <c r="B9" s="34"/>
      <c r="C9" s="34"/>
      <c r="D9" s="97" t="s">
        <v>0</v>
      </c>
      <c r="E9" s="97" t="s">
        <v>1</v>
      </c>
      <c r="F9" s="97" t="s">
        <v>0</v>
      </c>
      <c r="G9" s="97" t="s">
        <v>1</v>
      </c>
      <c r="I9" s="97" t="s">
        <v>0</v>
      </c>
      <c r="J9" s="97" t="s">
        <v>1</v>
      </c>
      <c r="K9" s="97" t="s">
        <v>0</v>
      </c>
      <c r="L9" s="97" t="s">
        <v>1</v>
      </c>
      <c r="M9" s="103"/>
      <c r="O9" s="106"/>
      <c r="Q9" s="83"/>
    </row>
    <row r="10" spans="2:17" s="18" customFormat="1" ht="17.100000000000001" customHeight="1" x14ac:dyDescent="0.2">
      <c r="B10" s="98">
        <f ca="1">DATE(Instructions!D2,MONTH(MID(CELL("filename",A1),FIND("]",CELL("filename",A1))+1,32)&amp;1),1)</f>
        <v>43435</v>
      </c>
      <c r="C10" s="74">
        <f ca="1">DATE(Instructions!D2,MONTH("1/"&amp;MID(CELL("filename",A1),FIND("]",CELL("filename",A1))+1,32)),1)</f>
        <v>43435</v>
      </c>
      <c r="D10" s="42" t="str">
        <f ca="1">IF(OR(WEEKDAY(B10,2)=6,WEEKDAY(B10,2)=7),"",VLOOKUP($E$1,horaire!$B$4:$W$26,3,FALSE))</f>
        <v/>
      </c>
      <c r="E10" s="42" t="str">
        <f ca="1">IF(OR(WEEKDAY(B10,2)=6,WEEKDAY(B10,2)=7),"",VLOOKUP($E$1,horaire!$B$4:$W$26,4,FALSE))</f>
        <v/>
      </c>
      <c r="F10" s="42" t="str">
        <f ca="1">IF(OR(WEEKDAY(B10,2)=6,WEEKDAY(B10,2)=7),"",VLOOKUP($E$1,horaire!$B$4:$W$26,5,FALSE))</f>
        <v/>
      </c>
      <c r="G10" s="42" t="str">
        <f ca="1">IF(OR(WEEKDAY(B10,2)=6,WEEKDAY(B10,2)=7),"",VLOOKUP($E$1,horaire!$B$4:$W$26,6,FALSE))</f>
        <v/>
      </c>
      <c r="H10" s="71"/>
      <c r="I10" s="45"/>
      <c r="J10" s="45"/>
      <c r="K10" s="45"/>
      <c r="L10" s="45"/>
      <c r="M10" s="19" t="str">
        <f t="shared" ref="M10:M40" si="0">IF(AND(I10="",J10="",K10="",L10=""),"",(J10-I10)+(L10-K10))</f>
        <v/>
      </c>
      <c r="N10" s="77"/>
      <c r="O10" s="20" t="str">
        <f t="shared" ref="O10:O40" si="1">IF(M10="","",(M10*$M$1*24)*1.25)</f>
        <v/>
      </c>
      <c r="Q10" s="84"/>
    </row>
    <row r="11" spans="2:17" s="18" customFormat="1" ht="17.100000000000001" customHeight="1" x14ac:dyDescent="0.2">
      <c r="B11" s="99">
        <f t="shared" ref="B11:C26" ca="1" si="2">+B10+1</f>
        <v>43436</v>
      </c>
      <c r="C11" s="75">
        <f t="shared" ca="1" si="2"/>
        <v>43436</v>
      </c>
      <c r="D11" s="72" t="str">
        <f ca="1">IF(OR(WEEKDAY(B11,2)=6,WEEKDAY(B11,2)=7),"",VLOOKUP($E$1,horaire!$B$4:$W$26,3,FALSE))</f>
        <v/>
      </c>
      <c r="E11" s="72" t="str">
        <f ca="1">IF(OR(WEEKDAY(B11,2)=6,WEEKDAY(B11,2)=7),"",VLOOKUP($E$1,horaire!$B$4:$W$26,4,FALSE))</f>
        <v/>
      </c>
      <c r="F11" s="72" t="str">
        <f ca="1">IF(OR(WEEKDAY(B11,2)=6,WEEKDAY(B11,2)=7),"",VLOOKUP($E$1,horaire!$B$4:$W$26,5,FALSE))</f>
        <v/>
      </c>
      <c r="G11" s="72" t="str">
        <f ca="1">IF(OR(WEEKDAY(B11,2)=6,WEEKDAY(B11,2)=7),"",VLOOKUP($E$1,horaire!$B$4:$W$26,6,FALSE))</f>
        <v/>
      </c>
      <c r="H11" s="71"/>
      <c r="I11" s="43"/>
      <c r="J11" s="43"/>
      <c r="K11" s="43"/>
      <c r="L11" s="43"/>
      <c r="M11" s="21" t="str">
        <f t="shared" si="0"/>
        <v/>
      </c>
      <c r="N11" s="78"/>
      <c r="O11" s="22" t="str">
        <f t="shared" si="1"/>
        <v/>
      </c>
      <c r="Q11" s="84"/>
    </row>
    <row r="12" spans="2:17" s="18" customFormat="1" ht="17.100000000000001" customHeight="1" x14ac:dyDescent="0.2">
      <c r="B12" s="99">
        <f t="shared" ca="1" si="2"/>
        <v>43437</v>
      </c>
      <c r="C12" s="75">
        <f t="shared" ca="1" si="2"/>
        <v>43437</v>
      </c>
      <c r="D12" s="72" t="str">
        <f ca="1">IF(OR(WEEKDAY(B12,2)=6,WEEKDAY(B12,2)=7),"",VLOOKUP($E$1,horaire!$B$4:$W$26,3,FALSE))</f>
        <v>02h00</v>
      </c>
      <c r="E12" s="72" t="str">
        <f ca="1">IF(OR(WEEKDAY(B12,2)=6,WEEKDAY(B12,2)=7),"",VLOOKUP($E$1,horaire!$B$4:$W$26,4,FALSE))</f>
        <v>09h51</v>
      </c>
      <c r="F12" s="72" t="str">
        <f ca="1">IF(OR(WEEKDAY(B12,2)=6,WEEKDAY(B12,2)=7),"",VLOOKUP($E$1,horaire!$B$4:$W$26,5,FALSE))</f>
        <v>-</v>
      </c>
      <c r="G12" s="72" t="str">
        <f ca="1">IF(OR(WEEKDAY(B12,2)=6,WEEKDAY(B12,2)=7),"",VLOOKUP($E$1,horaire!$B$4:$W$26,6,FALSE))</f>
        <v>-</v>
      </c>
      <c r="H12" s="71"/>
      <c r="I12" s="43"/>
      <c r="J12" s="43"/>
      <c r="K12" s="43"/>
      <c r="L12" s="43"/>
      <c r="M12" s="21" t="str">
        <f t="shared" si="0"/>
        <v/>
      </c>
      <c r="N12" s="78"/>
      <c r="O12" s="22" t="str">
        <f t="shared" si="1"/>
        <v/>
      </c>
      <c r="Q12" s="84"/>
    </row>
    <row r="13" spans="2:17" s="18" customFormat="1" ht="17.100000000000001" customHeight="1" x14ac:dyDescent="0.2">
      <c r="B13" s="99">
        <f t="shared" ca="1" si="2"/>
        <v>43438</v>
      </c>
      <c r="C13" s="75">
        <f t="shared" ca="1" si="2"/>
        <v>43438</v>
      </c>
      <c r="D13" s="72" t="str">
        <f ca="1">IF(OR(WEEKDAY(B13,2)=6,WEEKDAY(B13,2)=7),"",VLOOKUP($E$1,horaire!$B$4:$W$26,3,FALSE))</f>
        <v>02h00</v>
      </c>
      <c r="E13" s="72" t="str">
        <f ca="1">IF(OR(WEEKDAY(B13,2)=6,WEEKDAY(B13,2)=7),"",VLOOKUP($E$1,horaire!$B$4:$W$26,4,FALSE))</f>
        <v>09h51</v>
      </c>
      <c r="F13" s="72" t="str">
        <f ca="1">IF(OR(WEEKDAY(B13,2)=6,WEEKDAY(B13,2)=7),"",VLOOKUP($E$1,horaire!$B$4:$W$26,5,FALSE))</f>
        <v>-</v>
      </c>
      <c r="G13" s="72" t="str">
        <f ca="1">IF(OR(WEEKDAY(B13,2)=6,WEEKDAY(B13,2)=7),"",VLOOKUP($E$1,horaire!$B$4:$W$26,6,FALSE))</f>
        <v>-</v>
      </c>
      <c r="H13" s="71"/>
      <c r="I13" s="43"/>
      <c r="J13" s="43"/>
      <c r="K13" s="43"/>
      <c r="L13" s="43"/>
      <c r="M13" s="21" t="str">
        <f t="shared" si="0"/>
        <v/>
      </c>
      <c r="N13" s="78"/>
      <c r="O13" s="22" t="str">
        <f t="shared" si="1"/>
        <v/>
      </c>
      <c r="Q13" s="84"/>
    </row>
    <row r="14" spans="2:17" s="18" customFormat="1" ht="17.100000000000001" customHeight="1" x14ac:dyDescent="0.2">
      <c r="B14" s="99">
        <f t="shared" ca="1" si="2"/>
        <v>43439</v>
      </c>
      <c r="C14" s="75">
        <f t="shared" ca="1" si="2"/>
        <v>43439</v>
      </c>
      <c r="D14" s="72" t="str">
        <f ca="1">IF(OR(WEEKDAY(B14,2)=6,WEEKDAY(B14,2)=7),"",VLOOKUP($E$1,horaire!$B$4:$W$26,3,FALSE))</f>
        <v>02h00</v>
      </c>
      <c r="E14" s="72" t="str">
        <f ca="1">IF(OR(WEEKDAY(B14,2)=6,WEEKDAY(B14,2)=7),"",VLOOKUP($E$1,horaire!$B$4:$W$26,4,FALSE))</f>
        <v>09h51</v>
      </c>
      <c r="F14" s="72" t="str">
        <f ca="1">IF(OR(WEEKDAY(B14,2)=6,WEEKDAY(B14,2)=7),"",VLOOKUP($E$1,horaire!$B$4:$W$26,5,FALSE))</f>
        <v>-</v>
      </c>
      <c r="G14" s="72" t="str">
        <f ca="1">IF(OR(WEEKDAY(B14,2)=6,WEEKDAY(B14,2)=7),"",VLOOKUP($E$1,horaire!$B$4:$W$26,6,FALSE))</f>
        <v>-</v>
      </c>
      <c r="H14" s="71"/>
      <c r="I14" s="43"/>
      <c r="J14" s="43"/>
      <c r="K14" s="43"/>
      <c r="L14" s="43"/>
      <c r="M14" s="21" t="str">
        <f t="shared" si="0"/>
        <v/>
      </c>
      <c r="N14" s="78"/>
      <c r="O14" s="22" t="str">
        <f t="shared" si="1"/>
        <v/>
      </c>
      <c r="Q14" s="84"/>
    </row>
    <row r="15" spans="2:17" s="18" customFormat="1" ht="17.100000000000001" customHeight="1" x14ac:dyDescent="0.2">
      <c r="B15" s="99">
        <f t="shared" ca="1" si="2"/>
        <v>43440</v>
      </c>
      <c r="C15" s="75">
        <f t="shared" ca="1" si="2"/>
        <v>43440</v>
      </c>
      <c r="D15" s="72" t="str">
        <f ca="1">IF(OR(WEEKDAY(B15,2)=6,WEEKDAY(B15,2)=7),"",VLOOKUP($E$1,horaire!$B$4:$W$26,3,FALSE))</f>
        <v>02h00</v>
      </c>
      <c r="E15" s="72" t="str">
        <f ca="1">IF(OR(WEEKDAY(B15,2)=6,WEEKDAY(B15,2)=7),"",VLOOKUP($E$1,horaire!$B$4:$W$26,4,FALSE))</f>
        <v>09h51</v>
      </c>
      <c r="F15" s="72" t="str">
        <f ca="1">IF(OR(WEEKDAY(B15,2)=6,WEEKDAY(B15,2)=7),"",VLOOKUP($E$1,horaire!$B$4:$W$26,5,FALSE))</f>
        <v>-</v>
      </c>
      <c r="G15" s="72" t="str">
        <f ca="1">IF(OR(WEEKDAY(B15,2)=6,WEEKDAY(B15,2)=7),"",VLOOKUP($E$1,horaire!$B$4:$W$26,6,FALSE))</f>
        <v>-</v>
      </c>
      <c r="H15" s="71"/>
      <c r="I15" s="43"/>
      <c r="J15" s="43"/>
      <c r="K15" s="43"/>
      <c r="L15" s="43"/>
      <c r="M15" s="21" t="str">
        <f t="shared" si="0"/>
        <v/>
      </c>
      <c r="N15" s="78"/>
      <c r="O15" s="22" t="str">
        <f t="shared" si="1"/>
        <v/>
      </c>
      <c r="Q15" s="84"/>
    </row>
    <row r="16" spans="2:17" s="18" customFormat="1" ht="17.100000000000001" customHeight="1" x14ac:dyDescent="0.2">
      <c r="B16" s="99">
        <f t="shared" ca="1" si="2"/>
        <v>43441</v>
      </c>
      <c r="C16" s="75">
        <f t="shared" ca="1" si="2"/>
        <v>43441</v>
      </c>
      <c r="D16" s="72" t="str">
        <f ca="1">IF(OR(WEEKDAY(B16,2)=6,WEEKDAY(B16,2)=7),"",VLOOKUP($E$1,horaire!$B$4:$W$26,3,FALSE))</f>
        <v>02h00</v>
      </c>
      <c r="E16" s="72" t="str">
        <f ca="1">IF(OR(WEEKDAY(B16,2)=6,WEEKDAY(B16,2)=7),"",VLOOKUP($E$1,horaire!$B$4:$W$26,4,FALSE))</f>
        <v>09h51</v>
      </c>
      <c r="F16" s="72" t="str">
        <f ca="1">IF(OR(WEEKDAY(B16,2)=6,WEEKDAY(B16,2)=7),"",VLOOKUP($E$1,horaire!$B$4:$W$26,5,FALSE))</f>
        <v>-</v>
      </c>
      <c r="G16" s="72" t="str">
        <f ca="1">IF(OR(WEEKDAY(B16,2)=6,WEEKDAY(B16,2)=7),"",VLOOKUP($E$1,horaire!$B$4:$W$26,6,FALSE))</f>
        <v>-</v>
      </c>
      <c r="H16" s="71"/>
      <c r="I16" s="43"/>
      <c r="J16" s="43"/>
      <c r="K16" s="43"/>
      <c r="L16" s="43"/>
      <c r="M16" s="21" t="str">
        <f t="shared" si="0"/>
        <v/>
      </c>
      <c r="N16" s="78"/>
      <c r="O16" s="22" t="str">
        <f t="shared" si="1"/>
        <v/>
      </c>
      <c r="Q16" s="84"/>
    </row>
    <row r="17" spans="2:17" s="18" customFormat="1" ht="17.100000000000001" customHeight="1" x14ac:dyDescent="0.2">
      <c r="B17" s="99">
        <f t="shared" ca="1" si="2"/>
        <v>43442</v>
      </c>
      <c r="C17" s="75">
        <f t="shared" ca="1" si="2"/>
        <v>43442</v>
      </c>
      <c r="D17" s="72" t="str">
        <f ca="1">IF(OR(WEEKDAY(B17,2)=6,WEEKDAY(B17,2)=7),"",VLOOKUP($E$1,horaire!$B$4:$W$26,3,FALSE))</f>
        <v/>
      </c>
      <c r="E17" s="72" t="str">
        <f ca="1">IF(OR(WEEKDAY(B17,2)=6,WEEKDAY(B17,2)=7),"",VLOOKUP($E$1,horaire!$B$4:$W$26,4,FALSE))</f>
        <v/>
      </c>
      <c r="F17" s="72" t="str">
        <f ca="1">IF(OR(WEEKDAY(B17,2)=6,WEEKDAY(B17,2)=7),"",VLOOKUP($E$1,horaire!$B$4:$W$26,5,FALSE))</f>
        <v/>
      </c>
      <c r="G17" s="72" t="str">
        <f ca="1">IF(OR(WEEKDAY(B17,2)=6,WEEKDAY(B17,2)=7),"",VLOOKUP($E$1,horaire!$B$4:$W$26,6,FALSE))</f>
        <v/>
      </c>
      <c r="H17" s="71"/>
      <c r="I17" s="43"/>
      <c r="J17" s="43"/>
      <c r="K17" s="43"/>
      <c r="L17" s="43"/>
      <c r="M17" s="21" t="str">
        <f t="shared" si="0"/>
        <v/>
      </c>
      <c r="N17" s="78"/>
      <c r="O17" s="22" t="str">
        <f t="shared" si="1"/>
        <v/>
      </c>
      <c r="Q17" s="84"/>
    </row>
    <row r="18" spans="2:17" s="18" customFormat="1" ht="17.100000000000001" customHeight="1" x14ac:dyDescent="0.2">
      <c r="B18" s="99">
        <f t="shared" ca="1" si="2"/>
        <v>43443</v>
      </c>
      <c r="C18" s="75">
        <f t="shared" ca="1" si="2"/>
        <v>43443</v>
      </c>
      <c r="D18" s="72" t="str">
        <f ca="1">IF(OR(WEEKDAY(B18,2)=6,WEEKDAY(B18,2)=7),"",VLOOKUP($E$1,horaire!$B$4:$W$26,3,FALSE))</f>
        <v/>
      </c>
      <c r="E18" s="72" t="str">
        <f ca="1">IF(OR(WEEKDAY(B18,2)=6,WEEKDAY(B18,2)=7),"",VLOOKUP($E$1,horaire!$B$4:$W$26,4,FALSE))</f>
        <v/>
      </c>
      <c r="F18" s="72" t="str">
        <f ca="1">IF(OR(WEEKDAY(B18,2)=6,WEEKDAY(B18,2)=7),"",VLOOKUP($E$1,horaire!$B$4:$W$26,5,FALSE))</f>
        <v/>
      </c>
      <c r="G18" s="72" t="str">
        <f ca="1">IF(OR(WEEKDAY(B18,2)=6,WEEKDAY(B18,2)=7),"",VLOOKUP($E$1,horaire!$B$4:$W$26,6,FALSE))</f>
        <v/>
      </c>
      <c r="H18" s="71"/>
      <c r="I18" s="43"/>
      <c r="J18" s="43"/>
      <c r="K18" s="43"/>
      <c r="L18" s="43"/>
      <c r="M18" s="21" t="str">
        <f t="shared" si="0"/>
        <v/>
      </c>
      <c r="N18" s="78"/>
      <c r="O18" s="22" t="str">
        <f t="shared" si="1"/>
        <v/>
      </c>
      <c r="Q18" s="84"/>
    </row>
    <row r="19" spans="2:17" s="18" customFormat="1" ht="17.100000000000001" customHeight="1" x14ac:dyDescent="0.2">
      <c r="B19" s="99">
        <f t="shared" ca="1" si="2"/>
        <v>43444</v>
      </c>
      <c r="C19" s="75">
        <f t="shared" ca="1" si="2"/>
        <v>43444</v>
      </c>
      <c r="D19" s="72" t="str">
        <f ca="1">IF(OR(WEEKDAY(B19,2)=6,WEEKDAY(B19,2)=7),"",VLOOKUP($E$1,horaire!$B$4:$W$26,3,FALSE))</f>
        <v>02h00</v>
      </c>
      <c r="E19" s="72" t="str">
        <f ca="1">IF(OR(WEEKDAY(B19,2)=6,WEEKDAY(B19,2)=7),"",VLOOKUP($E$1,horaire!$B$4:$W$26,4,FALSE))</f>
        <v>09h51</v>
      </c>
      <c r="F19" s="72" t="str">
        <f ca="1">IF(OR(WEEKDAY(B19,2)=6,WEEKDAY(B19,2)=7),"",VLOOKUP($E$1,horaire!$B$4:$W$26,5,FALSE))</f>
        <v>-</v>
      </c>
      <c r="G19" s="72" t="str">
        <f ca="1">IF(OR(WEEKDAY(B19,2)=6,WEEKDAY(B19,2)=7),"",VLOOKUP($E$1,horaire!$B$4:$W$26,6,FALSE))</f>
        <v>-</v>
      </c>
      <c r="H19" s="71"/>
      <c r="I19" s="43"/>
      <c r="J19" s="43"/>
      <c r="K19" s="43"/>
      <c r="L19" s="43"/>
      <c r="M19" s="21" t="str">
        <f t="shared" si="0"/>
        <v/>
      </c>
      <c r="N19" s="78"/>
      <c r="O19" s="22" t="str">
        <f t="shared" si="1"/>
        <v/>
      </c>
      <c r="Q19" s="84"/>
    </row>
    <row r="20" spans="2:17" s="18" customFormat="1" ht="17.100000000000001" customHeight="1" x14ac:dyDescent="0.2">
      <c r="B20" s="99">
        <f t="shared" ca="1" si="2"/>
        <v>43445</v>
      </c>
      <c r="C20" s="75">
        <f t="shared" ca="1" si="2"/>
        <v>43445</v>
      </c>
      <c r="D20" s="72" t="str">
        <f ca="1">IF(OR(WEEKDAY(B20,2)=6,WEEKDAY(B20,2)=7),"",VLOOKUP($E$1,horaire!$B$4:$W$26,3,FALSE))</f>
        <v>02h00</v>
      </c>
      <c r="E20" s="72" t="str">
        <f ca="1">IF(OR(WEEKDAY(B20,2)=6,WEEKDAY(B20,2)=7),"",VLOOKUP($E$1,horaire!$B$4:$W$26,4,FALSE))</f>
        <v>09h51</v>
      </c>
      <c r="F20" s="72" t="str">
        <f ca="1">IF(OR(WEEKDAY(B20,2)=6,WEEKDAY(B20,2)=7),"",VLOOKUP($E$1,horaire!$B$4:$W$26,5,FALSE))</f>
        <v>-</v>
      </c>
      <c r="G20" s="72" t="str">
        <f ca="1">IF(OR(WEEKDAY(B20,2)=6,WEEKDAY(B20,2)=7),"",VLOOKUP($E$1,horaire!$B$4:$W$26,6,FALSE))</f>
        <v>-</v>
      </c>
      <c r="H20" s="71"/>
      <c r="I20" s="43"/>
      <c r="J20" s="43"/>
      <c r="K20" s="43"/>
      <c r="L20" s="43"/>
      <c r="M20" s="21" t="str">
        <f t="shared" si="0"/>
        <v/>
      </c>
      <c r="N20" s="78"/>
      <c r="O20" s="22" t="str">
        <f t="shared" si="1"/>
        <v/>
      </c>
      <c r="Q20" s="84"/>
    </row>
    <row r="21" spans="2:17" s="18" customFormat="1" ht="17.100000000000001" customHeight="1" x14ac:dyDescent="0.2">
      <c r="B21" s="99">
        <f t="shared" ca="1" si="2"/>
        <v>43446</v>
      </c>
      <c r="C21" s="75">
        <f t="shared" ca="1" si="2"/>
        <v>43446</v>
      </c>
      <c r="D21" s="72" t="str">
        <f ca="1">IF(OR(WEEKDAY(B21,2)=6,WEEKDAY(B21,2)=7),"",VLOOKUP($E$1,horaire!$B$4:$W$26,3,FALSE))</f>
        <v>02h00</v>
      </c>
      <c r="E21" s="72" t="str">
        <f ca="1">IF(OR(WEEKDAY(B21,2)=6,WEEKDAY(B21,2)=7),"",VLOOKUP($E$1,horaire!$B$4:$W$26,4,FALSE))</f>
        <v>09h51</v>
      </c>
      <c r="F21" s="72" t="str">
        <f ca="1">IF(OR(WEEKDAY(B21,2)=6,WEEKDAY(B21,2)=7),"",VLOOKUP($E$1,horaire!$B$4:$W$26,5,FALSE))</f>
        <v>-</v>
      </c>
      <c r="G21" s="72" t="str">
        <f ca="1">IF(OR(WEEKDAY(B21,2)=6,WEEKDAY(B21,2)=7),"",VLOOKUP($E$1,horaire!$B$4:$W$26,6,FALSE))</f>
        <v>-</v>
      </c>
      <c r="H21" s="71"/>
      <c r="I21" s="43"/>
      <c r="J21" s="43"/>
      <c r="K21" s="43"/>
      <c r="L21" s="43"/>
      <c r="M21" s="21" t="str">
        <f t="shared" si="0"/>
        <v/>
      </c>
      <c r="N21" s="78"/>
      <c r="O21" s="22" t="str">
        <f t="shared" si="1"/>
        <v/>
      </c>
      <c r="Q21" s="84"/>
    </row>
    <row r="22" spans="2:17" s="18" customFormat="1" ht="17.100000000000001" customHeight="1" x14ac:dyDescent="0.2">
      <c r="B22" s="99">
        <f t="shared" ca="1" si="2"/>
        <v>43447</v>
      </c>
      <c r="C22" s="75">
        <f t="shared" ca="1" si="2"/>
        <v>43447</v>
      </c>
      <c r="D22" s="72" t="str">
        <f ca="1">IF(OR(WEEKDAY(B22,2)=6,WEEKDAY(B22,2)=7),"",VLOOKUP($E$1,horaire!$B$4:$W$26,3,FALSE))</f>
        <v>02h00</v>
      </c>
      <c r="E22" s="72" t="str">
        <f ca="1">IF(OR(WEEKDAY(B22,2)=6,WEEKDAY(B22,2)=7),"",VLOOKUP($E$1,horaire!$B$4:$W$26,4,FALSE))</f>
        <v>09h51</v>
      </c>
      <c r="F22" s="72" t="str">
        <f ca="1">IF(OR(WEEKDAY(B22,2)=6,WEEKDAY(B22,2)=7),"",VLOOKUP($E$1,horaire!$B$4:$W$26,5,FALSE))</f>
        <v>-</v>
      </c>
      <c r="G22" s="72" t="str">
        <f ca="1">IF(OR(WEEKDAY(B22,2)=6,WEEKDAY(B22,2)=7),"",VLOOKUP($E$1,horaire!$B$4:$W$26,6,FALSE))</f>
        <v>-</v>
      </c>
      <c r="H22" s="71"/>
      <c r="I22" s="43"/>
      <c r="J22" s="43"/>
      <c r="K22" s="43"/>
      <c r="L22" s="43"/>
      <c r="M22" s="21" t="str">
        <f t="shared" si="0"/>
        <v/>
      </c>
      <c r="N22" s="78"/>
      <c r="O22" s="22" t="str">
        <f t="shared" si="1"/>
        <v/>
      </c>
      <c r="Q22" s="84"/>
    </row>
    <row r="23" spans="2:17" s="18" customFormat="1" ht="17.100000000000001" customHeight="1" x14ac:dyDescent="0.2">
      <c r="B23" s="99">
        <f t="shared" ca="1" si="2"/>
        <v>43448</v>
      </c>
      <c r="C23" s="75">
        <f t="shared" ca="1" si="2"/>
        <v>43448</v>
      </c>
      <c r="D23" s="72" t="str">
        <f ca="1">IF(OR(WEEKDAY(B23,2)=6,WEEKDAY(B23,2)=7),"",VLOOKUP($E$1,horaire!$B$4:$W$26,3,FALSE))</f>
        <v>02h00</v>
      </c>
      <c r="E23" s="72" t="str">
        <f ca="1">IF(OR(WEEKDAY(B23,2)=6,WEEKDAY(B23,2)=7),"",VLOOKUP($E$1,horaire!$B$4:$W$26,4,FALSE))</f>
        <v>09h51</v>
      </c>
      <c r="F23" s="72" t="str">
        <f ca="1">IF(OR(WEEKDAY(B23,2)=6,WEEKDAY(B23,2)=7),"",VLOOKUP($E$1,horaire!$B$4:$W$26,5,FALSE))</f>
        <v>-</v>
      </c>
      <c r="G23" s="72" t="str">
        <f ca="1">IF(OR(WEEKDAY(B23,2)=6,WEEKDAY(B23,2)=7),"",VLOOKUP($E$1,horaire!$B$4:$W$26,6,FALSE))</f>
        <v>-</v>
      </c>
      <c r="H23" s="71"/>
      <c r="I23" s="43"/>
      <c r="J23" s="43"/>
      <c r="K23" s="43"/>
      <c r="L23" s="43"/>
      <c r="M23" s="21" t="str">
        <f t="shared" si="0"/>
        <v/>
      </c>
      <c r="N23" s="78"/>
      <c r="O23" s="22" t="str">
        <f t="shared" si="1"/>
        <v/>
      </c>
      <c r="Q23" s="84"/>
    </row>
    <row r="24" spans="2:17" s="18" customFormat="1" ht="17.100000000000001" customHeight="1" x14ac:dyDescent="0.2">
      <c r="B24" s="99">
        <f t="shared" ca="1" si="2"/>
        <v>43449</v>
      </c>
      <c r="C24" s="75">
        <f t="shared" ca="1" si="2"/>
        <v>43449</v>
      </c>
      <c r="D24" s="72" t="str">
        <f ca="1">IF(OR(WEEKDAY(B24,2)=6,WEEKDAY(B24,2)=7),"",VLOOKUP($E$1,horaire!$B$4:$W$26,3,FALSE))</f>
        <v/>
      </c>
      <c r="E24" s="72" t="str">
        <f ca="1">IF(OR(WEEKDAY(B24,2)=6,WEEKDAY(B24,2)=7),"",VLOOKUP($E$1,horaire!$B$4:$W$26,4,FALSE))</f>
        <v/>
      </c>
      <c r="F24" s="72" t="str">
        <f ca="1">IF(OR(WEEKDAY(B24,2)=6,WEEKDAY(B24,2)=7),"",VLOOKUP($E$1,horaire!$B$4:$W$26,5,FALSE))</f>
        <v/>
      </c>
      <c r="G24" s="72" t="str">
        <f ca="1">IF(OR(WEEKDAY(B24,2)=6,WEEKDAY(B24,2)=7),"",VLOOKUP($E$1,horaire!$B$4:$W$26,6,FALSE))</f>
        <v/>
      </c>
      <c r="H24" s="71"/>
      <c r="I24" s="43"/>
      <c r="J24" s="43"/>
      <c r="K24" s="43"/>
      <c r="L24" s="43"/>
      <c r="M24" s="21" t="str">
        <f t="shared" si="0"/>
        <v/>
      </c>
      <c r="N24" s="78"/>
      <c r="O24" s="22" t="str">
        <f t="shared" si="1"/>
        <v/>
      </c>
      <c r="Q24" s="84"/>
    </row>
    <row r="25" spans="2:17" s="18" customFormat="1" ht="17.100000000000001" customHeight="1" x14ac:dyDescent="0.2">
      <c r="B25" s="99">
        <f t="shared" ca="1" si="2"/>
        <v>43450</v>
      </c>
      <c r="C25" s="75">
        <f t="shared" ca="1" si="2"/>
        <v>43450</v>
      </c>
      <c r="D25" s="72" t="str">
        <f ca="1">IF(OR(WEEKDAY(B25,2)=6,WEEKDAY(B25,2)=7),"",VLOOKUP($E$1,horaire!$B$4:$W$26,3,FALSE))</f>
        <v/>
      </c>
      <c r="E25" s="72" t="str">
        <f ca="1">IF(OR(WEEKDAY(B25,2)=6,WEEKDAY(B25,2)=7),"",VLOOKUP($E$1,horaire!$B$4:$W$26,4,FALSE))</f>
        <v/>
      </c>
      <c r="F25" s="72" t="str">
        <f ca="1">IF(OR(WEEKDAY(B25,2)=6,WEEKDAY(B25,2)=7),"",VLOOKUP($E$1,horaire!$B$4:$W$26,5,FALSE))</f>
        <v/>
      </c>
      <c r="G25" s="72" t="str">
        <f ca="1">IF(OR(WEEKDAY(B25,2)=6,WEEKDAY(B25,2)=7),"",VLOOKUP($E$1,horaire!$B$4:$W$26,6,FALSE))</f>
        <v/>
      </c>
      <c r="H25" s="71"/>
      <c r="I25" s="43"/>
      <c r="J25" s="43"/>
      <c r="K25" s="43"/>
      <c r="L25" s="43"/>
      <c r="M25" s="21" t="str">
        <f t="shared" si="0"/>
        <v/>
      </c>
      <c r="N25" s="78"/>
      <c r="O25" s="22" t="str">
        <f t="shared" si="1"/>
        <v/>
      </c>
      <c r="Q25" s="84"/>
    </row>
    <row r="26" spans="2:17" s="18" customFormat="1" ht="17.100000000000001" customHeight="1" x14ac:dyDescent="0.2">
      <c r="B26" s="99">
        <f t="shared" ca="1" si="2"/>
        <v>43451</v>
      </c>
      <c r="C26" s="75">
        <f t="shared" ca="1" si="2"/>
        <v>43451</v>
      </c>
      <c r="D26" s="72" t="str">
        <f ca="1">IF(OR(WEEKDAY(B26,2)=6,WEEKDAY(B26,2)=7),"",VLOOKUP($E$1,horaire!$B$4:$W$26,3,FALSE))</f>
        <v>02h00</v>
      </c>
      <c r="E26" s="72" t="str">
        <f ca="1">IF(OR(WEEKDAY(B26,2)=6,WEEKDAY(B26,2)=7),"",VLOOKUP($E$1,horaire!$B$4:$W$26,4,FALSE))</f>
        <v>09h51</v>
      </c>
      <c r="F26" s="72" t="str">
        <f ca="1">IF(OR(WEEKDAY(B26,2)=6,WEEKDAY(B26,2)=7),"",VLOOKUP($E$1,horaire!$B$4:$W$26,5,FALSE))</f>
        <v>-</v>
      </c>
      <c r="G26" s="72" t="str">
        <f ca="1">IF(OR(WEEKDAY(B26,2)=6,WEEKDAY(B26,2)=7),"",VLOOKUP($E$1,horaire!$B$4:$W$26,6,FALSE))</f>
        <v>-</v>
      </c>
      <c r="H26" s="71"/>
      <c r="I26" s="43"/>
      <c r="J26" s="43"/>
      <c r="K26" s="43"/>
      <c r="L26" s="43"/>
      <c r="M26" s="21" t="str">
        <f t="shared" si="0"/>
        <v/>
      </c>
      <c r="N26" s="78"/>
      <c r="O26" s="22" t="str">
        <f t="shared" si="1"/>
        <v/>
      </c>
      <c r="Q26" s="84"/>
    </row>
    <row r="27" spans="2:17" s="18" customFormat="1" ht="17.100000000000001" customHeight="1" x14ac:dyDescent="0.2">
      <c r="B27" s="99">
        <f t="shared" ref="B27:C40" ca="1" si="3">+B26+1</f>
        <v>43452</v>
      </c>
      <c r="C27" s="75">
        <f t="shared" ca="1" si="3"/>
        <v>43452</v>
      </c>
      <c r="D27" s="72" t="str">
        <f ca="1">IF(OR(WEEKDAY(B27,2)=6,WEEKDAY(B27,2)=7),"",VLOOKUP($E$1,horaire!$B$4:$W$26,3,FALSE))</f>
        <v>02h00</v>
      </c>
      <c r="E27" s="72" t="str">
        <f ca="1">IF(OR(WEEKDAY(B27,2)=6,WEEKDAY(B27,2)=7),"",VLOOKUP($E$1,horaire!$B$4:$W$26,4,FALSE))</f>
        <v>09h51</v>
      </c>
      <c r="F27" s="72" t="str">
        <f ca="1">IF(OR(WEEKDAY(B27,2)=6,WEEKDAY(B27,2)=7),"",VLOOKUP($E$1,horaire!$B$4:$W$26,5,FALSE))</f>
        <v>-</v>
      </c>
      <c r="G27" s="72" t="str">
        <f ca="1">IF(OR(WEEKDAY(B27,2)=6,WEEKDAY(B27,2)=7),"",VLOOKUP($E$1,horaire!$B$4:$W$26,6,FALSE))</f>
        <v>-</v>
      </c>
      <c r="H27" s="71"/>
      <c r="I27" s="43"/>
      <c r="J27" s="43"/>
      <c r="K27" s="43"/>
      <c r="L27" s="43"/>
      <c r="M27" s="29" t="str">
        <f t="shared" si="0"/>
        <v/>
      </c>
      <c r="N27" s="78"/>
      <c r="O27" s="22" t="str">
        <f t="shared" si="1"/>
        <v/>
      </c>
      <c r="Q27" s="84"/>
    </row>
    <row r="28" spans="2:17" s="18" customFormat="1" ht="17.100000000000001" customHeight="1" x14ac:dyDescent="0.2">
      <c r="B28" s="99">
        <f t="shared" ca="1" si="3"/>
        <v>43453</v>
      </c>
      <c r="C28" s="75">
        <f t="shared" ca="1" si="3"/>
        <v>43453</v>
      </c>
      <c r="D28" s="72" t="str">
        <f ca="1">IF(OR(WEEKDAY(B28,2)=6,WEEKDAY(B28,2)=7),"",VLOOKUP($E$1,horaire!$B$4:$W$26,3,FALSE))</f>
        <v>02h00</v>
      </c>
      <c r="E28" s="72" t="str">
        <f ca="1">IF(OR(WEEKDAY(B28,2)=6,WEEKDAY(B28,2)=7),"",VLOOKUP($E$1,horaire!$B$4:$W$26,4,FALSE))</f>
        <v>09h51</v>
      </c>
      <c r="F28" s="72" t="str">
        <f ca="1">IF(OR(WEEKDAY(B28,2)=6,WEEKDAY(B28,2)=7),"",VLOOKUP($E$1,horaire!$B$4:$W$26,5,FALSE))</f>
        <v>-</v>
      </c>
      <c r="G28" s="72" t="str">
        <f ca="1">IF(OR(WEEKDAY(B28,2)=6,WEEKDAY(B28,2)=7),"",VLOOKUP($E$1,horaire!$B$4:$W$26,6,FALSE))</f>
        <v>-</v>
      </c>
      <c r="H28" s="71"/>
      <c r="I28" s="43"/>
      <c r="J28" s="43"/>
      <c r="K28" s="43"/>
      <c r="L28" s="43"/>
      <c r="M28" s="29" t="str">
        <f t="shared" si="0"/>
        <v/>
      </c>
      <c r="N28" s="78"/>
      <c r="O28" s="22" t="str">
        <f t="shared" si="1"/>
        <v/>
      </c>
      <c r="Q28" s="84"/>
    </row>
    <row r="29" spans="2:17" s="18" customFormat="1" ht="17.100000000000001" customHeight="1" x14ac:dyDescent="0.2">
      <c r="B29" s="99">
        <f t="shared" ca="1" si="3"/>
        <v>43454</v>
      </c>
      <c r="C29" s="75">
        <f t="shared" ca="1" si="3"/>
        <v>43454</v>
      </c>
      <c r="D29" s="72" t="str">
        <f ca="1">IF(OR(WEEKDAY(B29,2)=6,WEEKDAY(B29,2)=7),"",VLOOKUP($E$1,horaire!$B$4:$W$26,3,FALSE))</f>
        <v>02h00</v>
      </c>
      <c r="E29" s="72" t="str">
        <f ca="1">IF(OR(WEEKDAY(B29,2)=6,WEEKDAY(B29,2)=7),"",VLOOKUP($E$1,horaire!$B$4:$W$26,4,FALSE))</f>
        <v>09h51</v>
      </c>
      <c r="F29" s="72" t="str">
        <f ca="1">IF(OR(WEEKDAY(B29,2)=6,WEEKDAY(B29,2)=7),"",VLOOKUP($E$1,horaire!$B$4:$W$26,5,FALSE))</f>
        <v>-</v>
      </c>
      <c r="G29" s="72" t="str">
        <f ca="1">IF(OR(WEEKDAY(B29,2)=6,WEEKDAY(B29,2)=7),"",VLOOKUP($E$1,horaire!$B$4:$W$26,6,FALSE))</f>
        <v>-</v>
      </c>
      <c r="H29" s="71"/>
      <c r="I29" s="43"/>
      <c r="J29" s="43"/>
      <c r="K29" s="43"/>
      <c r="L29" s="43"/>
      <c r="M29" s="29" t="str">
        <f t="shared" si="0"/>
        <v/>
      </c>
      <c r="N29" s="78"/>
      <c r="O29" s="22" t="str">
        <f t="shared" si="1"/>
        <v/>
      </c>
      <c r="Q29" s="84"/>
    </row>
    <row r="30" spans="2:17" s="18" customFormat="1" ht="17.100000000000001" customHeight="1" x14ac:dyDescent="0.2">
      <c r="B30" s="99">
        <f t="shared" ca="1" si="3"/>
        <v>43455</v>
      </c>
      <c r="C30" s="75">
        <f t="shared" ca="1" si="3"/>
        <v>43455</v>
      </c>
      <c r="D30" s="72" t="str">
        <f ca="1">IF(OR(WEEKDAY(B30,2)=6,WEEKDAY(B30,2)=7),"",VLOOKUP($E$1,horaire!$B$4:$W$26,3,FALSE))</f>
        <v>02h00</v>
      </c>
      <c r="E30" s="72" t="str">
        <f ca="1">IF(OR(WEEKDAY(B30,2)=6,WEEKDAY(B30,2)=7),"",VLOOKUP($E$1,horaire!$B$4:$W$26,4,FALSE))</f>
        <v>09h51</v>
      </c>
      <c r="F30" s="72" t="str">
        <f ca="1">IF(OR(WEEKDAY(B30,2)=6,WEEKDAY(B30,2)=7),"",VLOOKUP($E$1,horaire!$B$4:$W$26,5,FALSE))</f>
        <v>-</v>
      </c>
      <c r="G30" s="72" t="str">
        <f ca="1">IF(OR(WEEKDAY(B30,2)=6,WEEKDAY(B30,2)=7),"",VLOOKUP($E$1,horaire!$B$4:$W$26,6,FALSE))</f>
        <v>-</v>
      </c>
      <c r="H30" s="71"/>
      <c r="I30" s="43"/>
      <c r="J30" s="43"/>
      <c r="K30" s="43"/>
      <c r="L30" s="43"/>
      <c r="M30" s="29" t="str">
        <f t="shared" si="0"/>
        <v/>
      </c>
      <c r="N30" s="78"/>
      <c r="O30" s="22" t="str">
        <f t="shared" si="1"/>
        <v/>
      </c>
      <c r="Q30" s="84"/>
    </row>
    <row r="31" spans="2:17" s="18" customFormat="1" ht="17.100000000000001" customHeight="1" x14ac:dyDescent="0.2">
      <c r="B31" s="99">
        <f t="shared" ca="1" si="3"/>
        <v>43456</v>
      </c>
      <c r="C31" s="75">
        <f t="shared" ca="1" si="3"/>
        <v>43456</v>
      </c>
      <c r="D31" s="72" t="str">
        <f ca="1">IF(OR(WEEKDAY(B31,2)=6,WEEKDAY(B31,2)=7),"",VLOOKUP($E$1,horaire!$B$4:$W$26,3,FALSE))</f>
        <v/>
      </c>
      <c r="E31" s="72" t="str">
        <f ca="1">IF(OR(WEEKDAY(B31,2)=6,WEEKDAY(B31,2)=7),"",VLOOKUP($E$1,horaire!$B$4:$W$26,4,FALSE))</f>
        <v/>
      </c>
      <c r="F31" s="72" t="str">
        <f ca="1">IF(OR(WEEKDAY(B31,2)=6,WEEKDAY(B31,2)=7),"",VLOOKUP($E$1,horaire!$B$4:$W$26,5,FALSE))</f>
        <v/>
      </c>
      <c r="G31" s="72" t="str">
        <f ca="1">IF(OR(WEEKDAY(B31,2)=6,WEEKDAY(B31,2)=7),"",VLOOKUP($E$1,horaire!$B$4:$W$26,6,FALSE))</f>
        <v/>
      </c>
      <c r="H31" s="71"/>
      <c r="I31" s="43"/>
      <c r="J31" s="43"/>
      <c r="K31" s="43"/>
      <c r="L31" s="43"/>
      <c r="M31" s="29" t="str">
        <f t="shared" si="0"/>
        <v/>
      </c>
      <c r="N31" s="78"/>
      <c r="O31" s="22" t="str">
        <f t="shared" si="1"/>
        <v/>
      </c>
      <c r="Q31" s="84"/>
    </row>
    <row r="32" spans="2:17" s="18" customFormat="1" ht="17.100000000000001" customHeight="1" x14ac:dyDescent="0.2">
      <c r="B32" s="99">
        <f t="shared" ca="1" si="3"/>
        <v>43457</v>
      </c>
      <c r="C32" s="75">
        <f t="shared" ca="1" si="3"/>
        <v>43457</v>
      </c>
      <c r="D32" s="72" t="str">
        <f ca="1">IF(OR(WEEKDAY(B32,2)=6,WEEKDAY(B32,2)=7),"",VLOOKUP($E$1,horaire!$B$4:$W$26,3,FALSE))</f>
        <v/>
      </c>
      <c r="E32" s="72" t="str">
        <f ca="1">IF(OR(WEEKDAY(B32,2)=6,WEEKDAY(B32,2)=7),"",VLOOKUP($E$1,horaire!$B$4:$W$26,4,FALSE))</f>
        <v/>
      </c>
      <c r="F32" s="72" t="str">
        <f ca="1">IF(OR(WEEKDAY(B32,2)=6,WEEKDAY(B32,2)=7),"",VLOOKUP($E$1,horaire!$B$4:$W$26,5,FALSE))</f>
        <v/>
      </c>
      <c r="G32" s="72" t="str">
        <f ca="1">IF(OR(WEEKDAY(B32,2)=6,WEEKDAY(B32,2)=7),"",VLOOKUP($E$1,horaire!$B$4:$W$26,6,FALSE))</f>
        <v/>
      </c>
      <c r="H32" s="71"/>
      <c r="I32" s="43"/>
      <c r="J32" s="43"/>
      <c r="K32" s="43"/>
      <c r="L32" s="43"/>
      <c r="M32" s="29" t="str">
        <f t="shared" si="0"/>
        <v/>
      </c>
      <c r="N32" s="78"/>
      <c r="O32" s="22" t="str">
        <f t="shared" si="1"/>
        <v/>
      </c>
      <c r="Q32" s="84"/>
    </row>
    <row r="33" spans="2:17" s="18" customFormat="1" ht="17.100000000000001" customHeight="1" x14ac:dyDescent="0.2">
      <c r="B33" s="99">
        <f t="shared" ca="1" si="3"/>
        <v>43458</v>
      </c>
      <c r="C33" s="75">
        <f t="shared" ca="1" si="3"/>
        <v>43458</v>
      </c>
      <c r="D33" s="72" t="str">
        <f ca="1">IF(OR(WEEKDAY(B33,2)=6,WEEKDAY(B33,2)=7),"",VLOOKUP($E$1,horaire!$B$4:$W$26,3,FALSE))</f>
        <v>02h00</v>
      </c>
      <c r="E33" s="72" t="str">
        <f ca="1">IF(OR(WEEKDAY(B33,2)=6,WEEKDAY(B33,2)=7),"",VLOOKUP($E$1,horaire!$B$4:$W$26,4,FALSE))</f>
        <v>09h51</v>
      </c>
      <c r="F33" s="72" t="str">
        <f ca="1">IF(OR(WEEKDAY(B33,2)=6,WEEKDAY(B33,2)=7),"",VLOOKUP($E$1,horaire!$B$4:$W$26,5,FALSE))</f>
        <v>-</v>
      </c>
      <c r="G33" s="72" t="str">
        <f ca="1">IF(OR(WEEKDAY(B33,2)=6,WEEKDAY(B33,2)=7),"",VLOOKUP($E$1,horaire!$B$4:$W$26,6,FALSE))</f>
        <v>-</v>
      </c>
      <c r="H33" s="71"/>
      <c r="I33" s="43"/>
      <c r="J33" s="43"/>
      <c r="K33" s="43"/>
      <c r="L33" s="43"/>
      <c r="M33" s="29" t="str">
        <f t="shared" si="0"/>
        <v/>
      </c>
      <c r="N33" s="78"/>
      <c r="O33" s="22" t="str">
        <f t="shared" si="1"/>
        <v/>
      </c>
      <c r="Q33" s="84"/>
    </row>
    <row r="34" spans="2:17" s="18" customFormat="1" ht="17.100000000000001" customHeight="1" x14ac:dyDescent="0.2">
      <c r="B34" s="99">
        <f t="shared" ca="1" si="3"/>
        <v>43459</v>
      </c>
      <c r="C34" s="75">
        <f t="shared" ca="1" si="3"/>
        <v>43459</v>
      </c>
      <c r="D34" s="72" t="str">
        <f ca="1">IF(OR(WEEKDAY(B34,2)=6,WEEKDAY(B34,2)=7),"",VLOOKUP($E$1,horaire!$B$4:$W$26,3,FALSE))</f>
        <v>02h00</v>
      </c>
      <c r="E34" s="72" t="str">
        <f ca="1">IF(OR(WEEKDAY(B34,2)=6,WEEKDAY(B34,2)=7),"",VLOOKUP($E$1,horaire!$B$4:$W$26,4,FALSE))</f>
        <v>09h51</v>
      </c>
      <c r="F34" s="72" t="str">
        <f ca="1">IF(OR(WEEKDAY(B34,2)=6,WEEKDAY(B34,2)=7),"",VLOOKUP($E$1,horaire!$B$4:$W$26,5,FALSE))</f>
        <v>-</v>
      </c>
      <c r="G34" s="72" t="str">
        <f ca="1">IF(OR(WEEKDAY(B34,2)=6,WEEKDAY(B34,2)=7),"",VLOOKUP($E$1,horaire!$B$4:$W$26,6,FALSE))</f>
        <v>-</v>
      </c>
      <c r="H34" s="71"/>
      <c r="I34" s="43"/>
      <c r="J34" s="43"/>
      <c r="K34" s="43"/>
      <c r="L34" s="43"/>
      <c r="M34" s="29" t="str">
        <f t="shared" si="0"/>
        <v/>
      </c>
      <c r="N34" s="78"/>
      <c r="O34" s="22" t="str">
        <f t="shared" si="1"/>
        <v/>
      </c>
      <c r="Q34" s="84"/>
    </row>
    <row r="35" spans="2:17" s="18" customFormat="1" ht="17.100000000000001" customHeight="1" x14ac:dyDescent="0.2">
      <c r="B35" s="99">
        <f t="shared" ca="1" si="3"/>
        <v>43460</v>
      </c>
      <c r="C35" s="75">
        <f t="shared" ca="1" si="3"/>
        <v>43460</v>
      </c>
      <c r="D35" s="72" t="str">
        <f ca="1">IF(OR(WEEKDAY(B35,2)=6,WEEKDAY(B35,2)=7),"",VLOOKUP($E$1,horaire!$B$4:$W$26,3,FALSE))</f>
        <v>02h00</v>
      </c>
      <c r="E35" s="72" t="str">
        <f ca="1">IF(OR(WEEKDAY(B35,2)=6,WEEKDAY(B35,2)=7),"",VLOOKUP($E$1,horaire!$B$4:$W$26,4,FALSE))</f>
        <v>09h51</v>
      </c>
      <c r="F35" s="72" t="str">
        <f ca="1">IF(OR(WEEKDAY(B35,2)=6,WEEKDAY(B35,2)=7),"",VLOOKUP($E$1,horaire!$B$4:$W$26,5,FALSE))</f>
        <v>-</v>
      </c>
      <c r="G35" s="72" t="str">
        <f ca="1">IF(OR(WEEKDAY(B35,2)=6,WEEKDAY(B35,2)=7),"",VLOOKUP($E$1,horaire!$B$4:$W$26,6,FALSE))</f>
        <v>-</v>
      </c>
      <c r="H35" s="71"/>
      <c r="I35" s="43"/>
      <c r="J35" s="43"/>
      <c r="K35" s="43"/>
      <c r="L35" s="43"/>
      <c r="M35" s="29" t="str">
        <f t="shared" si="0"/>
        <v/>
      </c>
      <c r="N35" s="78"/>
      <c r="O35" s="22" t="str">
        <f t="shared" si="1"/>
        <v/>
      </c>
      <c r="Q35" s="84"/>
    </row>
    <row r="36" spans="2:17" s="18" customFormat="1" ht="17.100000000000001" customHeight="1" x14ac:dyDescent="0.2">
      <c r="B36" s="99">
        <f t="shared" ca="1" si="3"/>
        <v>43461</v>
      </c>
      <c r="C36" s="75">
        <f t="shared" ca="1" si="3"/>
        <v>43461</v>
      </c>
      <c r="D36" s="72" t="str">
        <f ca="1">IF(OR(WEEKDAY(B36,2)=6,WEEKDAY(B36,2)=7),"",VLOOKUP($E$1,horaire!$B$4:$W$26,3,FALSE))</f>
        <v>02h00</v>
      </c>
      <c r="E36" s="72" t="str">
        <f ca="1">IF(OR(WEEKDAY(B36,2)=6,WEEKDAY(B36,2)=7),"",VLOOKUP($E$1,horaire!$B$4:$W$26,4,FALSE))</f>
        <v>09h51</v>
      </c>
      <c r="F36" s="72" t="str">
        <f ca="1">IF(OR(WEEKDAY(B36,2)=6,WEEKDAY(B36,2)=7),"",VLOOKUP($E$1,horaire!$B$4:$W$26,5,FALSE))</f>
        <v>-</v>
      </c>
      <c r="G36" s="72" t="str">
        <f ca="1">IF(OR(WEEKDAY(B36,2)=6,WEEKDAY(B36,2)=7),"",VLOOKUP($E$1,horaire!$B$4:$W$26,6,FALSE))</f>
        <v>-</v>
      </c>
      <c r="H36" s="71"/>
      <c r="I36" s="43"/>
      <c r="J36" s="43"/>
      <c r="K36" s="43"/>
      <c r="L36" s="43"/>
      <c r="M36" s="29" t="str">
        <f t="shared" si="0"/>
        <v/>
      </c>
      <c r="N36" s="78"/>
      <c r="O36" s="22" t="str">
        <f t="shared" si="1"/>
        <v/>
      </c>
      <c r="Q36" s="84"/>
    </row>
    <row r="37" spans="2:17" s="18" customFormat="1" ht="17.100000000000001" customHeight="1" x14ac:dyDescent="0.2">
      <c r="B37" s="99">
        <f t="shared" ca="1" si="3"/>
        <v>43462</v>
      </c>
      <c r="C37" s="75">
        <f t="shared" ca="1" si="3"/>
        <v>43462</v>
      </c>
      <c r="D37" s="72" t="str">
        <f ca="1">IF(OR(WEEKDAY(B37,2)=6,WEEKDAY(B37,2)=7),"",VLOOKUP($E$1,horaire!$B$4:$W$26,3,FALSE))</f>
        <v>02h00</v>
      </c>
      <c r="E37" s="72" t="str">
        <f ca="1">IF(OR(WEEKDAY(B37,2)=6,WEEKDAY(B37,2)=7),"",VLOOKUP($E$1,horaire!$B$4:$W$26,4,FALSE))</f>
        <v>09h51</v>
      </c>
      <c r="F37" s="72" t="str">
        <f ca="1">IF(OR(WEEKDAY(B37,2)=6,WEEKDAY(B37,2)=7),"",VLOOKUP($E$1,horaire!$B$4:$W$26,5,FALSE))</f>
        <v>-</v>
      </c>
      <c r="G37" s="72" t="str">
        <f ca="1">IF(OR(WEEKDAY(B37,2)=6,WEEKDAY(B37,2)=7),"",VLOOKUP($E$1,horaire!$B$4:$W$26,6,FALSE))</f>
        <v>-</v>
      </c>
      <c r="H37" s="71"/>
      <c r="I37" s="43"/>
      <c r="J37" s="43"/>
      <c r="K37" s="43"/>
      <c r="L37" s="43"/>
      <c r="M37" s="29" t="str">
        <f t="shared" si="0"/>
        <v/>
      </c>
      <c r="N37" s="78"/>
      <c r="O37" s="22" t="str">
        <f t="shared" si="1"/>
        <v/>
      </c>
      <c r="Q37" s="84"/>
    </row>
    <row r="38" spans="2:17" s="18" customFormat="1" ht="17.100000000000001" customHeight="1" x14ac:dyDescent="0.2">
      <c r="B38" s="99">
        <f t="shared" ca="1" si="3"/>
        <v>43463</v>
      </c>
      <c r="C38" s="75">
        <f t="shared" ca="1" si="3"/>
        <v>43463</v>
      </c>
      <c r="D38" s="72" t="str">
        <f ca="1">IF(OR(WEEKDAY(B38,2)=6,WEEKDAY(B38,2)=7),"",VLOOKUP($E$1,horaire!$B$4:$W$26,3,FALSE))</f>
        <v/>
      </c>
      <c r="E38" s="72" t="str">
        <f ca="1">IF(OR(WEEKDAY(B38,2)=6,WEEKDAY(B38,2)=7),"",VLOOKUP($E$1,horaire!$B$4:$W$26,4,FALSE))</f>
        <v/>
      </c>
      <c r="F38" s="72" t="str">
        <f ca="1">IF(OR(WEEKDAY(B38,2)=6,WEEKDAY(B38,2)=7),"",VLOOKUP($E$1,horaire!$B$4:$W$26,5,FALSE))</f>
        <v/>
      </c>
      <c r="G38" s="72" t="str">
        <f ca="1">IF(OR(WEEKDAY(B38,2)=6,WEEKDAY(B38,2)=7),"",VLOOKUP($E$1,horaire!$B$4:$W$26,6,FALSE))</f>
        <v/>
      </c>
      <c r="H38" s="71"/>
      <c r="I38" s="43"/>
      <c r="J38" s="43"/>
      <c r="K38" s="43"/>
      <c r="L38" s="43"/>
      <c r="M38" s="29" t="str">
        <f t="shared" si="0"/>
        <v/>
      </c>
      <c r="N38" s="78"/>
      <c r="O38" s="22" t="str">
        <f t="shared" si="1"/>
        <v/>
      </c>
      <c r="Q38" s="84"/>
    </row>
    <row r="39" spans="2:17" s="18" customFormat="1" ht="17.100000000000001" customHeight="1" x14ac:dyDescent="0.2">
      <c r="B39" s="99">
        <f t="shared" ca="1" si="3"/>
        <v>43464</v>
      </c>
      <c r="C39" s="75">
        <f t="shared" ca="1" si="3"/>
        <v>43464</v>
      </c>
      <c r="D39" s="72" t="str">
        <f ca="1">IF(OR(WEEKDAY(B39,2)=6,WEEKDAY(B39,2)=7),"",VLOOKUP($E$1,horaire!$B$4:$W$26,3,FALSE))</f>
        <v/>
      </c>
      <c r="E39" s="72" t="str">
        <f ca="1">IF(OR(WEEKDAY(B39,2)=6,WEEKDAY(B39,2)=7),"",VLOOKUP($E$1,horaire!$B$4:$W$26,4,FALSE))</f>
        <v/>
      </c>
      <c r="F39" s="72" t="str">
        <f ca="1">IF(OR(WEEKDAY(B39,2)=6,WEEKDAY(B39,2)=7),"",VLOOKUP($E$1,horaire!$B$4:$W$26,5,FALSE))</f>
        <v/>
      </c>
      <c r="G39" s="72" t="str">
        <f ca="1">IF(OR(WEEKDAY(B39,2)=6,WEEKDAY(B39,2)=7),"",VLOOKUP($E$1,horaire!$B$4:$W$26,6,FALSE))</f>
        <v/>
      </c>
      <c r="H39" s="71"/>
      <c r="I39" s="43"/>
      <c r="J39" s="43"/>
      <c r="K39" s="43"/>
      <c r="L39" s="43"/>
      <c r="M39" s="29" t="str">
        <f t="shared" si="0"/>
        <v/>
      </c>
      <c r="N39" s="78"/>
      <c r="O39" s="22" t="str">
        <f t="shared" si="1"/>
        <v/>
      </c>
      <c r="Q39" s="84"/>
    </row>
    <row r="40" spans="2:17" s="18" customFormat="1" ht="17.100000000000001" customHeight="1" x14ac:dyDescent="0.2">
      <c r="B40" s="100">
        <f t="shared" ca="1" si="3"/>
        <v>43465</v>
      </c>
      <c r="C40" s="76">
        <f t="shared" ca="1" si="3"/>
        <v>43465</v>
      </c>
      <c r="D40" s="73" t="str">
        <f ca="1">IF(OR(WEEKDAY(B40,2)=6,WEEKDAY(B40,2)=7),"",VLOOKUP($E$1,horaire!$B$4:$W$26,3,FALSE))</f>
        <v>02h00</v>
      </c>
      <c r="E40" s="73" t="str">
        <f ca="1">IF(OR(WEEKDAY(B40,2)=6,WEEKDAY(B40,2)=7),"",VLOOKUP($E$1,horaire!$B$4:$W$26,4,FALSE))</f>
        <v>09h51</v>
      </c>
      <c r="F40" s="73" t="str">
        <f ca="1">IF(OR(WEEKDAY(B40,2)=6,WEEKDAY(B40,2)=7),"",VLOOKUP($E$1,horaire!$B$4:$W$26,5,FALSE))</f>
        <v>-</v>
      </c>
      <c r="G40" s="73" t="str">
        <f ca="1">IF(OR(WEEKDAY(B40,2)=6,WEEKDAY(B40,2)=7),"",VLOOKUP($E$1,horaire!$B$4:$W$26,6,FALSE))</f>
        <v>-</v>
      </c>
      <c r="H40" s="71"/>
      <c r="I40" s="44"/>
      <c r="J40" s="44"/>
      <c r="K40" s="44"/>
      <c r="L40" s="44"/>
      <c r="M40" s="30" t="str">
        <f t="shared" si="0"/>
        <v/>
      </c>
      <c r="N40" s="79"/>
      <c r="O40" s="23" t="str">
        <f t="shared" si="1"/>
        <v/>
      </c>
      <c r="Q40" s="84"/>
    </row>
    <row r="41" spans="2:17" ht="24.95" customHeight="1" x14ac:dyDescent="0.2"/>
    <row r="42" spans="2:17" ht="18" customHeight="1" x14ac:dyDescent="0.2">
      <c r="K42" s="31"/>
      <c r="L42" s="32" t="str">
        <f ca="1">"Cumul "&amp;MID(CELL("filename",A1),FIND("]",CELL("filename",A1))+1,32)</f>
        <v>Cumul Décembre</v>
      </c>
      <c r="M42" s="24" t="str">
        <f>IF(SUM(M10:M40)=0,"",SUM(M10:M40))</f>
        <v/>
      </c>
      <c r="O42" s="25" t="str">
        <f>IF(SUM(O10:O40)=0,"",SUM(O10:O40))</f>
        <v/>
      </c>
    </row>
    <row r="46" spans="2:17" x14ac:dyDescent="0.2">
      <c r="C46" s="41" t="s">
        <v>12</v>
      </c>
      <c r="F46" s="26" t="s">
        <v>12</v>
      </c>
      <c r="J46" s="26" t="s">
        <v>12</v>
      </c>
      <c r="M46" s="26" t="s">
        <v>12</v>
      </c>
      <c r="O46" s="38"/>
    </row>
    <row r="47" spans="2:17" x14ac:dyDescent="0.2">
      <c r="C47" s="41" t="s">
        <v>8</v>
      </c>
      <c r="F47" s="26" t="s">
        <v>9</v>
      </c>
      <c r="J47" s="26" t="s">
        <v>10</v>
      </c>
      <c r="M47" s="26" t="s">
        <v>11</v>
      </c>
      <c r="O47" s="38"/>
    </row>
  </sheetData>
  <sheetProtection algorithmName="SHA-512" hashValue="GqMx08khd5nhVKdUzK1G7jRr3hvmCjklIhZ1AIViBiHZ97EeEgMbrh2wZJSKo7XvTYOYVTeuPINU2weD4Ii5Dw==" saltValue="JtCXkMPyFHr9HO4lTd2BvQ==" spinCount="100000" sheet="1" selectLockedCells="1"/>
  <mergeCells count="9">
    <mergeCell ref="B1:D1"/>
    <mergeCell ref="E1:F1"/>
    <mergeCell ref="C5:O5"/>
    <mergeCell ref="D8:E8"/>
    <mergeCell ref="F8:G8"/>
    <mergeCell ref="I8:J8"/>
    <mergeCell ref="K8:L8"/>
    <mergeCell ref="M8:M9"/>
    <mergeCell ref="O8:O9"/>
  </mergeCells>
  <conditionalFormatting sqref="B10:G40 I10:M40 O10:O40">
    <cfRule type="expression" dxfId="3" priority="2">
      <formula>VLOOKUP($B10,Jrs_Feriés,1,0)</formula>
    </cfRule>
    <cfRule type="expression" dxfId="2" priority="3">
      <formula>WEEKDAY($C10,2)=7</formula>
    </cfRule>
    <cfRule type="expression" dxfId="1" priority="4">
      <formula>WEEKDAY($C10,2)=6</formula>
    </cfRule>
  </conditionalFormatting>
  <conditionalFormatting sqref="D10:G40 I10:M40 O10:O40">
    <cfRule type="expression" dxfId="0" priority="1">
      <formula>$B10=VLOOKUP(B10,Jrs_Feriés,1,0)</formula>
    </cfRule>
  </conditionalFormatting>
  <dataValidations count="1">
    <dataValidation type="list" allowBlank="1" showInputMessage="1" showErrorMessage="1" sqref="E1:F1" xr:uid="{00000000-0002-0000-0C00-000000000000}">
      <formula1>Collaborateur</formula1>
    </dataValidation>
  </dataValidations>
  <printOptions horizontalCentered="1"/>
  <pageMargins left="0.23622047244094491" right="0.23622047244094491" top="0.94488188976377963" bottom="0.74803149606299213" header="0.31496062992125984" footer="0.31496062992125984"/>
  <pageSetup paperSize="9" scale="87" orientation="portrait" r:id="rId1"/>
  <headerFooter>
    <oddHeader>&amp;RImprimé le &amp;D à &amp;T</oddHeader>
    <oddFooter>&amp;L&amp;Z&amp;F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5">
    <tabColor theme="7" tint="-0.249977111117893"/>
  </sheetPr>
  <dimension ref="B3:G14"/>
  <sheetViews>
    <sheetView workbookViewId="0">
      <selection activeCell="E1" sqref="E1:F1"/>
    </sheetView>
  </sheetViews>
  <sheetFormatPr baseColWidth="10" defaultRowHeight="12.75" x14ac:dyDescent="0.2"/>
  <cols>
    <col min="3" max="7" width="3.83203125" style="35" customWidth="1"/>
  </cols>
  <sheetData>
    <row r="3" spans="2:7" x14ac:dyDescent="0.2">
      <c r="B3" t="s">
        <v>19</v>
      </c>
      <c r="C3" s="35">
        <v>1</v>
      </c>
      <c r="D3" s="35">
        <v>2</v>
      </c>
      <c r="E3" s="35">
        <v>3</v>
      </c>
      <c r="F3" s="35">
        <v>4</v>
      </c>
      <c r="G3" s="35">
        <v>5</v>
      </c>
    </row>
    <row r="4" spans="2:7" x14ac:dyDescent="0.2">
      <c r="B4" t="s">
        <v>20</v>
      </c>
      <c r="C4" s="35">
        <v>5</v>
      </c>
      <c r="D4" s="35">
        <v>6</v>
      </c>
      <c r="E4" s="35">
        <v>7</v>
      </c>
      <c r="F4" s="35">
        <v>8</v>
      </c>
      <c r="G4" s="35">
        <v>9</v>
      </c>
    </row>
    <row r="5" spans="2:7" x14ac:dyDescent="0.2">
      <c r="B5" t="s">
        <v>21</v>
      </c>
      <c r="C5" s="35">
        <v>9</v>
      </c>
      <c r="D5" s="35">
        <v>10</v>
      </c>
      <c r="E5" s="35">
        <v>11</v>
      </c>
      <c r="F5" s="35">
        <v>12</v>
      </c>
      <c r="G5" s="35">
        <v>13</v>
      </c>
    </row>
    <row r="6" spans="2:7" x14ac:dyDescent="0.2">
      <c r="B6" t="s">
        <v>22</v>
      </c>
      <c r="C6" s="35">
        <v>14</v>
      </c>
      <c r="D6" s="35">
        <v>15</v>
      </c>
      <c r="E6" s="35">
        <v>16</v>
      </c>
      <c r="F6" s="35">
        <v>17</v>
      </c>
    </row>
    <row r="7" spans="2:7" x14ac:dyDescent="0.2">
      <c r="B7" t="s">
        <v>23</v>
      </c>
      <c r="C7" s="35">
        <v>18</v>
      </c>
      <c r="D7" s="35">
        <v>19</v>
      </c>
      <c r="E7" s="35">
        <v>20</v>
      </c>
      <c r="F7" s="35">
        <v>21</v>
      </c>
      <c r="G7" s="35">
        <v>22</v>
      </c>
    </row>
    <row r="8" spans="2:7" x14ac:dyDescent="0.2">
      <c r="B8" t="s">
        <v>24</v>
      </c>
      <c r="C8" s="35">
        <v>22</v>
      </c>
      <c r="D8" s="35">
        <v>23</v>
      </c>
      <c r="E8" s="35">
        <v>24</v>
      </c>
      <c r="F8" s="35">
        <v>25</v>
      </c>
      <c r="G8" s="35">
        <v>26</v>
      </c>
    </row>
    <row r="9" spans="2:7" x14ac:dyDescent="0.2">
      <c r="B9" t="s">
        <v>25</v>
      </c>
      <c r="C9" s="35">
        <v>27</v>
      </c>
      <c r="D9" s="35">
        <v>28</v>
      </c>
      <c r="E9" s="35">
        <v>29</v>
      </c>
      <c r="F9" s="35">
        <v>30</v>
      </c>
      <c r="G9" s="35">
        <v>31</v>
      </c>
    </row>
    <row r="10" spans="2:7" x14ac:dyDescent="0.2">
      <c r="B10" t="s">
        <v>26</v>
      </c>
      <c r="C10" s="35">
        <v>31</v>
      </c>
      <c r="D10" s="35">
        <v>32</v>
      </c>
      <c r="E10" s="35">
        <v>33</v>
      </c>
      <c r="F10" s="35">
        <v>34</v>
      </c>
      <c r="G10" s="35">
        <v>35</v>
      </c>
    </row>
    <row r="11" spans="2:7" x14ac:dyDescent="0.2">
      <c r="B11" t="s">
        <v>27</v>
      </c>
      <c r="C11" s="35">
        <v>35</v>
      </c>
      <c r="D11" s="35">
        <v>36</v>
      </c>
      <c r="E11" s="35">
        <v>37</v>
      </c>
      <c r="F11" s="35">
        <v>38</v>
      </c>
      <c r="G11" s="35">
        <v>39</v>
      </c>
    </row>
    <row r="12" spans="2:7" x14ac:dyDescent="0.2">
      <c r="B12" t="s">
        <v>28</v>
      </c>
      <c r="C12" s="35">
        <v>40</v>
      </c>
      <c r="D12" s="35">
        <v>41</v>
      </c>
      <c r="E12" s="35">
        <v>42</v>
      </c>
      <c r="F12" s="35">
        <v>43</v>
      </c>
      <c r="G12" s="35">
        <v>44</v>
      </c>
    </row>
    <row r="13" spans="2:7" x14ac:dyDescent="0.2">
      <c r="B13" t="s">
        <v>29</v>
      </c>
      <c r="C13" s="35">
        <v>44</v>
      </c>
      <c r="D13" s="35">
        <v>45</v>
      </c>
      <c r="E13" s="35">
        <v>46</v>
      </c>
      <c r="F13" s="35">
        <v>47</v>
      </c>
      <c r="G13" s="35">
        <v>48</v>
      </c>
    </row>
    <row r="14" spans="2:7" x14ac:dyDescent="0.2">
      <c r="B14" t="s">
        <v>30</v>
      </c>
      <c r="C14" s="35">
        <v>48</v>
      </c>
      <c r="D14" s="35">
        <v>49</v>
      </c>
      <c r="E14" s="35">
        <v>50</v>
      </c>
      <c r="F14" s="35">
        <v>51</v>
      </c>
      <c r="G14" s="35">
        <v>52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4">
    <tabColor theme="7" tint="-0.249977111117893"/>
  </sheetPr>
  <dimension ref="A1:J24"/>
  <sheetViews>
    <sheetView workbookViewId="0">
      <pane ySplit="1" topLeftCell="A2" activePane="bottomLeft" state="frozen"/>
      <selection activeCell="E1" sqref="E1:F1"/>
      <selection pane="bottomLeft" activeCell="E1" sqref="E1:F1"/>
    </sheetView>
  </sheetViews>
  <sheetFormatPr baseColWidth="10" defaultRowHeight="12.75" x14ac:dyDescent="0.2"/>
  <cols>
    <col min="1" max="1" width="3.83203125" style="8" customWidth="1"/>
    <col min="2" max="2" width="9.1640625" style="66" bestFit="1" customWidth="1"/>
    <col min="3" max="3" width="17.1640625" style="8" bestFit="1" customWidth="1"/>
    <col min="4" max="4" width="16.6640625" style="8" bestFit="1" customWidth="1"/>
    <col min="5" max="5" width="9.6640625" style="8" bestFit="1" customWidth="1"/>
    <col min="6" max="6" width="12" style="8"/>
    <col min="7" max="7" width="12" style="66"/>
    <col min="8" max="8" width="12" style="8"/>
    <col min="9" max="9" width="5.6640625" style="8" bestFit="1" customWidth="1"/>
    <col min="10" max="10" width="11.83203125" style="8" bestFit="1" customWidth="1"/>
    <col min="11" max="16384" width="12" style="8"/>
  </cols>
  <sheetData>
    <row r="1" spans="1:10" s="1" customFormat="1" ht="18" customHeight="1" x14ac:dyDescent="0.2">
      <c r="B1" s="62" t="s">
        <v>13</v>
      </c>
      <c r="C1" s="5" t="s">
        <v>14</v>
      </c>
      <c r="D1" s="5" t="s">
        <v>15</v>
      </c>
      <c r="E1" s="5" t="s">
        <v>16</v>
      </c>
      <c r="F1" s="6" t="s">
        <v>17</v>
      </c>
      <c r="G1" s="62" t="s">
        <v>13</v>
      </c>
      <c r="I1" s="69" t="s">
        <v>127</v>
      </c>
      <c r="J1" s="70">
        <v>43312</v>
      </c>
    </row>
    <row r="2" spans="1:10" ht="18" customHeight="1" x14ac:dyDescent="0.2">
      <c r="A2" s="37">
        <v>1</v>
      </c>
      <c r="B2" s="63" t="s">
        <v>94</v>
      </c>
      <c r="C2" s="58" t="s">
        <v>74</v>
      </c>
      <c r="D2" s="59" t="s">
        <v>67</v>
      </c>
      <c r="E2" s="50">
        <v>2102.0100000000002</v>
      </c>
      <c r="F2" s="7">
        <f t="shared" ref="F2:F18" si="0">E2/151.67</f>
        <v>13.859101997758293</v>
      </c>
      <c r="G2" s="67" t="str">
        <f>B2</f>
        <v>4032873</v>
      </c>
    </row>
    <row r="3" spans="1:10" ht="18" customHeight="1" x14ac:dyDescent="0.2">
      <c r="A3" s="37">
        <v>2</v>
      </c>
      <c r="B3" s="64" t="s">
        <v>95</v>
      </c>
      <c r="C3" s="2" t="s">
        <v>92</v>
      </c>
      <c r="D3" s="2" t="s">
        <v>93</v>
      </c>
      <c r="E3" s="3">
        <v>2425</v>
      </c>
      <c r="F3" s="9">
        <f t="shared" si="0"/>
        <v>15.988659589899125</v>
      </c>
      <c r="G3" s="64" t="str">
        <f>B3</f>
        <v>10724416</v>
      </c>
    </row>
    <row r="4" spans="1:10" ht="18" customHeight="1" x14ac:dyDescent="0.2">
      <c r="A4" s="37">
        <v>3</v>
      </c>
      <c r="B4" s="64" t="s">
        <v>96</v>
      </c>
      <c r="C4" s="2" t="s">
        <v>73</v>
      </c>
      <c r="D4" s="2" t="s">
        <v>67</v>
      </c>
      <c r="E4" s="3">
        <v>2133.83</v>
      </c>
      <c r="F4" s="9">
        <f>E4/151.67</f>
        <v>14.068899584624514</v>
      </c>
      <c r="G4" s="64" t="str">
        <f>B4</f>
        <v>74029707</v>
      </c>
    </row>
    <row r="5" spans="1:10" ht="18" customHeight="1" x14ac:dyDescent="0.2">
      <c r="A5" s="37">
        <v>4</v>
      </c>
      <c r="B5" s="64" t="s">
        <v>118</v>
      </c>
      <c r="C5" s="2" t="s">
        <v>116</v>
      </c>
      <c r="D5" s="2" t="s">
        <v>117</v>
      </c>
      <c r="E5" s="3">
        <v>2078.58</v>
      </c>
      <c r="F5" s="9">
        <f>E5/151.67</f>
        <v>13.704621876442276</v>
      </c>
      <c r="G5" s="64" t="str">
        <f t="shared" ref="G5:G24" si="1">B5</f>
        <v>13135824</v>
      </c>
    </row>
    <row r="6" spans="1:10" ht="18" customHeight="1" x14ac:dyDescent="0.2">
      <c r="A6" s="37">
        <v>5</v>
      </c>
      <c r="B6" s="64" t="s">
        <v>97</v>
      </c>
      <c r="C6" s="2" t="s">
        <v>71</v>
      </c>
      <c r="D6" s="2" t="s">
        <v>72</v>
      </c>
      <c r="E6" s="3">
        <v>2143.89</v>
      </c>
      <c r="F6" s="9">
        <f t="shared" si="0"/>
        <v>14.135227797191272</v>
      </c>
      <c r="G6" s="64" t="str">
        <f t="shared" si="1"/>
        <v>74032081</v>
      </c>
    </row>
    <row r="7" spans="1:10" ht="18" customHeight="1" x14ac:dyDescent="0.2">
      <c r="A7" s="37">
        <v>6</v>
      </c>
      <c r="B7" s="64" t="s">
        <v>98</v>
      </c>
      <c r="C7" s="2" t="s">
        <v>53</v>
      </c>
      <c r="D7" s="2" t="s">
        <v>54</v>
      </c>
      <c r="E7" s="3">
        <v>2399.54</v>
      </c>
      <c r="F7" s="9">
        <f t="shared" si="0"/>
        <v>15.8207951473594</v>
      </c>
      <c r="G7" s="64" t="str">
        <f t="shared" si="1"/>
        <v>50987653</v>
      </c>
    </row>
    <row r="8" spans="1:10" ht="18" customHeight="1" x14ac:dyDescent="0.2">
      <c r="A8" s="37">
        <v>7</v>
      </c>
      <c r="B8" s="64" t="s">
        <v>99</v>
      </c>
      <c r="C8" s="52" t="s">
        <v>77</v>
      </c>
      <c r="D8" s="52" t="s">
        <v>78</v>
      </c>
      <c r="E8" s="3">
        <v>2279.9299999999998</v>
      </c>
      <c r="F8" s="9">
        <f t="shared" si="0"/>
        <v>15.032175117030395</v>
      </c>
      <c r="G8" s="64" t="str">
        <f t="shared" si="1"/>
        <v>74032378</v>
      </c>
    </row>
    <row r="9" spans="1:10" ht="18" customHeight="1" x14ac:dyDescent="0.2">
      <c r="A9" s="37">
        <v>8</v>
      </c>
      <c r="B9" s="64" t="s">
        <v>100</v>
      </c>
      <c r="C9" s="2" t="s">
        <v>59</v>
      </c>
      <c r="D9" s="2" t="s">
        <v>60</v>
      </c>
      <c r="E9" s="3">
        <v>1724.08</v>
      </c>
      <c r="F9" s="9">
        <f t="shared" si="0"/>
        <v>11.367310608558054</v>
      </c>
      <c r="G9" s="64" t="str">
        <f t="shared" si="1"/>
        <v>11471574</v>
      </c>
    </row>
    <row r="10" spans="1:10" ht="18" customHeight="1" x14ac:dyDescent="0.2">
      <c r="A10" s="37">
        <v>9</v>
      </c>
      <c r="B10" s="64" t="s">
        <v>119</v>
      </c>
      <c r="C10" s="2" t="s">
        <v>114</v>
      </c>
      <c r="D10" s="2" t="s">
        <v>115</v>
      </c>
      <c r="E10" s="3">
        <v>2297.75</v>
      </c>
      <c r="F10" s="9">
        <f t="shared" si="0"/>
        <v>15.149667040284831</v>
      </c>
      <c r="G10" s="64" t="str">
        <f t="shared" si="1"/>
        <v>11553500</v>
      </c>
    </row>
    <row r="11" spans="1:10" ht="18" customHeight="1" x14ac:dyDescent="0.2">
      <c r="A11" s="37">
        <v>10</v>
      </c>
      <c r="B11" s="64" t="s">
        <v>101</v>
      </c>
      <c r="C11" s="2" t="s">
        <v>55</v>
      </c>
      <c r="D11" s="2" t="s">
        <v>56</v>
      </c>
      <c r="E11" s="3">
        <v>1876.82</v>
      </c>
      <c r="F11" s="9">
        <f t="shared" si="0"/>
        <v>12.37436539856267</v>
      </c>
      <c r="G11" s="64" t="str">
        <f t="shared" si="1"/>
        <v>80811589</v>
      </c>
    </row>
    <row r="12" spans="1:10" ht="18" customHeight="1" x14ac:dyDescent="0.2">
      <c r="A12" s="37">
        <v>11</v>
      </c>
      <c r="B12" s="64" t="s">
        <v>102</v>
      </c>
      <c r="C12" s="2" t="s">
        <v>64</v>
      </c>
      <c r="D12" s="2" t="s">
        <v>79</v>
      </c>
      <c r="E12" s="3">
        <v>2156.4499999999998</v>
      </c>
      <c r="F12" s="9">
        <f t="shared" si="0"/>
        <v>14.218039163974417</v>
      </c>
      <c r="G12" s="64" t="str">
        <f t="shared" si="1"/>
        <v>66903274</v>
      </c>
    </row>
    <row r="13" spans="1:10" ht="18" customHeight="1" x14ac:dyDescent="0.2">
      <c r="A13" s="37">
        <v>12</v>
      </c>
      <c r="B13" s="64" t="s">
        <v>103</v>
      </c>
      <c r="C13" s="2" t="s">
        <v>75</v>
      </c>
      <c r="D13" s="2" t="s">
        <v>76</v>
      </c>
      <c r="E13" s="3">
        <v>1928.85</v>
      </c>
      <c r="F13" s="9">
        <f t="shared" si="0"/>
        <v>12.717412804114195</v>
      </c>
      <c r="G13" s="64" t="str">
        <f t="shared" si="1"/>
        <v>76516370</v>
      </c>
    </row>
    <row r="14" spans="1:10" ht="18" customHeight="1" x14ac:dyDescent="0.2">
      <c r="A14" s="37">
        <v>13</v>
      </c>
      <c r="B14" s="64" t="s">
        <v>104</v>
      </c>
      <c r="C14" s="2" t="s">
        <v>69</v>
      </c>
      <c r="D14" s="2" t="s">
        <v>70</v>
      </c>
      <c r="E14" s="3">
        <v>2009.79</v>
      </c>
      <c r="F14" s="9">
        <f>E14/151.67</f>
        <v>13.251071405024065</v>
      </c>
      <c r="G14" s="64" t="str">
        <f>B14</f>
        <v>72887382</v>
      </c>
    </row>
    <row r="15" spans="1:10" ht="18" customHeight="1" x14ac:dyDescent="0.2">
      <c r="A15" s="37">
        <v>14</v>
      </c>
      <c r="B15" s="64">
        <v>13099052</v>
      </c>
      <c r="C15" s="2" t="s">
        <v>125</v>
      </c>
      <c r="D15" s="2" t="s">
        <v>126</v>
      </c>
      <c r="E15" s="3">
        <v>2220</v>
      </c>
      <c r="F15" s="9">
        <f>E15/151.67</f>
        <v>14.637040944155075</v>
      </c>
      <c r="G15" s="64">
        <f>B15</f>
        <v>13099052</v>
      </c>
    </row>
    <row r="16" spans="1:10" ht="18" customHeight="1" x14ac:dyDescent="0.2">
      <c r="A16" s="37">
        <v>15</v>
      </c>
      <c r="B16" s="64" t="s">
        <v>105</v>
      </c>
      <c r="C16" s="2" t="s">
        <v>51</v>
      </c>
      <c r="D16" s="2" t="s">
        <v>52</v>
      </c>
      <c r="E16" s="3">
        <v>2903.55</v>
      </c>
      <c r="F16" s="9">
        <f t="shared" si="0"/>
        <v>19.143864970000664</v>
      </c>
      <c r="G16" s="64" t="str">
        <f t="shared" si="1"/>
        <v>66905056</v>
      </c>
    </row>
    <row r="17" spans="1:7" ht="18" customHeight="1" x14ac:dyDescent="0.2">
      <c r="A17" s="37">
        <v>16</v>
      </c>
      <c r="B17" s="64" t="s">
        <v>106</v>
      </c>
      <c r="C17" s="2" t="s">
        <v>68</v>
      </c>
      <c r="D17" s="2" t="s">
        <v>60</v>
      </c>
      <c r="E17" s="3">
        <v>2076.73</v>
      </c>
      <c r="F17" s="9">
        <f t="shared" si="0"/>
        <v>13.692424342322148</v>
      </c>
      <c r="G17" s="64" t="str">
        <f t="shared" si="1"/>
        <v>66909709</v>
      </c>
    </row>
    <row r="18" spans="1:7" ht="18" customHeight="1" x14ac:dyDescent="0.2">
      <c r="A18" s="37">
        <v>17</v>
      </c>
      <c r="B18" s="64" t="s">
        <v>106</v>
      </c>
      <c r="C18" s="2" t="s">
        <v>68</v>
      </c>
      <c r="D18" s="2" t="s">
        <v>111</v>
      </c>
      <c r="E18" s="3">
        <v>1811.67</v>
      </c>
      <c r="F18" s="9">
        <f t="shared" si="0"/>
        <v>11.944814399683525</v>
      </c>
      <c r="G18" s="64" t="str">
        <f t="shared" si="1"/>
        <v>66909709</v>
      </c>
    </row>
    <row r="19" spans="1:7" ht="18" customHeight="1" x14ac:dyDescent="0.2">
      <c r="A19" s="37">
        <v>18</v>
      </c>
      <c r="B19" s="64" t="s">
        <v>107</v>
      </c>
      <c r="C19" s="2" t="s">
        <v>57</v>
      </c>
      <c r="D19" s="2" t="s">
        <v>58</v>
      </c>
      <c r="E19" s="3">
        <v>1758.75</v>
      </c>
      <c r="F19" s="9">
        <f>E19/121.336</f>
        <v>14.494873739038702</v>
      </c>
      <c r="G19" s="64" t="str">
        <f t="shared" si="1"/>
        <v>11471331</v>
      </c>
    </row>
    <row r="20" spans="1:7" ht="18" customHeight="1" x14ac:dyDescent="0.2">
      <c r="A20" s="37">
        <v>19</v>
      </c>
      <c r="B20" s="64" t="s">
        <v>120</v>
      </c>
      <c r="C20" s="2" t="s">
        <v>81</v>
      </c>
      <c r="D20" s="2" t="s">
        <v>82</v>
      </c>
      <c r="E20" s="3">
        <v>1836.09</v>
      </c>
      <c r="F20" s="9">
        <f>E20/151.67/2</f>
        <v>6.0529109250346149</v>
      </c>
      <c r="G20" s="64" t="str">
        <f t="shared" si="1"/>
        <v>75936251</v>
      </c>
    </row>
    <row r="21" spans="1:7" ht="18" customHeight="1" x14ac:dyDescent="0.2">
      <c r="A21" s="37">
        <v>20</v>
      </c>
      <c r="B21" s="64" t="s">
        <v>108</v>
      </c>
      <c r="C21" s="2" t="s">
        <v>62</v>
      </c>
      <c r="D21" s="2" t="s">
        <v>63</v>
      </c>
      <c r="E21" s="3">
        <v>2158.94</v>
      </c>
      <c r="F21" s="9">
        <f>E21/151.67</f>
        <v>14.234456385573944</v>
      </c>
      <c r="G21" s="64" t="str">
        <f t="shared" si="1"/>
        <v>66907135</v>
      </c>
    </row>
    <row r="22" spans="1:7" ht="18" customHeight="1" x14ac:dyDescent="0.2">
      <c r="A22" s="37">
        <v>21</v>
      </c>
      <c r="B22" s="64" t="s">
        <v>109</v>
      </c>
      <c r="C22" s="2" t="s">
        <v>61</v>
      </c>
      <c r="D22" s="2" t="s">
        <v>56</v>
      </c>
      <c r="E22" s="3">
        <v>1673.17</v>
      </c>
      <c r="F22" s="9">
        <f>E22/151.67</f>
        <v>11.031647656095473</v>
      </c>
      <c r="G22" s="64" t="str">
        <f t="shared" si="1"/>
        <v>11471552</v>
      </c>
    </row>
    <row r="23" spans="1:7" ht="18" customHeight="1" x14ac:dyDescent="0.2">
      <c r="A23" s="37">
        <v>22</v>
      </c>
      <c r="B23" s="64" t="s">
        <v>110</v>
      </c>
      <c r="C23" s="2" t="s">
        <v>65</v>
      </c>
      <c r="D23" s="2" t="s">
        <v>66</v>
      </c>
      <c r="E23" s="3">
        <v>2254.5500000000002</v>
      </c>
      <c r="F23" s="9">
        <f>E23/151.67</f>
        <v>14.864838135425597</v>
      </c>
      <c r="G23" s="64" t="str">
        <f t="shared" si="1"/>
        <v>66907630</v>
      </c>
    </row>
    <row r="24" spans="1:7" ht="18" customHeight="1" x14ac:dyDescent="0.2">
      <c r="A24" s="37">
        <v>23</v>
      </c>
      <c r="B24" s="65">
        <v>13315492</v>
      </c>
      <c r="C24" s="55" t="s">
        <v>112</v>
      </c>
      <c r="D24" s="55" t="s">
        <v>113</v>
      </c>
      <c r="E24" s="57">
        <v>2520</v>
      </c>
      <c r="F24" s="57">
        <f>E24/151.67</f>
        <v>16.615019450121977</v>
      </c>
      <c r="G24" s="68">
        <f t="shared" si="1"/>
        <v>13315492</v>
      </c>
    </row>
  </sheetData>
  <sortState ref="C2:F22">
    <sortCondition ref="C2:C22"/>
  </sortState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>
    <tabColor theme="7" tint="-0.249977111117893"/>
  </sheetPr>
  <dimension ref="A1:W26"/>
  <sheetViews>
    <sheetView workbookViewId="0">
      <selection activeCell="E1" sqref="E1:F1"/>
    </sheetView>
  </sheetViews>
  <sheetFormatPr baseColWidth="10" defaultRowHeight="12.75" x14ac:dyDescent="0.2"/>
  <cols>
    <col min="1" max="1" width="5.6640625" style="37" bestFit="1" customWidth="1"/>
    <col min="2" max="2" width="17.1640625" style="8" bestFit="1" customWidth="1"/>
    <col min="3" max="3" width="16.6640625" style="8" bestFit="1" customWidth="1"/>
    <col min="4" max="23" width="7.83203125" style="37" customWidth="1"/>
    <col min="24" max="16384" width="12" style="8"/>
  </cols>
  <sheetData>
    <row r="1" spans="1:23" x14ac:dyDescent="0.2">
      <c r="A1" s="37" t="s">
        <v>127</v>
      </c>
      <c r="B1" s="61">
        <v>43312</v>
      </c>
    </row>
    <row r="2" spans="1:23" ht="18" customHeight="1" x14ac:dyDescent="0.2">
      <c r="D2" s="111" t="s">
        <v>132</v>
      </c>
      <c r="E2" s="111"/>
      <c r="F2" s="111"/>
      <c r="G2" s="111"/>
      <c r="H2" s="111" t="s">
        <v>133</v>
      </c>
      <c r="I2" s="111"/>
      <c r="J2" s="111"/>
      <c r="K2" s="111"/>
      <c r="L2" s="111" t="s">
        <v>134</v>
      </c>
      <c r="M2" s="111"/>
      <c r="N2" s="111"/>
      <c r="O2" s="111"/>
      <c r="P2" s="111" t="s">
        <v>135</v>
      </c>
      <c r="Q2" s="111"/>
      <c r="R2" s="111"/>
      <c r="S2" s="111"/>
      <c r="T2" s="111" t="s">
        <v>136</v>
      </c>
      <c r="U2" s="111"/>
      <c r="V2" s="111"/>
      <c r="W2" s="111"/>
    </row>
    <row r="3" spans="1:23" s="37" customFormat="1" ht="18" customHeight="1" x14ac:dyDescent="0.2">
      <c r="B3" s="5" t="s">
        <v>14</v>
      </c>
      <c r="C3" s="36" t="s">
        <v>15</v>
      </c>
      <c r="D3" s="51" t="s">
        <v>31</v>
      </c>
      <c r="E3" s="51" t="s">
        <v>32</v>
      </c>
      <c r="F3" s="51" t="s">
        <v>33</v>
      </c>
      <c r="G3" s="51" t="s">
        <v>34</v>
      </c>
      <c r="H3" s="51" t="s">
        <v>31</v>
      </c>
      <c r="I3" s="51" t="s">
        <v>32</v>
      </c>
      <c r="J3" s="51" t="s">
        <v>33</v>
      </c>
      <c r="K3" s="51" t="s">
        <v>34</v>
      </c>
      <c r="L3" s="51" t="s">
        <v>31</v>
      </c>
      <c r="M3" s="51" t="s">
        <v>32</v>
      </c>
      <c r="N3" s="51" t="s">
        <v>33</v>
      </c>
      <c r="O3" s="51" t="s">
        <v>34</v>
      </c>
      <c r="P3" s="51" t="s">
        <v>31</v>
      </c>
      <c r="Q3" s="51" t="s">
        <v>32</v>
      </c>
      <c r="R3" s="51" t="s">
        <v>33</v>
      </c>
      <c r="S3" s="51" t="s">
        <v>34</v>
      </c>
      <c r="T3" s="51" t="s">
        <v>31</v>
      </c>
      <c r="U3" s="51" t="s">
        <v>32</v>
      </c>
      <c r="V3" s="51" t="s">
        <v>33</v>
      </c>
      <c r="W3" s="51" t="s">
        <v>34</v>
      </c>
    </row>
    <row r="4" spans="1:23" s="48" customFormat="1" ht="18" customHeight="1" x14ac:dyDescent="0.2">
      <c r="A4" s="46">
        <v>1</v>
      </c>
      <c r="B4" s="53" t="s">
        <v>74</v>
      </c>
      <c r="C4" s="53" t="s">
        <v>67</v>
      </c>
      <c r="D4" s="54" t="s">
        <v>90</v>
      </c>
      <c r="E4" s="54" t="s">
        <v>91</v>
      </c>
      <c r="F4" s="86" t="s">
        <v>150</v>
      </c>
      <c r="G4" s="86" t="s">
        <v>150</v>
      </c>
      <c r="H4" s="54" t="s">
        <v>90</v>
      </c>
      <c r="I4" s="54" t="s">
        <v>91</v>
      </c>
      <c r="J4" s="86" t="s">
        <v>150</v>
      </c>
      <c r="K4" s="86" t="s">
        <v>150</v>
      </c>
      <c r="L4" s="54" t="s">
        <v>90</v>
      </c>
      <c r="M4" s="54" t="s">
        <v>91</v>
      </c>
      <c r="N4" s="86" t="s">
        <v>150</v>
      </c>
      <c r="O4" s="86" t="s">
        <v>150</v>
      </c>
      <c r="P4" s="54" t="s">
        <v>90</v>
      </c>
      <c r="Q4" s="54" t="s">
        <v>91</v>
      </c>
      <c r="R4" s="86" t="s">
        <v>150</v>
      </c>
      <c r="S4" s="86" t="s">
        <v>150</v>
      </c>
      <c r="T4" s="54" t="s">
        <v>90</v>
      </c>
      <c r="U4" s="54" t="s">
        <v>91</v>
      </c>
      <c r="V4" s="86" t="s">
        <v>150</v>
      </c>
      <c r="W4" s="86" t="s">
        <v>150</v>
      </c>
    </row>
    <row r="5" spans="1:23" s="48" customFormat="1" ht="18" customHeight="1" x14ac:dyDescent="0.2">
      <c r="A5" s="46">
        <v>2</v>
      </c>
      <c r="B5" s="4" t="s">
        <v>92</v>
      </c>
      <c r="C5" s="4" t="s">
        <v>93</v>
      </c>
      <c r="D5" s="47" t="s">
        <v>90</v>
      </c>
      <c r="E5" s="47" t="s">
        <v>91</v>
      </c>
      <c r="F5" s="87" t="s">
        <v>150</v>
      </c>
      <c r="G5" s="87" t="s">
        <v>150</v>
      </c>
      <c r="H5" s="47" t="s">
        <v>90</v>
      </c>
      <c r="I5" s="47" t="s">
        <v>91</v>
      </c>
      <c r="J5" s="86" t="s">
        <v>150</v>
      </c>
      <c r="K5" s="86" t="s">
        <v>150</v>
      </c>
      <c r="L5" s="47" t="s">
        <v>90</v>
      </c>
      <c r="M5" s="47" t="s">
        <v>91</v>
      </c>
      <c r="N5" s="86" t="s">
        <v>150</v>
      </c>
      <c r="O5" s="86" t="s">
        <v>150</v>
      </c>
      <c r="P5" s="47" t="s">
        <v>90</v>
      </c>
      <c r="Q5" s="47" t="s">
        <v>91</v>
      </c>
      <c r="R5" s="86" t="s">
        <v>150</v>
      </c>
      <c r="S5" s="86" t="s">
        <v>150</v>
      </c>
      <c r="T5" s="47" t="s">
        <v>90</v>
      </c>
      <c r="U5" s="47" t="s">
        <v>91</v>
      </c>
      <c r="V5" s="86" t="s">
        <v>150</v>
      </c>
      <c r="W5" s="86" t="s">
        <v>150</v>
      </c>
    </row>
    <row r="6" spans="1:23" s="48" customFormat="1" ht="18" customHeight="1" x14ac:dyDescent="0.2">
      <c r="A6" s="46">
        <v>3</v>
      </c>
      <c r="B6" s="49" t="s">
        <v>73</v>
      </c>
      <c r="C6" s="49" t="s">
        <v>67</v>
      </c>
      <c r="D6" s="47" t="s">
        <v>83</v>
      </c>
      <c r="E6" s="47" t="s">
        <v>50</v>
      </c>
      <c r="F6" s="47" t="s">
        <v>84</v>
      </c>
      <c r="G6" s="47" t="s">
        <v>85</v>
      </c>
      <c r="H6" s="47" t="s">
        <v>83</v>
      </c>
      <c r="I6" s="47" t="s">
        <v>50</v>
      </c>
      <c r="J6" s="47" t="s">
        <v>84</v>
      </c>
      <c r="K6" s="47" t="s">
        <v>85</v>
      </c>
      <c r="L6" s="47" t="s">
        <v>83</v>
      </c>
      <c r="M6" s="47" t="s">
        <v>50</v>
      </c>
      <c r="N6" s="47" t="s">
        <v>84</v>
      </c>
      <c r="O6" s="47" t="s">
        <v>85</v>
      </c>
      <c r="P6" s="47" t="s">
        <v>83</v>
      </c>
      <c r="Q6" s="47" t="s">
        <v>50</v>
      </c>
      <c r="R6" s="47" t="s">
        <v>84</v>
      </c>
      <c r="S6" s="47" t="s">
        <v>85</v>
      </c>
      <c r="T6" s="47" t="s">
        <v>83</v>
      </c>
      <c r="U6" s="47" t="s">
        <v>50</v>
      </c>
      <c r="V6" s="47" t="s">
        <v>84</v>
      </c>
      <c r="W6" s="47" t="s">
        <v>86</v>
      </c>
    </row>
    <row r="7" spans="1:23" s="48" customFormat="1" ht="18" customHeight="1" x14ac:dyDescent="0.2">
      <c r="A7" s="46">
        <v>4</v>
      </c>
      <c r="B7" s="49" t="s">
        <v>116</v>
      </c>
      <c r="C7" s="49" t="s">
        <v>117</v>
      </c>
      <c r="D7" s="47" t="s">
        <v>83</v>
      </c>
      <c r="E7" s="47" t="s">
        <v>121</v>
      </c>
      <c r="F7" s="47" t="s">
        <v>122</v>
      </c>
      <c r="G7" s="47" t="s">
        <v>124</v>
      </c>
      <c r="H7" s="47" t="s">
        <v>83</v>
      </c>
      <c r="I7" s="47" t="s">
        <v>121</v>
      </c>
      <c r="J7" s="47" t="s">
        <v>122</v>
      </c>
      <c r="K7" s="47" t="s">
        <v>124</v>
      </c>
      <c r="L7" s="47" t="s">
        <v>83</v>
      </c>
      <c r="M7" s="47" t="s">
        <v>121</v>
      </c>
      <c r="N7" s="47" t="s">
        <v>122</v>
      </c>
      <c r="O7" s="47" t="s">
        <v>124</v>
      </c>
      <c r="P7" s="47" t="s">
        <v>83</v>
      </c>
      <c r="Q7" s="47" t="s">
        <v>121</v>
      </c>
      <c r="R7" s="47" t="s">
        <v>122</v>
      </c>
      <c r="S7" s="47" t="s">
        <v>124</v>
      </c>
      <c r="T7" s="47" t="s">
        <v>83</v>
      </c>
      <c r="U7" s="47" t="s">
        <v>121</v>
      </c>
      <c r="V7" s="47" t="s">
        <v>122</v>
      </c>
      <c r="W7" s="47" t="s">
        <v>124</v>
      </c>
    </row>
    <row r="8" spans="1:23" s="48" customFormat="1" ht="18" customHeight="1" x14ac:dyDescent="0.2">
      <c r="A8" s="46">
        <f>+A7+1</f>
        <v>5</v>
      </c>
      <c r="B8" s="49" t="s">
        <v>71</v>
      </c>
      <c r="C8" s="49" t="s">
        <v>72</v>
      </c>
      <c r="D8" s="47" t="s">
        <v>83</v>
      </c>
      <c r="E8" s="47" t="s">
        <v>50</v>
      </c>
      <c r="F8" s="47" t="s">
        <v>84</v>
      </c>
      <c r="G8" s="47" t="s">
        <v>85</v>
      </c>
      <c r="H8" s="47" t="s">
        <v>83</v>
      </c>
      <c r="I8" s="47" t="s">
        <v>50</v>
      </c>
      <c r="J8" s="47" t="s">
        <v>84</v>
      </c>
      <c r="K8" s="47" t="s">
        <v>85</v>
      </c>
      <c r="L8" s="47" t="s">
        <v>83</v>
      </c>
      <c r="M8" s="47" t="s">
        <v>50</v>
      </c>
      <c r="N8" s="47" t="s">
        <v>84</v>
      </c>
      <c r="O8" s="47" t="s">
        <v>85</v>
      </c>
      <c r="P8" s="47" t="s">
        <v>83</v>
      </c>
      <c r="Q8" s="47" t="s">
        <v>50</v>
      </c>
      <c r="R8" s="47" t="s">
        <v>84</v>
      </c>
      <c r="S8" s="47" t="s">
        <v>85</v>
      </c>
      <c r="T8" s="47" t="s">
        <v>83</v>
      </c>
      <c r="U8" s="47" t="s">
        <v>50</v>
      </c>
      <c r="V8" s="47" t="s">
        <v>84</v>
      </c>
      <c r="W8" s="47" t="s">
        <v>86</v>
      </c>
    </row>
    <row r="9" spans="1:23" s="48" customFormat="1" ht="18" customHeight="1" x14ac:dyDescent="0.2">
      <c r="A9" s="46">
        <f t="shared" ref="A9:A26" si="0">+A8+1</f>
        <v>6</v>
      </c>
      <c r="B9" s="4" t="s">
        <v>53</v>
      </c>
      <c r="C9" s="4" t="s">
        <v>54</v>
      </c>
      <c r="D9" s="47" t="s">
        <v>83</v>
      </c>
      <c r="E9" s="47" t="s">
        <v>50</v>
      </c>
      <c r="F9" s="47" t="s">
        <v>84</v>
      </c>
      <c r="G9" s="47" t="s">
        <v>85</v>
      </c>
      <c r="H9" s="47" t="s">
        <v>83</v>
      </c>
      <c r="I9" s="47" t="s">
        <v>50</v>
      </c>
      <c r="J9" s="47" t="s">
        <v>84</v>
      </c>
      <c r="K9" s="47" t="s">
        <v>85</v>
      </c>
      <c r="L9" s="47" t="s">
        <v>83</v>
      </c>
      <c r="M9" s="47" t="s">
        <v>50</v>
      </c>
      <c r="N9" s="47" t="s">
        <v>84</v>
      </c>
      <c r="O9" s="47" t="s">
        <v>85</v>
      </c>
      <c r="P9" s="47" t="s">
        <v>83</v>
      </c>
      <c r="Q9" s="47" t="s">
        <v>50</v>
      </c>
      <c r="R9" s="47" t="s">
        <v>84</v>
      </c>
      <c r="S9" s="47" t="s">
        <v>85</v>
      </c>
      <c r="T9" s="47" t="s">
        <v>83</v>
      </c>
      <c r="U9" s="47" t="s">
        <v>50</v>
      </c>
      <c r="V9" s="47" t="s">
        <v>84</v>
      </c>
      <c r="W9" s="47" t="s">
        <v>86</v>
      </c>
    </row>
    <row r="10" spans="1:23" s="48" customFormat="1" ht="18" customHeight="1" x14ac:dyDescent="0.2">
      <c r="A10" s="46">
        <f t="shared" si="0"/>
        <v>7</v>
      </c>
      <c r="B10" s="4" t="s">
        <v>77</v>
      </c>
      <c r="C10" s="4" t="s">
        <v>78</v>
      </c>
      <c r="D10" s="47" t="s">
        <v>83</v>
      </c>
      <c r="E10" s="47" t="s">
        <v>50</v>
      </c>
      <c r="F10" s="47" t="s">
        <v>84</v>
      </c>
      <c r="G10" s="47" t="s">
        <v>85</v>
      </c>
      <c r="H10" s="47" t="s">
        <v>83</v>
      </c>
      <c r="I10" s="47" t="s">
        <v>50</v>
      </c>
      <c r="J10" s="47" t="s">
        <v>84</v>
      </c>
      <c r="K10" s="47" t="s">
        <v>85</v>
      </c>
      <c r="L10" s="47" t="s">
        <v>83</v>
      </c>
      <c r="M10" s="47" t="s">
        <v>50</v>
      </c>
      <c r="N10" s="47" t="s">
        <v>84</v>
      </c>
      <c r="O10" s="47" t="s">
        <v>85</v>
      </c>
      <c r="P10" s="47" t="s">
        <v>83</v>
      </c>
      <c r="Q10" s="47" t="s">
        <v>50</v>
      </c>
      <c r="R10" s="47" t="s">
        <v>84</v>
      </c>
      <c r="S10" s="47" t="s">
        <v>85</v>
      </c>
      <c r="T10" s="47" t="s">
        <v>83</v>
      </c>
      <c r="U10" s="47" t="s">
        <v>50</v>
      </c>
      <c r="V10" s="47" t="s">
        <v>84</v>
      </c>
      <c r="W10" s="47" t="s">
        <v>86</v>
      </c>
    </row>
    <row r="11" spans="1:23" s="48" customFormat="1" ht="18" customHeight="1" x14ac:dyDescent="0.2">
      <c r="A11" s="46">
        <f t="shared" si="0"/>
        <v>8</v>
      </c>
      <c r="B11" s="4" t="s">
        <v>59</v>
      </c>
      <c r="C11" s="4" t="s">
        <v>60</v>
      </c>
      <c r="D11" s="47" t="s">
        <v>88</v>
      </c>
      <c r="E11" s="47" t="s">
        <v>89</v>
      </c>
      <c r="F11" s="87" t="s">
        <v>150</v>
      </c>
      <c r="G11" s="87" t="s">
        <v>150</v>
      </c>
      <c r="H11" s="47" t="s">
        <v>88</v>
      </c>
      <c r="I11" s="47" t="s">
        <v>89</v>
      </c>
      <c r="J11" s="87" t="s">
        <v>150</v>
      </c>
      <c r="K11" s="87" t="s">
        <v>150</v>
      </c>
      <c r="L11" s="47" t="s">
        <v>88</v>
      </c>
      <c r="M11" s="47" t="s">
        <v>89</v>
      </c>
      <c r="N11" s="87" t="s">
        <v>150</v>
      </c>
      <c r="O11" s="87" t="s">
        <v>150</v>
      </c>
      <c r="P11" s="47" t="s">
        <v>88</v>
      </c>
      <c r="Q11" s="47" t="s">
        <v>89</v>
      </c>
      <c r="R11" s="87" t="s">
        <v>150</v>
      </c>
      <c r="S11" s="87" t="s">
        <v>150</v>
      </c>
      <c r="T11" s="47" t="s">
        <v>88</v>
      </c>
      <c r="U11" s="47" t="s">
        <v>89</v>
      </c>
      <c r="V11" s="87" t="s">
        <v>150</v>
      </c>
      <c r="W11" s="87" t="s">
        <v>150</v>
      </c>
    </row>
    <row r="12" spans="1:23" s="48" customFormat="1" ht="18" customHeight="1" x14ac:dyDescent="0.2">
      <c r="A12" s="46">
        <f t="shared" si="0"/>
        <v>9</v>
      </c>
      <c r="B12" s="4" t="s">
        <v>114</v>
      </c>
      <c r="C12" s="4" t="s">
        <v>115</v>
      </c>
      <c r="D12" s="47" t="s">
        <v>49</v>
      </c>
      <c r="E12" s="47" t="s">
        <v>121</v>
      </c>
      <c r="F12" s="47" t="s">
        <v>122</v>
      </c>
      <c r="G12" s="47" t="s">
        <v>123</v>
      </c>
      <c r="H12" s="47" t="s">
        <v>49</v>
      </c>
      <c r="I12" s="47" t="s">
        <v>121</v>
      </c>
      <c r="J12" s="47" t="s">
        <v>122</v>
      </c>
      <c r="K12" s="47" t="s">
        <v>123</v>
      </c>
      <c r="L12" s="47" t="s">
        <v>49</v>
      </c>
      <c r="M12" s="47" t="s">
        <v>121</v>
      </c>
      <c r="N12" s="47" t="s">
        <v>122</v>
      </c>
      <c r="O12" s="47" t="s">
        <v>123</v>
      </c>
      <c r="P12" s="47" t="s">
        <v>49</v>
      </c>
      <c r="Q12" s="47" t="s">
        <v>121</v>
      </c>
      <c r="R12" s="47" t="s">
        <v>122</v>
      </c>
      <c r="S12" s="47" t="s">
        <v>123</v>
      </c>
      <c r="T12" s="47" t="s">
        <v>49</v>
      </c>
      <c r="U12" s="47" t="s">
        <v>121</v>
      </c>
      <c r="V12" s="47" t="s">
        <v>122</v>
      </c>
      <c r="W12" s="47" t="s">
        <v>123</v>
      </c>
    </row>
    <row r="13" spans="1:23" s="48" customFormat="1" ht="18" customHeight="1" x14ac:dyDescent="0.2">
      <c r="A13" s="46">
        <f t="shared" si="0"/>
        <v>10</v>
      </c>
      <c r="B13" s="4" t="s">
        <v>55</v>
      </c>
      <c r="C13" s="4" t="s">
        <v>56</v>
      </c>
      <c r="D13" s="47" t="s">
        <v>83</v>
      </c>
      <c r="E13" s="47" t="s">
        <v>50</v>
      </c>
      <c r="F13" s="47" t="s">
        <v>84</v>
      </c>
      <c r="G13" s="47" t="s">
        <v>85</v>
      </c>
      <c r="H13" s="47" t="s">
        <v>83</v>
      </c>
      <c r="I13" s="47" t="s">
        <v>50</v>
      </c>
      <c r="J13" s="47" t="s">
        <v>84</v>
      </c>
      <c r="K13" s="47" t="s">
        <v>85</v>
      </c>
      <c r="L13" s="47" t="s">
        <v>83</v>
      </c>
      <c r="M13" s="47" t="s">
        <v>50</v>
      </c>
      <c r="N13" s="47" t="s">
        <v>84</v>
      </c>
      <c r="O13" s="47" t="s">
        <v>85</v>
      </c>
      <c r="P13" s="47" t="s">
        <v>83</v>
      </c>
      <c r="Q13" s="47" t="s">
        <v>50</v>
      </c>
      <c r="R13" s="47" t="s">
        <v>84</v>
      </c>
      <c r="S13" s="47" t="s">
        <v>85</v>
      </c>
      <c r="T13" s="47" t="s">
        <v>83</v>
      </c>
      <c r="U13" s="47" t="s">
        <v>50</v>
      </c>
      <c r="V13" s="47" t="s">
        <v>84</v>
      </c>
      <c r="W13" s="47" t="s">
        <v>86</v>
      </c>
    </row>
    <row r="14" spans="1:23" s="48" customFormat="1" ht="18" customHeight="1" x14ac:dyDescent="0.2">
      <c r="A14" s="46">
        <f t="shared" si="0"/>
        <v>11</v>
      </c>
      <c r="B14" s="4" t="s">
        <v>64</v>
      </c>
      <c r="C14" s="4" t="s">
        <v>79</v>
      </c>
      <c r="D14" s="47" t="s">
        <v>90</v>
      </c>
      <c r="E14" s="47" t="s">
        <v>91</v>
      </c>
      <c r="F14" s="87" t="s">
        <v>150</v>
      </c>
      <c r="G14" s="87" t="s">
        <v>150</v>
      </c>
      <c r="H14" s="47" t="s">
        <v>90</v>
      </c>
      <c r="I14" s="47" t="s">
        <v>91</v>
      </c>
      <c r="J14" s="87" t="s">
        <v>150</v>
      </c>
      <c r="K14" s="87" t="s">
        <v>150</v>
      </c>
      <c r="L14" s="47" t="s">
        <v>90</v>
      </c>
      <c r="M14" s="47" t="s">
        <v>91</v>
      </c>
      <c r="N14" s="87" t="s">
        <v>150</v>
      </c>
      <c r="O14" s="87" t="s">
        <v>150</v>
      </c>
      <c r="P14" s="47" t="s">
        <v>90</v>
      </c>
      <c r="Q14" s="47" t="s">
        <v>91</v>
      </c>
      <c r="R14" s="87" t="s">
        <v>150</v>
      </c>
      <c r="S14" s="87" t="s">
        <v>150</v>
      </c>
      <c r="T14" s="47" t="s">
        <v>90</v>
      </c>
      <c r="U14" s="47" t="s">
        <v>91</v>
      </c>
      <c r="V14" s="87" t="s">
        <v>150</v>
      </c>
      <c r="W14" s="87" t="s">
        <v>150</v>
      </c>
    </row>
    <row r="15" spans="1:23" s="48" customFormat="1" ht="18" customHeight="1" x14ac:dyDescent="0.2">
      <c r="A15" s="46">
        <f t="shared" si="0"/>
        <v>12</v>
      </c>
      <c r="B15" s="4" t="s">
        <v>75</v>
      </c>
      <c r="C15" s="4" t="s">
        <v>76</v>
      </c>
      <c r="D15" s="47" t="s">
        <v>83</v>
      </c>
      <c r="E15" s="47" t="s">
        <v>50</v>
      </c>
      <c r="F15" s="47" t="s">
        <v>84</v>
      </c>
      <c r="G15" s="47" t="s">
        <v>85</v>
      </c>
      <c r="H15" s="47" t="s">
        <v>83</v>
      </c>
      <c r="I15" s="47" t="s">
        <v>50</v>
      </c>
      <c r="J15" s="47" t="s">
        <v>84</v>
      </c>
      <c r="K15" s="47" t="s">
        <v>85</v>
      </c>
      <c r="L15" s="47" t="s">
        <v>83</v>
      </c>
      <c r="M15" s="47" t="s">
        <v>50</v>
      </c>
      <c r="N15" s="47" t="s">
        <v>84</v>
      </c>
      <c r="O15" s="47" t="s">
        <v>85</v>
      </c>
      <c r="P15" s="47" t="s">
        <v>83</v>
      </c>
      <c r="Q15" s="47" t="s">
        <v>50</v>
      </c>
      <c r="R15" s="47" t="s">
        <v>84</v>
      </c>
      <c r="S15" s="47" t="s">
        <v>85</v>
      </c>
      <c r="T15" s="47" t="s">
        <v>83</v>
      </c>
      <c r="U15" s="47" t="s">
        <v>50</v>
      </c>
      <c r="V15" s="47" t="s">
        <v>84</v>
      </c>
      <c r="W15" s="47" t="s">
        <v>86</v>
      </c>
    </row>
    <row r="16" spans="1:23" s="48" customFormat="1" ht="18" customHeight="1" x14ac:dyDescent="0.2">
      <c r="A16" s="46">
        <f t="shared" si="0"/>
        <v>13</v>
      </c>
      <c r="B16" s="4" t="s">
        <v>69</v>
      </c>
      <c r="C16" s="4" t="s">
        <v>70</v>
      </c>
      <c r="D16" s="47" t="s">
        <v>90</v>
      </c>
      <c r="E16" s="47" t="s">
        <v>91</v>
      </c>
      <c r="F16" s="87" t="s">
        <v>150</v>
      </c>
      <c r="G16" s="87" t="s">
        <v>150</v>
      </c>
      <c r="H16" s="47" t="s">
        <v>90</v>
      </c>
      <c r="I16" s="47" t="s">
        <v>91</v>
      </c>
      <c r="J16" s="87" t="s">
        <v>150</v>
      </c>
      <c r="K16" s="87" t="s">
        <v>150</v>
      </c>
      <c r="L16" s="47" t="s">
        <v>90</v>
      </c>
      <c r="M16" s="47" t="s">
        <v>91</v>
      </c>
      <c r="N16" s="87" t="s">
        <v>150</v>
      </c>
      <c r="O16" s="87" t="s">
        <v>150</v>
      </c>
      <c r="P16" s="47" t="s">
        <v>90</v>
      </c>
      <c r="Q16" s="47" t="s">
        <v>91</v>
      </c>
      <c r="R16" s="87" t="s">
        <v>150</v>
      </c>
      <c r="S16" s="87" t="s">
        <v>150</v>
      </c>
      <c r="T16" s="47" t="s">
        <v>90</v>
      </c>
      <c r="U16" s="47" t="s">
        <v>91</v>
      </c>
      <c r="V16" s="87" t="s">
        <v>150</v>
      </c>
      <c r="W16" s="87" t="s">
        <v>150</v>
      </c>
    </row>
    <row r="17" spans="1:23" s="48" customFormat="1" ht="18" customHeight="1" x14ac:dyDescent="0.2">
      <c r="A17" s="46">
        <f t="shared" si="0"/>
        <v>14</v>
      </c>
      <c r="B17" s="4" t="s">
        <v>125</v>
      </c>
      <c r="C17" s="4" t="s">
        <v>126</v>
      </c>
      <c r="D17" s="47" t="s">
        <v>49</v>
      </c>
      <c r="E17" s="47" t="s">
        <v>50</v>
      </c>
      <c r="F17" s="47" t="s">
        <v>122</v>
      </c>
      <c r="G17" s="47" t="s">
        <v>124</v>
      </c>
      <c r="H17" s="47" t="s">
        <v>49</v>
      </c>
      <c r="I17" s="47" t="s">
        <v>50</v>
      </c>
      <c r="J17" s="47" t="s">
        <v>122</v>
      </c>
      <c r="K17" s="47" t="s">
        <v>124</v>
      </c>
      <c r="L17" s="47" t="s">
        <v>49</v>
      </c>
      <c r="M17" s="47" t="s">
        <v>50</v>
      </c>
      <c r="N17" s="47" t="s">
        <v>122</v>
      </c>
      <c r="O17" s="47" t="s">
        <v>124</v>
      </c>
      <c r="P17" s="47" t="s">
        <v>49</v>
      </c>
      <c r="Q17" s="47" t="s">
        <v>50</v>
      </c>
      <c r="R17" s="47" t="s">
        <v>122</v>
      </c>
      <c r="S17" s="47" t="s">
        <v>124</v>
      </c>
      <c r="T17" s="47" t="s">
        <v>49</v>
      </c>
      <c r="U17" s="47" t="s">
        <v>50</v>
      </c>
      <c r="V17" s="47" t="s">
        <v>122</v>
      </c>
      <c r="W17" s="47" t="s">
        <v>86</v>
      </c>
    </row>
    <row r="18" spans="1:23" s="48" customFormat="1" ht="18" customHeight="1" x14ac:dyDescent="0.2">
      <c r="A18" s="46">
        <f t="shared" si="0"/>
        <v>15</v>
      </c>
      <c r="B18" s="4" t="s">
        <v>51</v>
      </c>
      <c r="C18" s="4" t="s">
        <v>52</v>
      </c>
      <c r="D18" s="47" t="s">
        <v>83</v>
      </c>
      <c r="E18" s="47" t="s">
        <v>50</v>
      </c>
      <c r="F18" s="47" t="s">
        <v>84</v>
      </c>
      <c r="G18" s="47" t="s">
        <v>85</v>
      </c>
      <c r="H18" s="47" t="s">
        <v>83</v>
      </c>
      <c r="I18" s="47" t="s">
        <v>50</v>
      </c>
      <c r="J18" s="47" t="s">
        <v>84</v>
      </c>
      <c r="K18" s="47" t="s">
        <v>85</v>
      </c>
      <c r="L18" s="47" t="s">
        <v>83</v>
      </c>
      <c r="M18" s="47" t="s">
        <v>50</v>
      </c>
      <c r="N18" s="47" t="s">
        <v>84</v>
      </c>
      <c r="O18" s="47" t="s">
        <v>85</v>
      </c>
      <c r="P18" s="47" t="s">
        <v>83</v>
      </c>
      <c r="Q18" s="47" t="s">
        <v>50</v>
      </c>
      <c r="R18" s="47" t="s">
        <v>84</v>
      </c>
      <c r="S18" s="47" t="s">
        <v>85</v>
      </c>
      <c r="T18" s="47" t="s">
        <v>83</v>
      </c>
      <c r="U18" s="47" t="s">
        <v>50</v>
      </c>
      <c r="V18" s="47" t="s">
        <v>84</v>
      </c>
      <c r="W18" s="47" t="s">
        <v>86</v>
      </c>
    </row>
    <row r="19" spans="1:23" s="48" customFormat="1" ht="18" customHeight="1" x14ac:dyDescent="0.2">
      <c r="A19" s="46">
        <f t="shared" si="0"/>
        <v>16</v>
      </c>
      <c r="B19" s="4" t="s">
        <v>80</v>
      </c>
      <c r="C19" s="4" t="s">
        <v>60</v>
      </c>
      <c r="D19" s="47" t="s">
        <v>88</v>
      </c>
      <c r="E19" s="47" t="s">
        <v>89</v>
      </c>
      <c r="F19" s="87" t="s">
        <v>150</v>
      </c>
      <c r="G19" s="87" t="s">
        <v>150</v>
      </c>
      <c r="H19" s="47" t="s">
        <v>88</v>
      </c>
      <c r="I19" s="47" t="s">
        <v>89</v>
      </c>
      <c r="J19" s="87" t="s">
        <v>150</v>
      </c>
      <c r="K19" s="87" t="s">
        <v>150</v>
      </c>
      <c r="L19" s="47" t="s">
        <v>88</v>
      </c>
      <c r="M19" s="47" t="s">
        <v>89</v>
      </c>
      <c r="N19" s="87" t="s">
        <v>150</v>
      </c>
      <c r="O19" s="87" t="s">
        <v>150</v>
      </c>
      <c r="P19" s="47" t="s">
        <v>88</v>
      </c>
      <c r="Q19" s="47" t="s">
        <v>89</v>
      </c>
      <c r="R19" s="87" t="s">
        <v>150</v>
      </c>
      <c r="S19" s="87" t="s">
        <v>150</v>
      </c>
      <c r="T19" s="47" t="s">
        <v>88</v>
      </c>
      <c r="U19" s="47" t="s">
        <v>89</v>
      </c>
      <c r="V19" s="87" t="s">
        <v>150</v>
      </c>
      <c r="W19" s="87" t="s">
        <v>150</v>
      </c>
    </row>
    <row r="20" spans="1:23" s="48" customFormat="1" ht="18" customHeight="1" x14ac:dyDescent="0.2">
      <c r="A20" s="46">
        <f t="shared" si="0"/>
        <v>17</v>
      </c>
      <c r="B20" s="4" t="s">
        <v>80</v>
      </c>
      <c r="C20" s="4" t="s">
        <v>111</v>
      </c>
      <c r="D20" s="47" t="s">
        <v>83</v>
      </c>
      <c r="E20" s="47" t="s">
        <v>50</v>
      </c>
      <c r="F20" s="47" t="s">
        <v>84</v>
      </c>
      <c r="G20" s="47" t="s">
        <v>85</v>
      </c>
      <c r="H20" s="47" t="s">
        <v>83</v>
      </c>
      <c r="I20" s="47" t="s">
        <v>50</v>
      </c>
      <c r="J20" s="47" t="s">
        <v>84</v>
      </c>
      <c r="K20" s="47" t="s">
        <v>85</v>
      </c>
      <c r="L20" s="47" t="s">
        <v>83</v>
      </c>
      <c r="M20" s="47" t="s">
        <v>50</v>
      </c>
      <c r="N20" s="47" t="s">
        <v>84</v>
      </c>
      <c r="O20" s="47" t="s">
        <v>85</v>
      </c>
      <c r="P20" s="47" t="s">
        <v>83</v>
      </c>
      <c r="Q20" s="47" t="s">
        <v>50</v>
      </c>
      <c r="R20" s="47" t="s">
        <v>84</v>
      </c>
      <c r="S20" s="47" t="s">
        <v>85</v>
      </c>
      <c r="T20" s="47" t="s">
        <v>83</v>
      </c>
      <c r="U20" s="47" t="s">
        <v>50</v>
      </c>
      <c r="V20" s="47" t="s">
        <v>84</v>
      </c>
      <c r="W20" s="47" t="s">
        <v>86</v>
      </c>
    </row>
    <row r="21" spans="1:23" s="48" customFormat="1" ht="18" customHeight="1" x14ac:dyDescent="0.2">
      <c r="A21" s="46">
        <f t="shared" si="0"/>
        <v>18</v>
      </c>
      <c r="B21" s="4" t="s">
        <v>57</v>
      </c>
      <c r="C21" s="4" t="s">
        <v>58</v>
      </c>
      <c r="D21" s="47" t="s">
        <v>83</v>
      </c>
      <c r="E21" s="47" t="s">
        <v>50</v>
      </c>
      <c r="F21" s="47" t="s">
        <v>84</v>
      </c>
      <c r="G21" s="47" t="s">
        <v>85</v>
      </c>
      <c r="H21" s="47" t="s">
        <v>83</v>
      </c>
      <c r="I21" s="47" t="s">
        <v>50</v>
      </c>
      <c r="J21" s="47" t="s">
        <v>84</v>
      </c>
      <c r="K21" s="47" t="s">
        <v>85</v>
      </c>
      <c r="L21" s="47" t="s">
        <v>83</v>
      </c>
      <c r="M21" s="47" t="s">
        <v>50</v>
      </c>
      <c r="N21" s="47" t="s">
        <v>84</v>
      </c>
      <c r="O21" s="47" t="s">
        <v>85</v>
      </c>
      <c r="P21" s="47" t="s">
        <v>83</v>
      </c>
      <c r="Q21" s="47" t="s">
        <v>50</v>
      </c>
      <c r="R21" s="47" t="s">
        <v>84</v>
      </c>
      <c r="S21" s="47" t="s">
        <v>85</v>
      </c>
      <c r="T21" s="47" t="s">
        <v>83</v>
      </c>
      <c r="U21" s="47" t="s">
        <v>50</v>
      </c>
      <c r="V21" s="47" t="s">
        <v>84</v>
      </c>
      <c r="W21" s="47" t="s">
        <v>86</v>
      </c>
    </row>
    <row r="22" spans="1:23" s="48" customFormat="1" ht="18" customHeight="1" x14ac:dyDescent="0.2">
      <c r="A22" s="46">
        <f t="shared" si="0"/>
        <v>19</v>
      </c>
      <c r="B22" s="4" t="s">
        <v>81</v>
      </c>
      <c r="C22" s="4" t="s">
        <v>82</v>
      </c>
      <c r="D22" s="47" t="s">
        <v>49</v>
      </c>
      <c r="E22" s="47" t="s">
        <v>87</v>
      </c>
      <c r="F22" s="87" t="s">
        <v>150</v>
      </c>
      <c r="G22" s="87" t="s">
        <v>150</v>
      </c>
      <c r="H22" s="47" t="s">
        <v>49</v>
      </c>
      <c r="I22" s="47" t="s">
        <v>87</v>
      </c>
      <c r="J22" s="87" t="s">
        <v>150</v>
      </c>
      <c r="K22" s="87" t="s">
        <v>150</v>
      </c>
      <c r="L22" s="47" t="s">
        <v>49</v>
      </c>
      <c r="M22" s="47" t="s">
        <v>87</v>
      </c>
      <c r="N22" s="87" t="s">
        <v>150</v>
      </c>
      <c r="O22" s="87" t="s">
        <v>150</v>
      </c>
      <c r="P22" s="47" t="s">
        <v>49</v>
      </c>
      <c r="Q22" s="47" t="s">
        <v>87</v>
      </c>
      <c r="R22" s="87" t="s">
        <v>150</v>
      </c>
      <c r="S22" s="87" t="s">
        <v>150</v>
      </c>
      <c r="T22" s="47" t="s">
        <v>49</v>
      </c>
      <c r="U22" s="47" t="s">
        <v>87</v>
      </c>
      <c r="V22" s="87" t="s">
        <v>150</v>
      </c>
      <c r="W22" s="87" t="s">
        <v>150</v>
      </c>
    </row>
    <row r="23" spans="1:23" s="48" customFormat="1" ht="18" customHeight="1" x14ac:dyDescent="0.2">
      <c r="A23" s="46">
        <f t="shared" si="0"/>
        <v>20</v>
      </c>
      <c r="B23" s="4" t="s">
        <v>62</v>
      </c>
      <c r="C23" s="4" t="s">
        <v>63</v>
      </c>
      <c r="D23" s="47" t="s">
        <v>83</v>
      </c>
      <c r="E23" s="47" t="s">
        <v>50</v>
      </c>
      <c r="F23" s="47" t="s">
        <v>84</v>
      </c>
      <c r="G23" s="47" t="s">
        <v>85</v>
      </c>
      <c r="H23" s="47" t="s">
        <v>83</v>
      </c>
      <c r="I23" s="47" t="s">
        <v>50</v>
      </c>
      <c r="J23" s="47" t="s">
        <v>84</v>
      </c>
      <c r="K23" s="47" t="s">
        <v>85</v>
      </c>
      <c r="L23" s="47" t="s">
        <v>83</v>
      </c>
      <c r="M23" s="47" t="s">
        <v>50</v>
      </c>
      <c r="N23" s="47" t="s">
        <v>84</v>
      </c>
      <c r="O23" s="47" t="s">
        <v>85</v>
      </c>
      <c r="P23" s="47" t="s">
        <v>83</v>
      </c>
      <c r="Q23" s="47" t="s">
        <v>50</v>
      </c>
      <c r="R23" s="47" t="s">
        <v>84</v>
      </c>
      <c r="S23" s="47" t="s">
        <v>85</v>
      </c>
      <c r="T23" s="47" t="s">
        <v>83</v>
      </c>
      <c r="U23" s="47" t="s">
        <v>50</v>
      </c>
      <c r="V23" s="47" t="s">
        <v>84</v>
      </c>
      <c r="W23" s="47" t="s">
        <v>86</v>
      </c>
    </row>
    <row r="24" spans="1:23" s="48" customFormat="1" ht="18" customHeight="1" x14ac:dyDescent="0.2">
      <c r="A24" s="46">
        <f t="shared" si="0"/>
        <v>21</v>
      </c>
      <c r="B24" s="4" t="s">
        <v>61</v>
      </c>
      <c r="C24" s="4" t="s">
        <v>56</v>
      </c>
      <c r="D24" s="47" t="s">
        <v>83</v>
      </c>
      <c r="E24" s="47" t="s">
        <v>50</v>
      </c>
      <c r="F24" s="47" t="s">
        <v>84</v>
      </c>
      <c r="G24" s="47" t="s">
        <v>85</v>
      </c>
      <c r="H24" s="47" t="s">
        <v>83</v>
      </c>
      <c r="I24" s="47" t="s">
        <v>50</v>
      </c>
      <c r="J24" s="47" t="s">
        <v>84</v>
      </c>
      <c r="K24" s="47" t="s">
        <v>85</v>
      </c>
      <c r="L24" s="47" t="s">
        <v>83</v>
      </c>
      <c r="M24" s="47" t="s">
        <v>50</v>
      </c>
      <c r="N24" s="47" t="s">
        <v>84</v>
      </c>
      <c r="O24" s="47" t="s">
        <v>85</v>
      </c>
      <c r="P24" s="47" t="s">
        <v>83</v>
      </c>
      <c r="Q24" s="47" t="s">
        <v>50</v>
      </c>
      <c r="R24" s="47" t="s">
        <v>84</v>
      </c>
      <c r="S24" s="47" t="s">
        <v>85</v>
      </c>
      <c r="T24" s="47" t="s">
        <v>83</v>
      </c>
      <c r="U24" s="47" t="s">
        <v>50</v>
      </c>
      <c r="V24" s="47" t="s">
        <v>84</v>
      </c>
      <c r="W24" s="47" t="s">
        <v>86</v>
      </c>
    </row>
    <row r="25" spans="1:23" s="48" customFormat="1" ht="18" customHeight="1" x14ac:dyDescent="0.2">
      <c r="A25" s="46">
        <f t="shared" si="0"/>
        <v>22</v>
      </c>
      <c r="B25" s="4" t="s">
        <v>65</v>
      </c>
      <c r="C25" s="4" t="s">
        <v>66</v>
      </c>
      <c r="D25" s="47" t="s">
        <v>90</v>
      </c>
      <c r="E25" s="47" t="s">
        <v>91</v>
      </c>
      <c r="F25" s="87" t="s">
        <v>150</v>
      </c>
      <c r="G25" s="87" t="s">
        <v>150</v>
      </c>
      <c r="H25" s="47" t="s">
        <v>90</v>
      </c>
      <c r="I25" s="47" t="s">
        <v>91</v>
      </c>
      <c r="J25" s="87" t="s">
        <v>150</v>
      </c>
      <c r="K25" s="87" t="s">
        <v>150</v>
      </c>
      <c r="L25" s="47" t="s">
        <v>90</v>
      </c>
      <c r="M25" s="47" t="s">
        <v>91</v>
      </c>
      <c r="N25" s="87" t="s">
        <v>150</v>
      </c>
      <c r="O25" s="87" t="s">
        <v>150</v>
      </c>
      <c r="P25" s="47" t="s">
        <v>90</v>
      </c>
      <c r="Q25" s="47" t="s">
        <v>91</v>
      </c>
      <c r="R25" s="87" t="s">
        <v>150</v>
      </c>
      <c r="S25" s="87" t="s">
        <v>150</v>
      </c>
      <c r="T25" s="47" t="s">
        <v>90</v>
      </c>
      <c r="U25" s="47" t="s">
        <v>91</v>
      </c>
      <c r="V25" s="87" t="s">
        <v>150</v>
      </c>
      <c r="W25" s="87" t="s">
        <v>150</v>
      </c>
    </row>
    <row r="26" spans="1:23" s="48" customFormat="1" ht="18" customHeight="1" x14ac:dyDescent="0.2">
      <c r="A26" s="46">
        <f t="shared" si="0"/>
        <v>23</v>
      </c>
      <c r="B26" s="56" t="s">
        <v>112</v>
      </c>
      <c r="C26" s="56" t="s">
        <v>113</v>
      </c>
      <c r="D26" s="60" t="s">
        <v>83</v>
      </c>
      <c r="E26" s="60" t="s">
        <v>50</v>
      </c>
      <c r="F26" s="60" t="s">
        <v>84</v>
      </c>
      <c r="G26" s="60" t="s">
        <v>85</v>
      </c>
      <c r="H26" s="60" t="s">
        <v>83</v>
      </c>
      <c r="I26" s="60" t="s">
        <v>50</v>
      </c>
      <c r="J26" s="60" t="s">
        <v>84</v>
      </c>
      <c r="K26" s="60" t="s">
        <v>85</v>
      </c>
      <c r="L26" s="60" t="s">
        <v>83</v>
      </c>
      <c r="M26" s="60" t="s">
        <v>50</v>
      </c>
      <c r="N26" s="60" t="s">
        <v>84</v>
      </c>
      <c r="O26" s="60" t="s">
        <v>85</v>
      </c>
      <c r="P26" s="60" t="s">
        <v>83</v>
      </c>
      <c r="Q26" s="60" t="s">
        <v>50</v>
      </c>
      <c r="R26" s="60" t="s">
        <v>84</v>
      </c>
      <c r="S26" s="60" t="s">
        <v>85</v>
      </c>
      <c r="T26" s="60" t="s">
        <v>83</v>
      </c>
      <c r="U26" s="60" t="s">
        <v>50</v>
      </c>
      <c r="V26" s="60" t="s">
        <v>84</v>
      </c>
      <c r="W26" s="60" t="s">
        <v>86</v>
      </c>
    </row>
  </sheetData>
  <sortState ref="B4:AQ24">
    <sortCondition ref="B4:B24"/>
  </sortState>
  <mergeCells count="5">
    <mergeCell ref="D2:G2"/>
    <mergeCell ref="L2:O2"/>
    <mergeCell ref="P2:S2"/>
    <mergeCell ref="T2:W2"/>
    <mergeCell ref="H2:K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3">
    <tabColor theme="7" tint="-0.249977111117893"/>
  </sheetPr>
  <dimension ref="B3:C17"/>
  <sheetViews>
    <sheetView workbookViewId="0">
      <selection activeCell="E1" sqref="E1:F1"/>
    </sheetView>
  </sheetViews>
  <sheetFormatPr baseColWidth="10" defaultRowHeight="12.75" x14ac:dyDescent="0.2"/>
  <cols>
    <col min="1" max="1" width="12" style="8"/>
    <col min="2" max="2" width="26.33203125" style="8" bestFit="1" customWidth="1"/>
    <col min="3" max="3" width="18.5" style="8" bestFit="1" customWidth="1"/>
    <col min="4" max="16384" width="12" style="8"/>
  </cols>
  <sheetData>
    <row r="3" spans="2:3" s="81" customFormat="1" ht="18" customHeight="1" x14ac:dyDescent="0.2">
      <c r="B3" s="81" t="s">
        <v>130</v>
      </c>
      <c r="C3" s="81">
        <f>Instructions!D2</f>
        <v>2018</v>
      </c>
    </row>
    <row r="4" spans="2:3" x14ac:dyDescent="0.2">
      <c r="B4" s="37"/>
    </row>
    <row r="5" spans="2:3" ht="18" customHeight="1" x14ac:dyDescent="0.2">
      <c r="B5" s="85">
        <f>DATE(Saisir_Année,1,1)</f>
        <v>43101</v>
      </c>
      <c r="C5" s="37" t="s">
        <v>137</v>
      </c>
    </row>
    <row r="6" spans="2:3" ht="18" customHeight="1" x14ac:dyDescent="0.2">
      <c r="B6" s="85">
        <f>+ROUND(DATE(Saisir_Année,4,MOD(234-11*MOD(Saisir_Année,19),30))/7,0)*7-6</f>
        <v>43191</v>
      </c>
      <c r="C6" s="37" t="s">
        <v>138</v>
      </c>
    </row>
    <row r="7" spans="2:3" ht="18" customHeight="1" x14ac:dyDescent="0.2">
      <c r="B7" s="85">
        <f>Paques+1</f>
        <v>43192</v>
      </c>
      <c r="C7" s="37" t="s">
        <v>139</v>
      </c>
    </row>
    <row r="8" spans="2:3" ht="18" customHeight="1" x14ac:dyDescent="0.2">
      <c r="B8" s="85">
        <f>DATE(Saisir_Année,5,1)</f>
        <v>43221</v>
      </c>
      <c r="C8" s="37" t="s">
        <v>140</v>
      </c>
    </row>
    <row r="9" spans="2:3" ht="18" customHeight="1" x14ac:dyDescent="0.2">
      <c r="B9" s="85">
        <f>DATE(Saisir_Année,5,8)</f>
        <v>43228</v>
      </c>
      <c r="C9" s="37" t="s">
        <v>141</v>
      </c>
    </row>
    <row r="10" spans="2:3" ht="18" customHeight="1" x14ac:dyDescent="0.2">
      <c r="B10" s="85">
        <f>Paques+39</f>
        <v>43230</v>
      </c>
      <c r="C10" s="37" t="s">
        <v>142</v>
      </c>
    </row>
    <row r="11" spans="2:3" ht="18" customHeight="1" x14ac:dyDescent="0.2">
      <c r="B11" s="85">
        <f>Paques+49</f>
        <v>43240</v>
      </c>
      <c r="C11" s="37" t="s">
        <v>143</v>
      </c>
    </row>
    <row r="12" spans="2:3" ht="18" customHeight="1" x14ac:dyDescent="0.2">
      <c r="B12" s="85">
        <f>Paques+50</f>
        <v>43241</v>
      </c>
      <c r="C12" s="37" t="s">
        <v>144</v>
      </c>
    </row>
    <row r="13" spans="2:3" ht="18" customHeight="1" x14ac:dyDescent="0.2">
      <c r="B13" s="85">
        <f>DATE(Saisir_Année,7,14)</f>
        <v>43295</v>
      </c>
      <c r="C13" s="37" t="s">
        <v>145</v>
      </c>
    </row>
    <row r="14" spans="2:3" ht="18" customHeight="1" x14ac:dyDescent="0.2">
      <c r="B14" s="85">
        <f>DATE(Saisir_Année,8,15)</f>
        <v>43327</v>
      </c>
      <c r="C14" s="37" t="s">
        <v>146</v>
      </c>
    </row>
    <row r="15" spans="2:3" ht="18" customHeight="1" x14ac:dyDescent="0.2">
      <c r="B15" s="85">
        <f>DATE(Saisir_Année,11,1)</f>
        <v>43405</v>
      </c>
      <c r="C15" s="37" t="s">
        <v>147</v>
      </c>
    </row>
    <row r="16" spans="2:3" ht="18" customHeight="1" x14ac:dyDescent="0.2">
      <c r="B16" s="85">
        <f>DATE(Saisir_Année,11,11)</f>
        <v>43415</v>
      </c>
      <c r="C16" s="37" t="s">
        <v>148</v>
      </c>
    </row>
    <row r="17" spans="2:3" ht="18" customHeight="1" x14ac:dyDescent="0.2">
      <c r="B17" s="85">
        <f>DATE(Saisir_Année,12,25)</f>
        <v>43459</v>
      </c>
      <c r="C17" s="37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17</vt:i4>
      </vt:variant>
    </vt:vector>
  </HeadingPairs>
  <TitlesOfParts>
    <vt:vector size="35" baseType="lpstr">
      <vt:lpstr>Instructions</vt:lpstr>
      <vt:lpstr>Janvier</vt:lpstr>
      <vt:lpstr>Annee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mois-semaines</vt:lpstr>
      <vt:lpstr>Salaire</vt:lpstr>
      <vt:lpstr>horaire</vt:lpstr>
      <vt:lpstr>Jours fériés</vt:lpstr>
      <vt:lpstr>Collaborateur</vt:lpstr>
      <vt:lpstr>Jrs_Feriés</vt:lpstr>
      <vt:lpstr>Nom_Jrs_Feriés</vt:lpstr>
      <vt:lpstr>Paques</vt:lpstr>
      <vt:lpstr>Saisir_Année</vt:lpstr>
      <vt:lpstr>Août!Zone_d_impression</vt:lpstr>
      <vt:lpstr>Avril!Zone_d_impression</vt:lpstr>
      <vt:lpstr>Décembre!Zone_d_impression</vt:lpstr>
      <vt:lpstr>Février!Zone_d_impression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Company>PSA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LABRIET - U322493</dc:creator>
  <cp:lastModifiedBy>ric</cp:lastModifiedBy>
  <cp:lastPrinted>2018-08-17T13:59:05Z</cp:lastPrinted>
  <dcterms:created xsi:type="dcterms:W3CDTF">2015-11-10T07:58:44Z</dcterms:created>
  <dcterms:modified xsi:type="dcterms:W3CDTF">2018-08-17T14:32:33Z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