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ClasseurTribu"/>
  <mc:AlternateContent xmlns:mc="http://schemas.openxmlformats.org/markup-compatibility/2006">
    <mc:Choice Requires="x15">
      <x15ac:absPath xmlns:x15ac="http://schemas.microsoft.com/office/spreadsheetml/2010/11/ac" url="C:\Users\HpClient\Desktop\"/>
    </mc:Choice>
  </mc:AlternateContent>
  <xr:revisionPtr revIDLastSave="0" documentId="8_{5F3A3663-82D8-4C19-AFBC-52EE08AF3E7C}" xr6:coauthVersionLast="45" xr6:coauthVersionMax="45" xr10:uidLastSave="{00000000-0000-0000-0000-000000000000}"/>
  <bookViews>
    <workbookView xWindow="-120" yWindow="-120" windowWidth="24240" windowHeight="13140" firstSheet="3" activeTab="4" xr2:uid="{00000000-000D-0000-FFFF-FFFF01000000}"/>
    <workbookView showHorizontalScroll="0" showSheetTabs="0" xWindow="7500" yWindow="-15" windowWidth="7800" windowHeight="12930" activeTab="8" xr2:uid="{079D1C4A-5386-4141-914C-9067C8C12CF6}"/>
  </bookViews>
  <sheets>
    <sheet name="Ind" sheetId="10" r:id="rId1"/>
    <sheet name="Even" sheetId="11" state="hidden" r:id="rId2"/>
    <sheet name="Doc" sheetId="9" state="hidden" r:id="rId3"/>
    <sheet name="Lad" sheetId="6" r:id="rId4"/>
    <sheet name="Las" sheetId="7" r:id="rId5"/>
    <sheet name="Ta" sheetId="13" r:id="rId6"/>
    <sheet name="Lds" sheetId="8" r:id="rId7"/>
    <sheet name="Td" sheetId="14" r:id="rId8"/>
    <sheet name="Saisie" sheetId="4" r:id="rId9"/>
    <sheet name="Lad 22" sheetId="18" r:id="rId10"/>
    <sheet name="Prm" sheetId="15" state="hidden" r:id="rId11"/>
    <sheet name="Cal" sheetId="5" state="hidden" r:id="rId12"/>
  </sheets>
  <externalReferences>
    <externalReference r:id="rId13"/>
  </externalReferences>
  <definedNames>
    <definedName name="_asc1">Cal!$S$27</definedName>
    <definedName name="_asc2">Cal!$S$31</definedName>
    <definedName name="_cde1">Cal!$AH$8</definedName>
    <definedName name="_cde2">Cal!$AH$10</definedName>
    <definedName name="_cde3">Cal!$AH$12</definedName>
    <definedName name="_cde4">Cal!$AH$14</definedName>
    <definedName name="_cde5">Cal!$AH$16</definedName>
    <definedName name="_cte1">Cal!$AH$9</definedName>
    <definedName name="_cte2">Cal!$AH$11</definedName>
    <definedName name="_cte3">Cal!$AH$13</definedName>
    <definedName name="_cte4">Cal!$AH$15</definedName>
    <definedName name="_cte5">Cal!$AH$17</definedName>
    <definedName name="_des1">Cal!$U$27</definedName>
    <definedName name="_dun1">Cal!$Q$28</definedName>
    <definedName name="_dun2">Cal!$Q$29</definedName>
    <definedName name="_dun3">Cal!$Q$30</definedName>
    <definedName name="_gad1">Cal!$M$27</definedName>
    <definedName name="_gad2">Cal!$M$31</definedName>
    <definedName name="ax">Cal!$Q$25</definedName>
    <definedName name="bddoc">Doc!$A$1:$H$81</definedName>
    <definedName name="bdeven">Even!$A$1:$K$51</definedName>
    <definedName name="bdind">Ind!$A$1:$AI$225</definedName>
    <definedName name="cans">Cal!$AD$41</definedName>
    <definedName name="cas">Cal!$AD$12</definedName>
    <definedName name="cdd">Cal!$AD$21</definedName>
    <definedName name="cdn">Cal!$AD$19</definedName>
    <definedName name="cdoc1">Cal!$AL$8</definedName>
    <definedName name="cdoc2">Cal!$AL$9</definedName>
    <definedName name="cdoc3">Cal!$AL$10</definedName>
    <definedName name="cdoc4">Cal!$AL$11</definedName>
    <definedName name="cdoc5">Cal!$AL$12</definedName>
    <definedName name="cdoc6">Cal!$AL$13</definedName>
    <definedName name="cdoc7">Cal!$AL$14</definedName>
    <definedName name="cds">Cal!$AD$13</definedName>
    <definedName name="cdua">Cal!$AD$30</definedName>
    <definedName name="cdub">Cal!$AD$34</definedName>
    <definedName name="cduc">Cal!$AD$38</definedName>
    <definedName name="cfa">Cal!$AD$10</definedName>
    <definedName name="cga">Cal!$AD$8</definedName>
    <definedName name="cgad">Cal!$AD$14</definedName>
    <definedName name="cgd">Cal!$AD$11</definedName>
    <definedName name="cidev">Cal!$AH$7</definedName>
    <definedName name="cidoc">Cal!$AL$7</definedName>
    <definedName name="cidx">Cal!$AD$7</definedName>
    <definedName name="cim">Cal!$AD$28</definedName>
    <definedName name="cip">Cal!$AD$27</definedName>
    <definedName name="ciua">Cal!$AD$29</definedName>
    <definedName name="ciub">Cal!$AD$33</definedName>
    <definedName name="ciuc">Cal!$AD$37</definedName>
    <definedName name="cld">Cal!$AD$22</definedName>
    <definedName name="cln">Cal!$AD$20</definedName>
    <definedName name="clua">Cal!$AD$31</definedName>
    <definedName name="club">Cal!$AD$35</definedName>
    <definedName name="cluc">Cal!$AD$39</definedName>
    <definedName name="cnat">Cal!$AD$24</definedName>
    <definedName name="cnm">Cal!$AD$15</definedName>
    <definedName name="cPat">Cal!$AD$23</definedName>
    <definedName name="cpm">Cal!$AD$16</definedName>
    <definedName name="cpro">Cal!$AD$25</definedName>
    <definedName name="crel">Cal!$AD$26</definedName>
    <definedName name="csex">Cal!$AD$18</definedName>
    <definedName name="csm">Cal!$AD$17</definedName>
    <definedName name="cst">Cal!$AD$9</definedName>
    <definedName name="ctua">Cal!$AD$32</definedName>
    <definedName name="ctub">Cal!$AD$36</definedName>
    <definedName name="ctuc">Cal!$AD$40</definedName>
    <definedName name="de_1">Saisie!$C$33</definedName>
    <definedName name="de_2">Saisie!$C$35</definedName>
    <definedName name="de_3">Saisie!$C$37</definedName>
    <definedName name="de_4">Saisie!$C$39</definedName>
    <definedName name="de_5">Saisie!$C$41</definedName>
    <definedName name="docmax">Cal!$E$6</definedName>
    <definedName name="enfa">Saisie!$J$16</definedName>
    <definedName name="enfb">Saisie!$J$19</definedName>
    <definedName name="enfc">Saisie!$J$22</definedName>
    <definedName name="evenmax">Cal!$E$5</definedName>
    <definedName name="fdd">Saisie!$F$7</definedName>
    <definedName name="fdn">Saisie!$F$6</definedName>
    <definedName name="fdoc1">Saisie!$C$28</definedName>
    <definedName name="fdoc2">Saisie!$H$28</definedName>
    <definedName name="fdoc3">Saisie!$M$28</definedName>
    <definedName name="fdoc4">Saisie!$R$28</definedName>
    <definedName name="fdoc5">Saisie!$W$28</definedName>
    <definedName name="fdoc6">Saisie!$AB$28</definedName>
    <definedName name="fdoc7">Saisie!$G$26</definedName>
    <definedName name="fdua">Saisie!$V$17</definedName>
    <definedName name="fdub">Saisie!$V$20</definedName>
    <definedName name="fduc">Saisie!$V$23</definedName>
    <definedName name="fimere">Saisie!$U$11</definedName>
    <definedName name="fipere">Saisie!$F$11</definedName>
    <definedName name="firef">Saisie!$F$4</definedName>
    <definedName name="fiua">Saisie!$F$16</definedName>
    <definedName name="fiub">Saisie!$F$19</definedName>
    <definedName name="fiuc">Saisie!$F$22</definedName>
    <definedName name="fld">Saisie!$K$7</definedName>
    <definedName name="flistenfa">Saisie!$B$18</definedName>
    <definedName name="flistenfb">Saisie!$B$21</definedName>
    <definedName name="flistenfc">Saisie!$B$24</definedName>
    <definedName name="fln">Saisie!$K$6</definedName>
    <definedName name="flua">Saisie!$AA$17</definedName>
    <definedName name="flub">Saisie!$AA$20</definedName>
    <definedName name="fluc">Saisie!$AA$23</definedName>
    <definedName name="fnat">Saisie!$AE$7</definedName>
    <definedName name="fnm">Saisie!$E$5</definedName>
    <definedName name="fnpmere">Saisie!$R$12</definedName>
    <definedName name="fnppere">Saisie!$B$12</definedName>
    <definedName name="fnpua">Saisie!$B$17</definedName>
    <definedName name="fnpub">Saisie!$B$20</definedName>
    <definedName name="fnpuc">Saisie!$B$23</definedName>
    <definedName name="fpat">Saisie!$AA$6</definedName>
    <definedName name="fpm">Saisie!$N$5</definedName>
    <definedName name="fpro">Saisie!$V$7</definedName>
    <definedName name="frel">Saisie!$AE$6</definedName>
    <definedName name="fsex">Saisie!$AG$5</definedName>
    <definedName name="fsm">Saisie!$X$5</definedName>
    <definedName name="ftua">Saisie!$R$17</definedName>
    <definedName name="ftub">Saisie!$R$20</definedName>
    <definedName name="ftuc">Saisie!$R$23</definedName>
    <definedName name="fvimere">Saisie!$AC$12</definedName>
    <definedName name="fvipere">Saisie!$M$12</definedName>
    <definedName name="gadu">Cal!$O$25</definedName>
    <definedName name="gadu1">Cal!$M$28</definedName>
    <definedName name="gadu2">Cal!$M$29</definedName>
    <definedName name="gadu3">Cal!$M$30</definedName>
    <definedName name="gx">Cal!$P$25</definedName>
    <definedName name="Idev">Even!$A:$A</definedName>
    <definedName name="idoc">Doc!$A:$A</definedName>
    <definedName name="idxdispo">Cal!$I$4</definedName>
    <definedName name="_xlnm.Print_Titles" localSheetId="3">Lad!$1:$1</definedName>
    <definedName name="_xlnm.Print_Titles" localSheetId="9">'Lad 22'!$1:$1</definedName>
    <definedName name="_xlnm.Print_Titles" localSheetId="4">Las!$1:$1</definedName>
    <definedName name="_xlnm.Print_Titles" localSheetId="6">Lds!$1:$1</definedName>
    <definedName name="indmax">Cal!$E$4</definedName>
    <definedName name="indref">Cal!$F$9</definedName>
    <definedName name="ldocref">Cal!$J$25</definedName>
    <definedName name="levenref">Cal!$E$27</definedName>
    <definedName name="lgad">Cal!$N$27</definedName>
    <definedName name="lgdoc">Cal!$G$6</definedName>
    <definedName name="lgeven">Cal!$G$5</definedName>
    <definedName name="lgind">Cal!$G$4</definedName>
    <definedName name="lgref">Cal!$C$9</definedName>
    <definedName name="lgua">Cal!$G$20</definedName>
    <definedName name="lgub">Cal!$G$21</definedName>
    <definedName name="lguc">Cal!$G$22</definedName>
    <definedName name="ligref">Cal!$G$9</definedName>
    <definedName name="lrefim">Cal!$G$11</definedName>
    <definedName name="lrefip">Cal!$G$10</definedName>
    <definedName name="lrefua">Cal!$G$12</definedName>
    <definedName name="lrefub">Cal!$G$13</definedName>
    <definedName name="lrefuc">Cal!$G$14</definedName>
    <definedName name="Magnet_Maghyp_Liste">[1]MagFam!$H$1:$Y$647</definedName>
    <definedName name="nasc1">Cal!$T$27</definedName>
    <definedName name="nasc2">Cal!$T$31</definedName>
    <definedName name="nbenfa">Saisie!$I$16</definedName>
    <definedName name="nbenfb">Saisie!$I$19</definedName>
    <definedName name="nbenfc">Saisie!$I$22</definedName>
    <definedName name="nimplex">Cal!$F$36</definedName>
    <definedName name="npgad">Cal!$O$27</definedName>
    <definedName name="npgad1">Cal!$O$28</definedName>
    <definedName name="npgad2">Cal!$O$29</definedName>
    <definedName name="npgad3">Cal!$O$30</definedName>
    <definedName name="refDd">Cal!$P$9</definedName>
    <definedName name="refdda">Cal!$P$12</definedName>
    <definedName name="refddb">Cal!$P$13</definedName>
    <definedName name="refddc">Cal!$P$14</definedName>
    <definedName name="refde1">Cal!$E$29</definedName>
    <definedName name="refde2">Cal!$E$30</definedName>
    <definedName name="refde3">Cal!$E$31</definedName>
    <definedName name="refde4">Cal!$E$32</definedName>
    <definedName name="refde5">Cal!$E$33</definedName>
    <definedName name="refDn">Cal!$N$9</definedName>
    <definedName name="refdna">Cal!$N$12</definedName>
    <definedName name="refdnb">Cal!$N$13</definedName>
    <definedName name="refdnc">Cal!$N$14</definedName>
    <definedName name="refdoc1">Cal!$J$26</definedName>
    <definedName name="refdoc2">Cal!$J$27</definedName>
    <definedName name="refdoc3">Cal!$J$28</definedName>
    <definedName name="refdoc4">Cal!$J$29</definedName>
    <definedName name="refdoc5">Cal!$J$30</definedName>
    <definedName name="refdoc6">Cal!$J$31</definedName>
    <definedName name="refdoc7">Cal!$J$32</definedName>
    <definedName name="refdua">Cal!$V$12</definedName>
    <definedName name="refdub">Cal!$V$13</definedName>
    <definedName name="refduc">Cal!$V$14</definedName>
    <definedName name="refgad1">Cal!$H$12</definedName>
    <definedName name="refgad2">Cal!$H$13</definedName>
    <definedName name="refgad3">Cal!$H$14</definedName>
    <definedName name="refIm">Cal!$F$11</definedName>
    <definedName name="refIp">Cal!$F$10</definedName>
    <definedName name="refIua">Cal!$F$12</definedName>
    <definedName name="refIub">Cal!$F$13</definedName>
    <definedName name="refIuc">Cal!$F$14</definedName>
    <definedName name="refLd">Cal!$Q$9</definedName>
    <definedName name="reflda">Cal!$Q$12</definedName>
    <definedName name="refldb">Cal!$Q$13</definedName>
    <definedName name="refldc">Cal!$Q$14</definedName>
    <definedName name="refLn">Cal!$O$9</definedName>
    <definedName name="reflna">Cal!$O$12</definedName>
    <definedName name="reflnb">Cal!$O$13</definedName>
    <definedName name="reflnc">Cal!$O$14</definedName>
    <definedName name="reflua">Cal!$W$12</definedName>
    <definedName name="reflub">Cal!$W$13</definedName>
    <definedName name="refluc">Cal!$W$14</definedName>
    <definedName name="refNat">Cal!$S$9</definedName>
    <definedName name="refnm">Cal!$J$9</definedName>
    <definedName name="refnp">Cal!$I$9</definedName>
    <definedName name="refnpa">Cal!$I$12</definedName>
    <definedName name="refnpb">Cal!$I$13</definedName>
    <definedName name="refnpc">Cal!$I$14</definedName>
    <definedName name="refPat">Cal!$R$9</definedName>
    <definedName name="refPm">Cal!$K$9</definedName>
    <definedName name="refPro">Cal!$T$9</definedName>
    <definedName name="refRel">Cal!$U$9</definedName>
    <definedName name="refSex">Cal!$M$9</definedName>
    <definedName name="refSm">Cal!$L$9</definedName>
    <definedName name="refte1">Cal!$F$29</definedName>
    <definedName name="refte2">Cal!$F$30</definedName>
    <definedName name="refte3">Cal!$F$31</definedName>
    <definedName name="refte4">Cal!$F$32</definedName>
    <definedName name="refte5">Cal!$F$33</definedName>
    <definedName name="reftua">Cal!$X$12</definedName>
    <definedName name="reftub">Cal!$X$13</definedName>
    <definedName name="reftuc">Cal!$X$14</definedName>
    <definedName name="sta">Cal!$M$36</definedName>
    <definedName name="stadlu">Cal!$T$39</definedName>
    <definedName name="stah">Cal!$X$36</definedName>
    <definedName name="stam">Cal!$N$38</definedName>
    <definedName name="stap">Cal!$N$37</definedName>
    <definedName name="stidx">Cal!$O$36</definedName>
    <definedName name="stlg">Cal!$N$36</definedName>
    <definedName name="Stmax">Cal!$K$36</definedName>
    <definedName name="stnd">Cal!$U$36</definedName>
    <definedName name="stnp">Cal!$R$36</definedName>
    <definedName name="te_1">Saisie!$G$33</definedName>
    <definedName name="te_2">Saisie!$G$35</definedName>
    <definedName name="te_3">Saisie!$G$37</definedName>
    <definedName name="te_4">Saisie!$G$39</definedName>
    <definedName name="te_5">Saisie!$G$41</definedName>
    <definedName name="testidx">Cal!$J$4</definedName>
    <definedName name="tlndmere">Cal!$Q$19</definedName>
    <definedName name="tlndpere">Cal!$Q$18</definedName>
    <definedName name="tlnpmere">Cal!$I$19</definedName>
    <definedName name="tlnppere">Cal!$I$18</definedName>
    <definedName name="tlnpua">Cal!$I$20</definedName>
    <definedName name="tlnpub">Cal!$I$21</definedName>
    <definedName name="tlnpuc">Cal!$I$22</definedName>
    <definedName name="tlsexa">Cal!$H$20</definedName>
    <definedName name="tlsexb">Cal!$H$21</definedName>
    <definedName name="tlsexc">Cal!$H$22</definedName>
    <definedName name="tlsexm">Cal!$H$19</definedName>
    <definedName name="tlsexp">Cal!$H$18</definedName>
    <definedName name="vala">Cal!$H$36</definedName>
    <definedName name="vald">Cal!$H$37</definedName>
    <definedName name="validliste">Cal!$G$36:$J$37</definedName>
    <definedName name="vlad">Cal!$J$36</definedName>
    <definedName name="vlas">Cal!$I$36</definedName>
    <definedName name="vlds">Cal!$I$37</definedName>
    <definedName name="vnasc">Cal!$G$36</definedName>
    <definedName name="vndesc">Cal!$G$37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5" l="1"/>
  <c r="G4" i="5"/>
  <c r="I4" i="5"/>
  <c r="E5" i="5"/>
  <c r="G5" i="5"/>
  <c r="E6" i="5"/>
  <c r="G6" i="5"/>
  <c r="AD7" i="5"/>
  <c r="AE7" i="5"/>
  <c r="AH7" i="5"/>
  <c r="AI7" i="5"/>
  <c r="AL7" i="5"/>
  <c r="AD8" i="5"/>
  <c r="AE8" i="5"/>
  <c r="AH8" i="5"/>
  <c r="AI8" i="5"/>
  <c r="AL8" i="5"/>
  <c r="G9" i="5"/>
  <c r="N9" i="5" s="1"/>
  <c r="AD9" i="5"/>
  <c r="AE9" i="5"/>
  <c r="AH9" i="5"/>
  <c r="AI9" i="5"/>
  <c r="AL9" i="5"/>
  <c r="AD10" i="5"/>
  <c r="AE10" i="5"/>
  <c r="AH10" i="5"/>
  <c r="AI10" i="5"/>
  <c r="AL10" i="5"/>
  <c r="AD11" i="5"/>
  <c r="AE11" i="5"/>
  <c r="AH11" i="5"/>
  <c r="AI11" i="5"/>
  <c r="AL11" i="5"/>
  <c r="AD12" i="5"/>
  <c r="AE12" i="5"/>
  <c r="AH12" i="5"/>
  <c r="AI12" i="5"/>
  <c r="AL12" i="5"/>
  <c r="AD13" i="5"/>
  <c r="AE13" i="5"/>
  <c r="AH13" i="5"/>
  <c r="AI13" i="5"/>
  <c r="AL13" i="5"/>
  <c r="AD14" i="5"/>
  <c r="AE14" i="5"/>
  <c r="AH14" i="5"/>
  <c r="AI14" i="5"/>
  <c r="AL14" i="5"/>
  <c r="AD15" i="5"/>
  <c r="AE15" i="5"/>
  <c r="AH15" i="5"/>
  <c r="AI15" i="5"/>
  <c r="AD16" i="5"/>
  <c r="AE16" i="5"/>
  <c r="AH16" i="5"/>
  <c r="AI16" i="5"/>
  <c r="AD17" i="5"/>
  <c r="AE17" i="5"/>
  <c r="AH17" i="5"/>
  <c r="AI17" i="5"/>
  <c r="F18" i="5"/>
  <c r="G18" i="5" s="1"/>
  <c r="AD18" i="5"/>
  <c r="AE18" i="5"/>
  <c r="F19" i="5"/>
  <c r="G19" i="5"/>
  <c r="N19" i="5" s="1"/>
  <c r="Q19" i="5" s="1"/>
  <c r="AC12" i="4" s="1"/>
  <c r="AD19" i="5"/>
  <c r="AE19" i="5"/>
  <c r="F20" i="5"/>
  <c r="G20" i="5" s="1"/>
  <c r="AD20" i="5"/>
  <c r="AE20" i="5"/>
  <c r="F21" i="5"/>
  <c r="G21" i="5"/>
  <c r="K21" i="5" s="1"/>
  <c r="AD21" i="5"/>
  <c r="AE21" i="5"/>
  <c r="F22" i="5"/>
  <c r="G22" i="5"/>
  <c r="I22" i="5" s="1"/>
  <c r="AD22" i="5"/>
  <c r="AE22" i="5"/>
  <c r="AD23" i="5"/>
  <c r="AE23" i="5"/>
  <c r="AD24" i="5"/>
  <c r="AE24" i="5"/>
  <c r="J25" i="5"/>
  <c r="J27" i="5"/>
  <c r="P25" i="5"/>
  <c r="Q25" i="5"/>
  <c r="AD25" i="5"/>
  <c r="AE25" i="5"/>
  <c r="AD26" i="5"/>
  <c r="AE26" i="5"/>
  <c r="E27" i="5"/>
  <c r="E30" i="5" s="1"/>
  <c r="E29" i="5"/>
  <c r="N27" i="5"/>
  <c r="O30" i="5"/>
  <c r="R27" i="5"/>
  <c r="S27" i="5" s="1"/>
  <c r="T27" i="5" s="1"/>
  <c r="AD27" i="5"/>
  <c r="F10" i="5" s="1"/>
  <c r="G10" i="5" s="1"/>
  <c r="AE27" i="5"/>
  <c r="AD28" i="5"/>
  <c r="AE28" i="5"/>
  <c r="AD29" i="5"/>
  <c r="F12" i="5" s="1"/>
  <c r="G12" i="5" s="1"/>
  <c r="AE29" i="5"/>
  <c r="AD30" i="5"/>
  <c r="AE30" i="5"/>
  <c r="R31" i="5"/>
  <c r="S31" i="5" s="1"/>
  <c r="AD31" i="5"/>
  <c r="AE31" i="5"/>
  <c r="AD32" i="5"/>
  <c r="AE32" i="5"/>
  <c r="F33" i="5"/>
  <c r="AD33" i="5"/>
  <c r="P21" i="5" s="1"/>
  <c r="AE33" i="5"/>
  <c r="AD34" i="5"/>
  <c r="AE34" i="5"/>
  <c r="AD35" i="5"/>
  <c r="R21" i="5" s="1"/>
  <c r="AE35" i="5"/>
  <c r="K36" i="5"/>
  <c r="N36" i="5"/>
  <c r="S36" i="5"/>
  <c r="U36" i="5" s="1"/>
  <c r="V36" i="5"/>
  <c r="W36" i="5"/>
  <c r="X36" i="5" s="1"/>
  <c r="AD36" i="5"/>
  <c r="AE36" i="5"/>
  <c r="M37" i="5"/>
  <c r="M38" i="5"/>
  <c r="N38" i="5"/>
  <c r="N37" i="5"/>
  <c r="AD37" i="5"/>
  <c r="AE37" i="5"/>
  <c r="AD38" i="5"/>
  <c r="AE38" i="5"/>
  <c r="M39" i="5"/>
  <c r="N39" i="5"/>
  <c r="O39" i="5"/>
  <c r="R39" i="5" s="1"/>
  <c r="T39" i="5" s="1"/>
  <c r="AD39" i="5"/>
  <c r="AE39" i="5"/>
  <c r="AD40" i="5"/>
  <c r="AE40" i="5"/>
  <c r="AD41" i="5"/>
  <c r="K4" i="4"/>
  <c r="B23" i="4"/>
  <c r="O22" i="5"/>
  <c r="W22" i="5"/>
  <c r="H22" i="5"/>
  <c r="P22" i="5"/>
  <c r="Q22" i="5"/>
  <c r="J22" i="5"/>
  <c r="R22" i="5"/>
  <c r="K22" i="5"/>
  <c r="S22" i="5"/>
  <c r="L22" i="5"/>
  <c r="T22" i="5"/>
  <c r="U22" i="5"/>
  <c r="N22" i="5"/>
  <c r="V22" i="5"/>
  <c r="J19" i="5"/>
  <c r="I19" i="5" s="1"/>
  <c r="R12" i="4" s="1"/>
  <c r="K19" i="5"/>
  <c r="P19" i="5"/>
  <c r="H19" i="5"/>
  <c r="N30" i="5"/>
  <c r="Q29" i="5"/>
  <c r="O41" i="5"/>
  <c r="Q36" i="5"/>
  <c r="J32" i="5"/>
  <c r="J31" i="5"/>
  <c r="M30" i="5"/>
  <c r="O29" i="5"/>
  <c r="U27" i="5"/>
  <c r="J21" i="5"/>
  <c r="I21" i="5" s="1"/>
  <c r="B20" i="4" s="1"/>
  <c r="F13" i="5"/>
  <c r="G13" i="5" s="1"/>
  <c r="U9" i="5"/>
  <c r="M9" i="5"/>
  <c r="P36" i="5"/>
  <c r="F32" i="5"/>
  <c r="F31" i="5"/>
  <c r="J30" i="5"/>
  <c r="N29" i="5"/>
  <c r="Q28" i="5"/>
  <c r="Q21" i="5"/>
  <c r="T9" i="5"/>
  <c r="L9" i="5"/>
  <c r="J29" i="5"/>
  <c r="N28" i="5"/>
  <c r="J28" i="5"/>
  <c r="O36" i="5"/>
  <c r="E32" i="5"/>
  <c r="E31" i="5"/>
  <c r="F30" i="5"/>
  <c r="M29" i="5"/>
  <c r="T29" i="5"/>
  <c r="O28" i="5"/>
  <c r="J26" i="5"/>
  <c r="H21" i="5"/>
  <c r="F11" i="5"/>
  <c r="G11" i="5" s="1"/>
  <c r="S9" i="5"/>
  <c r="K9" i="5"/>
  <c r="R9" i="5"/>
  <c r="J9" i="5"/>
  <c r="O42" i="5"/>
  <c r="R42" i="5" s="1"/>
  <c r="W21" i="5"/>
  <c r="O21" i="5"/>
  <c r="R37" i="5"/>
  <c r="E33" i="5"/>
  <c r="F29" i="5"/>
  <c r="M28" i="5"/>
  <c r="O25" i="5" s="1"/>
  <c r="O27" i="5"/>
  <c r="V21" i="5"/>
  <c r="N21" i="5"/>
  <c r="Q9" i="5"/>
  <c r="J4" i="5"/>
  <c r="U21" i="5"/>
  <c r="M21" i="5"/>
  <c r="F14" i="5"/>
  <c r="G14" i="5" s="1"/>
  <c r="P9" i="5"/>
  <c r="T36" i="5"/>
  <c r="Q30" i="5"/>
  <c r="O40" i="5"/>
  <c r="P40" i="5" s="1"/>
  <c r="T21" i="5"/>
  <c r="L21" i="5"/>
  <c r="O9" i="5"/>
  <c r="S21" i="5"/>
  <c r="Y9" i="5"/>
  <c r="R41" i="5"/>
  <c r="P41" i="5"/>
  <c r="T41" i="5" s="1"/>
  <c r="R36" i="5"/>
  <c r="I9" i="5"/>
  <c r="T32" i="5" l="1"/>
  <c r="T31" i="5"/>
  <c r="H18" i="5"/>
  <c r="N18" i="5"/>
  <c r="K18" i="5"/>
  <c r="J18" i="5"/>
  <c r="I18" i="5" s="1"/>
  <c r="B12" i="4" s="1"/>
  <c r="P18" i="5"/>
  <c r="N12" i="5"/>
  <c r="O12" i="5"/>
  <c r="P12" i="5"/>
  <c r="J12" i="5"/>
  <c r="W12" i="5"/>
  <c r="Q12" i="5"/>
  <c r="H12" i="5"/>
  <c r="X12" i="5"/>
  <c r="V12" i="5"/>
  <c r="K12" i="5"/>
  <c r="Y12" i="5"/>
  <c r="W20" i="5"/>
  <c r="K20" i="5"/>
  <c r="H20" i="5"/>
  <c r="S20" i="5"/>
  <c r="L20" i="5"/>
  <c r="P20" i="5"/>
  <c r="V20" i="5"/>
  <c r="Q20" i="5"/>
  <c r="T20" i="5"/>
  <c r="J20" i="5"/>
  <c r="M20" i="5"/>
  <c r="I20" i="5"/>
  <c r="B17" i="4" s="1"/>
  <c r="U20" i="5"/>
  <c r="O20" i="5"/>
  <c r="R20" i="5"/>
  <c r="N20" i="5"/>
  <c r="K14" i="5"/>
  <c r="Q14" i="5"/>
  <c r="Y14" i="5"/>
  <c r="H14" i="5"/>
  <c r="V14" i="5"/>
  <c r="W14" i="5"/>
  <c r="P14" i="5"/>
  <c r="N14" i="5"/>
  <c r="X14" i="5"/>
  <c r="O14" i="5"/>
  <c r="J14" i="5"/>
  <c r="I14" i="5" s="1"/>
  <c r="P13" i="5"/>
  <c r="X13" i="5"/>
  <c r="Y13" i="5"/>
  <c r="K13" i="5"/>
  <c r="Q13" i="5"/>
  <c r="N13" i="5"/>
  <c r="H13" i="5"/>
  <c r="O13" i="5"/>
  <c r="W13" i="5"/>
  <c r="J13" i="5"/>
  <c r="I13" i="5" s="1"/>
  <c r="V13" i="5"/>
  <c r="R40" i="5"/>
  <c r="T40" i="5" s="1"/>
  <c r="P42" i="5"/>
  <c r="T42" i="5" s="1"/>
  <c r="T28" i="5"/>
  <c r="M22" i="5"/>
  <c r="Q18" i="5" l="1"/>
  <c r="M12" i="4" s="1"/>
  <c r="I1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MAGNET</author>
  </authors>
  <commentList>
    <comment ref="A1" authorId="0" shapeId="0" xr:uid="{00000000-0006-0000-0000-000001000000}">
      <text>
        <r>
          <rPr>
            <b/>
            <sz val="8"/>
            <color indexed="81"/>
            <rFont val="Tahoma"/>
          </rPr>
          <t>La couleurs index définit les liens d'un individu:
- Rouge: aucun lien.
- Bleu: liens parentaux.
- Vert: Liens d'union.
- Noir: Liens parentaux et d'union.</t>
        </r>
      </text>
    </comment>
    <comment ref="C1" authorId="0" shapeId="0" xr:uid="{00000000-0006-0000-0000-000002000000}">
      <text>
        <r>
          <rPr>
            <b/>
            <sz val="8"/>
            <color indexed="81"/>
            <rFont val="Tahoma"/>
          </rPr>
          <t>Numérotation ascendante</t>
        </r>
      </text>
    </comment>
    <comment ref="U1" authorId="0" shapeId="0" xr:uid="{00000000-0006-0000-0000-000003000000}">
      <text>
        <r>
          <rPr>
            <b/>
            <sz val="8"/>
            <color indexed="81"/>
            <rFont val="Tahoma"/>
          </rPr>
          <t>Index du père.</t>
        </r>
      </text>
    </comment>
    <comment ref="V1" authorId="0" shapeId="0" xr:uid="{00000000-0006-0000-0000-000004000000}">
      <text>
        <r>
          <rPr>
            <b/>
            <sz val="8"/>
            <color indexed="81"/>
            <rFont val="Tahoma"/>
          </rPr>
          <t>Index de la mère</t>
        </r>
      </text>
    </comment>
    <comment ref="W1" authorId="0" shapeId="0" xr:uid="{00000000-0006-0000-0000-000005000000}">
      <text>
        <r>
          <rPr>
            <b/>
            <sz val="8"/>
            <color indexed="81"/>
            <rFont val="Tahoma"/>
          </rPr>
          <t>Index de l'union "a"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MAGNET</author>
  </authors>
  <commentList>
    <comment ref="A2" authorId="0" shapeId="0" xr:uid="{00000000-0006-0000-0800-000001000000}">
      <text>
        <r>
          <rPr>
            <b/>
            <sz val="8"/>
            <color indexed="81"/>
            <rFont val="Tahoma"/>
          </rPr>
          <t>Cette feuille permet:
1) Ajouter un nouvel individu (pas d'index) ou de modifier les données d'un individu (index) en cliquant sur l'outil "Saisie".
2) Consulter les données individuelles (index).
3) Supprimer un individu en cliquant sur l'outil "Supprime"</t>
        </r>
      </text>
    </comment>
    <comment ref="F4" authorId="0" shapeId="0" xr:uid="{00000000-0006-0000-0800-000002000000}">
      <text>
        <r>
          <rPr>
            <b/>
            <sz val="8"/>
            <color indexed="81"/>
            <rFont val="Tahoma"/>
          </rPr>
          <t>1)Si nouvel individu, laissez vide.
2)Si individu existe, Index individu.</t>
        </r>
      </text>
    </comment>
    <comment ref="E5" authorId="0" shapeId="0" xr:uid="{00000000-0006-0000-0800-000003000000}">
      <text>
        <r>
          <rPr>
            <b/>
            <sz val="8"/>
            <color indexed="81"/>
            <rFont val="Tahoma"/>
          </rPr>
          <t>En majuscule. Si particule "de", la placer à la fin.</t>
        </r>
      </text>
    </comment>
    <comment ref="N5" authorId="0" shapeId="0" xr:uid="{00000000-0006-0000-0800-000004000000}">
      <text>
        <r>
          <rPr>
            <b/>
            <sz val="8"/>
            <color indexed="81"/>
            <rFont val="Tahoma"/>
          </rPr>
          <t>En minuscule, sans virgules.</t>
        </r>
      </text>
    </comment>
    <comment ref="F6" authorId="0" shapeId="0" xr:uid="{00000000-0006-0000-0800-000005000000}">
      <text>
        <r>
          <rPr>
            <b/>
            <sz val="8"/>
            <color indexed="81"/>
            <rFont val="Tahoma"/>
          </rPr>
          <t>Format: jj/mm/aaaa 
ou
"aaaa"</t>
        </r>
      </text>
    </comment>
    <comment ref="K6" authorId="0" shapeId="0" xr:uid="{00000000-0006-0000-0800-000006000000}">
      <text>
        <r>
          <rPr>
            <b/>
            <sz val="8"/>
            <color indexed="81"/>
            <rFont val="Tahoma"/>
          </rPr>
          <t>ex: Rouen (76) ou
Damas (Syrie).</t>
        </r>
      </text>
    </comment>
    <comment ref="AE6" authorId="0" shapeId="0" xr:uid="{00000000-0006-0000-0800-000007000000}">
      <text>
        <r>
          <rPr>
            <b/>
            <sz val="8"/>
            <color indexed="81"/>
            <rFont val="Tahoma"/>
          </rPr>
          <t>Pas de format imposé.</t>
        </r>
      </text>
    </comment>
    <comment ref="V7" authorId="0" shapeId="0" xr:uid="{00000000-0006-0000-0800-000008000000}">
      <text>
        <r>
          <rPr>
            <b/>
            <sz val="8"/>
            <color indexed="81"/>
            <rFont val="Tahoma"/>
          </rPr>
          <t>Pas de format imposé.</t>
        </r>
      </text>
    </comment>
    <comment ref="AE7" authorId="0" shapeId="0" xr:uid="{00000000-0006-0000-0800-000009000000}">
      <text>
        <r>
          <rPr>
            <b/>
            <sz val="8"/>
            <color indexed="81"/>
            <rFont val="Tahoma"/>
          </rPr>
          <t>Pas de format imposé.</t>
        </r>
      </text>
    </comment>
    <comment ref="F11" authorId="0" shapeId="0" xr:uid="{00000000-0006-0000-0800-00000A000000}">
      <text>
        <r>
          <rPr>
            <b/>
            <sz val="8"/>
            <color indexed="81"/>
            <rFont val="Tahoma"/>
          </rPr>
          <t>Index du père.</t>
        </r>
      </text>
    </comment>
    <comment ref="B26" authorId="0" shapeId="0" xr:uid="{00000000-0006-0000-0800-00000B000000}">
      <text>
        <r>
          <rPr>
            <b/>
            <sz val="8"/>
            <color indexed="81"/>
            <rFont val="Tahoma"/>
          </rPr>
          <t>Indiquer le type de document trouvé dans les archives.
Bms = extrait d'acte (baptême, mariage, sépulture) rédigé par une association de généalogie.
B = acte de Baptême, Mr = Mariage religieux, S = Sépulture.
N = naissance, Mc = Mariage civil, D = Décès.
Cn = contrat notarial, Cm = contrat de mariage, T = testament.</t>
        </r>
      </text>
    </comment>
    <comment ref="G26" authorId="0" shapeId="0" xr:uid="{00000000-0006-0000-0800-00000C000000}">
      <text>
        <r>
          <rPr>
            <b/>
            <sz val="8"/>
            <color indexed="81"/>
            <rFont val="Tahoma"/>
          </rPr>
          <t>"X" majuscule signifie que vous avez placé un fichier texte ou graphique concernant l'individu. Le programme établit alors un lien hypertexte sur le nom de l'individu sur la feuille "Ind". Prévoir un seul fichier individuel contenant textes et graphiques.</t>
        </r>
      </text>
    </comment>
    <comment ref="C28" authorId="0" shapeId="0" xr:uid="{00000000-0006-0000-0800-00000D000000}">
      <text>
        <r>
          <rPr>
            <b/>
            <sz val="8"/>
            <color indexed="81"/>
            <rFont val="Tahoma"/>
          </rPr>
          <t>Si l'existence de l'individu est prouvée à partir du document d'un autre individu, indiquer le type de document et l'index de cet autre indiv.</t>
        </r>
      </text>
    </comment>
    <comment ref="B31" authorId="0" shapeId="0" xr:uid="{00000000-0006-0000-0800-00000E000000}">
      <text>
        <r>
          <rPr>
            <b/>
            <sz val="8"/>
            <color indexed="81"/>
            <rFont val="Tahoma"/>
          </rPr>
          <t>Cette partie peut être utilisée par le généalogiste pour faire apparaître un point à éclaircir sur l'individu.</t>
        </r>
      </text>
    </comment>
  </commentList>
</comments>
</file>

<file path=xl/sharedStrings.xml><?xml version="1.0" encoding="utf-8"?>
<sst xmlns="http://schemas.openxmlformats.org/spreadsheetml/2006/main" count="2623" uniqueCount="950">
  <si>
    <t>a</t>
  </si>
  <si>
    <t>29. VINCENT Marie</t>
  </si>
  <si>
    <t>b</t>
  </si>
  <si>
    <t>3. GAUTIER Isabeau</t>
  </si>
  <si>
    <t>31. BRUN Yves</t>
  </si>
  <si>
    <t>4. GAUTIER Thomas</t>
  </si>
  <si>
    <t>5. GAUTIER Victor</t>
  </si>
  <si>
    <t>34. CLAUDE Rolande</t>
  </si>
  <si>
    <t>47. GAUTIER Léontine</t>
  </si>
  <si>
    <t>7. GAUTIER René</t>
  </si>
  <si>
    <t>33. VALENTIN Nicole</t>
  </si>
  <si>
    <t>8. BRUN Charles</t>
  </si>
  <si>
    <t>35. ALEXIS Juliette</t>
  </si>
  <si>
    <t>40. BLANC Mathieu</t>
  </si>
  <si>
    <t>13. GAUTIER Jean</t>
  </si>
  <si>
    <t>10. GAUTIER Pierre</t>
  </si>
  <si>
    <t>37. LAZARE Valérie</t>
  </si>
  <si>
    <t>11. GAUTIER Eve</t>
  </si>
  <si>
    <t>12. GAUTIER Gilles</t>
  </si>
  <si>
    <t>14. BRUN Paul</t>
  </si>
  <si>
    <t>38. ROMAIN Irène</t>
  </si>
  <si>
    <t>23. BLANC Jeanne</t>
  </si>
  <si>
    <t>16. GAUTIER Robert</t>
  </si>
  <si>
    <t>17. GAUTIER Agnès</t>
  </si>
  <si>
    <t>18. GAUTIER Jacques</t>
  </si>
  <si>
    <t>41. CHARLES Catherine</t>
  </si>
  <si>
    <t>42. LOUIS Bénédicte</t>
  </si>
  <si>
    <t>19. GAUTIER Marguerite</t>
  </si>
  <si>
    <t>20. GAUTIER Louise</t>
  </si>
  <si>
    <t>21. BRUN Pierre</t>
  </si>
  <si>
    <t>24. GAUTIER Daniel</t>
  </si>
  <si>
    <t>25. GAUTIER Marie</t>
  </si>
  <si>
    <t>26. BRUN Marc</t>
  </si>
  <si>
    <t>27. BRUN Hélène</t>
  </si>
  <si>
    <t xml:space="preserve"> Restaurateur </t>
  </si>
  <si>
    <t xml:space="preserve"> restaurateur </t>
  </si>
  <si>
    <t xml:space="preserve"> Fonctionnaire </t>
  </si>
  <si>
    <t xml:space="preserve"> Contremaitre </t>
  </si>
  <si>
    <t>1852</t>
  </si>
  <si>
    <t>Table ascendance</t>
  </si>
  <si>
    <t>st</t>
  </si>
  <si>
    <t>lig</t>
  </si>
  <si>
    <t>An</t>
  </si>
  <si>
    <t>Ad</t>
  </si>
  <si>
    <t>ND</t>
  </si>
  <si>
    <t>Idx</t>
  </si>
  <si>
    <t>Ga</t>
  </si>
  <si>
    <t>St</t>
  </si>
  <si>
    <t>Fa</t>
  </si>
  <si>
    <t>Gd</t>
  </si>
  <si>
    <t>As</t>
  </si>
  <si>
    <t>Ds</t>
  </si>
  <si>
    <t>Gad</t>
  </si>
  <si>
    <t>Nm</t>
  </si>
  <si>
    <t>Pm</t>
  </si>
  <si>
    <t>Sm</t>
  </si>
  <si>
    <t>Sex</t>
  </si>
  <si>
    <t>Dn</t>
  </si>
  <si>
    <t>Ln</t>
  </si>
  <si>
    <t>Dd</t>
  </si>
  <si>
    <t>Ld</t>
  </si>
  <si>
    <t>Nat</t>
  </si>
  <si>
    <t>Pro</t>
  </si>
  <si>
    <t>Rel</t>
  </si>
  <si>
    <t>Ip</t>
  </si>
  <si>
    <t>Im</t>
  </si>
  <si>
    <t>Jean</t>
  </si>
  <si>
    <t>Antoine</t>
  </si>
  <si>
    <t>Isabeau</t>
  </si>
  <si>
    <t>Thomas</t>
  </si>
  <si>
    <t>Victor</t>
  </si>
  <si>
    <t>Louis</t>
  </si>
  <si>
    <t>René</t>
  </si>
  <si>
    <t>BRUN</t>
  </si>
  <si>
    <t>Charles</t>
  </si>
  <si>
    <t>J.Louis</t>
  </si>
  <si>
    <t>Pierre</t>
  </si>
  <si>
    <t>Eve</t>
  </si>
  <si>
    <t>Gilles</t>
  </si>
  <si>
    <t>Paul</t>
  </si>
  <si>
    <t>Robert</t>
  </si>
  <si>
    <t>Agnès</t>
  </si>
  <si>
    <t>Jacques</t>
  </si>
  <si>
    <t>Marguerite</t>
  </si>
  <si>
    <t>Louise</t>
  </si>
  <si>
    <t>Michel</t>
  </si>
  <si>
    <t>BLANC</t>
  </si>
  <si>
    <t>Jeanne</t>
  </si>
  <si>
    <t>Daniel</t>
  </si>
  <si>
    <t>Marie</t>
  </si>
  <si>
    <t>Marc</t>
  </si>
  <si>
    <t>Hélène</t>
  </si>
  <si>
    <t>Yves</t>
  </si>
  <si>
    <t>Mathieu</t>
  </si>
  <si>
    <t>Simon</t>
  </si>
  <si>
    <t>Béatrice</t>
  </si>
  <si>
    <t>Ind.Réf</t>
  </si>
  <si>
    <t>Père</t>
  </si>
  <si>
    <t>Mère</t>
  </si>
  <si>
    <t>Conjoint1</t>
  </si>
  <si>
    <t>Conjoint2</t>
  </si>
  <si>
    <t>Conjoint3</t>
  </si>
  <si>
    <t>Lig</t>
  </si>
  <si>
    <t>NP</t>
  </si>
  <si>
    <t>Individus</t>
  </si>
  <si>
    <t>indmax =</t>
  </si>
  <si>
    <t>N°</t>
  </si>
  <si>
    <t>evenmax =</t>
  </si>
  <si>
    <t>idev</t>
  </si>
  <si>
    <t>De1</t>
  </si>
  <si>
    <t>Te1</t>
  </si>
  <si>
    <t>De2</t>
  </si>
  <si>
    <t>Te2</t>
  </si>
  <si>
    <t>De3</t>
  </si>
  <si>
    <t>Te3</t>
  </si>
  <si>
    <t>De4</t>
  </si>
  <si>
    <t>Te4</t>
  </si>
  <si>
    <t>De5</t>
  </si>
  <si>
    <t>Te5</t>
  </si>
  <si>
    <t>Pat</t>
  </si>
  <si>
    <t>INDIVIDU</t>
  </si>
  <si>
    <t>NOM:</t>
  </si>
  <si>
    <t>Prénoms:</t>
  </si>
  <si>
    <t>Surnom:</t>
  </si>
  <si>
    <t>Sexe (M,F):</t>
  </si>
  <si>
    <t>Né(e) le:</t>
  </si>
  <si>
    <t>à:</t>
  </si>
  <si>
    <t>Décédé(e) le:</t>
  </si>
  <si>
    <t>Profession:</t>
  </si>
  <si>
    <t>Nationalité:</t>
  </si>
  <si>
    <t>PERE</t>
  </si>
  <si>
    <t>MERE</t>
  </si>
  <si>
    <t>UNION 1</t>
  </si>
  <si>
    <t>UNION 2</t>
  </si>
  <si>
    <t>UNION 3</t>
  </si>
  <si>
    <t>EVENEMENTS</t>
  </si>
  <si>
    <t>Dates</t>
  </si>
  <si>
    <t>Textes</t>
  </si>
  <si>
    <t>Index</t>
  </si>
  <si>
    <t>Religion:</t>
  </si>
  <si>
    <t>Liens</t>
  </si>
  <si>
    <t>Conj 1</t>
  </si>
  <si>
    <t>Conj 2</t>
  </si>
  <si>
    <t>Conj 3</t>
  </si>
  <si>
    <t>M</t>
  </si>
  <si>
    <t>naiss</t>
  </si>
  <si>
    <t>décès</t>
  </si>
  <si>
    <t>n-d</t>
  </si>
  <si>
    <t>lgind =</t>
  </si>
  <si>
    <t>lgeven =</t>
  </si>
  <si>
    <t>Iua</t>
  </si>
  <si>
    <t>Dua</t>
  </si>
  <si>
    <t>Lua</t>
  </si>
  <si>
    <t>Tua</t>
  </si>
  <si>
    <t>Iub</t>
  </si>
  <si>
    <t>Dub</t>
  </si>
  <si>
    <t>Lub</t>
  </si>
  <si>
    <t>Tub</t>
  </si>
  <si>
    <t>Iuc</t>
  </si>
  <si>
    <t>Duc</t>
  </si>
  <si>
    <t>Luc</t>
  </si>
  <si>
    <t>Tuc</t>
  </si>
  <si>
    <t>Du</t>
  </si>
  <si>
    <t>Lu</t>
  </si>
  <si>
    <t>Tu</t>
  </si>
  <si>
    <t>F</t>
  </si>
  <si>
    <t>évèn1</t>
  </si>
  <si>
    <t>évèn2</t>
  </si>
  <si>
    <t>évèn3</t>
  </si>
  <si>
    <t>évèn4</t>
  </si>
  <si>
    <t>évèn5</t>
  </si>
  <si>
    <t>évènements</t>
  </si>
  <si>
    <t>levenref =</t>
  </si>
  <si>
    <t>sur</t>
  </si>
  <si>
    <t>1a</t>
  </si>
  <si>
    <t>1b</t>
  </si>
  <si>
    <t/>
  </si>
  <si>
    <t>indref</t>
  </si>
  <si>
    <t>tlnppere</t>
  </si>
  <si>
    <t>tlnpmere</t>
  </si>
  <si>
    <t>tlnpua</t>
  </si>
  <si>
    <t>tlnpub</t>
  </si>
  <si>
    <t>tlnpuc</t>
  </si>
  <si>
    <t>tlndpere</t>
  </si>
  <si>
    <t>tlndmere</t>
  </si>
  <si>
    <t>refde1</t>
  </si>
  <si>
    <t>refde2</t>
  </si>
  <si>
    <t>refde3</t>
  </si>
  <si>
    <t>refde4</t>
  </si>
  <si>
    <t>refde5</t>
  </si>
  <si>
    <t>refte1</t>
  </si>
  <si>
    <t>refte2</t>
  </si>
  <si>
    <t>refte3</t>
  </si>
  <si>
    <t>refte4</t>
  </si>
  <si>
    <t>refte5</t>
  </si>
  <si>
    <t>firef</t>
  </si>
  <si>
    <t>fpm</t>
  </si>
  <si>
    <t>A</t>
  </si>
  <si>
    <t>B</t>
  </si>
  <si>
    <t>C</t>
  </si>
  <si>
    <t>D</t>
  </si>
  <si>
    <t>E</t>
  </si>
  <si>
    <t>G</t>
  </si>
  <si>
    <t>H</t>
  </si>
  <si>
    <t>I</t>
  </si>
  <si>
    <t>J</t>
  </si>
  <si>
    <t>K</t>
  </si>
  <si>
    <t>L</t>
  </si>
  <si>
    <t>N</t>
  </si>
  <si>
    <t>O</t>
  </si>
  <si>
    <t>P</t>
  </si>
  <si>
    <t>Q</t>
  </si>
  <si>
    <t>R</t>
  </si>
  <si>
    <t>S</t>
  </si>
  <si>
    <t>T</t>
  </si>
  <si>
    <t>U</t>
  </si>
  <si>
    <t>V</t>
  </si>
  <si>
    <t>W</t>
  </si>
  <si>
    <t>X</t>
  </si>
  <si>
    <t>Y</t>
  </si>
  <si>
    <t>Z</t>
  </si>
  <si>
    <t>AA</t>
  </si>
  <si>
    <t>AB</t>
  </si>
  <si>
    <t>AC</t>
  </si>
  <si>
    <t>AD</t>
  </si>
  <si>
    <t>AE</t>
  </si>
  <si>
    <t>AF</t>
  </si>
  <si>
    <t>AG</t>
  </si>
  <si>
    <t>AH</t>
  </si>
  <si>
    <t>Saisie</t>
  </si>
  <si>
    <t>fnm</t>
  </si>
  <si>
    <t>fsm</t>
  </si>
  <si>
    <t>fsex</t>
  </si>
  <si>
    <t>fdn</t>
  </si>
  <si>
    <t>fln</t>
  </si>
  <si>
    <t>fdd</t>
  </si>
  <si>
    <t>fld</t>
  </si>
  <si>
    <t>fpat</t>
  </si>
  <si>
    <t>fnat</t>
  </si>
  <si>
    <t>fpro</t>
  </si>
  <si>
    <t>frel</t>
  </si>
  <si>
    <t>fipere</t>
  </si>
  <si>
    <t>fimere</t>
  </si>
  <si>
    <t>fiua</t>
  </si>
  <si>
    <t>fdua</t>
  </si>
  <si>
    <t>flua</t>
  </si>
  <si>
    <t>ftua</t>
  </si>
  <si>
    <t>fiub</t>
  </si>
  <si>
    <t>fdub</t>
  </si>
  <si>
    <t>flub</t>
  </si>
  <si>
    <t>fiuc</t>
  </si>
  <si>
    <t>fduc</t>
  </si>
  <si>
    <t>fluc</t>
  </si>
  <si>
    <t>ftuc</t>
  </si>
  <si>
    <t>fnppere</t>
  </si>
  <si>
    <t>fvipere</t>
  </si>
  <si>
    <t>fnpmere</t>
  </si>
  <si>
    <t>fvimere</t>
  </si>
  <si>
    <t>fnpua</t>
  </si>
  <si>
    <t>fnpub</t>
  </si>
  <si>
    <t>fnpuc</t>
  </si>
  <si>
    <t>flistenfa</t>
  </si>
  <si>
    <t>flistenfb</t>
  </si>
  <si>
    <t>flistenfc</t>
  </si>
  <si>
    <t>de_1</t>
  </si>
  <si>
    <t>te_1</t>
  </si>
  <si>
    <t>de_2</t>
  </si>
  <si>
    <t>te_2</t>
  </si>
  <si>
    <t>de_3</t>
  </si>
  <si>
    <t>te_3</t>
  </si>
  <si>
    <t>de_4</t>
  </si>
  <si>
    <t>te_4</t>
  </si>
  <si>
    <t>de_5</t>
  </si>
  <si>
    <t>te_5</t>
  </si>
  <si>
    <t>Tableau des références Individu (ref)</t>
  </si>
  <si>
    <t>Tableau des Liens Parents, Conjoints et Enfants (tl)</t>
  </si>
  <si>
    <t>Ascendante</t>
  </si>
  <si>
    <t>Descendante</t>
  </si>
  <si>
    <t>1.0.1</t>
  </si>
  <si>
    <t>Albert</t>
  </si>
  <si>
    <t>m</t>
  </si>
  <si>
    <t>Léontine</t>
  </si>
  <si>
    <t>2.1.1</t>
  </si>
  <si>
    <t>3.1.1</t>
  </si>
  <si>
    <t>6.5.6</t>
  </si>
  <si>
    <t>6.6.7</t>
  </si>
  <si>
    <t>4a</t>
  </si>
  <si>
    <t>4b</t>
  </si>
  <si>
    <t>N° St</t>
  </si>
  <si>
    <t>NOM  Prénoms</t>
  </si>
  <si>
    <t>NAISSANCE</t>
  </si>
  <si>
    <t>DECES</t>
  </si>
  <si>
    <t>UNION</t>
  </si>
  <si>
    <t>2me génération</t>
  </si>
  <si>
    <t>3me génération</t>
  </si>
  <si>
    <t>4me génération</t>
  </si>
  <si>
    <t>5me génération</t>
  </si>
  <si>
    <t>Listsimple</t>
  </si>
  <si>
    <t>6me génération</t>
  </si>
  <si>
    <t>7me génération</t>
  </si>
  <si>
    <t>Types</t>
  </si>
  <si>
    <t>Numérotations</t>
  </si>
  <si>
    <t>Validité des numérotations et Listes</t>
  </si>
  <si>
    <t>Listdétaillée</t>
  </si>
  <si>
    <t>+</t>
  </si>
  <si>
    <t>1re génération</t>
  </si>
  <si>
    <t>°</t>
  </si>
  <si>
    <t>x</t>
  </si>
  <si>
    <t>GAD</t>
  </si>
  <si>
    <t>NOM Prénoms</t>
  </si>
  <si>
    <t>Date et</t>
  </si>
  <si>
    <t>lieu de naissance</t>
  </si>
  <si>
    <t>lieu de décès</t>
  </si>
  <si>
    <t>lieu d'union</t>
  </si>
  <si>
    <t>1e génération</t>
  </si>
  <si>
    <t>2e génération</t>
  </si>
  <si>
    <t>3e génération</t>
  </si>
  <si>
    <t>4e génération</t>
  </si>
  <si>
    <t>5e génération</t>
  </si>
  <si>
    <t>Supprime</t>
  </si>
  <si>
    <t>Listes</t>
  </si>
  <si>
    <t>Identité  et  liens  d'un  individu</t>
  </si>
  <si>
    <t>&gt;0</t>
  </si>
  <si>
    <t>Choixnum()</t>
  </si>
  <si>
    <t>Supprimeindiv()</t>
  </si>
  <si>
    <t>Saisieindiv()</t>
  </si>
  <si>
    <t>Index dispo</t>
  </si>
  <si>
    <t>Idoc</t>
  </si>
  <si>
    <t>Ldocref=</t>
  </si>
  <si>
    <t>docmax =</t>
  </si>
  <si>
    <t>lgdoc =</t>
  </si>
  <si>
    <t>idoc</t>
  </si>
  <si>
    <t>Naissance</t>
  </si>
  <si>
    <t>Décès</t>
  </si>
  <si>
    <t>Mariage1</t>
  </si>
  <si>
    <t>Mariage2</t>
  </si>
  <si>
    <t>Mariage3</t>
  </si>
  <si>
    <t>Divers</t>
  </si>
  <si>
    <t>4.1.1</t>
  </si>
  <si>
    <t>4.1.2</t>
  </si>
  <si>
    <t>4.1.3</t>
  </si>
  <si>
    <t>Ans</t>
  </si>
  <si>
    <t>AI</t>
  </si>
  <si>
    <t>cans</t>
  </si>
  <si>
    <t>Docréf</t>
  </si>
  <si>
    <t>Idev</t>
  </si>
  <si>
    <t>6e génération</t>
  </si>
  <si>
    <t>Lieu union</t>
  </si>
  <si>
    <t>Date union</t>
  </si>
  <si>
    <t>Choixtri()</t>
  </si>
  <si>
    <t>7e génération</t>
  </si>
  <si>
    <t>2.1.2</t>
  </si>
  <si>
    <t>3.2.2</t>
  </si>
  <si>
    <t>4.2.4</t>
  </si>
  <si>
    <t>5.1a.1</t>
  </si>
  <si>
    <t>5.1b.3</t>
  </si>
  <si>
    <t>5.2.5</t>
  </si>
  <si>
    <t>5.4.6</t>
  </si>
  <si>
    <t>6.1.1</t>
  </si>
  <si>
    <t>7.2.1</t>
  </si>
  <si>
    <t>7.2.2</t>
  </si>
  <si>
    <t>7.2.3</t>
  </si>
  <si>
    <t>7.3.4</t>
  </si>
  <si>
    <t>7.3.5</t>
  </si>
  <si>
    <t>7.5.6</t>
  </si>
  <si>
    <t>7.6.7</t>
  </si>
  <si>
    <t>8.1.1</t>
  </si>
  <si>
    <t>8.4a.2</t>
  </si>
  <si>
    <t>8.4b.3</t>
  </si>
  <si>
    <t>8.7.5</t>
  </si>
  <si>
    <t>implex</t>
  </si>
  <si>
    <t>8me génération</t>
  </si>
  <si>
    <t>-</t>
  </si>
  <si>
    <t>Tables</t>
  </si>
  <si>
    <t>Choixtable()</t>
  </si>
  <si>
    <t>Descendance</t>
  </si>
  <si>
    <t>gad</t>
  </si>
  <si>
    <t>LigLds</t>
  </si>
  <si>
    <t>5.1a.2</t>
  </si>
  <si>
    <t>5.1b.4</t>
  </si>
  <si>
    <t>6.3.2</t>
  </si>
  <si>
    <t>6.3.3</t>
  </si>
  <si>
    <t>6.3.4</t>
  </si>
  <si>
    <t>6.4.5</t>
  </si>
  <si>
    <t>gadu =</t>
  </si>
  <si>
    <t>nasc1</t>
  </si>
  <si>
    <t>nasc2</t>
  </si>
  <si>
    <t>des1</t>
  </si>
  <si>
    <t xml:space="preserve">x </t>
  </si>
  <si>
    <t>bdind</t>
  </si>
  <si>
    <t>Ind!A1:Aix</t>
  </si>
  <si>
    <t>bdeven</t>
  </si>
  <si>
    <t>Even!A1:Kx</t>
  </si>
  <si>
    <t>bddoc</t>
  </si>
  <si>
    <t>Doc!A1:Hx</t>
  </si>
  <si>
    <t>indmax</t>
  </si>
  <si>
    <t>E4</t>
  </si>
  <si>
    <t>evenmax</t>
  </si>
  <si>
    <t>E5</t>
  </si>
  <si>
    <t>docmax</t>
  </si>
  <si>
    <t>E6</t>
  </si>
  <si>
    <t>lgind</t>
  </si>
  <si>
    <t>lgeven</t>
  </si>
  <si>
    <t>G6</t>
  </si>
  <si>
    <t>lgdoc</t>
  </si>
  <si>
    <t>G4</t>
  </si>
  <si>
    <t>idxdispo</t>
  </si>
  <si>
    <t>I4</t>
  </si>
  <si>
    <t>F9</t>
  </si>
  <si>
    <t>refip</t>
  </si>
  <si>
    <t>F10</t>
  </si>
  <si>
    <t>refim</t>
  </si>
  <si>
    <t>F11</t>
  </si>
  <si>
    <t>refiua</t>
  </si>
  <si>
    <t>refiub</t>
  </si>
  <si>
    <t>refiuc</t>
  </si>
  <si>
    <t>F12</t>
  </si>
  <si>
    <t>F13</t>
  </si>
  <si>
    <t>F14</t>
  </si>
  <si>
    <t>ligref</t>
  </si>
  <si>
    <t>G9</t>
  </si>
  <si>
    <t>lrefua</t>
  </si>
  <si>
    <t>lrefub</t>
  </si>
  <si>
    <t>lrefuc</t>
  </si>
  <si>
    <t>G12</t>
  </si>
  <si>
    <t>G13</t>
  </si>
  <si>
    <t>G14</t>
  </si>
  <si>
    <t>refnp</t>
  </si>
  <si>
    <t>I9</t>
  </si>
  <si>
    <t>refnpa</t>
  </si>
  <si>
    <t>I12</t>
  </si>
  <si>
    <t>refnpb</t>
  </si>
  <si>
    <t>I13</t>
  </si>
  <si>
    <t>refnpc</t>
  </si>
  <si>
    <t>I14</t>
  </si>
  <si>
    <t>refnm</t>
  </si>
  <si>
    <t>J9</t>
  </si>
  <si>
    <t>refpm</t>
  </si>
  <si>
    <t>K9</t>
  </si>
  <si>
    <t>refsm</t>
  </si>
  <si>
    <t>L9</t>
  </si>
  <si>
    <t>refsex</t>
  </si>
  <si>
    <t>M9</t>
  </si>
  <si>
    <t>refdn</t>
  </si>
  <si>
    <t>N9</t>
  </si>
  <si>
    <t>refln</t>
  </si>
  <si>
    <t>O9</t>
  </si>
  <si>
    <t>refdd</t>
  </si>
  <si>
    <t>P9</t>
  </si>
  <si>
    <t>refld</t>
  </si>
  <si>
    <t>Q9</t>
  </si>
  <si>
    <t>refpat</t>
  </si>
  <si>
    <t>R9</t>
  </si>
  <si>
    <t>refnat</t>
  </si>
  <si>
    <t>S9</t>
  </si>
  <si>
    <t>refpro</t>
  </si>
  <si>
    <t>T9</t>
  </si>
  <si>
    <t>refrel</t>
  </si>
  <si>
    <t>U9</t>
  </si>
  <si>
    <t>refdua</t>
  </si>
  <si>
    <t>refdub</t>
  </si>
  <si>
    <t>refduc</t>
  </si>
  <si>
    <t>V12</t>
  </si>
  <si>
    <t>V13</t>
  </si>
  <si>
    <t>V14</t>
  </si>
  <si>
    <t>reflua</t>
  </si>
  <si>
    <t>reflub</t>
  </si>
  <si>
    <t>refluc</t>
  </si>
  <si>
    <t>W12</t>
  </si>
  <si>
    <t>W13</t>
  </si>
  <si>
    <t>W14</t>
  </si>
  <si>
    <t>reftua</t>
  </si>
  <si>
    <t>reftub</t>
  </si>
  <si>
    <t>reftuc</t>
  </si>
  <si>
    <t>X12</t>
  </si>
  <si>
    <t>X13</t>
  </si>
  <si>
    <t>X14</t>
  </si>
  <si>
    <t>Bases de données</t>
  </si>
  <si>
    <t>Références</t>
  </si>
  <si>
    <t>lgua</t>
  </si>
  <si>
    <t>lgub</t>
  </si>
  <si>
    <t>lguc</t>
  </si>
  <si>
    <t>G20</t>
  </si>
  <si>
    <t>G21</t>
  </si>
  <si>
    <t>G22</t>
  </si>
  <si>
    <t>I18</t>
  </si>
  <si>
    <t>I19</t>
  </si>
  <si>
    <t>I20</t>
  </si>
  <si>
    <t>I21</t>
  </si>
  <si>
    <t>I22</t>
  </si>
  <si>
    <t>Q18</t>
  </si>
  <si>
    <t>Q19</t>
  </si>
  <si>
    <t>E29</t>
  </si>
  <si>
    <t>E30</t>
  </si>
  <si>
    <t>E31</t>
  </si>
  <si>
    <t>E32</t>
  </si>
  <si>
    <t>E33</t>
  </si>
  <si>
    <t>F29</t>
  </si>
  <si>
    <t>F30</t>
  </si>
  <si>
    <t>F31</t>
  </si>
  <si>
    <t>F32</t>
  </si>
  <si>
    <t>F33</t>
  </si>
  <si>
    <t>levenref</t>
  </si>
  <si>
    <t>E27</t>
  </si>
  <si>
    <t>refdna</t>
  </si>
  <si>
    <t>refdnb</t>
  </si>
  <si>
    <t>refdnc</t>
  </si>
  <si>
    <t>reflna</t>
  </si>
  <si>
    <t>refdda</t>
  </si>
  <si>
    <t>reflda</t>
  </si>
  <si>
    <t>reflnb</t>
  </si>
  <si>
    <t>refddb</t>
  </si>
  <si>
    <t>refldb</t>
  </si>
  <si>
    <t>reflnc</t>
  </si>
  <si>
    <t>refddc</t>
  </si>
  <si>
    <t>refldc</t>
  </si>
  <si>
    <t>N12</t>
  </si>
  <si>
    <t>O12</t>
  </si>
  <si>
    <t>P12</t>
  </si>
  <si>
    <t>Q12</t>
  </si>
  <si>
    <t>N13</t>
  </si>
  <si>
    <t>O13</t>
  </si>
  <si>
    <t>P13</t>
  </si>
  <si>
    <t>Q13</t>
  </si>
  <si>
    <t>N14</t>
  </si>
  <si>
    <t>O14</t>
  </si>
  <si>
    <t>P14</t>
  </si>
  <si>
    <t>Q14</t>
  </si>
  <si>
    <t>Union1</t>
  </si>
  <si>
    <t>Union2</t>
  </si>
  <si>
    <t>Union3</t>
  </si>
  <si>
    <t>Evènements</t>
  </si>
  <si>
    <t>Documents</t>
  </si>
  <si>
    <t>ldocref</t>
  </si>
  <si>
    <t>E39</t>
  </si>
  <si>
    <t>refdoc</t>
  </si>
  <si>
    <t>refdoc1</t>
  </si>
  <si>
    <t>refdoc2</t>
  </si>
  <si>
    <t>refdoc3</t>
  </si>
  <si>
    <t>refdoc4</t>
  </si>
  <si>
    <t>refdoc5</t>
  </si>
  <si>
    <t>refdoc6</t>
  </si>
  <si>
    <t>E40</t>
  </si>
  <si>
    <t>E41</t>
  </si>
  <si>
    <t>E42</t>
  </si>
  <si>
    <t>E43</t>
  </si>
  <si>
    <t>E44</t>
  </si>
  <si>
    <t>E45</t>
  </si>
  <si>
    <t>E46</t>
  </si>
  <si>
    <t>ftu</t>
  </si>
  <si>
    <t>nbenfa</t>
  </si>
  <si>
    <t>nbenfb</t>
  </si>
  <si>
    <t>nbenfc</t>
  </si>
  <si>
    <t>Validités</t>
  </si>
  <si>
    <t>Implex</t>
  </si>
  <si>
    <t>nimplex</t>
  </si>
  <si>
    <t>vnasc</t>
  </si>
  <si>
    <t>vndesc</t>
  </si>
  <si>
    <t>G36</t>
  </si>
  <si>
    <t>F36</t>
  </si>
  <si>
    <t>G37</t>
  </si>
  <si>
    <t>vlas</t>
  </si>
  <si>
    <t>vlds</t>
  </si>
  <si>
    <t>I36</t>
  </si>
  <si>
    <t>I37</t>
  </si>
  <si>
    <t>vlad</t>
  </si>
  <si>
    <t>J36</t>
  </si>
  <si>
    <t>Listes simples</t>
  </si>
  <si>
    <t>Liste détaillée</t>
  </si>
  <si>
    <t>stmax</t>
  </si>
  <si>
    <t>K36</t>
  </si>
  <si>
    <t>gad1</t>
  </si>
  <si>
    <t>gadu</t>
  </si>
  <si>
    <t>gadu1</t>
  </si>
  <si>
    <t>gadu2</t>
  </si>
  <si>
    <t>gadu3</t>
  </si>
  <si>
    <t>gad2</t>
  </si>
  <si>
    <t>J41</t>
  </si>
  <si>
    <t>L39</t>
  </si>
  <si>
    <t>J42</t>
  </si>
  <si>
    <t>J43</t>
  </si>
  <si>
    <t>J44</t>
  </si>
  <si>
    <t>J45</t>
  </si>
  <si>
    <t>npgad</t>
  </si>
  <si>
    <t>npgad1</t>
  </si>
  <si>
    <t>npgad2</t>
  </si>
  <si>
    <t>npgad3</t>
  </si>
  <si>
    <t>L41</t>
  </si>
  <si>
    <t>L42</t>
  </si>
  <si>
    <t>L43</t>
  </si>
  <si>
    <t>L44</t>
  </si>
  <si>
    <t>dun1</t>
  </si>
  <si>
    <t>N42</t>
  </si>
  <si>
    <t>dun2</t>
  </si>
  <si>
    <t>N43</t>
  </si>
  <si>
    <t>dun3</t>
  </si>
  <si>
    <t>N44</t>
  </si>
  <si>
    <t>asc1</t>
  </si>
  <si>
    <t>asc2</t>
  </si>
  <si>
    <t>P45</t>
  </si>
  <si>
    <t>P41</t>
  </si>
  <si>
    <t>Q41</t>
  </si>
  <si>
    <t>Q45</t>
  </si>
  <si>
    <t>R41</t>
  </si>
  <si>
    <t>Tableau de descendance</t>
  </si>
  <si>
    <t>validlist</t>
  </si>
  <si>
    <t>Contenu des bases de données</t>
  </si>
  <si>
    <t>Tableau des liens</t>
  </si>
  <si>
    <t>Feuille de saisie</t>
  </si>
  <si>
    <t>lgad</t>
  </si>
  <si>
    <t>K41</t>
  </si>
  <si>
    <t>Table descendance</t>
  </si>
  <si>
    <t>NOM   DES   PLAGES   DE   CELLULES   FEUILLE   "CAL"</t>
  </si>
  <si>
    <t>Feuille  "Cal"  de  Tribu-2</t>
  </si>
  <si>
    <t>DOCUMENTS</t>
  </si>
  <si>
    <t>Lien fichiers</t>
  </si>
  <si>
    <t>union1</t>
  </si>
  <si>
    <t>union2</t>
  </si>
  <si>
    <t>union3</t>
  </si>
  <si>
    <t>cidoc</t>
  </si>
  <si>
    <t>cdoc1</t>
  </si>
  <si>
    <t>cdoc2</t>
  </si>
  <si>
    <t>cdoc3</t>
  </si>
  <si>
    <t>cdoc4</t>
  </si>
  <si>
    <t>cdoc5</t>
  </si>
  <si>
    <t>cdoc6</t>
  </si>
  <si>
    <t>cdoc7</t>
  </si>
  <si>
    <t>44. BLANC Béatrice</t>
  </si>
  <si>
    <t>NOM Prénoms, lieux, événements</t>
  </si>
  <si>
    <t>Nationalité, métier, religion</t>
  </si>
  <si>
    <t>Montélimar</t>
  </si>
  <si>
    <t>1808</t>
  </si>
  <si>
    <t>Constantine</t>
  </si>
  <si>
    <t>Sétif</t>
  </si>
  <si>
    <t>1887</t>
  </si>
  <si>
    <t>Alger</t>
  </si>
  <si>
    <t>Paris</t>
  </si>
  <si>
    <t>1915</t>
  </si>
  <si>
    <t>restaurateur</t>
  </si>
  <si>
    <t>Enseignant</t>
  </si>
  <si>
    <t>1944</t>
  </si>
  <si>
    <t>01/01/1950</t>
  </si>
  <si>
    <t>Orange (84)</t>
  </si>
  <si>
    <t>02/01/1940</t>
  </si>
  <si>
    <t>Menuisier</t>
  </si>
  <si>
    <t>03/01/1947</t>
  </si>
  <si>
    <t>04/01/1984</t>
  </si>
  <si>
    <t>Sélestat (67)</t>
  </si>
  <si>
    <t>05/01/1974</t>
  </si>
  <si>
    <t>Ribauvillé (68)</t>
  </si>
  <si>
    <t>représentant vins</t>
  </si>
  <si>
    <t>06/01/1977</t>
  </si>
  <si>
    <t>Restaurateur</t>
  </si>
  <si>
    <t>Etudiante</t>
  </si>
  <si>
    <t>06/01/1925</t>
  </si>
  <si>
    <t>Couturière</t>
  </si>
  <si>
    <t>07/01/1915</t>
  </si>
  <si>
    <t>Pilote de chasse</t>
  </si>
  <si>
    <t>08/01/1945</t>
  </si>
  <si>
    <t>Mc</t>
  </si>
  <si>
    <t>08/01/1970</t>
  </si>
  <si>
    <t>Montélimar (26)</t>
  </si>
  <si>
    <t>Secrétaire mairie</t>
  </si>
  <si>
    <t>09/01/1948</t>
  </si>
  <si>
    <t>Avocate</t>
  </si>
  <si>
    <t>10/01/1952</t>
  </si>
  <si>
    <t>Moniteur de sport</t>
  </si>
  <si>
    <t>11/01/1973</t>
  </si>
  <si>
    <t>12/01/1982</t>
  </si>
  <si>
    <t>Chambéry (73)</t>
  </si>
  <si>
    <t>12/01/1951</t>
  </si>
  <si>
    <t>Colmar (68)</t>
  </si>
  <si>
    <t>13/01/1973</t>
  </si>
  <si>
    <t>15/01/1946</t>
  </si>
  <si>
    <t>Instituteur</t>
  </si>
  <si>
    <t>16/01/1944</t>
  </si>
  <si>
    <t>17/01/1975</t>
  </si>
  <si>
    <t>17/01/1980</t>
  </si>
  <si>
    <t>18/01/1890</t>
  </si>
  <si>
    <t>Ingénieur aéronautique</t>
  </si>
  <si>
    <t>19/01/1914</t>
  </si>
  <si>
    <t>20/01/1969</t>
  </si>
  <si>
    <t>20/01/1923</t>
  </si>
  <si>
    <t>Strasbourg (67)</t>
  </si>
  <si>
    <t>21/01/1945</t>
  </si>
  <si>
    <t>01/02/1920</t>
  </si>
  <si>
    <t>02/02/1942</t>
  </si>
  <si>
    <t>03/02/1906</t>
  </si>
  <si>
    <t>Constantine (Algérie)</t>
  </si>
  <si>
    <t>Marin</t>
  </si>
  <si>
    <t>04/02/1950</t>
  </si>
  <si>
    <t>ingénieur agronome</t>
  </si>
  <si>
    <t>05/02/1865</t>
  </si>
  <si>
    <t>Gendarme</t>
  </si>
  <si>
    <t>06/02/1889</t>
  </si>
  <si>
    <t>06/02/1900</t>
  </si>
  <si>
    <t>07/02/1930</t>
  </si>
  <si>
    <t>Valence (26)</t>
  </si>
  <si>
    <t>08/02/1895</t>
  </si>
  <si>
    <t>Fonctionnaire</t>
  </si>
  <si>
    <t>09/02/1919</t>
  </si>
  <si>
    <t>08/02/1887</t>
  </si>
  <si>
    <t>Sétif (Algérie)</t>
  </si>
  <si>
    <t>10/02/1885</t>
  </si>
  <si>
    <t>Voiturier</t>
  </si>
  <si>
    <t>11/02/1905</t>
  </si>
  <si>
    <t>11/02/1920</t>
  </si>
  <si>
    <t>Vigneron</t>
  </si>
  <si>
    <t>12/02/1949</t>
  </si>
  <si>
    <t>13/02/1856</t>
  </si>
  <si>
    <t>ouvrier agricole</t>
  </si>
  <si>
    <t>14/02/1849</t>
  </si>
  <si>
    <t>15/02/1864</t>
  </si>
  <si>
    <t>Militaire</t>
  </si>
  <si>
    <t>15/02/1855</t>
  </si>
  <si>
    <t>Contremaitre</t>
  </si>
  <si>
    <t>16/02/1884</t>
  </si>
  <si>
    <t>17/02/1890</t>
  </si>
  <si>
    <t>20/01/1895</t>
  </si>
  <si>
    <t>21/02/1896</t>
  </si>
  <si>
    <t>22/03/1866</t>
  </si>
  <si>
    <t>23/04/1856</t>
  </si>
  <si>
    <t>24/05/1829</t>
  </si>
  <si>
    <t>25/06/1830</t>
  </si>
  <si>
    <t>27/08/1856</t>
  </si>
  <si>
    <t>28/09/1901</t>
  </si>
  <si>
    <t>29/10/1886</t>
  </si>
  <si>
    <t>30/11/1921</t>
  </si>
  <si>
    <t>01/12/1924</t>
  </si>
  <si>
    <t>02/01/1945</t>
  </si>
  <si>
    <t>03/02/1953</t>
  </si>
  <si>
    <t>04/03/1954</t>
  </si>
  <si>
    <t>05/04/1921</t>
  </si>
  <si>
    <t>06/05/1870</t>
  </si>
  <si>
    <t>07/06/1820</t>
  </si>
  <si>
    <t>08/07/1860</t>
  </si>
  <si>
    <t>10/09/1915</t>
  </si>
  <si>
    <t>11/10/1828</t>
  </si>
  <si>
    <t>12/11/1849</t>
  </si>
  <si>
    <t>Auguste</t>
  </si>
  <si>
    <t>Inconnu</t>
  </si>
  <si>
    <t>Montélimar?</t>
  </si>
  <si>
    <t>Cultivateur</t>
  </si>
  <si>
    <t>Lyon (69)</t>
  </si>
  <si>
    <t>Crest (26)</t>
  </si>
  <si>
    <t>Grignan (26)</t>
  </si>
  <si>
    <t>GAUTIER</t>
  </si>
  <si>
    <t>GUILLAUME</t>
  </si>
  <si>
    <t>simone</t>
  </si>
  <si>
    <t>VINCENT</t>
  </si>
  <si>
    <t>BLAISE</t>
  </si>
  <si>
    <t>ARNAUD</t>
  </si>
  <si>
    <t>Eulalie</t>
  </si>
  <si>
    <t>VALENTIN</t>
  </si>
  <si>
    <t>Nicole</t>
  </si>
  <si>
    <t>CLAUDE</t>
  </si>
  <si>
    <t>Rolande</t>
  </si>
  <si>
    <t>ALEXIS</t>
  </si>
  <si>
    <t>Juliette</t>
  </si>
  <si>
    <t>DAMIEN</t>
  </si>
  <si>
    <t>Huguette</t>
  </si>
  <si>
    <t>LAZARE</t>
  </si>
  <si>
    <t>Valérie</t>
  </si>
  <si>
    <t>ROMAIN</t>
  </si>
  <si>
    <t>Irène</t>
  </si>
  <si>
    <t>AUBIN</t>
  </si>
  <si>
    <t>Sandrine</t>
  </si>
  <si>
    <t>CHARLES</t>
  </si>
  <si>
    <t>Catherine</t>
  </si>
  <si>
    <t>LOUIS</t>
  </si>
  <si>
    <t>Bénédicte</t>
  </si>
  <si>
    <t>GONTRAN</t>
  </si>
  <si>
    <t>Clémence</t>
  </si>
  <si>
    <t>BENJAMIN</t>
  </si>
  <si>
    <t>Pascale</t>
  </si>
  <si>
    <t>RICHARD</t>
  </si>
  <si>
    <t>Julie</t>
  </si>
  <si>
    <t>52. BLANC Auguste</t>
  </si>
  <si>
    <t>43. GAUTIER Simon</t>
  </si>
  <si>
    <t>1. GAUTIER Jean</t>
  </si>
  <si>
    <t>28. GUILLAUME simone</t>
  </si>
  <si>
    <t>2. GAUTIER Antoine</t>
  </si>
  <si>
    <t>30. BLAISE Jeanne</t>
  </si>
  <si>
    <t>6. GAUTIER Louis</t>
  </si>
  <si>
    <t>32. ARNAUD Eulalie</t>
  </si>
  <si>
    <t>9. GAUTIER J.Louis</t>
  </si>
  <si>
    <t>36. DAMIEN Huguette</t>
  </si>
  <si>
    <t>15. GAUTIER Paul</t>
  </si>
  <si>
    <t>39. AUBIN Sandrine</t>
  </si>
  <si>
    <t>22. GAUTIER Michel</t>
  </si>
  <si>
    <t>10/09/1870</t>
  </si>
  <si>
    <t>11/10/1875</t>
  </si>
  <si>
    <t>08/07/1825</t>
  </si>
  <si>
    <t>12/12/1865</t>
  </si>
  <si>
    <t>09/08/1895</t>
  </si>
  <si>
    <t>03/01/1890</t>
  </si>
  <si>
    <t>30/12/1900</t>
  </si>
  <si>
    <t>04/02/1935</t>
  </si>
  <si>
    <t>Valence ?</t>
  </si>
  <si>
    <t>17/03/1910</t>
  </si>
  <si>
    <t>26/06/1920</t>
  </si>
  <si>
    <t>Alger (Algérie)</t>
  </si>
  <si>
    <t>15/05/1915</t>
  </si>
  <si>
    <t>04/08/1900</t>
  </si>
  <si>
    <t>Bougie (Algérie)</t>
  </si>
  <si>
    <t>14/03/1985</t>
  </si>
  <si>
    <t>Wintzeheim (68)</t>
  </si>
  <si>
    <t>Montélimar(26)</t>
  </si>
  <si>
    <t>08/09/2000</t>
  </si>
  <si>
    <t>18/12/1960</t>
  </si>
  <si>
    <t>04/02/1907</t>
  </si>
  <si>
    <t>28/07/1955</t>
  </si>
  <si>
    <t>Molsheim (67)</t>
  </si>
  <si>
    <t>06/04/1965</t>
  </si>
  <si>
    <t>10/01/1975</t>
  </si>
  <si>
    <t>13/10/1935</t>
  </si>
  <si>
    <t>Melun (77)</t>
  </si>
  <si>
    <t>01/03/1940</t>
  </si>
  <si>
    <t>Guebviller (68)</t>
  </si>
  <si>
    <t>02/04/1995</t>
  </si>
  <si>
    <t>14/02/1960</t>
  </si>
  <si>
    <t>Nantes (44)</t>
  </si>
  <si>
    <t>Mulhouse (68)</t>
  </si>
  <si>
    <t>Albertville (73)</t>
  </si>
  <si>
    <t xml:space="preserve">  </t>
  </si>
  <si>
    <t xml:space="preserve"> Cultivateur </t>
  </si>
  <si>
    <t>Wintzeheim(68)</t>
  </si>
  <si>
    <t>idx</t>
  </si>
  <si>
    <t>Mc50-51</t>
  </si>
  <si>
    <t>1860</t>
  </si>
  <si>
    <t>Présents à son mariage: son père Auguste, sa sœur Béatrice 52 ans.</t>
  </si>
  <si>
    <t>Fait partie des insurgés de Crest. 1853 part en exil à Constantine, accompagné de sa femme et de sa fille Isabeau.</t>
  </si>
  <si>
    <t>Veuf, rentre en France avec son fils Victor et s'installe à Valence.</t>
  </si>
  <si>
    <t>1905</t>
  </si>
  <si>
    <t>Appelé dans l'infanterie de marine et affecté à Constantine où il fait la connaissance de sa future épouse. S'installe en Algérie après sa démobilisation.</t>
  </si>
  <si>
    <t>S'engage dans l'Armée. A l'issue de la guerre 14-18, reste en Alsace.</t>
  </si>
  <si>
    <t>1940</t>
  </si>
  <si>
    <t>Mobilisé et envoyé sur le front alsacien, fait la connaissance de Clémence. Après son mariage, travaille chez son beau père.</t>
  </si>
  <si>
    <t>Au cours d'une mission aérienne, est abattu mais réussit à poser son avion prés de Strasbourg .</t>
  </si>
  <si>
    <t>l</t>
  </si>
  <si>
    <t>21/12/1964</t>
  </si>
  <si>
    <t>Inconnue</t>
  </si>
  <si>
    <r>
      <t>R</t>
    </r>
    <r>
      <rPr>
        <sz val="8"/>
        <rFont val="Arial"/>
        <family val="2"/>
      </rPr>
      <t>econnu,</t>
    </r>
    <r>
      <rPr>
        <b/>
        <sz val="8"/>
        <rFont val="Arial"/>
        <family val="2"/>
      </rPr>
      <t xml:space="preserve"> N</t>
    </r>
    <r>
      <rPr>
        <sz val="8"/>
        <rFont val="Arial"/>
        <family val="2"/>
      </rPr>
      <t>aturel,</t>
    </r>
    <r>
      <rPr>
        <b/>
        <sz val="8"/>
        <rFont val="Arial"/>
        <family val="2"/>
      </rPr>
      <t xml:space="preserve"> A</t>
    </r>
    <r>
      <rPr>
        <sz val="8"/>
        <rFont val="Arial"/>
        <family val="2"/>
      </rPr>
      <t>dopté</t>
    </r>
  </si>
  <si>
    <r>
      <t>M</t>
    </r>
    <r>
      <rPr>
        <sz val="8"/>
        <rFont val="Arial"/>
        <family val="2"/>
      </rPr>
      <t>ariage,</t>
    </r>
    <r>
      <rPr>
        <b/>
        <sz val="8"/>
        <rFont val="Arial"/>
        <family val="2"/>
      </rPr>
      <t xml:space="preserve"> L</t>
    </r>
    <r>
      <rPr>
        <sz val="8"/>
        <rFont val="Arial"/>
        <family val="2"/>
      </rPr>
      <t>ibre</t>
    </r>
  </si>
  <si>
    <t>Acte/index</t>
  </si>
  <si>
    <t>53. Inconnue ?</t>
  </si>
  <si>
    <t xml:space="preserve">54. Inconnu </t>
  </si>
  <si>
    <t>55. GAUTIER Hélène</t>
  </si>
  <si>
    <t>GAUTIER Louis</t>
  </si>
  <si>
    <t>ARNAUD Eulalie</t>
  </si>
  <si>
    <t>GAUTIER Antoine</t>
  </si>
  <si>
    <t>BLAISE Jeanne</t>
  </si>
  <si>
    <t>GAUTIER Jean</t>
  </si>
  <si>
    <t>GUILLAUME simone</t>
  </si>
  <si>
    <t>GAUTIER Simon</t>
  </si>
  <si>
    <t>BLANC Béatrice</t>
  </si>
  <si>
    <t>BLANC Auguste</t>
  </si>
  <si>
    <t>1895-1955</t>
  </si>
  <si>
    <t>1896-1965</t>
  </si>
  <si>
    <t>1855-1910</t>
  </si>
  <si>
    <t>1856-</t>
  </si>
  <si>
    <t>1829-1890</t>
  </si>
  <si>
    <t>1830-1900</t>
  </si>
  <si>
    <t>-1875</t>
  </si>
  <si>
    <t>1808-1870</t>
  </si>
  <si>
    <t>x 1828</t>
  </si>
  <si>
    <t>x 1849</t>
  </si>
  <si>
    <t>x 1884</t>
  </si>
  <si>
    <t>a) 29. VINCENT Marie</t>
  </si>
  <si>
    <t>x 1890</t>
  </si>
  <si>
    <t>b) 30. BLAISE Jeanne</t>
  </si>
  <si>
    <t>x 1905</t>
  </si>
  <si>
    <t>x 1919</t>
  </si>
  <si>
    <t>x 1942</t>
  </si>
  <si>
    <t>x 1975</t>
  </si>
  <si>
    <t>x 1973</t>
  </si>
  <si>
    <t>x 1945</t>
  </si>
  <si>
    <t>a) 41. CHARLES Catherine</t>
  </si>
  <si>
    <t>x 1982</t>
  </si>
  <si>
    <t>b) 42. LOUIS Bénédicte</t>
  </si>
  <si>
    <t>x 1930</t>
  </si>
  <si>
    <t>x 1969</t>
  </si>
  <si>
    <t>x 1864</t>
  </si>
  <si>
    <t>x 1889</t>
  </si>
  <si>
    <t>x 1914</t>
  </si>
  <si>
    <t>x 1919 Strasbourg (67)</t>
  </si>
  <si>
    <t>x 1890 Montélimar</t>
  </si>
  <si>
    <t>x 1849 Crest (26)</t>
  </si>
  <si>
    <t>x 1828 Valence (26)</t>
  </si>
  <si>
    <t>Us</t>
  </si>
  <si>
    <t>N55</t>
  </si>
  <si>
    <t xml:space="preserve"> = 24</t>
  </si>
  <si>
    <t xml:space="preserve"> = 25</t>
  </si>
  <si>
    <t>BRUN Hélène</t>
  </si>
  <si>
    <t>BRUN Pierre</t>
  </si>
  <si>
    <t>GAUTIER Eve</t>
  </si>
  <si>
    <t>BRUN Paul</t>
  </si>
  <si>
    <t>ROMAIN Irène</t>
  </si>
  <si>
    <t>BRUN Charles</t>
  </si>
  <si>
    <t>ALEXIS Juliette</t>
  </si>
  <si>
    <t>BRUN Yves</t>
  </si>
  <si>
    <t>GAUTIER Isabeau</t>
  </si>
  <si>
    <t>Inconnue 0</t>
  </si>
  <si>
    <t xml:space="preserve"> Pilote de chasse </t>
  </si>
  <si>
    <t xml:space="preserve"> Couturière </t>
  </si>
  <si>
    <t xml:space="preserve"> Ingénieur aéronautique </t>
  </si>
  <si>
    <t xml:space="preserve"> Gendarme </t>
  </si>
  <si>
    <t xml:space="preserve"> Militaire </t>
  </si>
  <si>
    <t xml:space="preserve">53. Inconnue </t>
  </si>
  <si>
    <t>Entre en France avec son père Antoine.</t>
  </si>
  <si>
    <t>1950-</t>
  </si>
  <si>
    <t>1915-1995</t>
  </si>
  <si>
    <t>x 1945 Strasbourg (67)</t>
  </si>
  <si>
    <t>1925-</t>
  </si>
  <si>
    <t>1890-1960</t>
  </si>
  <si>
    <t>x 1914 Paris</t>
  </si>
  <si>
    <t>1895-</t>
  </si>
  <si>
    <t>1865-1935</t>
  </si>
  <si>
    <t>x 1889 Paris</t>
  </si>
  <si>
    <t>1866-1940</t>
  </si>
  <si>
    <t>-1915</t>
  </si>
  <si>
    <t>x 1864 Alger</t>
  </si>
  <si>
    <t>1849-1920</t>
  </si>
  <si>
    <t xml:space="preserve"> = 24 0</t>
  </si>
  <si>
    <t xml:space="preserve"> = 25 0</t>
  </si>
  <si>
    <t>x 0 0</t>
  </si>
  <si>
    <t xml:space="preserve">Inconnue </t>
  </si>
  <si>
    <t>Valide</t>
  </si>
  <si>
    <t>8.5.4</t>
  </si>
  <si>
    <t>8.7.6</t>
  </si>
  <si>
    <t>50. BLANC Jacques</t>
  </si>
  <si>
    <t>51. RICHARD Julie</t>
  </si>
  <si>
    <t>48. BLANC Yves</t>
  </si>
  <si>
    <t>49. BENJAMIN Pascale</t>
  </si>
  <si>
    <t>45. BLANC Albert</t>
  </si>
  <si>
    <t>46. GONTRAN Clémence</t>
  </si>
  <si>
    <t>17. GAUTIER Agnès(7.2.3)</t>
  </si>
  <si>
    <t>21. BRUN Pierre(7.6.7)</t>
  </si>
  <si>
    <t>27. BRUN Hélène(8.7.6)</t>
  </si>
  <si>
    <t>40. BLANC Mathieu(5.4.6)</t>
  </si>
  <si>
    <t>11. GAUTIER Eve(6.3.4)</t>
  </si>
  <si>
    <t>8e génération</t>
  </si>
  <si>
    <t>12. GAUTIER Gilles(6.4.5)</t>
  </si>
  <si>
    <t>x 0</t>
  </si>
  <si>
    <t>x 1860</t>
  </si>
  <si>
    <t>x 1915</t>
  </si>
  <si>
    <t>x 1949</t>
  </si>
  <si>
    <t xml:space="preserve"> enfant(s)</t>
  </si>
  <si>
    <t>Victor, Léontine</t>
  </si>
  <si>
    <t>Louis, René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</si>
</sst>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8"/>
      <name val="Arial"/>
      <family val="2"/>
    </font>
    <font>
      <b/>
      <sz val="10"/>
      <name val="Arial"/>
      <family val="2"/>
    </font>
    <font>
      <b/>
      <sz val="8"/>
      <name val="Arial"/>
      <family val="2"/>
    </font>
    <font>
      <u/>
      <sz val="10"/>
      <color indexed="12"/>
      <name val="Arial"/>
    </font>
    <font>
      <sz val="8"/>
      <color indexed="12"/>
      <name val="Arial"/>
      <family val="2"/>
    </font>
    <font>
      <b/>
      <sz val="8"/>
      <color indexed="12"/>
      <name val="Arial"/>
      <family val="2"/>
    </font>
    <font>
      <b/>
      <sz val="12"/>
      <name val="Arial"/>
      <family val="2"/>
    </font>
    <font>
      <i/>
      <sz val="8"/>
      <name val="Arial"/>
      <family val="2"/>
    </font>
    <font>
      <b/>
      <u/>
      <sz val="8"/>
      <name val="Arial"/>
      <family val="2"/>
    </font>
    <font>
      <sz val="8"/>
      <color indexed="48"/>
      <name val="Arial"/>
      <family val="2"/>
    </font>
    <font>
      <sz val="8"/>
      <color indexed="11"/>
      <name val="Arial"/>
      <family val="2"/>
    </font>
    <font>
      <sz val="8"/>
      <color indexed="8"/>
      <name val="Arial"/>
      <family val="2"/>
    </font>
    <font>
      <b/>
      <sz val="8"/>
      <color indexed="81"/>
      <name val="Tahoma"/>
    </font>
  </fonts>
  <fills count="12">
    <fill>
      <patternFill patternType="none"/>
    </fill>
    <fill>
      <patternFill patternType="gray125"/>
    </fill>
    <fill>
      <patternFill patternType="solid">
        <fgColor indexed="42"/>
        <bgColor indexed="64"/>
      </patternFill>
    </fill>
    <fill>
      <patternFill patternType="solid">
        <fgColor indexed="22"/>
        <bgColor indexed="64"/>
      </patternFill>
    </fill>
    <fill>
      <patternFill patternType="solid">
        <fgColor indexed="43"/>
        <bgColor indexed="64"/>
      </patternFill>
    </fill>
    <fill>
      <patternFill patternType="solid">
        <fgColor indexed="41"/>
        <bgColor indexed="64"/>
      </patternFill>
    </fill>
    <fill>
      <patternFill patternType="solid">
        <fgColor indexed="45"/>
        <bgColor indexed="64"/>
      </patternFill>
    </fill>
    <fill>
      <patternFill patternType="solid">
        <fgColor indexed="47"/>
        <bgColor indexed="64"/>
      </patternFill>
    </fill>
    <fill>
      <patternFill patternType="solid">
        <fgColor indexed="11"/>
        <bgColor indexed="64"/>
      </patternFill>
    </fill>
    <fill>
      <patternFill patternType="solid">
        <fgColor indexed="49"/>
        <bgColor indexed="64"/>
      </patternFill>
    </fill>
    <fill>
      <patternFill patternType="solid">
        <fgColor indexed="13"/>
        <bgColor indexed="64"/>
      </patternFill>
    </fill>
    <fill>
      <patternFill patternType="solid">
        <fgColor indexed="52"/>
        <bgColor indexed="64"/>
      </patternFill>
    </fill>
  </fills>
  <borders count="37">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tted">
        <color indexed="64"/>
      </right>
      <top style="dotted">
        <color indexed="64"/>
      </top>
      <bottom style="dotted">
        <color indexed="64"/>
      </bottom>
      <diagonal/>
    </border>
    <border>
      <left style="dashed">
        <color indexed="64"/>
      </left>
      <right style="dashed">
        <color indexed="64"/>
      </right>
      <top/>
      <bottom/>
      <diagonal/>
    </border>
    <border>
      <left/>
      <right style="dashed">
        <color indexed="64"/>
      </right>
      <top style="thin">
        <color indexed="64"/>
      </top>
      <bottom/>
      <diagonal/>
    </border>
    <border>
      <left style="dashed">
        <color indexed="64"/>
      </left>
      <right/>
      <top/>
      <bottom/>
      <diagonal/>
    </border>
    <border>
      <left/>
      <right style="dashed">
        <color indexed="64"/>
      </right>
      <top/>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dashed">
        <color indexed="64"/>
      </left>
      <right style="dashed">
        <color indexed="64"/>
      </right>
      <top style="thin">
        <color indexed="64"/>
      </top>
      <bottom style="thin">
        <color indexed="64"/>
      </bottom>
      <diagonal/>
    </border>
    <border>
      <left/>
      <right/>
      <top style="thin">
        <color indexed="64"/>
      </top>
      <bottom style="thin">
        <color indexed="64"/>
      </bottom>
      <diagonal/>
    </border>
    <border>
      <left style="thin">
        <color indexed="11"/>
      </left>
      <right style="thin">
        <color indexed="11"/>
      </right>
      <top style="thin">
        <color indexed="11"/>
      </top>
      <bottom style="thin">
        <color indexed="11"/>
      </bottom>
      <diagonal/>
    </border>
    <border>
      <left style="thin">
        <color indexed="12"/>
      </left>
      <right style="thin">
        <color indexed="12"/>
      </right>
      <top style="thin">
        <color indexed="12"/>
      </top>
      <bottom style="thin">
        <color indexed="12"/>
      </bottom>
      <diagonal/>
    </border>
    <border>
      <left style="thin">
        <color indexed="13"/>
      </left>
      <right style="thin">
        <color indexed="13"/>
      </right>
      <top style="thin">
        <color indexed="13"/>
      </top>
      <bottom style="thin">
        <color indexed="13"/>
      </bottom>
      <diagonal/>
    </border>
    <border>
      <left style="thin">
        <color indexed="14"/>
      </left>
      <right style="thin">
        <color indexed="14"/>
      </right>
      <top style="thin">
        <color indexed="14"/>
      </top>
      <bottom style="thin">
        <color indexed="14"/>
      </bottom>
      <diagonal/>
    </border>
    <border>
      <left style="thin">
        <color indexed="15"/>
      </left>
      <right style="thin">
        <color indexed="15"/>
      </right>
      <top style="thin">
        <color indexed="15"/>
      </top>
      <bottom style="thin">
        <color indexed="15"/>
      </bottom>
      <diagonal/>
    </border>
    <border>
      <left style="thin">
        <color indexed="16"/>
      </left>
      <right style="thin">
        <color indexed="16"/>
      </right>
      <top style="thin">
        <color indexed="16"/>
      </top>
      <bottom style="thin">
        <color indexed="16"/>
      </bottom>
      <diagonal/>
    </border>
    <border>
      <left style="thin">
        <color indexed="17"/>
      </left>
      <right style="thin">
        <color indexed="17"/>
      </right>
      <top style="thin">
        <color indexed="17"/>
      </top>
      <bottom style="thin">
        <color indexed="17"/>
      </bottom>
      <diagonal/>
    </border>
    <border>
      <left style="thin">
        <color indexed="10"/>
      </left>
      <right style="thin">
        <color indexed="10"/>
      </right>
      <top style="thin">
        <color indexed="10"/>
      </top>
      <bottom style="thin">
        <color indexed="10"/>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dotted">
        <color indexed="64"/>
      </top>
      <bottom style="dotted">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222">
    <xf numFmtId="0" fontId="0" fillId="0" borderId="0" xfId="0"/>
    <xf numFmtId="0" fontId="1" fillId="0" borderId="0" xfId="0" applyFont="1"/>
    <xf numFmtId="0" fontId="1" fillId="0" borderId="1" xfId="0" applyFont="1" applyBorder="1"/>
    <xf numFmtId="0" fontId="1" fillId="0" borderId="0"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1" fillId="0" borderId="6" xfId="0" applyFont="1" applyBorder="1"/>
    <xf numFmtId="0" fontId="1" fillId="2" borderId="0" xfId="0" applyFont="1" applyFill="1" applyBorder="1"/>
    <xf numFmtId="0" fontId="3" fillId="0" borderId="0" xfId="0" applyFont="1"/>
    <xf numFmtId="0" fontId="1" fillId="0" borderId="0" xfId="0" applyFont="1" applyFill="1" applyBorder="1" applyAlignment="1">
      <alignment horizontal="center"/>
    </xf>
    <xf numFmtId="0" fontId="1" fillId="0" borderId="0" xfId="0" applyFont="1" applyFill="1" applyBorder="1"/>
    <xf numFmtId="0" fontId="1" fillId="3" borderId="0" xfId="0" applyFont="1" applyFill="1" applyBorder="1"/>
    <xf numFmtId="0" fontId="1" fillId="3" borderId="2" xfId="0" applyFont="1" applyFill="1" applyBorder="1"/>
    <xf numFmtId="49" fontId="1" fillId="3" borderId="0" xfId="0" applyNumberFormat="1" applyFont="1" applyFill="1" applyBorder="1"/>
    <xf numFmtId="49" fontId="1" fillId="3" borderId="4" xfId="0" applyNumberFormat="1" applyFont="1" applyFill="1" applyBorder="1"/>
    <xf numFmtId="0" fontId="1" fillId="3" borderId="4" xfId="0" applyFont="1" applyFill="1" applyBorder="1"/>
    <xf numFmtId="1" fontId="1" fillId="0" borderId="0" xfId="0" applyNumberFormat="1" applyFont="1" applyFill="1" applyBorder="1"/>
    <xf numFmtId="0" fontId="1" fillId="0" borderId="6" xfId="0" applyFont="1" applyFill="1" applyBorder="1"/>
    <xf numFmtId="0" fontId="1" fillId="0" borderId="6" xfId="0" quotePrefix="1" applyFont="1" applyBorder="1"/>
    <xf numFmtId="0" fontId="1" fillId="0" borderId="1" xfId="0" applyFont="1" applyFill="1" applyBorder="1"/>
    <xf numFmtId="0" fontId="1" fillId="0" borderId="3" xfId="0" applyFont="1" applyFill="1" applyBorder="1"/>
    <xf numFmtId="0" fontId="1" fillId="0" borderId="4" xfId="0" applyFont="1" applyFill="1" applyBorder="1"/>
    <xf numFmtId="0" fontId="1" fillId="0" borderId="7" xfId="0" applyFont="1" applyFill="1" applyBorder="1"/>
    <xf numFmtId="0" fontId="1" fillId="0" borderId="8" xfId="0" applyFont="1" applyFill="1" applyBorder="1" applyAlignment="1">
      <alignment horizontal="center"/>
    </xf>
    <xf numFmtId="0" fontId="1" fillId="0" borderId="9" xfId="0" applyFont="1" applyFill="1" applyBorder="1"/>
    <xf numFmtId="0" fontId="1" fillId="0" borderId="10" xfId="0" applyFont="1" applyBorder="1"/>
    <xf numFmtId="0" fontId="1" fillId="0" borderId="11" xfId="0" applyFont="1" applyBorder="1"/>
    <xf numFmtId="0" fontId="1" fillId="0" borderId="2" xfId="0" applyFont="1" applyFill="1" applyBorder="1"/>
    <xf numFmtId="0" fontId="1" fillId="0" borderId="0" xfId="0" applyFont="1" applyFill="1"/>
    <xf numFmtId="0" fontId="1" fillId="2" borderId="2" xfId="0" applyFont="1" applyFill="1" applyBorder="1"/>
    <xf numFmtId="0" fontId="1" fillId="2" borderId="12" xfId="0" applyFont="1" applyFill="1" applyBorder="1"/>
    <xf numFmtId="0" fontId="1" fillId="0" borderId="0" xfId="0" quotePrefix="1" applyFont="1"/>
    <xf numFmtId="0" fontId="1" fillId="4" borderId="0" xfId="0" applyFont="1" applyFill="1"/>
    <xf numFmtId="1" fontId="1" fillId="5" borderId="0" xfId="0" applyNumberFormat="1" applyFont="1" applyFill="1" applyBorder="1"/>
    <xf numFmtId="0" fontId="1" fillId="5" borderId="8" xfId="0" applyFont="1" applyFill="1" applyBorder="1"/>
    <xf numFmtId="0" fontId="1" fillId="5" borderId="1" xfId="0" applyFont="1" applyFill="1" applyBorder="1"/>
    <xf numFmtId="0" fontId="1" fillId="5" borderId="0" xfId="0" applyFont="1" applyFill="1" applyBorder="1"/>
    <xf numFmtId="0" fontId="1" fillId="5" borderId="2" xfId="0" applyFont="1" applyFill="1" applyBorder="1"/>
    <xf numFmtId="0" fontId="1" fillId="5" borderId="4" xfId="0" applyFont="1" applyFill="1" applyBorder="1"/>
    <xf numFmtId="0" fontId="1" fillId="3" borderId="0" xfId="0" applyFont="1" applyFill="1"/>
    <xf numFmtId="1" fontId="2" fillId="0" borderId="6" xfId="0" applyNumberFormat="1" applyFont="1" applyBorder="1"/>
    <xf numFmtId="1" fontId="1" fillId="0" borderId="0" xfId="0" applyNumberFormat="1" applyFont="1"/>
    <xf numFmtId="1" fontId="1" fillId="0" borderId="0" xfId="0" applyNumberFormat="1" applyFont="1" applyBorder="1"/>
    <xf numFmtId="0" fontId="1" fillId="6" borderId="10" xfId="0" applyFont="1" applyFill="1" applyBorder="1" applyAlignment="1">
      <alignment horizontal="center"/>
    </xf>
    <xf numFmtId="0" fontId="1" fillId="6" borderId="13" xfId="0" applyFont="1" applyFill="1" applyBorder="1" applyAlignment="1">
      <alignment horizontal="center"/>
    </xf>
    <xf numFmtId="0" fontId="1" fillId="0" borderId="7" xfId="0" applyFont="1" applyBorder="1"/>
    <xf numFmtId="0" fontId="1" fillId="0" borderId="8" xfId="0" applyFont="1" applyBorder="1"/>
    <xf numFmtId="0" fontId="1" fillId="0" borderId="9" xfId="0" applyFont="1" applyBorder="1"/>
    <xf numFmtId="0" fontId="1" fillId="6" borderId="6" xfId="0" applyFont="1" applyFill="1" applyBorder="1" applyAlignment="1">
      <alignment horizontal="center"/>
    </xf>
    <xf numFmtId="0" fontId="1" fillId="6" borderId="0" xfId="0" applyFont="1" applyFill="1" applyBorder="1"/>
    <xf numFmtId="0" fontId="1" fillId="6" borderId="4" xfId="0" applyFont="1" applyFill="1" applyBorder="1"/>
    <xf numFmtId="0" fontId="1" fillId="0" borderId="0" xfId="0" applyFont="1" applyAlignment="1">
      <alignment horizontal="right"/>
    </xf>
    <xf numFmtId="0" fontId="3" fillId="0" borderId="7" xfId="0" applyFont="1" applyBorder="1"/>
    <xf numFmtId="0" fontId="3" fillId="0" borderId="8" xfId="0" applyFont="1" applyBorder="1"/>
    <xf numFmtId="0" fontId="3" fillId="0" borderId="6" xfId="0" applyFont="1" applyBorder="1"/>
    <xf numFmtId="0" fontId="3" fillId="0" borderId="6" xfId="0" applyFont="1" applyBorder="1" applyAlignment="1">
      <alignment horizontal="right"/>
    </xf>
    <xf numFmtId="0" fontId="3" fillId="0" borderId="6" xfId="0" applyFont="1" applyBorder="1" applyAlignment="1">
      <alignment horizontal="center"/>
    </xf>
    <xf numFmtId="0" fontId="3" fillId="4" borderId="1" xfId="0" applyFont="1" applyFill="1" applyBorder="1"/>
    <xf numFmtId="0" fontId="1" fillId="4" borderId="7" xfId="0" applyFont="1" applyFill="1" applyBorder="1"/>
    <xf numFmtId="0" fontId="1" fillId="4" borderId="8" xfId="0" applyFont="1" applyFill="1" applyBorder="1"/>
    <xf numFmtId="0" fontId="1" fillId="4" borderId="0" xfId="0" applyFont="1" applyFill="1" applyBorder="1"/>
    <xf numFmtId="0" fontId="1" fillId="4" borderId="9" xfId="0" applyFont="1" applyFill="1" applyBorder="1"/>
    <xf numFmtId="0" fontId="1" fillId="4" borderId="4" xfId="0" applyFont="1" applyFill="1" applyBorder="1"/>
    <xf numFmtId="0" fontId="1" fillId="4" borderId="2" xfId="0" applyFont="1" applyFill="1" applyBorder="1"/>
    <xf numFmtId="0" fontId="1" fillId="4" borderId="3" xfId="0" applyFont="1" applyFill="1" applyBorder="1"/>
    <xf numFmtId="0" fontId="1" fillId="4" borderId="12" xfId="0" applyFont="1" applyFill="1" applyBorder="1"/>
    <xf numFmtId="0" fontId="1" fillId="4" borderId="2" xfId="0" applyFont="1" applyFill="1" applyBorder="1" applyProtection="1">
      <protection hidden="1"/>
    </xf>
    <xf numFmtId="0" fontId="3" fillId="4" borderId="0" xfId="0" applyFont="1" applyFill="1" applyBorder="1"/>
    <xf numFmtId="0" fontId="3" fillId="4" borderId="7" xfId="0" applyFont="1" applyFill="1" applyBorder="1"/>
    <xf numFmtId="0" fontId="3" fillId="4" borderId="14" xfId="0" applyFont="1" applyFill="1" applyBorder="1" applyAlignment="1">
      <alignment horizontal="center"/>
    </xf>
    <xf numFmtId="0" fontId="3" fillId="3" borderId="0" xfId="0" applyFont="1" applyFill="1"/>
    <xf numFmtId="0" fontId="4" fillId="3" borderId="0" xfId="1" applyFill="1" applyAlignment="1" applyProtection="1"/>
    <xf numFmtId="0" fontId="1" fillId="0" borderId="0" xfId="0" applyNumberFormat="1" applyFont="1" applyFill="1" applyBorder="1"/>
    <xf numFmtId="0" fontId="1" fillId="0" borderId="15" xfId="0" applyFont="1" applyBorder="1"/>
    <xf numFmtId="0" fontId="1" fillId="0" borderId="16" xfId="0" applyFont="1" applyBorder="1"/>
    <xf numFmtId="0" fontId="1" fillId="0" borderId="17" xfId="0" applyFont="1" applyBorder="1"/>
    <xf numFmtId="0" fontId="1" fillId="0" borderId="18" xfId="0" applyFont="1" applyBorder="1"/>
    <xf numFmtId="0" fontId="3" fillId="0" borderId="5" xfId="0" applyFont="1" applyBorder="1" applyAlignment="1">
      <alignment horizontal="center"/>
    </xf>
    <xf numFmtId="0" fontId="3" fillId="0" borderId="19" xfId="0" applyFont="1" applyBorder="1" applyAlignment="1">
      <alignment horizontal="center"/>
    </xf>
    <xf numFmtId="0" fontId="1" fillId="0" borderId="20" xfId="0" applyFont="1" applyBorder="1"/>
    <xf numFmtId="0" fontId="1" fillId="0" borderId="17" xfId="0" applyFont="1" applyBorder="1" applyAlignment="1">
      <alignment horizontal="right"/>
    </xf>
    <xf numFmtId="0" fontId="3" fillId="0" borderId="5" xfId="0" applyFont="1" applyBorder="1"/>
    <xf numFmtId="49" fontId="6" fillId="0" borderId="0" xfId="0" applyNumberFormat="1" applyFont="1" applyFill="1" applyBorder="1" applyProtection="1">
      <protection locked="0"/>
    </xf>
    <xf numFmtId="49" fontId="2" fillId="0" borderId="6" xfId="0" applyNumberFormat="1" applyFont="1" applyBorder="1"/>
    <xf numFmtId="49" fontId="1" fillId="0" borderId="0" xfId="0" applyNumberFormat="1" applyFont="1" applyBorder="1"/>
    <xf numFmtId="49" fontId="1" fillId="0" borderId="0" xfId="0" applyNumberFormat="1" applyFont="1"/>
    <xf numFmtId="0" fontId="3" fillId="0" borderId="20" xfId="0" applyFont="1" applyBorder="1" applyAlignment="1">
      <alignment horizontal="left"/>
    </xf>
    <xf numFmtId="0" fontId="8" fillId="0" borderId="15" xfId="0" applyFont="1" applyBorder="1"/>
    <xf numFmtId="0" fontId="3" fillId="0" borderId="17" xfId="0" applyFont="1" applyBorder="1" applyAlignment="1">
      <alignment horizontal="left"/>
    </xf>
    <xf numFmtId="0" fontId="3" fillId="0" borderId="6" xfId="0" applyFont="1" applyBorder="1" applyAlignment="1">
      <alignment wrapText="1"/>
    </xf>
    <xf numFmtId="0" fontId="3" fillId="4" borderId="8" xfId="0" applyFont="1" applyFill="1" applyBorder="1"/>
    <xf numFmtId="0" fontId="6" fillId="4" borderId="0" xfId="0" applyFont="1" applyFill="1" applyBorder="1"/>
    <xf numFmtId="0" fontId="6" fillId="4" borderId="8" xfId="0" applyFont="1" applyFill="1" applyBorder="1"/>
    <xf numFmtId="0" fontId="3" fillId="0" borderId="0" xfId="0" applyFont="1" applyFill="1" applyBorder="1"/>
    <xf numFmtId="1" fontId="1" fillId="0" borderId="2" xfId="0" applyNumberFormat="1" applyFont="1" applyBorder="1"/>
    <xf numFmtId="49" fontId="3" fillId="0" borderId="6" xfId="0" applyNumberFormat="1" applyFont="1" applyBorder="1" applyAlignment="1">
      <alignment horizontal="center"/>
    </xf>
    <xf numFmtId="49" fontId="1" fillId="0" borderId="8" xfId="0" applyNumberFormat="1" applyFont="1" applyBorder="1"/>
    <xf numFmtId="49" fontId="1" fillId="0" borderId="21" xfId="0" applyNumberFormat="1" applyFont="1" applyBorder="1"/>
    <xf numFmtId="49" fontId="1" fillId="0" borderId="17" xfId="0" applyNumberFormat="1" applyFont="1" applyBorder="1"/>
    <xf numFmtId="1" fontId="1" fillId="2" borderId="0" xfId="0" applyNumberFormat="1" applyFont="1" applyFill="1" applyBorder="1"/>
    <xf numFmtId="0" fontId="1" fillId="0" borderId="12" xfId="0" applyFont="1" applyBorder="1"/>
    <xf numFmtId="0" fontId="1" fillId="3" borderId="0" xfId="0" applyFont="1" applyFill="1" applyBorder="1" applyAlignment="1">
      <alignment horizontal="center"/>
    </xf>
    <xf numFmtId="0" fontId="1" fillId="0" borderId="13" xfId="0" applyFont="1" applyBorder="1"/>
    <xf numFmtId="1" fontId="1" fillId="3" borderId="0" xfId="0" applyNumberFormat="1" applyFont="1" applyFill="1" applyBorder="1"/>
    <xf numFmtId="0" fontId="1" fillId="3" borderId="0" xfId="0" applyNumberFormat="1" applyFont="1" applyFill="1" applyBorder="1"/>
    <xf numFmtId="0" fontId="1" fillId="0" borderId="19" xfId="0" applyFont="1" applyFill="1" applyBorder="1"/>
    <xf numFmtId="0" fontId="1" fillId="3" borderId="8" xfId="0" applyFont="1" applyFill="1" applyBorder="1"/>
    <xf numFmtId="0" fontId="1" fillId="3" borderId="9" xfId="0" applyFont="1" applyFill="1" applyBorder="1"/>
    <xf numFmtId="0" fontId="1" fillId="3" borderId="7" xfId="0" applyFont="1" applyFill="1" applyBorder="1"/>
    <xf numFmtId="0" fontId="1" fillId="3" borderId="1" xfId="0" applyFont="1" applyFill="1" applyBorder="1"/>
    <xf numFmtId="0" fontId="1" fillId="3" borderId="12" xfId="0" applyFont="1" applyFill="1" applyBorder="1"/>
    <xf numFmtId="0" fontId="1" fillId="3" borderId="3" xfId="0" applyFont="1" applyFill="1" applyBorder="1"/>
    <xf numFmtId="1" fontId="1" fillId="2" borderId="4" xfId="0" applyNumberFormat="1" applyFont="1" applyFill="1" applyBorder="1"/>
    <xf numFmtId="0" fontId="1" fillId="2" borderId="4" xfId="0" applyFont="1" applyFill="1" applyBorder="1"/>
    <xf numFmtId="49" fontId="1" fillId="0" borderId="0" xfId="0" applyNumberFormat="1" applyFont="1" applyFill="1" applyBorder="1"/>
    <xf numFmtId="0" fontId="1" fillId="7" borderId="0" xfId="0" applyFont="1" applyFill="1" applyBorder="1" applyAlignment="1">
      <alignment horizontal="center"/>
    </xf>
    <xf numFmtId="0" fontId="1" fillId="7" borderId="2" xfId="0" applyFont="1" applyFill="1" applyBorder="1" applyAlignment="1">
      <alignment horizontal="center"/>
    </xf>
    <xf numFmtId="0" fontId="1" fillId="7" borderId="4" xfId="0" applyFont="1" applyFill="1" applyBorder="1" applyAlignment="1">
      <alignment horizontal="center"/>
    </xf>
    <xf numFmtId="0" fontId="1" fillId="7" borderId="12" xfId="0" applyFont="1" applyFill="1" applyBorder="1" applyAlignment="1">
      <alignment horizontal="center"/>
    </xf>
    <xf numFmtId="0" fontId="10" fillId="7" borderId="8" xfId="0" applyFont="1" applyFill="1" applyBorder="1"/>
    <xf numFmtId="1" fontId="1" fillId="6" borderId="0" xfId="0" applyNumberFormat="1" applyFont="1" applyFill="1"/>
    <xf numFmtId="0" fontId="1" fillId="4" borderId="0" xfId="0" applyNumberFormat="1" applyFont="1" applyFill="1" applyBorder="1"/>
    <xf numFmtId="0" fontId="1" fillId="4" borderId="1" xfId="0" applyFont="1" applyFill="1" applyBorder="1"/>
    <xf numFmtId="0" fontId="1" fillId="6" borderId="1" xfId="0" applyFont="1" applyFill="1" applyBorder="1"/>
    <xf numFmtId="1" fontId="1" fillId="8" borderId="0" xfId="0" applyNumberFormat="1" applyFont="1" applyFill="1"/>
    <xf numFmtId="0" fontId="1" fillId="8" borderId="0" xfId="0" applyFont="1" applyFill="1"/>
    <xf numFmtId="0" fontId="1" fillId="8" borderId="1" xfId="0" applyFont="1" applyFill="1" applyBorder="1"/>
    <xf numFmtId="0" fontId="1" fillId="8" borderId="3" xfId="0" applyFont="1" applyFill="1" applyBorder="1"/>
    <xf numFmtId="0" fontId="1" fillId="2" borderId="1" xfId="0" applyFont="1" applyFill="1" applyBorder="1"/>
    <xf numFmtId="0" fontId="1" fillId="7" borderId="0" xfId="0" applyFont="1" applyFill="1" applyBorder="1"/>
    <xf numFmtId="0" fontId="1" fillId="9" borderId="0" xfId="0" applyFont="1" applyFill="1" applyBorder="1"/>
    <xf numFmtId="1" fontId="1" fillId="4" borderId="0" xfId="0" applyNumberFormat="1" applyFont="1" applyFill="1" applyBorder="1"/>
    <xf numFmtId="0" fontId="1" fillId="10" borderId="8" xfId="0" applyFont="1" applyFill="1" applyBorder="1"/>
    <xf numFmtId="0" fontId="1" fillId="10" borderId="1" xfId="0" applyFont="1" applyFill="1" applyBorder="1"/>
    <xf numFmtId="0" fontId="1" fillId="10" borderId="0" xfId="0" applyFont="1" applyFill="1" applyBorder="1"/>
    <xf numFmtId="0" fontId="1" fillId="10" borderId="2" xfId="0" applyFont="1" applyFill="1" applyBorder="1"/>
    <xf numFmtId="0" fontId="1" fillId="10" borderId="3" xfId="0" applyNumberFormat="1" applyFont="1" applyFill="1" applyBorder="1"/>
    <xf numFmtId="1" fontId="1" fillId="0" borderId="4" xfId="0" applyNumberFormat="1" applyFont="1" applyFill="1" applyBorder="1"/>
    <xf numFmtId="0" fontId="1" fillId="10" borderId="4" xfId="0" applyFont="1" applyFill="1" applyBorder="1"/>
    <xf numFmtId="0" fontId="1" fillId="9" borderId="9" xfId="0" applyFont="1" applyFill="1" applyBorder="1"/>
    <xf numFmtId="0" fontId="1" fillId="9" borderId="2" xfId="0" applyFont="1" applyFill="1" applyBorder="1" applyAlignment="1">
      <alignment horizontal="center"/>
    </xf>
    <xf numFmtId="0" fontId="1" fillId="9" borderId="12" xfId="0" applyFont="1" applyFill="1" applyBorder="1" applyAlignment="1">
      <alignment horizontal="center"/>
    </xf>
    <xf numFmtId="0" fontId="3" fillId="0" borderId="0" xfId="0" applyFont="1" applyFill="1"/>
    <xf numFmtId="0" fontId="1" fillId="0" borderId="0" xfId="0" quotePrefix="1" applyFont="1" applyFill="1"/>
    <xf numFmtId="1" fontId="2" fillId="4" borderId="6" xfId="0" applyNumberFormat="1" applyFont="1" applyFill="1" applyBorder="1"/>
    <xf numFmtId="1" fontId="11" fillId="4" borderId="1" xfId="0" applyNumberFormat="1" applyFont="1" applyFill="1" applyBorder="1"/>
    <xf numFmtId="1" fontId="5" fillId="4" borderId="1" xfId="0" applyNumberFormat="1" applyFont="1" applyFill="1" applyBorder="1"/>
    <xf numFmtId="1" fontId="12" fillId="4" borderId="1" xfId="0" applyNumberFormat="1" applyFont="1" applyFill="1" applyBorder="1"/>
    <xf numFmtId="1" fontId="1" fillId="4" borderId="0" xfId="0" applyNumberFormat="1" applyFont="1" applyFill="1"/>
    <xf numFmtId="49" fontId="1" fillId="10" borderId="1" xfId="0" applyNumberFormat="1" applyFont="1" applyFill="1" applyBorder="1"/>
    <xf numFmtId="0" fontId="3" fillId="0" borderId="22" xfId="0" applyFont="1" applyBorder="1" applyAlignment="1">
      <alignment horizontal="center"/>
    </xf>
    <xf numFmtId="0" fontId="3" fillId="0" borderId="17" xfId="0" applyFont="1" applyBorder="1"/>
    <xf numFmtId="0" fontId="3" fillId="0" borderId="6" xfId="0" applyFont="1" applyBorder="1" applyAlignment="1">
      <alignment vertical="top" wrapText="1"/>
    </xf>
    <xf numFmtId="0" fontId="3" fillId="0" borderId="23" xfId="0" applyFont="1" applyBorder="1" applyAlignment="1">
      <alignment horizontal="left"/>
    </xf>
    <xf numFmtId="49" fontId="1" fillId="2" borderId="0" xfId="0" applyNumberFormat="1" applyFont="1" applyFill="1" applyBorder="1"/>
    <xf numFmtId="49" fontId="1" fillId="0" borderId="2" xfId="0" applyNumberFormat="1" applyFont="1" applyFill="1" applyBorder="1"/>
    <xf numFmtId="0" fontId="2" fillId="0" borderId="6" xfId="0" applyNumberFormat="1" applyFont="1" applyBorder="1"/>
    <xf numFmtId="0" fontId="1" fillId="0" borderId="0" xfId="0" applyNumberFormat="1" applyFont="1"/>
    <xf numFmtId="0" fontId="1" fillId="0" borderId="0" xfId="0" applyNumberFormat="1" applyFont="1" applyBorder="1"/>
    <xf numFmtId="1" fontId="11" fillId="4" borderId="0" xfId="0" applyNumberFormat="1" applyFont="1" applyFill="1" applyBorder="1"/>
    <xf numFmtId="1" fontId="12" fillId="4" borderId="0" xfId="0" applyNumberFormat="1" applyFont="1" applyFill="1" applyBorder="1"/>
    <xf numFmtId="1" fontId="5" fillId="4" borderId="0" xfId="0" applyNumberFormat="1" applyFont="1" applyFill="1" applyBorder="1"/>
    <xf numFmtId="0" fontId="8" fillId="0" borderId="0" xfId="0" applyFont="1" applyBorder="1"/>
    <xf numFmtId="0" fontId="0" fillId="0" borderId="0" xfId="0" applyAlignment="1">
      <alignment vertical="top" wrapText="1"/>
    </xf>
    <xf numFmtId="1" fontId="3" fillId="0" borderId="6" xfId="0" applyNumberFormat="1" applyFont="1" applyBorder="1"/>
    <xf numFmtId="0" fontId="3" fillId="0" borderId="24" xfId="0" applyFont="1" applyBorder="1"/>
    <xf numFmtId="0" fontId="1" fillId="0" borderId="15" xfId="0" quotePrefix="1" applyFont="1" applyBorder="1"/>
    <xf numFmtId="0" fontId="3" fillId="0" borderId="25" xfId="0" applyFont="1" applyBorder="1"/>
    <xf numFmtId="0" fontId="3" fillId="0" borderId="24" xfId="0" applyFont="1" applyBorder="1" applyAlignment="1">
      <alignment vertical="top" wrapText="1"/>
    </xf>
    <xf numFmtId="0" fontId="1" fillId="0" borderId="20" xfId="0" applyFont="1" applyBorder="1" applyAlignment="1">
      <alignment vertical="top" wrapText="1"/>
    </xf>
    <xf numFmtId="0" fontId="1" fillId="0" borderId="15" xfId="0" applyFont="1" applyBorder="1" applyAlignment="1">
      <alignment vertical="top" wrapText="1"/>
    </xf>
    <xf numFmtId="0" fontId="3" fillId="0" borderId="24" xfId="0" applyFont="1" applyBorder="1" applyAlignment="1">
      <alignment horizontal="center" vertical="top"/>
    </xf>
    <xf numFmtId="0" fontId="1" fillId="0" borderId="20" xfId="0" applyFont="1" applyBorder="1" applyAlignment="1">
      <alignment horizontal="center" vertical="top"/>
    </xf>
    <xf numFmtId="0" fontId="1" fillId="0" borderId="15" xfId="0" applyFont="1" applyBorder="1" applyAlignment="1">
      <alignment horizontal="right" vertical="top"/>
    </xf>
    <xf numFmtId="0" fontId="1" fillId="0" borderId="10" xfId="0" applyFont="1" applyBorder="1" applyAlignment="1">
      <alignment vertical="center"/>
    </xf>
    <xf numFmtId="0" fontId="1" fillId="0" borderId="13" xfId="0" applyFont="1" applyBorder="1" applyAlignment="1">
      <alignment vertical="center"/>
    </xf>
    <xf numFmtId="0" fontId="1" fillId="0" borderId="11" xfId="0" applyFont="1" applyBorder="1" applyAlignment="1">
      <alignment vertical="center"/>
    </xf>
    <xf numFmtId="0" fontId="1" fillId="11" borderId="0" xfId="0" applyFont="1" applyFill="1"/>
    <xf numFmtId="0" fontId="1" fillId="0" borderId="0" xfId="0" applyFont="1" applyFill="1" applyBorder="1" applyAlignment="1">
      <alignment vertical="top" wrapText="1"/>
    </xf>
    <xf numFmtId="0" fontId="1" fillId="0" borderId="26" xfId="0" applyFont="1" applyFill="1" applyBorder="1" applyAlignment="1">
      <alignment vertical="top" wrapText="1"/>
    </xf>
    <xf numFmtId="0" fontId="1" fillId="0" borderId="27" xfId="0" applyFont="1" applyFill="1" applyBorder="1" applyAlignment="1">
      <alignment vertical="top" wrapText="1"/>
    </xf>
    <xf numFmtId="0" fontId="1" fillId="0" borderId="28" xfId="0" applyFont="1" applyFill="1" applyBorder="1" applyAlignment="1">
      <alignment vertical="top" wrapText="1"/>
    </xf>
    <xf numFmtId="0" fontId="1" fillId="0" borderId="29" xfId="0" applyFont="1" applyFill="1" applyBorder="1" applyAlignment="1">
      <alignment vertical="top" wrapText="1"/>
    </xf>
    <xf numFmtId="0" fontId="1" fillId="0" borderId="30" xfId="0" applyFont="1" applyFill="1" applyBorder="1" applyAlignment="1">
      <alignment vertical="top" wrapText="1"/>
    </xf>
    <xf numFmtId="0" fontId="1" fillId="0" borderId="31" xfId="0" applyFont="1" applyFill="1" applyBorder="1" applyAlignment="1">
      <alignment vertical="top" wrapText="1"/>
    </xf>
    <xf numFmtId="0" fontId="1" fillId="0" borderId="32" xfId="0" applyFont="1" applyFill="1" applyBorder="1" applyAlignment="1">
      <alignment vertical="top" wrapText="1"/>
    </xf>
    <xf numFmtId="0" fontId="1" fillId="0" borderId="0" xfId="0" applyFont="1" applyFill="1" applyBorder="1" applyAlignment="1">
      <alignment vertical="center"/>
    </xf>
    <xf numFmtId="0" fontId="1" fillId="0" borderId="33" xfId="0" applyFont="1" applyFill="1" applyBorder="1" applyAlignment="1">
      <alignment vertical="center"/>
    </xf>
    <xf numFmtId="0" fontId="1" fillId="0" borderId="0" xfId="0" quotePrefix="1" applyFont="1" applyFill="1" applyBorder="1" applyAlignment="1">
      <alignment vertical="center"/>
    </xf>
    <xf numFmtId="0" fontId="1" fillId="0" borderId="26" xfId="0" applyFont="1" applyFill="1" applyBorder="1" applyAlignment="1">
      <alignment vertical="center"/>
    </xf>
    <xf numFmtId="0" fontId="1" fillId="0" borderId="28" xfId="0" applyFont="1" applyFill="1" applyBorder="1" applyAlignment="1">
      <alignment vertical="center"/>
    </xf>
    <xf numFmtId="0" fontId="1" fillId="0" borderId="27" xfId="0" applyFont="1" applyFill="1" applyBorder="1" applyAlignment="1">
      <alignment vertical="center"/>
    </xf>
    <xf numFmtId="0" fontId="1" fillId="5" borderId="0" xfId="0" applyNumberFormat="1" applyFont="1" applyFill="1" applyBorder="1"/>
    <xf numFmtId="0" fontId="11" fillId="4" borderId="0" xfId="0" applyFont="1" applyFill="1" applyBorder="1" applyAlignment="1">
      <alignment horizontal="right"/>
    </xf>
    <xf numFmtId="0" fontId="1" fillId="0" borderId="29" xfId="0" applyFont="1" applyFill="1" applyBorder="1" applyAlignment="1">
      <alignment vertical="center"/>
    </xf>
    <xf numFmtId="0" fontId="1" fillId="0" borderId="30" xfId="0" applyFont="1" applyFill="1" applyBorder="1" applyAlignment="1">
      <alignment vertical="center"/>
    </xf>
    <xf numFmtId="0" fontId="1" fillId="0" borderId="31" xfId="0" applyFont="1" applyFill="1" applyBorder="1" applyAlignment="1">
      <alignment vertical="center"/>
    </xf>
    <xf numFmtId="0" fontId="1" fillId="0" borderId="32" xfId="0" applyFont="1" applyFill="1" applyBorder="1" applyAlignment="1">
      <alignment vertical="center"/>
    </xf>
    <xf numFmtId="0" fontId="5" fillId="4" borderId="1" xfId="0" applyFont="1" applyFill="1" applyBorder="1" applyAlignment="1">
      <alignment horizontal="right"/>
    </xf>
    <xf numFmtId="0" fontId="3" fillId="4" borderId="14" xfId="0" applyFont="1" applyFill="1" applyBorder="1" applyAlignment="1">
      <alignment horizontal="center" vertical="center"/>
    </xf>
    <xf numFmtId="49" fontId="5" fillId="0" borderId="36" xfId="0" applyNumberFormat="1" applyFont="1" applyBorder="1" applyAlignment="1" applyProtection="1">
      <alignment vertical="center"/>
      <protection locked="0"/>
    </xf>
    <xf numFmtId="0" fontId="6" fillId="4" borderId="1" xfId="0" applyFont="1" applyFill="1" applyBorder="1" applyAlignment="1">
      <alignment horizontal="left"/>
    </xf>
    <xf numFmtId="0" fontId="6" fillId="4" borderId="0" xfId="0" applyFont="1" applyFill="1" applyBorder="1" applyAlignment="1">
      <alignment horizontal="left"/>
    </xf>
    <xf numFmtId="49" fontId="5" fillId="0" borderId="36" xfId="0" applyNumberFormat="1" applyFont="1" applyBorder="1" applyAlignment="1" applyProtection="1">
      <alignment horizontal="left" vertical="top" wrapText="1"/>
      <protection locked="0"/>
    </xf>
    <xf numFmtId="0" fontId="3" fillId="4" borderId="36" xfId="0" applyFont="1" applyFill="1" applyBorder="1" applyAlignment="1">
      <alignment horizontal="center"/>
    </xf>
    <xf numFmtId="49" fontId="6" fillId="0" borderId="0" xfId="0" applyNumberFormat="1" applyFont="1" applyFill="1" applyBorder="1" applyAlignment="1" applyProtection="1">
      <alignment horizontal="left"/>
      <protection locked="0"/>
    </xf>
    <xf numFmtId="0" fontId="6" fillId="4" borderId="3" xfId="0" applyFont="1" applyFill="1" applyBorder="1" applyAlignment="1">
      <alignment horizontal="left"/>
    </xf>
    <xf numFmtId="0" fontId="6" fillId="4" borderId="4" xfId="0" applyFont="1" applyFill="1" applyBorder="1" applyAlignment="1">
      <alignment horizontal="left"/>
    </xf>
    <xf numFmtId="0" fontId="6" fillId="0" borderId="0" xfId="0" applyFont="1" applyFill="1" applyBorder="1" applyAlignment="1" applyProtection="1">
      <alignment horizontal="center"/>
      <protection locked="0"/>
    </xf>
    <xf numFmtId="0" fontId="3" fillId="4" borderId="8" xfId="0" applyFont="1" applyFill="1" applyBorder="1" applyAlignment="1">
      <alignment horizontal="center"/>
    </xf>
    <xf numFmtId="0" fontId="9" fillId="4" borderId="8" xfId="0" applyFont="1" applyFill="1" applyBorder="1" applyAlignment="1">
      <alignment horizontal="center"/>
    </xf>
    <xf numFmtId="0" fontId="6" fillId="4" borderId="0" xfId="0" applyFont="1" applyFill="1" applyBorder="1" applyAlignment="1">
      <alignment horizontal="center"/>
    </xf>
    <xf numFmtId="0" fontId="7" fillId="3" borderId="0" xfId="0" applyFont="1" applyFill="1" applyAlignment="1">
      <alignment horizontal="center"/>
    </xf>
    <xf numFmtId="0" fontId="3" fillId="4" borderId="0" xfId="0" applyFont="1" applyFill="1" applyBorder="1" applyAlignment="1">
      <alignment horizontal="center"/>
    </xf>
    <xf numFmtId="0" fontId="6" fillId="0" borderId="8" xfId="0" applyFont="1" applyFill="1" applyBorder="1" applyAlignment="1" applyProtection="1">
      <alignment horizontal="center"/>
      <protection locked="0"/>
    </xf>
    <xf numFmtId="0" fontId="3" fillId="4" borderId="7" xfId="0" applyFont="1" applyFill="1" applyBorder="1" applyAlignment="1">
      <alignment horizontal="center"/>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0" borderId="0" xfId="0" applyFont="1" applyFill="1" applyAlignment="1">
      <alignment horizontal="center"/>
    </xf>
    <xf numFmtId="0" fontId="3" fillId="0" borderId="0" xfId="0" applyFont="1" applyAlignment="1">
      <alignment horizontal="center"/>
    </xf>
  </cellXfs>
  <cellStyles count="2">
    <cellStyle name="Lien hypertexte" xfId="1" builtinId="8"/>
    <cellStyle name="Normal" xfId="0" builtinId="0"/>
  </cellStyles>
  <dxfs count="5">
    <dxf>
      <border>
        <left style="dotted">
          <color indexed="48"/>
        </left>
        <right style="dotted">
          <color indexed="48"/>
        </right>
        <top style="dotted">
          <color indexed="48"/>
        </top>
        <bottom style="dotted">
          <color indexed="48"/>
        </bottom>
      </border>
    </dxf>
    <dxf>
      <border>
        <left style="dashed">
          <color indexed="48"/>
        </left>
        <right style="dashed">
          <color indexed="48"/>
        </right>
        <top style="dashed">
          <color indexed="48"/>
        </top>
        <bottom style="dashed">
          <color indexed="48"/>
        </bottom>
      </border>
    </dxf>
    <dxf>
      <border>
        <left style="dotted">
          <color indexed="48"/>
        </left>
        <right style="dotted">
          <color indexed="48"/>
        </right>
        <top style="dotted">
          <color indexed="48"/>
        </top>
        <bottom style="dotted">
          <color indexed="48"/>
        </bottom>
      </border>
    </dxf>
    <dxf>
      <fill>
        <patternFill>
          <bgColor indexed="41"/>
        </patternFill>
      </fill>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1</xdr:row>
      <xdr:rowOff>9525</xdr:rowOff>
    </xdr:from>
    <xdr:to>
      <xdr:col>12</xdr:col>
      <xdr:colOff>209550</xdr:colOff>
      <xdr:row>1</xdr:row>
      <xdr:rowOff>161925</xdr:rowOff>
    </xdr:to>
    <xdr:pic>
      <xdr:nvPicPr>
        <xdr:cNvPr id="3086" name="Listes">
          <a:extLst>
            <a:ext uri="{FF2B5EF4-FFF2-40B4-BE49-F238E27FC236}">
              <a16:creationId xmlns:a16="http://schemas.microsoft.com/office/drawing/2014/main" id="{BC60F0F7-BADF-4E20-8C98-2792CC41A7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29225" y="152400"/>
          <a:ext cx="15240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12</xdr:col>
      <xdr:colOff>66675</xdr:colOff>
      <xdr:row>3</xdr:row>
      <xdr:rowOff>28575</xdr:rowOff>
    </xdr:from>
    <xdr:to>
      <xdr:col>12</xdr:col>
      <xdr:colOff>219075</xdr:colOff>
      <xdr:row>3</xdr:row>
      <xdr:rowOff>180975</xdr:rowOff>
    </xdr:to>
    <xdr:pic>
      <xdr:nvPicPr>
        <xdr:cNvPr id="3087" name="Saisie">
          <a:extLst>
            <a:ext uri="{FF2B5EF4-FFF2-40B4-BE49-F238E27FC236}">
              <a16:creationId xmlns:a16="http://schemas.microsoft.com/office/drawing/2014/main" id="{3ECBDFF1-0618-4E74-A227-066D369EF8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38750" y="571500"/>
          <a:ext cx="15240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12</xdr:col>
      <xdr:colOff>76200</xdr:colOff>
      <xdr:row>2</xdr:row>
      <xdr:rowOff>38100</xdr:rowOff>
    </xdr:from>
    <xdr:to>
      <xdr:col>12</xdr:col>
      <xdr:colOff>228600</xdr:colOff>
      <xdr:row>2</xdr:row>
      <xdr:rowOff>190500</xdr:rowOff>
    </xdr:to>
    <xdr:pic>
      <xdr:nvPicPr>
        <xdr:cNvPr id="3088" name="Supprime">
          <a:extLst>
            <a:ext uri="{FF2B5EF4-FFF2-40B4-BE49-F238E27FC236}">
              <a16:creationId xmlns:a16="http://schemas.microsoft.com/office/drawing/2014/main" id="{F4903191-DBF5-4DAC-B4D3-040BD0F6618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48275" y="371475"/>
          <a:ext cx="15240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12</xdr:col>
      <xdr:colOff>66675</xdr:colOff>
      <xdr:row>4</xdr:row>
      <xdr:rowOff>28575</xdr:rowOff>
    </xdr:from>
    <xdr:to>
      <xdr:col>12</xdr:col>
      <xdr:colOff>219075</xdr:colOff>
      <xdr:row>4</xdr:row>
      <xdr:rowOff>180975</xdr:rowOff>
    </xdr:to>
    <xdr:pic>
      <xdr:nvPicPr>
        <xdr:cNvPr id="3089" name="Dates">
          <a:extLst>
            <a:ext uri="{FF2B5EF4-FFF2-40B4-BE49-F238E27FC236}">
              <a16:creationId xmlns:a16="http://schemas.microsoft.com/office/drawing/2014/main" id="{2A6E085A-8D5E-4F78-A1B2-3C2000B5352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238750" y="771525"/>
          <a:ext cx="15240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12</xdr:col>
      <xdr:colOff>76200</xdr:colOff>
      <xdr:row>5</xdr:row>
      <xdr:rowOff>66675</xdr:rowOff>
    </xdr:from>
    <xdr:to>
      <xdr:col>12</xdr:col>
      <xdr:colOff>228600</xdr:colOff>
      <xdr:row>5</xdr:row>
      <xdr:rowOff>219075</xdr:rowOff>
    </xdr:to>
    <xdr:pic>
      <xdr:nvPicPr>
        <xdr:cNvPr id="3090" name="Tables">
          <a:extLst>
            <a:ext uri="{FF2B5EF4-FFF2-40B4-BE49-F238E27FC236}">
              <a16:creationId xmlns:a16="http://schemas.microsoft.com/office/drawing/2014/main" id="{3A34E557-7174-4895-92CA-E4E3F366400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248275" y="1009650"/>
          <a:ext cx="15240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s%20documents/G&#233;n&#233;aMgt/ArchiveMg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gnom"/>
      <sheetName val="Feuil1"/>
      <sheetName val="MagFam"/>
    </sheetNames>
    <sheetDataSet>
      <sheetData sheetId="0"/>
      <sheetData sheetId="1"/>
      <sheetData sheetId="2">
        <row r="1">
          <cell r="H1" t="str">
            <v>Hy</v>
          </cell>
          <cell r="I1" t="str">
            <v>Lieu</v>
          </cell>
          <cell r="J1" t="str">
            <v>MAGNET</v>
          </cell>
          <cell r="K1" t="str">
            <v>de</v>
          </cell>
          <cell r="L1" t="str">
            <v>Conjoints</v>
          </cell>
          <cell r="M1" t="str">
            <v>de</v>
          </cell>
          <cell r="N1" t="str">
            <v>Lieu M</v>
          </cell>
          <cell r="O1" t="str">
            <v>j/m M</v>
          </cell>
          <cell r="P1" t="str">
            <v>a M</v>
          </cell>
          <cell r="Q1" t="str">
            <v>Lieu B</v>
          </cell>
          <cell r="R1" t="str">
            <v>a B</v>
          </cell>
          <cell r="S1" t="str">
            <v>Lieu S</v>
          </cell>
          <cell r="T1" t="str">
            <v>a S</v>
          </cell>
          <cell r="U1" t="str">
            <v>Métier</v>
          </cell>
          <cell r="V1" t="str">
            <v>Notaire</v>
          </cell>
          <cell r="W1" t="str">
            <v>Lieu N</v>
          </cell>
          <cell r="X1" t="str">
            <v>Date N</v>
          </cell>
          <cell r="Y1" t="str">
            <v>Réf N</v>
          </cell>
        </row>
        <row r="2">
          <cell r="H2" t="str">
            <v>aa</v>
          </cell>
          <cell r="J2" t="str">
            <v>Benoit FS Jean</v>
          </cell>
          <cell r="K2" t="str">
            <v>Soyans</v>
          </cell>
          <cell r="L2" t="str">
            <v>ROUX Jehanne</v>
          </cell>
          <cell r="P2">
            <v>1576</v>
          </cell>
          <cell r="V2" t="str">
            <v>Mayme</v>
          </cell>
          <cell r="W2" t="str">
            <v>Saou</v>
          </cell>
          <cell r="X2" t="str">
            <v>15.06.1576</v>
          </cell>
          <cell r="Y2" t="str">
            <v>2E06598.205</v>
          </cell>
        </row>
        <row r="3">
          <cell r="H3" t="str">
            <v>ab</v>
          </cell>
          <cell r="J3" t="str">
            <v>Pierre</v>
          </cell>
          <cell r="K3" t="str">
            <v>Francil</v>
          </cell>
          <cell r="L3" t="str">
            <v>MARTIN Benoite</v>
          </cell>
          <cell r="O3" t="str">
            <v>*</v>
          </cell>
          <cell r="P3">
            <v>1629</v>
          </cell>
        </row>
        <row r="4">
          <cell r="H4" t="str">
            <v>ac</v>
          </cell>
          <cell r="I4" t="str">
            <v>Allan</v>
          </cell>
          <cell r="J4" t="str">
            <v>Benoit</v>
          </cell>
          <cell r="K4" t="str">
            <v>Allan</v>
          </cell>
          <cell r="L4" t="str">
            <v>DELAYGUE Constance</v>
          </cell>
          <cell r="P4">
            <v>1630</v>
          </cell>
        </row>
        <row r="5">
          <cell r="H5" t="str">
            <v>ac</v>
          </cell>
          <cell r="I5" t="str">
            <v>Allan</v>
          </cell>
          <cell r="J5" t="str">
            <v>Jacques</v>
          </cell>
          <cell r="L5" t="str">
            <v>COUFFOUR Charlotte</v>
          </cell>
          <cell r="N5" t="str">
            <v>Allan</v>
          </cell>
          <cell r="O5" t="str">
            <v>28,06</v>
          </cell>
          <cell r="P5">
            <v>1654</v>
          </cell>
        </row>
        <row r="6">
          <cell r="H6" t="str">
            <v>ac</v>
          </cell>
          <cell r="J6" t="str">
            <v>Paul</v>
          </cell>
          <cell r="Q6" t="str">
            <v>Allan</v>
          </cell>
          <cell r="R6">
            <v>1656</v>
          </cell>
        </row>
        <row r="7">
          <cell r="H7" t="str">
            <v>ac</v>
          </cell>
          <cell r="J7" t="str">
            <v>Marguerite</v>
          </cell>
          <cell r="Q7" t="str">
            <v>Allan</v>
          </cell>
          <cell r="R7">
            <v>1659</v>
          </cell>
        </row>
        <row r="8">
          <cell r="H8" t="str">
            <v>ac</v>
          </cell>
          <cell r="J8" t="str">
            <v>Magdeleine</v>
          </cell>
          <cell r="Q8" t="str">
            <v>Allan</v>
          </cell>
          <cell r="R8">
            <v>1664</v>
          </cell>
        </row>
        <row r="9">
          <cell r="H9" t="str">
            <v>ac</v>
          </cell>
          <cell r="J9" t="str">
            <v>Constance</v>
          </cell>
          <cell r="Q9" t="str">
            <v>Allan</v>
          </cell>
          <cell r="R9">
            <v>1657</v>
          </cell>
        </row>
        <row r="10">
          <cell r="H10" t="str">
            <v>ac</v>
          </cell>
          <cell r="J10" t="str">
            <v>Jean Antoine</v>
          </cell>
          <cell r="Q10" t="str">
            <v>Allan</v>
          </cell>
          <cell r="R10">
            <v>1662</v>
          </cell>
        </row>
        <row r="11">
          <cell r="H11" t="str">
            <v>ad</v>
          </cell>
          <cell r="I11" t="str">
            <v>Soyans</v>
          </cell>
          <cell r="J11" t="str">
            <v>Ciprien</v>
          </cell>
          <cell r="K11" t="str">
            <v>Soyans</v>
          </cell>
          <cell r="L11" t="str">
            <v>BONSANE Marie</v>
          </cell>
          <cell r="O11" t="str">
            <v>*</v>
          </cell>
          <cell r="P11">
            <v>1633</v>
          </cell>
        </row>
        <row r="12">
          <cell r="H12" t="str">
            <v>ad</v>
          </cell>
          <cell r="J12" t="str">
            <v>Adonel</v>
          </cell>
          <cell r="Q12" t="str">
            <v>Soyans</v>
          </cell>
          <cell r="R12">
            <v>1633</v>
          </cell>
        </row>
        <row r="13">
          <cell r="H13" t="str">
            <v>ae</v>
          </cell>
          <cell r="J13" t="str">
            <v>Béatrix</v>
          </cell>
          <cell r="L13" t="str">
            <v>CHARPENEL Pierre</v>
          </cell>
          <cell r="M13" t="str">
            <v>Soyans</v>
          </cell>
          <cell r="O13" t="str">
            <v>*</v>
          </cell>
          <cell r="P13">
            <v>1633</v>
          </cell>
        </row>
        <row r="14">
          <cell r="H14" t="str">
            <v>af</v>
          </cell>
          <cell r="I14" t="str">
            <v>Chateau9m</v>
          </cell>
          <cell r="J14" t="str">
            <v>Claude</v>
          </cell>
          <cell r="K14" t="str">
            <v>Chat9</v>
          </cell>
          <cell r="L14" t="str">
            <v>BUFET Marguerite</v>
          </cell>
          <cell r="O14" t="str">
            <v>&lt;</v>
          </cell>
          <cell r="P14">
            <v>1634</v>
          </cell>
        </row>
        <row r="15">
          <cell r="H15" t="str">
            <v>af</v>
          </cell>
          <cell r="I15" t="str">
            <v>Chateau9m</v>
          </cell>
          <cell r="J15" t="str">
            <v>Sébastien</v>
          </cell>
          <cell r="K15" t="str">
            <v>Chat9</v>
          </cell>
          <cell r="L15" t="str">
            <v>ANDRE Louise</v>
          </cell>
          <cell r="M15" t="str">
            <v>Chat9</v>
          </cell>
          <cell r="N15" t="str">
            <v>Chat9maz</v>
          </cell>
          <cell r="O15" t="str">
            <v>11.06</v>
          </cell>
          <cell r="P15">
            <v>1667</v>
          </cell>
          <cell r="Q15" t="str">
            <v>Chat9</v>
          </cell>
          <cell r="R15">
            <v>1634</v>
          </cell>
          <cell r="T15" t="str">
            <v>&lt;1701</v>
          </cell>
        </row>
        <row r="16">
          <cell r="H16" t="str">
            <v>af</v>
          </cell>
          <cell r="J16" t="str">
            <v>Aymé</v>
          </cell>
          <cell r="Q16" t="str">
            <v>Chat9</v>
          </cell>
          <cell r="R16">
            <v>1637</v>
          </cell>
        </row>
        <row r="17">
          <cell r="H17" t="str">
            <v>af</v>
          </cell>
          <cell r="J17" t="str">
            <v>Jacques</v>
          </cell>
          <cell r="Q17" t="str">
            <v>Chat9</v>
          </cell>
          <cell r="R17">
            <v>1642</v>
          </cell>
        </row>
        <row r="18">
          <cell r="H18" t="str">
            <v>af</v>
          </cell>
          <cell r="J18" t="str">
            <v>Claude (f)</v>
          </cell>
          <cell r="Q18" t="str">
            <v>Chat9</v>
          </cell>
          <cell r="R18">
            <v>1640</v>
          </cell>
        </row>
        <row r="19">
          <cell r="H19" t="str">
            <v>af</v>
          </cell>
          <cell r="J19" t="str">
            <v>Isabeau</v>
          </cell>
          <cell r="Q19" t="str">
            <v>Chat9</v>
          </cell>
          <cell r="R19">
            <v>1645</v>
          </cell>
        </row>
        <row r="20">
          <cell r="H20" t="str">
            <v>af</v>
          </cell>
          <cell r="I20" t="str">
            <v>Chateau9m</v>
          </cell>
          <cell r="J20" t="str">
            <v>Jacques</v>
          </cell>
          <cell r="K20" t="str">
            <v>Chat9maz</v>
          </cell>
          <cell r="L20" t="str">
            <v>PELEGRIN Louise</v>
          </cell>
          <cell r="M20" t="str">
            <v>Buisse</v>
          </cell>
          <cell r="N20" t="str">
            <v>RocheStSec</v>
          </cell>
          <cell r="O20" t="str">
            <v>20.06</v>
          </cell>
          <cell r="P20">
            <v>1693</v>
          </cell>
        </row>
        <row r="21">
          <cell r="H21" t="str">
            <v>af</v>
          </cell>
          <cell r="I21" t="str">
            <v>Chateau9m</v>
          </cell>
          <cell r="J21" t="str">
            <v>Jacques</v>
          </cell>
          <cell r="L21" t="str">
            <v>BEYLIER Suzanne</v>
          </cell>
          <cell r="N21" t="str">
            <v>Chat9maz</v>
          </cell>
          <cell r="O21" t="str">
            <v>12.07</v>
          </cell>
          <cell r="P21">
            <v>1701</v>
          </cell>
        </row>
        <row r="22">
          <cell r="H22" t="str">
            <v>af</v>
          </cell>
          <cell r="J22" t="str">
            <v>Jeanne</v>
          </cell>
          <cell r="K22" t="str">
            <v>Chat9</v>
          </cell>
          <cell r="L22" t="str">
            <v>MANISES Jacques</v>
          </cell>
          <cell r="N22" t="str">
            <v>Chat9</v>
          </cell>
          <cell r="O22" t="str">
            <v>20.04</v>
          </cell>
          <cell r="P22">
            <v>1720</v>
          </cell>
          <cell r="V22" t="str">
            <v>Bay</v>
          </cell>
          <cell r="W22" t="str">
            <v>Batie Rolland</v>
          </cell>
        </row>
        <row r="23">
          <cell r="H23" t="str">
            <v>af</v>
          </cell>
          <cell r="J23" t="str">
            <v>Michel</v>
          </cell>
          <cell r="Q23" t="str">
            <v>Chat9</v>
          </cell>
          <cell r="R23">
            <v>1677</v>
          </cell>
        </row>
        <row r="24">
          <cell r="H24" t="str">
            <v>af</v>
          </cell>
          <cell r="J24" t="str">
            <v>Jean Baptiste</v>
          </cell>
          <cell r="Q24" t="str">
            <v>Chat9</v>
          </cell>
          <cell r="R24">
            <v>1702</v>
          </cell>
        </row>
        <row r="25">
          <cell r="H25" t="str">
            <v>af</v>
          </cell>
          <cell r="J25" t="str">
            <v>Catherine</v>
          </cell>
          <cell r="Q25" t="str">
            <v>Chat9</v>
          </cell>
          <cell r="R25">
            <v>1695</v>
          </cell>
        </row>
        <row r="26">
          <cell r="H26" t="str">
            <v>ba</v>
          </cell>
          <cell r="J26" t="str">
            <v>Jacques</v>
          </cell>
          <cell r="K26" t="str">
            <v>Francillon</v>
          </cell>
          <cell r="L26" t="str">
            <v>MONTEILLET Catherine +1677</v>
          </cell>
          <cell r="O26" t="str">
            <v>&lt;</v>
          </cell>
          <cell r="P26">
            <v>1637</v>
          </cell>
        </row>
        <row r="27">
          <cell r="H27" t="str">
            <v>bb</v>
          </cell>
          <cell r="J27" t="str">
            <v>Benoite</v>
          </cell>
          <cell r="L27" t="str">
            <v>CHASTON Pierre</v>
          </cell>
          <cell r="M27" t="str">
            <v>Soyans</v>
          </cell>
          <cell r="O27" t="str">
            <v>*</v>
          </cell>
          <cell r="P27">
            <v>1639</v>
          </cell>
        </row>
        <row r="28">
          <cell r="H28" t="str">
            <v>bc</v>
          </cell>
          <cell r="J28" t="str">
            <v>Claire</v>
          </cell>
          <cell r="L28" t="str">
            <v>FRANCILLON Jean</v>
          </cell>
          <cell r="N28" t="str">
            <v>Saou</v>
          </cell>
          <cell r="O28" t="str">
            <v>01.03</v>
          </cell>
          <cell r="P28">
            <v>1639</v>
          </cell>
        </row>
        <row r="29">
          <cell r="H29" t="str">
            <v>bd</v>
          </cell>
          <cell r="J29" t="str">
            <v>Jame</v>
          </cell>
          <cell r="L29" t="str">
            <v>?</v>
          </cell>
          <cell r="O29" t="str">
            <v>&lt;</v>
          </cell>
          <cell r="P29">
            <v>1642</v>
          </cell>
          <cell r="R29">
            <v>1598</v>
          </cell>
          <cell r="S29" t="str">
            <v>Félines</v>
          </cell>
          <cell r="T29">
            <v>1698</v>
          </cell>
        </row>
        <row r="30">
          <cell r="H30" t="str">
            <v>bd</v>
          </cell>
          <cell r="J30" t="str">
            <v>Jeanne fa Jame</v>
          </cell>
          <cell r="L30" t="str">
            <v>PERRASSOL Jean</v>
          </cell>
          <cell r="M30" t="str">
            <v>Soyans</v>
          </cell>
          <cell r="N30" t="str">
            <v>Félines</v>
          </cell>
          <cell r="O30">
            <v>24.07</v>
          </cell>
          <cell r="P30">
            <v>1675</v>
          </cell>
          <cell r="R30">
            <v>1654</v>
          </cell>
          <cell r="S30" t="str">
            <v>Soyans</v>
          </cell>
          <cell r="T30">
            <v>1729</v>
          </cell>
          <cell r="U30" t="str">
            <v>maréchal</v>
          </cell>
          <cell r="V30" t="str">
            <v>Bourbou</v>
          </cell>
          <cell r="W30" t="str">
            <v>Saou</v>
          </cell>
          <cell r="X30" t="str">
            <v>19/04/1719</v>
          </cell>
          <cell r="Y30" t="str">
            <v>tes.2E06607.091</v>
          </cell>
        </row>
        <row r="31">
          <cell r="H31" t="str">
            <v>be</v>
          </cell>
          <cell r="J31" t="str">
            <v>Claude(f)</v>
          </cell>
          <cell r="L31" t="str">
            <v>AUBERT Louis</v>
          </cell>
          <cell r="M31" t="str">
            <v>Soyans</v>
          </cell>
          <cell r="O31" t="str">
            <v>*</v>
          </cell>
          <cell r="P31">
            <v>1643</v>
          </cell>
        </row>
        <row r="32">
          <cell r="H32" t="str">
            <v>bf</v>
          </cell>
          <cell r="J32" t="str">
            <v>?</v>
          </cell>
          <cell r="L32" t="str">
            <v>REYNIER Jean</v>
          </cell>
          <cell r="M32" t="str">
            <v>Cléon d'A</v>
          </cell>
          <cell r="O32" t="str">
            <v>&lt;</v>
          </cell>
          <cell r="P32">
            <v>1646</v>
          </cell>
        </row>
        <row r="33">
          <cell r="H33" t="str">
            <v>ca</v>
          </cell>
          <cell r="I33" t="str">
            <v>Francillon</v>
          </cell>
          <cell r="J33" t="str">
            <v>Antoine</v>
          </cell>
          <cell r="L33" t="str">
            <v>BARNIER Marguerite</v>
          </cell>
          <cell r="M33" t="str">
            <v>Francillon</v>
          </cell>
          <cell r="O33" t="str">
            <v>*</v>
          </cell>
          <cell r="P33">
            <v>1647</v>
          </cell>
          <cell r="R33">
            <v>1624</v>
          </cell>
          <cell r="S33" t="str">
            <v>Francillon</v>
          </cell>
          <cell r="T33">
            <v>1674</v>
          </cell>
        </row>
        <row r="34">
          <cell r="H34" t="str">
            <v>ca</v>
          </cell>
          <cell r="I34" t="str">
            <v>Francillon</v>
          </cell>
          <cell r="J34" t="str">
            <v>Jean</v>
          </cell>
          <cell r="L34" t="str">
            <v>COLOMBAT Marie</v>
          </cell>
          <cell r="M34" t="str">
            <v>Beaumont</v>
          </cell>
          <cell r="N34" t="str">
            <v>Francil</v>
          </cell>
          <cell r="O34" t="str">
            <v>07.11</v>
          </cell>
          <cell r="P34">
            <v>1675</v>
          </cell>
        </row>
        <row r="35">
          <cell r="H35" t="str">
            <v>ca</v>
          </cell>
          <cell r="I35" t="str">
            <v>Francillon</v>
          </cell>
          <cell r="J35" t="str">
            <v>Jean Claude</v>
          </cell>
          <cell r="L35" t="str">
            <v>BAUDOIN Louise</v>
          </cell>
          <cell r="M35" t="str">
            <v>Saillans?</v>
          </cell>
          <cell r="N35" t="str">
            <v>Francillon</v>
          </cell>
          <cell r="O35" t="str">
            <v>04.07</v>
          </cell>
          <cell r="P35">
            <v>1684</v>
          </cell>
          <cell r="S35" t="str">
            <v>Francillon</v>
          </cell>
          <cell r="T35">
            <v>1708</v>
          </cell>
        </row>
        <row r="36">
          <cell r="H36" t="str">
            <v>ca</v>
          </cell>
          <cell r="J36" t="str">
            <v>Mathieu</v>
          </cell>
          <cell r="R36">
            <v>1647</v>
          </cell>
          <cell r="S36" t="str">
            <v>Francillon</v>
          </cell>
          <cell r="T36">
            <v>1671</v>
          </cell>
        </row>
        <row r="37">
          <cell r="H37" t="str">
            <v>ca</v>
          </cell>
          <cell r="J37" t="str">
            <v>Etienne</v>
          </cell>
          <cell r="S37" t="str">
            <v>Francillon</v>
          </cell>
          <cell r="T37">
            <v>1672</v>
          </cell>
        </row>
        <row r="38">
          <cell r="H38" t="str">
            <v>ca</v>
          </cell>
          <cell r="J38" t="str">
            <v>Henric</v>
          </cell>
          <cell r="Q38" t="str">
            <v>Francillon</v>
          </cell>
          <cell r="R38">
            <v>1678</v>
          </cell>
        </row>
        <row r="39">
          <cell r="H39" t="str">
            <v>ca</v>
          </cell>
          <cell r="J39" t="str">
            <v>Catherine+</v>
          </cell>
          <cell r="Q39" t="str">
            <v>Francillon</v>
          </cell>
          <cell r="R39">
            <v>1689</v>
          </cell>
          <cell r="S39" t="str">
            <v>Francillon</v>
          </cell>
          <cell r="T39">
            <v>1697</v>
          </cell>
        </row>
        <row r="40">
          <cell r="H40" t="str">
            <v>ca</v>
          </cell>
          <cell r="J40" t="str">
            <v>Marguerite</v>
          </cell>
          <cell r="Q40" t="str">
            <v>Francillon</v>
          </cell>
          <cell r="R40">
            <v>1692</v>
          </cell>
        </row>
        <row r="41">
          <cell r="H41" t="str">
            <v>ca</v>
          </cell>
          <cell r="J41" t="str">
            <v>Jean François+</v>
          </cell>
          <cell r="Q41" t="str">
            <v>Francillon</v>
          </cell>
          <cell r="R41">
            <v>1701</v>
          </cell>
          <cell r="S41" t="str">
            <v>Francillon</v>
          </cell>
          <cell r="T41">
            <v>1701</v>
          </cell>
        </row>
        <row r="42">
          <cell r="H42" t="str">
            <v>ca</v>
          </cell>
          <cell r="J42" t="str">
            <v>Antoine</v>
          </cell>
          <cell r="K42" t="str">
            <v>nd3?1</v>
          </cell>
          <cell r="Q42" t="str">
            <v>Francillon</v>
          </cell>
          <cell r="R42">
            <v>1676</v>
          </cell>
        </row>
        <row r="43">
          <cell r="H43" t="str">
            <v>cb</v>
          </cell>
          <cell r="J43" t="str">
            <v>Claude</v>
          </cell>
          <cell r="K43" t="str">
            <v>Chat9maz</v>
          </cell>
          <cell r="L43" t="str">
            <v>ENIONIN Catherine</v>
          </cell>
          <cell r="M43" t="str">
            <v>Salles</v>
          </cell>
          <cell r="N43" t="str">
            <v>Chat9maz</v>
          </cell>
          <cell r="O43" t="str">
            <v>11.06</v>
          </cell>
          <cell r="P43">
            <v>1647</v>
          </cell>
        </row>
        <row r="44">
          <cell r="H44" t="str">
            <v>cc</v>
          </cell>
          <cell r="J44" t="str">
            <v>Huguette</v>
          </cell>
          <cell r="L44" t="str">
            <v>BORREL Jean</v>
          </cell>
          <cell r="M44" t="str">
            <v>Soyans</v>
          </cell>
          <cell r="O44" t="str">
            <v>*</v>
          </cell>
          <cell r="P44">
            <v>1647</v>
          </cell>
        </row>
        <row r="45">
          <cell r="H45" t="str">
            <v>cd</v>
          </cell>
          <cell r="I45" t="str">
            <v>Chateau9m</v>
          </cell>
          <cell r="J45" t="str">
            <v>Claude</v>
          </cell>
          <cell r="K45" t="str">
            <v>Chat9</v>
          </cell>
          <cell r="L45" t="str">
            <v>JOVINE Catherine</v>
          </cell>
          <cell r="O45" t="str">
            <v>&lt;</v>
          </cell>
          <cell r="P45">
            <v>1648</v>
          </cell>
        </row>
        <row r="46">
          <cell r="H46" t="str">
            <v>cd</v>
          </cell>
          <cell r="J46" t="str">
            <v>Jacques</v>
          </cell>
          <cell r="Q46" t="str">
            <v>Chat9</v>
          </cell>
          <cell r="R46">
            <v>1648</v>
          </cell>
        </row>
        <row r="47">
          <cell r="H47" t="str">
            <v>cd</v>
          </cell>
          <cell r="J47" t="str">
            <v>Delphine</v>
          </cell>
          <cell r="Q47" t="str">
            <v>Chat9</v>
          </cell>
          <cell r="R47">
            <v>1652</v>
          </cell>
        </row>
        <row r="48">
          <cell r="H48" t="str">
            <v>cd</v>
          </cell>
          <cell r="J48" t="str">
            <v>Marie</v>
          </cell>
          <cell r="Q48" t="str">
            <v>Chat9</v>
          </cell>
          <cell r="R48">
            <v>1649</v>
          </cell>
        </row>
        <row r="49">
          <cell r="H49" t="str">
            <v>ce</v>
          </cell>
          <cell r="I49" t="str">
            <v>Félines</v>
          </cell>
          <cell r="J49" t="str">
            <v>André</v>
          </cell>
          <cell r="K49" t="str">
            <v>Félines</v>
          </cell>
          <cell r="L49" t="str">
            <v>VEYRIER Marguerite</v>
          </cell>
          <cell r="M49" t="str">
            <v>Félines</v>
          </cell>
          <cell r="O49" t="str">
            <v>*</v>
          </cell>
          <cell r="P49">
            <v>1651</v>
          </cell>
          <cell r="R49">
            <v>1619</v>
          </cell>
          <cell r="S49" t="str">
            <v>Félines</v>
          </cell>
          <cell r="T49">
            <v>1699</v>
          </cell>
        </row>
        <row r="50">
          <cell r="H50" t="str">
            <v>ce</v>
          </cell>
          <cell r="I50" t="str">
            <v>Francillon</v>
          </cell>
          <cell r="J50" t="str">
            <v>Henry</v>
          </cell>
          <cell r="K50" t="str">
            <v>Félines</v>
          </cell>
          <cell r="L50" t="str">
            <v>MARTIN Claudine+1689</v>
          </cell>
          <cell r="N50" t="str">
            <v>Francillon</v>
          </cell>
          <cell r="O50" t="str">
            <v>22.06</v>
          </cell>
          <cell r="P50">
            <v>1683</v>
          </cell>
          <cell r="S50" t="str">
            <v>Francillon</v>
          </cell>
          <cell r="T50">
            <v>1708</v>
          </cell>
        </row>
        <row r="51">
          <cell r="H51" t="str">
            <v>ce</v>
          </cell>
          <cell r="I51" t="str">
            <v>Francillon</v>
          </cell>
          <cell r="J51" t="str">
            <v>Henry(veuf)</v>
          </cell>
          <cell r="K51" t="str">
            <v>Félines</v>
          </cell>
          <cell r="L51" t="str">
            <v>GROS Marie+1740</v>
          </cell>
          <cell r="M51" t="str">
            <v>Saou</v>
          </cell>
          <cell r="N51" t="str">
            <v>Francillon</v>
          </cell>
          <cell r="O51" t="str">
            <v>16.01</v>
          </cell>
          <cell r="P51">
            <v>1691</v>
          </cell>
          <cell r="S51" t="str">
            <v>Francillon</v>
          </cell>
          <cell r="T51">
            <v>1708</v>
          </cell>
        </row>
        <row r="52">
          <cell r="H52" t="str">
            <v>ce</v>
          </cell>
          <cell r="J52" t="str">
            <v>Jean Baptiste+</v>
          </cell>
          <cell r="Q52" t="str">
            <v>Félines</v>
          </cell>
          <cell r="R52" t="str">
            <v>1673</v>
          </cell>
          <cell r="S52" t="str">
            <v>Félines</v>
          </cell>
          <cell r="T52">
            <v>1673</v>
          </cell>
        </row>
        <row r="53">
          <cell r="H53" t="str">
            <v>ce</v>
          </cell>
          <cell r="J53" t="str">
            <v>Louise</v>
          </cell>
          <cell r="K53" t="str">
            <v>Félines</v>
          </cell>
          <cell r="L53" t="str">
            <v>BERTRAND Jean(Jame)</v>
          </cell>
          <cell r="N53" t="str">
            <v>Francil</v>
          </cell>
          <cell r="O53" t="str">
            <v>19.06</v>
          </cell>
          <cell r="P53">
            <v>1678</v>
          </cell>
        </row>
        <row r="54">
          <cell r="H54" t="str">
            <v>ce</v>
          </cell>
          <cell r="J54" t="str">
            <v>Catherine</v>
          </cell>
          <cell r="K54" t="str">
            <v>Félines</v>
          </cell>
          <cell r="L54" t="str">
            <v>MARTIN Claude</v>
          </cell>
          <cell r="M54" t="str">
            <v>Francillon</v>
          </cell>
          <cell r="N54" t="str">
            <v>Francil</v>
          </cell>
          <cell r="O54" t="str">
            <v>24.01</v>
          </cell>
          <cell r="P54">
            <v>1676</v>
          </cell>
        </row>
        <row r="55">
          <cell r="H55" t="str">
            <v>ce</v>
          </cell>
          <cell r="I55" t="str">
            <v>Francillon</v>
          </cell>
          <cell r="J55" t="str">
            <v>Jacques</v>
          </cell>
          <cell r="K55" t="str">
            <v>Francillon</v>
          </cell>
          <cell r="L55" t="str">
            <v>COSME Margueritte+1744</v>
          </cell>
          <cell r="N55" t="str">
            <v>Francillon</v>
          </cell>
          <cell r="O55" t="str">
            <v>19.04</v>
          </cell>
          <cell r="P55">
            <v>1714</v>
          </cell>
          <cell r="Q55" t="str">
            <v>Francillon</v>
          </cell>
          <cell r="R55">
            <v>1686</v>
          </cell>
        </row>
        <row r="56">
          <cell r="H56" t="str">
            <v>ce</v>
          </cell>
          <cell r="I56" t="str">
            <v>Francillon</v>
          </cell>
          <cell r="J56" t="str">
            <v>Pierre</v>
          </cell>
          <cell r="K56" t="str">
            <v>Francillon</v>
          </cell>
          <cell r="L56" t="str">
            <v>BOURBOUSSON Jeanne1</v>
          </cell>
          <cell r="M56">
            <v>1780</v>
          </cell>
          <cell r="P56">
            <v>1723</v>
          </cell>
          <cell r="Q56" t="str">
            <v>Francillon</v>
          </cell>
          <cell r="R56">
            <v>1697</v>
          </cell>
          <cell r="S56" t="str">
            <v>Francillon</v>
          </cell>
          <cell r="T56">
            <v>1785</v>
          </cell>
          <cell r="U56" t="str">
            <v>drapier</v>
          </cell>
          <cell r="V56" t="str">
            <v>Bourbousson</v>
          </cell>
          <cell r="W56" t="str">
            <v>Saou</v>
          </cell>
          <cell r="X56" t="str">
            <v>20.10.1723</v>
          </cell>
          <cell r="Y56" t="str">
            <v>2E06612.022</v>
          </cell>
        </row>
        <row r="57">
          <cell r="H57" t="str">
            <v>ce</v>
          </cell>
          <cell r="I57" t="str">
            <v>Soyans</v>
          </cell>
          <cell r="J57" t="str">
            <v>Henry</v>
          </cell>
          <cell r="K57" t="str">
            <v>Francillon</v>
          </cell>
          <cell r="L57" t="str">
            <v>LANTHELME Antoinette +1741</v>
          </cell>
          <cell r="N57" t="str">
            <v>Soyans</v>
          </cell>
          <cell r="O57" t="str">
            <v>21.08</v>
          </cell>
          <cell r="P57">
            <v>1731</v>
          </cell>
          <cell r="R57">
            <v>1706</v>
          </cell>
          <cell r="S57" t="str">
            <v>Soyans</v>
          </cell>
          <cell r="T57">
            <v>1786</v>
          </cell>
          <cell r="V57" t="str">
            <v>Bourbousson</v>
          </cell>
          <cell r="W57" t="str">
            <v>Saou</v>
          </cell>
          <cell r="X57" t="str">
            <v>07/09/1732</v>
          </cell>
          <cell r="Y57" t="str">
            <v>tes2E06614.053</v>
          </cell>
        </row>
        <row r="58">
          <cell r="H58" t="str">
            <v>ce</v>
          </cell>
          <cell r="I58" t="str">
            <v>Soyans</v>
          </cell>
          <cell r="J58" t="str">
            <v>Henry(veuf)</v>
          </cell>
          <cell r="L58" t="str">
            <v>BOREL Marie</v>
          </cell>
          <cell r="N58" t="str">
            <v>Soyans</v>
          </cell>
          <cell r="O58" t="str">
            <v>01.07</v>
          </cell>
          <cell r="P58">
            <v>1741</v>
          </cell>
          <cell r="R58">
            <v>1706</v>
          </cell>
          <cell r="S58" t="str">
            <v>Soyans</v>
          </cell>
          <cell r="T58">
            <v>1786</v>
          </cell>
        </row>
        <row r="59">
          <cell r="H59" t="str">
            <v>ce</v>
          </cell>
          <cell r="J59" t="str">
            <v>Anne+</v>
          </cell>
          <cell r="Q59" t="str">
            <v>Francillon</v>
          </cell>
          <cell r="R59">
            <v>1684</v>
          </cell>
          <cell r="S59" t="str">
            <v>Francillon</v>
          </cell>
          <cell r="T59">
            <v>1684</v>
          </cell>
        </row>
        <row r="60">
          <cell r="H60" t="str">
            <v>ce</v>
          </cell>
          <cell r="J60" t="str">
            <v>Margueritte</v>
          </cell>
          <cell r="K60" t="str">
            <v>Francillon</v>
          </cell>
          <cell r="L60" t="str">
            <v>MARTIN Paul</v>
          </cell>
          <cell r="M60" t="str">
            <v>Célas</v>
          </cell>
          <cell r="N60" t="str">
            <v>Francillon</v>
          </cell>
          <cell r="O60" t="str">
            <v>04.10</v>
          </cell>
          <cell r="P60">
            <v>1718</v>
          </cell>
          <cell r="Q60" t="str">
            <v>Francillon</v>
          </cell>
          <cell r="R60">
            <v>1691</v>
          </cell>
          <cell r="S60" t="str">
            <v>Francillon</v>
          </cell>
          <cell r="T60">
            <v>1758</v>
          </cell>
          <cell r="V60" t="str">
            <v>Bourbou</v>
          </cell>
          <cell r="W60" t="str">
            <v>Saou</v>
          </cell>
          <cell r="X60" t="str">
            <v>04.10.1718</v>
          </cell>
          <cell r="Y60" t="str">
            <v>cm.2E06616.061</v>
          </cell>
        </row>
        <row r="61">
          <cell r="H61" t="str">
            <v>ce</v>
          </cell>
          <cell r="J61" t="str">
            <v>Marie</v>
          </cell>
          <cell r="L61" t="str">
            <v>BROCHENIN Joseph</v>
          </cell>
          <cell r="N61" t="str">
            <v>Francil</v>
          </cell>
          <cell r="O61" t="str">
            <v>19.10</v>
          </cell>
          <cell r="P61">
            <v>1734</v>
          </cell>
          <cell r="R61">
            <v>1713</v>
          </cell>
          <cell r="S61" t="str">
            <v>Francillon</v>
          </cell>
          <cell r="T61">
            <v>1758</v>
          </cell>
        </row>
        <row r="62">
          <cell r="H62" t="str">
            <v>ce</v>
          </cell>
          <cell r="J62" t="str">
            <v>Marianne</v>
          </cell>
          <cell r="K62" t="str">
            <v>Francillon</v>
          </cell>
          <cell r="L62" t="str">
            <v>FARNIER Louis</v>
          </cell>
          <cell r="M62" t="str">
            <v>Francillon</v>
          </cell>
          <cell r="N62" t="str">
            <v>Francil</v>
          </cell>
          <cell r="O62" t="str">
            <v>12.11</v>
          </cell>
          <cell r="P62">
            <v>1720</v>
          </cell>
          <cell r="Q62" t="str">
            <v>Francillon</v>
          </cell>
          <cell r="R62">
            <v>1700</v>
          </cell>
          <cell r="S62" t="str">
            <v>Francillon</v>
          </cell>
          <cell r="T62">
            <v>1776</v>
          </cell>
          <cell r="V62" t="str">
            <v>Bourbou</v>
          </cell>
          <cell r="W62" t="str">
            <v>Saou</v>
          </cell>
          <cell r="X62" t="str">
            <v>12.11.1720</v>
          </cell>
          <cell r="Y62" t="str">
            <v>2E06609.053</v>
          </cell>
        </row>
        <row r="63">
          <cell r="H63" t="str">
            <v>ce</v>
          </cell>
          <cell r="J63" t="str">
            <v>Jean</v>
          </cell>
          <cell r="K63" t="str">
            <v>qa3?1</v>
          </cell>
          <cell r="Q63" t="str">
            <v>Francillon</v>
          </cell>
          <cell r="R63">
            <v>1694</v>
          </cell>
        </row>
        <row r="64">
          <cell r="H64" t="str">
            <v>ce</v>
          </cell>
          <cell r="I64" t="str">
            <v>Francillon</v>
          </cell>
          <cell r="J64" t="str">
            <v>Jean Louis</v>
          </cell>
          <cell r="K64" t="str">
            <v>Francillon</v>
          </cell>
          <cell r="L64" t="str">
            <v>MARTIN Marianne</v>
          </cell>
          <cell r="N64" t="str">
            <v>Francillon</v>
          </cell>
          <cell r="O64" t="str">
            <v>21.01</v>
          </cell>
          <cell r="P64">
            <v>1751</v>
          </cell>
          <cell r="Q64" t="str">
            <v>Francillon</v>
          </cell>
          <cell r="R64">
            <v>1717</v>
          </cell>
          <cell r="V64" t="str">
            <v>Larochette</v>
          </cell>
        </row>
        <row r="65">
          <cell r="H65" t="str">
            <v>ce</v>
          </cell>
          <cell r="J65" t="str">
            <v>Suzanne</v>
          </cell>
          <cell r="K65" t="str">
            <v>Francillon</v>
          </cell>
          <cell r="L65" t="str">
            <v>LEON Laurent</v>
          </cell>
          <cell r="M65" t="str">
            <v>Francillon</v>
          </cell>
          <cell r="N65" t="str">
            <v>Francil</v>
          </cell>
          <cell r="O65" t="str">
            <v>11.01</v>
          </cell>
          <cell r="P65">
            <v>1746</v>
          </cell>
          <cell r="S65" t="str">
            <v>Francillon</v>
          </cell>
          <cell r="T65">
            <v>1780</v>
          </cell>
          <cell r="V65" t="str">
            <v>Appaix</v>
          </cell>
          <cell r="W65" t="str">
            <v>Saou</v>
          </cell>
          <cell r="X65" t="str">
            <v>07.06.1745</v>
          </cell>
          <cell r="Y65" t="str">
            <v>2E17027.236</v>
          </cell>
        </row>
        <row r="66">
          <cell r="H66" t="str">
            <v>ce</v>
          </cell>
          <cell r="J66" t="str">
            <v>Margueritte</v>
          </cell>
          <cell r="L66" t="str">
            <v>MARTIN Marc</v>
          </cell>
          <cell r="N66" t="str">
            <v>Francil</v>
          </cell>
          <cell r="O66" t="str">
            <v>21.01</v>
          </cell>
          <cell r="P66">
            <v>1751</v>
          </cell>
          <cell r="Q66" t="str">
            <v>Francillon</v>
          </cell>
          <cell r="R66">
            <v>1721</v>
          </cell>
          <cell r="S66" t="str">
            <v>Francillon</v>
          </cell>
          <cell r="T66">
            <v>1787</v>
          </cell>
        </row>
        <row r="67">
          <cell r="H67" t="str">
            <v>ce</v>
          </cell>
          <cell r="J67" t="str">
            <v>Marie+</v>
          </cell>
          <cell r="Q67" t="str">
            <v>Francillon</v>
          </cell>
          <cell r="R67">
            <v>1719</v>
          </cell>
          <cell r="S67" t="str">
            <v>Francillon</v>
          </cell>
          <cell r="T67">
            <v>1726</v>
          </cell>
        </row>
        <row r="68">
          <cell r="H68" t="str">
            <v>ce</v>
          </cell>
          <cell r="J68" t="str">
            <v>Anne+</v>
          </cell>
          <cell r="Q68" t="str">
            <v>Francillon</v>
          </cell>
          <cell r="R68">
            <v>1724</v>
          </cell>
          <cell r="S68" t="str">
            <v>Francillon</v>
          </cell>
          <cell r="T68">
            <v>1726</v>
          </cell>
        </row>
        <row r="69">
          <cell r="H69" t="str">
            <v>ce</v>
          </cell>
          <cell r="J69" t="str">
            <v>Anthoine</v>
          </cell>
          <cell r="K69" t="str">
            <v>ue4?1</v>
          </cell>
          <cell r="Q69" t="str">
            <v>Francillon</v>
          </cell>
          <cell r="R69">
            <v>1731</v>
          </cell>
        </row>
        <row r="70">
          <cell r="H70" t="str">
            <v>ce</v>
          </cell>
          <cell r="J70" t="str">
            <v>Jacques</v>
          </cell>
          <cell r="L70" t="str">
            <v>ARNAUD Marie</v>
          </cell>
          <cell r="N70" t="str">
            <v>Sauzet</v>
          </cell>
          <cell r="O70" t="str">
            <v>05,02</v>
          </cell>
          <cell r="P70">
            <v>1771</v>
          </cell>
          <cell r="Q70" t="str">
            <v>Francillon</v>
          </cell>
          <cell r="R70">
            <v>1733</v>
          </cell>
          <cell r="V70" t="str">
            <v>Boisset</v>
          </cell>
        </row>
        <row r="71">
          <cell r="H71" t="str">
            <v>ce</v>
          </cell>
          <cell r="J71" t="str">
            <v>Isabeau</v>
          </cell>
          <cell r="K71" t="str">
            <v>td4?1</v>
          </cell>
          <cell r="Q71" t="str">
            <v>Francillon</v>
          </cell>
          <cell r="R71">
            <v>1728</v>
          </cell>
        </row>
        <row r="72">
          <cell r="H72" t="str">
            <v>ce</v>
          </cell>
          <cell r="I72" t="str">
            <v>Francillon</v>
          </cell>
          <cell r="J72" t="str">
            <v>Joseph</v>
          </cell>
          <cell r="K72" t="str">
            <v>Francillon</v>
          </cell>
          <cell r="L72" t="str">
            <v>PEZILLIER Marie</v>
          </cell>
          <cell r="N72" t="str">
            <v>Saou</v>
          </cell>
          <cell r="O72" t="str">
            <v>09.01</v>
          </cell>
          <cell r="P72">
            <v>1755</v>
          </cell>
          <cell r="Q72" t="str">
            <v>Francillon</v>
          </cell>
          <cell r="R72">
            <v>1726</v>
          </cell>
          <cell r="U72" t="str">
            <v>ménager</v>
          </cell>
          <cell r="V72" t="str">
            <v>Appaix</v>
          </cell>
          <cell r="W72" t="str">
            <v>Saou</v>
          </cell>
          <cell r="X72" t="str">
            <v>21.11.1754</v>
          </cell>
          <cell r="Y72" t="str">
            <v>2E17034.105</v>
          </cell>
        </row>
        <row r="73">
          <cell r="H73" t="str">
            <v>ce</v>
          </cell>
          <cell r="J73" t="str">
            <v>Jean Henry</v>
          </cell>
          <cell r="L73" t="str">
            <v>PLANEL Marie Anne</v>
          </cell>
          <cell r="N73" t="str">
            <v>Saou</v>
          </cell>
          <cell r="O73" t="str">
            <v>07.02</v>
          </cell>
          <cell r="P73">
            <v>1765</v>
          </cell>
          <cell r="Q73" t="str">
            <v>Francillon</v>
          </cell>
          <cell r="R73">
            <v>1733</v>
          </cell>
        </row>
        <row r="74">
          <cell r="H74" t="str">
            <v>ce</v>
          </cell>
          <cell r="J74" t="str">
            <v>Marie</v>
          </cell>
          <cell r="K74" t="str">
            <v>Francillon</v>
          </cell>
          <cell r="L74" t="str">
            <v>BERTRAND Jean1</v>
          </cell>
          <cell r="M74" t="str">
            <v>Francillon</v>
          </cell>
          <cell r="N74" t="str">
            <v>Francil</v>
          </cell>
          <cell r="O74" t="str">
            <v>17.07</v>
          </cell>
          <cell r="P74">
            <v>1756</v>
          </cell>
          <cell r="Q74" t="str">
            <v>Francillon</v>
          </cell>
          <cell r="R74">
            <v>1724</v>
          </cell>
          <cell r="V74" t="str">
            <v>Appaix</v>
          </cell>
          <cell r="W74" t="str">
            <v>Saou</v>
          </cell>
          <cell r="X74" t="str">
            <v>22.06.1756</v>
          </cell>
          <cell r="Y74" t="str">
            <v>2E17035.141</v>
          </cell>
        </row>
        <row r="75">
          <cell r="H75" t="str">
            <v>ce</v>
          </cell>
          <cell r="J75" t="str">
            <v>Jean</v>
          </cell>
          <cell r="K75" t="str">
            <v>Francillon</v>
          </cell>
          <cell r="L75" t="str">
            <v>JALLA Suzanne</v>
          </cell>
          <cell r="M75" t="str">
            <v>Saou</v>
          </cell>
          <cell r="N75" t="str">
            <v>Saou</v>
          </cell>
          <cell r="O75" t="str">
            <v>02.07</v>
          </cell>
          <cell r="P75">
            <v>1767</v>
          </cell>
          <cell r="Q75" t="str">
            <v>Francillon</v>
          </cell>
          <cell r="R75">
            <v>1742</v>
          </cell>
          <cell r="V75" t="str">
            <v>Appaix</v>
          </cell>
          <cell r="W75" t="str">
            <v>Saou</v>
          </cell>
          <cell r="X75" t="str">
            <v>31.05.1767</v>
          </cell>
          <cell r="Y75" t="str">
            <v>2E17042.2.053</v>
          </cell>
        </row>
        <row r="76">
          <cell r="H76" t="str">
            <v>ce</v>
          </cell>
          <cell r="J76" t="str">
            <v>Jeanne</v>
          </cell>
          <cell r="K76" t="str">
            <v>Francillon</v>
          </cell>
          <cell r="L76" t="str">
            <v>MORIN(Maurain) André</v>
          </cell>
          <cell r="M76" t="str">
            <v>Francillon</v>
          </cell>
          <cell r="N76" t="str">
            <v>Francil</v>
          </cell>
          <cell r="O76" t="str">
            <v>15.07</v>
          </cell>
          <cell r="P76">
            <v>1777</v>
          </cell>
          <cell r="Q76" t="str">
            <v>Francillon</v>
          </cell>
          <cell r="R76">
            <v>1740</v>
          </cell>
          <cell r="V76" t="str">
            <v>Leon</v>
          </cell>
          <cell r="W76" t="str">
            <v>Saou</v>
          </cell>
          <cell r="X76" t="str">
            <v>01.07.1777</v>
          </cell>
          <cell r="Y76" t="str">
            <v>2E17050.015</v>
          </cell>
        </row>
        <row r="77">
          <cell r="H77" t="str">
            <v>ce</v>
          </cell>
          <cell r="J77" t="str">
            <v>Henry</v>
          </cell>
          <cell r="K77" t="str">
            <v>Francillon</v>
          </cell>
          <cell r="L77" t="str">
            <v>LEON Magdeleine</v>
          </cell>
          <cell r="N77" t="str">
            <v>Francillon</v>
          </cell>
          <cell r="O77" t="str">
            <v>23.11</v>
          </cell>
          <cell r="P77">
            <v>1786</v>
          </cell>
          <cell r="Q77" t="str">
            <v>Francillon</v>
          </cell>
          <cell r="R77">
            <v>1737</v>
          </cell>
          <cell r="V77" t="str">
            <v>Leon</v>
          </cell>
          <cell r="W77" t="str">
            <v>Saou</v>
          </cell>
          <cell r="X77" t="str">
            <v>23.10.1786</v>
          </cell>
          <cell r="Y77" t="str">
            <v>2E17058.121</v>
          </cell>
        </row>
        <row r="78">
          <cell r="H78" t="str">
            <v>ce</v>
          </cell>
          <cell r="J78" t="str">
            <v>Marie</v>
          </cell>
          <cell r="L78" t="str">
            <v>BLACHE Vincent</v>
          </cell>
          <cell r="M78" t="str">
            <v>Donzère</v>
          </cell>
          <cell r="N78" t="str">
            <v>Francil</v>
          </cell>
          <cell r="O78" t="str">
            <v>15.10</v>
          </cell>
          <cell r="P78">
            <v>1765</v>
          </cell>
          <cell r="Q78" t="str">
            <v>Francillon</v>
          </cell>
          <cell r="R78">
            <v>1730</v>
          </cell>
          <cell r="V78" t="str">
            <v>Meynot</v>
          </cell>
          <cell r="W78" t="str">
            <v>Donzère</v>
          </cell>
        </row>
        <row r="79">
          <cell r="H79" t="str">
            <v>ce</v>
          </cell>
          <cell r="J79" t="str">
            <v>Marianne</v>
          </cell>
          <cell r="L79" t="str">
            <v>MOREL J.François</v>
          </cell>
          <cell r="M79" t="str">
            <v>Soyans</v>
          </cell>
          <cell r="N79" t="str">
            <v>Francil</v>
          </cell>
          <cell r="O79" t="str">
            <v>23.10</v>
          </cell>
          <cell r="P79">
            <v>1770</v>
          </cell>
          <cell r="Q79" t="str">
            <v>Francillon</v>
          </cell>
          <cell r="R79">
            <v>1746</v>
          </cell>
        </row>
        <row r="80">
          <cell r="H80" t="str">
            <v>ce</v>
          </cell>
          <cell r="J80" t="str">
            <v>Isabeau+</v>
          </cell>
          <cell r="Q80" t="str">
            <v>Francillon</v>
          </cell>
          <cell r="R80">
            <v>1728</v>
          </cell>
          <cell r="S80" t="str">
            <v>Francillon</v>
          </cell>
          <cell r="T80">
            <v>1728</v>
          </cell>
        </row>
        <row r="81">
          <cell r="H81" t="str">
            <v>ce</v>
          </cell>
          <cell r="J81" t="str">
            <v>Pierre</v>
          </cell>
          <cell r="Q81" t="str">
            <v>Francillon</v>
          </cell>
          <cell r="R81">
            <v>1735</v>
          </cell>
        </row>
        <row r="82">
          <cell r="H82" t="str">
            <v>ce</v>
          </cell>
          <cell r="I82" t="str">
            <v>Soyans</v>
          </cell>
          <cell r="J82" t="str">
            <v>Jacques</v>
          </cell>
          <cell r="L82" t="str">
            <v>MONTEILLET Elisabeth</v>
          </cell>
          <cell r="N82" t="str">
            <v>Soyans</v>
          </cell>
          <cell r="O82" t="str">
            <v>22.11</v>
          </cell>
          <cell r="P82">
            <v>1763</v>
          </cell>
          <cell r="Q82" t="str">
            <v>Soyans</v>
          </cell>
          <cell r="R82">
            <v>1736</v>
          </cell>
        </row>
        <row r="83">
          <cell r="H83" t="str">
            <v>ce</v>
          </cell>
          <cell r="I83" t="str">
            <v>Soyans</v>
          </cell>
          <cell r="J83" t="str">
            <v>Jean Henry</v>
          </cell>
          <cell r="L83" t="str">
            <v>MILLON Marie+1787</v>
          </cell>
          <cell r="N83" t="str">
            <v>Soyans</v>
          </cell>
          <cell r="O83" t="str">
            <v>03.09</v>
          </cell>
          <cell r="P83">
            <v>1776</v>
          </cell>
          <cell r="Q83" t="str">
            <v>Soyans</v>
          </cell>
          <cell r="R83">
            <v>1746</v>
          </cell>
        </row>
        <row r="84">
          <cell r="H84" t="str">
            <v>ce</v>
          </cell>
          <cell r="J84" t="str">
            <v>Jean Henry(veuf)</v>
          </cell>
          <cell r="L84" t="str">
            <v>BLACHE Marianne</v>
          </cell>
          <cell r="N84" t="str">
            <v>Soyans</v>
          </cell>
          <cell r="O84" t="str">
            <v>12.05</v>
          </cell>
          <cell r="P84">
            <v>1791</v>
          </cell>
          <cell r="Q84" t="str">
            <v>Soyans</v>
          </cell>
          <cell r="R84">
            <v>1746</v>
          </cell>
        </row>
        <row r="85">
          <cell r="H85" t="str">
            <v>ce</v>
          </cell>
          <cell r="J85" t="str">
            <v>Louise</v>
          </cell>
          <cell r="L85" t="str">
            <v>ETIENNE Joseph</v>
          </cell>
          <cell r="N85" t="str">
            <v>Soyans</v>
          </cell>
          <cell r="O85" t="str">
            <v>31.07</v>
          </cell>
          <cell r="P85">
            <v>1764</v>
          </cell>
          <cell r="Q85" t="str">
            <v>Soyans</v>
          </cell>
          <cell r="R85">
            <v>1735</v>
          </cell>
        </row>
        <row r="86">
          <cell r="H86" t="str">
            <v>ce</v>
          </cell>
          <cell r="J86" t="str">
            <v>Margueritte</v>
          </cell>
          <cell r="L86" t="str">
            <v>MICHEL J.Pierre</v>
          </cell>
          <cell r="N86" t="str">
            <v>Soyans</v>
          </cell>
          <cell r="O86">
            <v>10.01</v>
          </cell>
          <cell r="P86">
            <v>1769</v>
          </cell>
          <cell r="Q86" t="str">
            <v>Soyans</v>
          </cell>
          <cell r="R86">
            <v>1739</v>
          </cell>
          <cell r="S86" t="str">
            <v>Soyans</v>
          </cell>
          <cell r="T86">
            <v>1790</v>
          </cell>
        </row>
        <row r="87">
          <cell r="H87" t="str">
            <v>ce</v>
          </cell>
          <cell r="J87" t="str">
            <v>Jeanne Marie</v>
          </cell>
          <cell r="L87" t="str">
            <v>GOT Jean Antoine</v>
          </cell>
          <cell r="N87" t="str">
            <v>Soyans</v>
          </cell>
          <cell r="O87" t="str">
            <v>08.02</v>
          </cell>
          <cell r="P87">
            <v>1774</v>
          </cell>
          <cell r="Q87" t="str">
            <v>Soyans</v>
          </cell>
          <cell r="R87">
            <v>1744</v>
          </cell>
        </row>
        <row r="88">
          <cell r="H88" t="str">
            <v>ce</v>
          </cell>
          <cell r="J88" t="str">
            <v>Antoinette</v>
          </cell>
          <cell r="K88" t="str">
            <v>Soyans</v>
          </cell>
          <cell r="L88" t="str">
            <v>MONTEILLET Jacques</v>
          </cell>
          <cell r="M88" t="str">
            <v>Soyans</v>
          </cell>
          <cell r="N88" t="str">
            <v>Soyans</v>
          </cell>
          <cell r="O88" t="str">
            <v>03.02</v>
          </cell>
          <cell r="P88">
            <v>1753</v>
          </cell>
          <cell r="Q88" t="str">
            <v>Soyans</v>
          </cell>
          <cell r="R88">
            <v>1732</v>
          </cell>
          <cell r="S88" t="str">
            <v>Soyans</v>
          </cell>
          <cell r="T88">
            <v>1772</v>
          </cell>
          <cell r="V88" t="str">
            <v>Appaix</v>
          </cell>
          <cell r="W88" t="str">
            <v>Saou</v>
          </cell>
          <cell r="X88" t="str">
            <v>21.01.1753</v>
          </cell>
          <cell r="Y88" t="str">
            <v>2E17033.047</v>
          </cell>
        </row>
        <row r="89">
          <cell r="H89" t="str">
            <v>ce</v>
          </cell>
          <cell r="J89" t="str">
            <v>Jeanne Marie+</v>
          </cell>
          <cell r="Q89" t="str">
            <v>Soyans</v>
          </cell>
          <cell r="R89">
            <v>1742</v>
          </cell>
          <cell r="S89" t="str">
            <v>Soyans</v>
          </cell>
          <cell r="T89">
            <v>1743</v>
          </cell>
        </row>
        <row r="90">
          <cell r="H90" t="str">
            <v>ce</v>
          </cell>
          <cell r="I90" t="str">
            <v>Francillon</v>
          </cell>
          <cell r="J90" t="str">
            <v>Jean Louis</v>
          </cell>
          <cell r="K90" t="str">
            <v>Saou</v>
          </cell>
          <cell r="L90" t="str">
            <v>FARNIER Marianne</v>
          </cell>
          <cell r="N90" t="str">
            <v>Francil</v>
          </cell>
          <cell r="O90" t="str">
            <v>08.02</v>
          </cell>
          <cell r="P90">
            <v>1785</v>
          </cell>
          <cell r="Q90" t="str">
            <v>Francillon</v>
          </cell>
          <cell r="R90">
            <v>1757</v>
          </cell>
          <cell r="V90" t="str">
            <v>Larochette</v>
          </cell>
        </row>
        <row r="91">
          <cell r="H91" t="str">
            <v>ce</v>
          </cell>
          <cell r="J91" t="str">
            <v>Margueritte</v>
          </cell>
          <cell r="K91" t="str">
            <v>Francillon</v>
          </cell>
          <cell r="L91" t="str">
            <v>BERTRAND Jean</v>
          </cell>
          <cell r="M91" t="str">
            <v>Mornans</v>
          </cell>
          <cell r="N91" t="str">
            <v>Francil</v>
          </cell>
          <cell r="O91" t="str">
            <v>20.02</v>
          </cell>
          <cell r="P91">
            <v>1776</v>
          </cell>
          <cell r="Q91" t="str">
            <v>Francillon</v>
          </cell>
          <cell r="R91">
            <v>1755</v>
          </cell>
          <cell r="U91" t="str">
            <v>journalier</v>
          </cell>
          <cell r="V91" t="str">
            <v>Leon</v>
          </cell>
          <cell r="W91" t="str">
            <v>Saou</v>
          </cell>
          <cell r="X91" t="str">
            <v>08.02.1776</v>
          </cell>
          <cell r="Y91" t="str">
            <v>2E17048.201</v>
          </cell>
        </row>
        <row r="92">
          <cell r="H92" t="str">
            <v>ce</v>
          </cell>
          <cell r="J92" t="str">
            <v>Jacques</v>
          </cell>
          <cell r="K92" t="str">
            <v>Francillon</v>
          </cell>
          <cell r="L92" t="str">
            <v>FARNIER Marie</v>
          </cell>
          <cell r="N92" t="str">
            <v>Francillon</v>
          </cell>
          <cell r="O92" t="str">
            <v>05.02</v>
          </cell>
          <cell r="P92">
            <v>1782</v>
          </cell>
          <cell r="Q92" t="str">
            <v>Francillon</v>
          </cell>
          <cell r="R92">
            <v>1751</v>
          </cell>
          <cell r="U92" t="str">
            <v>ménager</v>
          </cell>
          <cell r="V92" t="str">
            <v>Leon</v>
          </cell>
          <cell r="W92" t="str">
            <v>Saou</v>
          </cell>
          <cell r="X92" t="str">
            <v>26.01.1782</v>
          </cell>
          <cell r="Y92" t="str">
            <v>2E17054.226</v>
          </cell>
        </row>
        <row r="93">
          <cell r="H93" t="str">
            <v>ce</v>
          </cell>
          <cell r="J93" t="str">
            <v>Elisabeth</v>
          </cell>
          <cell r="K93" t="str">
            <v>Francillon</v>
          </cell>
          <cell r="L93" t="str">
            <v>GAUTIER Laurent</v>
          </cell>
          <cell r="M93" t="str">
            <v>La Batie</v>
          </cell>
          <cell r="P93">
            <v>1790</v>
          </cell>
          <cell r="Q93" t="str">
            <v>Francillon</v>
          </cell>
          <cell r="R93">
            <v>1760</v>
          </cell>
          <cell r="V93" t="str">
            <v>Leon</v>
          </cell>
          <cell r="W93" t="str">
            <v>Saou</v>
          </cell>
          <cell r="X93" t="str">
            <v>15.08.1790</v>
          </cell>
          <cell r="Y93" t="str">
            <v>2E17060.1.160</v>
          </cell>
        </row>
        <row r="94">
          <cell r="H94" t="str">
            <v>ce</v>
          </cell>
          <cell r="J94" t="str">
            <v>Laurent</v>
          </cell>
          <cell r="Q94" t="str">
            <v>Francillon</v>
          </cell>
          <cell r="R94">
            <v>1763</v>
          </cell>
        </row>
        <row r="95">
          <cell r="H95" t="str">
            <v>ce</v>
          </cell>
          <cell r="J95" t="str">
            <v>Marie+</v>
          </cell>
          <cell r="Q95" t="str">
            <v>Francillon</v>
          </cell>
          <cell r="R95">
            <v>1766</v>
          </cell>
          <cell r="S95" t="str">
            <v>Francillon</v>
          </cell>
          <cell r="T95">
            <v>1768</v>
          </cell>
        </row>
        <row r="96">
          <cell r="H96" t="str">
            <v>ce</v>
          </cell>
          <cell r="I96" t="str">
            <v>Francillon</v>
          </cell>
          <cell r="J96" t="str">
            <v>Joseph</v>
          </cell>
          <cell r="K96" t="str">
            <v>Saou</v>
          </cell>
          <cell r="L96" t="str">
            <v>MOUTON Victoire</v>
          </cell>
          <cell r="N96" t="str">
            <v>Saou</v>
          </cell>
          <cell r="P96">
            <v>1791</v>
          </cell>
          <cell r="Q96" t="str">
            <v>Francillon</v>
          </cell>
          <cell r="R96">
            <v>1766</v>
          </cell>
          <cell r="V96" t="str">
            <v>Leon</v>
          </cell>
          <cell r="W96" t="str">
            <v>Saou</v>
          </cell>
          <cell r="X96" t="str">
            <v>01.10.1791</v>
          </cell>
          <cell r="Y96" t="str">
            <v>2E17060.2.043</v>
          </cell>
        </row>
        <row r="97">
          <cell r="H97" t="str">
            <v>ce</v>
          </cell>
          <cell r="J97" t="str">
            <v>Marie Madeleine</v>
          </cell>
          <cell r="L97" t="str">
            <v>GUERIMAND Antoine</v>
          </cell>
          <cell r="N97" t="str">
            <v>Saou</v>
          </cell>
          <cell r="O97" t="str">
            <v>27.04</v>
          </cell>
          <cell r="P97">
            <v>1790</v>
          </cell>
          <cell r="Q97" t="str">
            <v>Francillon</v>
          </cell>
          <cell r="R97">
            <v>1771</v>
          </cell>
        </row>
        <row r="98">
          <cell r="H98" t="str">
            <v>ce</v>
          </cell>
          <cell r="J98" t="str">
            <v>Pierre</v>
          </cell>
          <cell r="K98" t="str">
            <v>Francillon</v>
          </cell>
          <cell r="L98" t="str">
            <v>LEON Marie</v>
          </cell>
          <cell r="N98" t="str">
            <v>Francillon</v>
          </cell>
          <cell r="O98" t="str">
            <v>17.05</v>
          </cell>
          <cell r="P98">
            <v>1791</v>
          </cell>
          <cell r="Q98" t="str">
            <v>Francillon</v>
          </cell>
          <cell r="R98">
            <v>1760</v>
          </cell>
          <cell r="V98" t="str">
            <v>Larochette</v>
          </cell>
        </row>
        <row r="99">
          <cell r="H99" t="str">
            <v>ce</v>
          </cell>
          <cell r="J99" t="str">
            <v>Jeanne Marie</v>
          </cell>
          <cell r="K99" t="str">
            <v>vc</v>
          </cell>
          <cell r="Q99" t="str">
            <v>Francillon</v>
          </cell>
          <cell r="R99">
            <v>1757</v>
          </cell>
        </row>
        <row r="100">
          <cell r="H100" t="str">
            <v>ce</v>
          </cell>
          <cell r="J100" t="str">
            <v>Jeanne</v>
          </cell>
          <cell r="Q100" t="str">
            <v>Francillon</v>
          </cell>
          <cell r="R100">
            <v>1764</v>
          </cell>
        </row>
        <row r="101">
          <cell r="H101" t="str">
            <v>ce</v>
          </cell>
          <cell r="J101" t="str">
            <v>Antoinette+</v>
          </cell>
          <cell r="Q101" t="str">
            <v>Francillon</v>
          </cell>
          <cell r="R101">
            <v>1769</v>
          </cell>
          <cell r="S101" t="str">
            <v>Francillon</v>
          </cell>
          <cell r="T101">
            <v>1781</v>
          </cell>
        </row>
        <row r="102">
          <cell r="H102" t="str">
            <v>ce</v>
          </cell>
          <cell r="J102" t="str">
            <v>Marie Madeleine</v>
          </cell>
          <cell r="Q102" t="str">
            <v>Francillon</v>
          </cell>
          <cell r="R102">
            <v>1762</v>
          </cell>
          <cell r="S102" t="str">
            <v>Francillon</v>
          </cell>
          <cell r="T102">
            <v>1764</v>
          </cell>
        </row>
        <row r="103">
          <cell r="H103" t="str">
            <v>ce</v>
          </cell>
          <cell r="J103" t="str">
            <v>Rose</v>
          </cell>
          <cell r="Q103" t="str">
            <v>Francillon</v>
          </cell>
          <cell r="R103">
            <v>1776</v>
          </cell>
        </row>
        <row r="104">
          <cell r="H104" t="str">
            <v>ce</v>
          </cell>
          <cell r="J104" t="str">
            <v>Joseph et Pierre +</v>
          </cell>
          <cell r="Q104" t="str">
            <v>Francillon</v>
          </cell>
          <cell r="R104">
            <v>1756</v>
          </cell>
          <cell r="S104" t="str">
            <v>Francillon</v>
          </cell>
          <cell r="T104">
            <v>1756</v>
          </cell>
        </row>
        <row r="105">
          <cell r="H105" t="str">
            <v>ce</v>
          </cell>
          <cell r="J105" t="str">
            <v>Margueritte</v>
          </cell>
          <cell r="L105" t="str">
            <v>RAILLON André</v>
          </cell>
          <cell r="N105" t="str">
            <v>Saou</v>
          </cell>
          <cell r="O105" t="str">
            <v>08.04</v>
          </cell>
          <cell r="P105">
            <v>1783</v>
          </cell>
        </row>
        <row r="106">
          <cell r="H106" t="str">
            <v>ce</v>
          </cell>
          <cell r="J106" t="str">
            <v>Louise</v>
          </cell>
          <cell r="K106" t="str">
            <v>Soyans</v>
          </cell>
          <cell r="L106" t="str">
            <v>MASCLOT Pierre</v>
          </cell>
          <cell r="N106" t="str">
            <v>PtBarret</v>
          </cell>
          <cell r="O106" t="str">
            <v>04.03.</v>
          </cell>
          <cell r="P106">
            <v>1794</v>
          </cell>
          <cell r="Q106" t="str">
            <v>Soyans</v>
          </cell>
          <cell r="R106">
            <v>1770</v>
          </cell>
        </row>
        <row r="107">
          <cell r="H107" t="str">
            <v>ce</v>
          </cell>
          <cell r="J107" t="str">
            <v>Marie</v>
          </cell>
          <cell r="Q107" t="str">
            <v>Soyans</v>
          </cell>
          <cell r="R107">
            <v>1764</v>
          </cell>
        </row>
        <row r="108">
          <cell r="H108" t="str">
            <v>ce</v>
          </cell>
          <cell r="J108" t="str">
            <v>Anne</v>
          </cell>
          <cell r="Q108" t="str">
            <v>Soyans</v>
          </cell>
          <cell r="R108">
            <v>1766</v>
          </cell>
        </row>
        <row r="109">
          <cell r="H109" t="str">
            <v>ce</v>
          </cell>
          <cell r="J109" t="str">
            <v>Antoinette</v>
          </cell>
          <cell r="Q109" t="str">
            <v>Soyans</v>
          </cell>
          <cell r="R109">
            <v>1768</v>
          </cell>
        </row>
        <row r="110">
          <cell r="H110" t="str">
            <v>ce</v>
          </cell>
          <cell r="J110" t="str">
            <v>Catherine</v>
          </cell>
          <cell r="Q110" t="str">
            <v>Soyans</v>
          </cell>
          <cell r="R110">
            <v>1772</v>
          </cell>
        </row>
        <row r="111">
          <cell r="H111" t="str">
            <v>ce</v>
          </cell>
          <cell r="J111" t="str">
            <v>Jacques Henry</v>
          </cell>
          <cell r="Q111" t="str">
            <v>Soyans</v>
          </cell>
          <cell r="R111">
            <v>1774</v>
          </cell>
        </row>
        <row r="112">
          <cell r="H112" t="str">
            <v>ce</v>
          </cell>
          <cell r="J112" t="str">
            <v>Jean Jacques+</v>
          </cell>
          <cell r="Q112" t="str">
            <v>Soyans</v>
          </cell>
          <cell r="R112">
            <v>1776</v>
          </cell>
          <cell r="S112" t="str">
            <v>Soyans</v>
          </cell>
          <cell r="T112">
            <v>1776</v>
          </cell>
        </row>
        <row r="113">
          <cell r="H113" t="str">
            <v>ce</v>
          </cell>
          <cell r="J113" t="str">
            <v>Jean Jacques+</v>
          </cell>
          <cell r="Q113" t="str">
            <v>Soyans</v>
          </cell>
          <cell r="R113">
            <v>1778</v>
          </cell>
          <cell r="S113" t="str">
            <v>Soyans</v>
          </cell>
          <cell r="T113">
            <v>1781</v>
          </cell>
        </row>
        <row r="114">
          <cell r="H114" t="str">
            <v>ce</v>
          </cell>
          <cell r="J114" t="str">
            <v>Marianne</v>
          </cell>
          <cell r="Q114" t="str">
            <v>Soyans</v>
          </cell>
          <cell r="R114">
            <v>1780</v>
          </cell>
        </row>
        <row r="115">
          <cell r="H115" t="str">
            <v>ce</v>
          </cell>
          <cell r="J115" t="str">
            <v>Marie Angélique</v>
          </cell>
          <cell r="Q115" t="str">
            <v>Soyans</v>
          </cell>
          <cell r="R115">
            <v>1783</v>
          </cell>
        </row>
        <row r="116">
          <cell r="H116" t="str">
            <v>ce</v>
          </cell>
          <cell r="J116" t="str">
            <v>Rosalie</v>
          </cell>
          <cell r="Q116" t="str">
            <v>Soyans</v>
          </cell>
          <cell r="R116">
            <v>1786</v>
          </cell>
        </row>
        <row r="117">
          <cell r="H117" t="str">
            <v>ce</v>
          </cell>
          <cell r="J117" t="str">
            <v>Claire</v>
          </cell>
          <cell r="K117" t="str">
            <v>Chat9maz</v>
          </cell>
          <cell r="L117" t="str">
            <v>LORIE(LAURIE)Antoine</v>
          </cell>
          <cell r="N117" t="str">
            <v>Chat9maz</v>
          </cell>
          <cell r="O117" t="str">
            <v>21.08</v>
          </cell>
          <cell r="P117">
            <v>1787</v>
          </cell>
          <cell r="Q117" t="str">
            <v>Soyans</v>
          </cell>
          <cell r="U117" t="str">
            <v>Journal</v>
          </cell>
          <cell r="V117" t="str">
            <v>Tournillon</v>
          </cell>
          <cell r="W117" t="str">
            <v>Salettes</v>
          </cell>
        </row>
        <row r="118">
          <cell r="H118" t="str">
            <v>ce</v>
          </cell>
          <cell r="J118" t="str">
            <v>Jean Henry</v>
          </cell>
          <cell r="Q118" t="str">
            <v>Soyans</v>
          </cell>
          <cell r="R118">
            <v>1780</v>
          </cell>
        </row>
        <row r="119">
          <cell r="H119" t="str">
            <v>ce</v>
          </cell>
          <cell r="J119" t="str">
            <v>Marie+</v>
          </cell>
          <cell r="Q119" t="str">
            <v>Soyans</v>
          </cell>
          <cell r="R119">
            <v>1782</v>
          </cell>
          <cell r="S119" t="str">
            <v>Soyans</v>
          </cell>
          <cell r="T119">
            <v>1784</v>
          </cell>
        </row>
        <row r="120">
          <cell r="H120" t="str">
            <v>ce</v>
          </cell>
          <cell r="J120" t="str">
            <v>Jean Joseph+</v>
          </cell>
          <cell r="Q120" t="str">
            <v>Soyans</v>
          </cell>
          <cell r="R120">
            <v>1785</v>
          </cell>
          <cell r="S120" t="str">
            <v>Soyans</v>
          </cell>
          <cell r="T120">
            <v>1785</v>
          </cell>
        </row>
        <row r="121">
          <cell r="H121" t="str">
            <v>ce</v>
          </cell>
          <cell r="I121" t="str">
            <v>Dieulefit</v>
          </cell>
          <cell r="J121" t="str">
            <v>Jean Louis</v>
          </cell>
          <cell r="L121" t="str">
            <v>VALENTIN Jeanne Marie</v>
          </cell>
          <cell r="N121" t="str">
            <v>Dieulef</v>
          </cell>
          <cell r="O121" t="str">
            <v>28.09</v>
          </cell>
          <cell r="P121">
            <v>1813</v>
          </cell>
          <cell r="Q121" t="str">
            <v>Francillon</v>
          </cell>
          <cell r="R121">
            <v>1786</v>
          </cell>
          <cell r="S121" t="str">
            <v>Dieulef</v>
          </cell>
          <cell r="T121">
            <v>1857</v>
          </cell>
          <cell r="U121" t="str">
            <v>ouv.laine</v>
          </cell>
        </row>
        <row r="122">
          <cell r="H122" t="str">
            <v>ce</v>
          </cell>
          <cell r="J122" t="str">
            <v>Jeanne Marie</v>
          </cell>
          <cell r="Q122" t="str">
            <v>Francillon</v>
          </cell>
          <cell r="R122">
            <v>1785</v>
          </cell>
        </row>
        <row r="123">
          <cell r="H123" t="str">
            <v>ce</v>
          </cell>
          <cell r="J123" t="str">
            <v>Joseph</v>
          </cell>
          <cell r="Q123" t="str">
            <v>Francillon</v>
          </cell>
          <cell r="R123">
            <v>1791</v>
          </cell>
        </row>
        <row r="124">
          <cell r="H124" t="str">
            <v>ce</v>
          </cell>
          <cell r="J124" t="str">
            <v>Jean Louis</v>
          </cell>
          <cell r="Q124" t="str">
            <v>Francillon</v>
          </cell>
          <cell r="R124">
            <v>1793</v>
          </cell>
        </row>
        <row r="125">
          <cell r="H125" t="str">
            <v>ce</v>
          </cell>
          <cell r="J125" t="str">
            <v>Jean Louis</v>
          </cell>
          <cell r="Q125" t="str">
            <v>Dieulefit</v>
          </cell>
          <cell r="R125">
            <v>1816</v>
          </cell>
        </row>
        <row r="126">
          <cell r="H126" t="str">
            <v>ce</v>
          </cell>
          <cell r="J126" t="str">
            <v>Suzanne Pauline</v>
          </cell>
          <cell r="Q126" t="str">
            <v>Dieulefit</v>
          </cell>
          <cell r="R126">
            <v>1823</v>
          </cell>
        </row>
        <row r="127">
          <cell r="H127" t="str">
            <v>cf</v>
          </cell>
          <cell r="J127" t="str">
            <v>Blanche</v>
          </cell>
          <cell r="L127" t="str">
            <v>SERRE Louis</v>
          </cell>
          <cell r="M127" t="str">
            <v>Cléon d'A</v>
          </cell>
          <cell r="O127" t="str">
            <v>&lt;</v>
          </cell>
          <cell r="P127">
            <v>1651</v>
          </cell>
          <cell r="S127" t="str">
            <v>Cléon</v>
          </cell>
          <cell r="T127">
            <v>1686</v>
          </cell>
        </row>
        <row r="128">
          <cell r="H128" t="str">
            <v>da</v>
          </cell>
          <cell r="I128" t="str">
            <v>Cléon</v>
          </cell>
          <cell r="J128" t="str">
            <v>Jean Baptiste</v>
          </cell>
          <cell r="K128" t="str">
            <v>Cléon d'A</v>
          </cell>
          <cell r="L128" t="str">
            <v>MICHEL Catherine</v>
          </cell>
          <cell r="M128" t="str">
            <v>+1689</v>
          </cell>
          <cell r="O128" t="str">
            <v>&lt;</v>
          </cell>
          <cell r="P128">
            <v>1652</v>
          </cell>
          <cell r="S128" t="str">
            <v>Cléon</v>
          </cell>
          <cell r="T128">
            <v>1690</v>
          </cell>
        </row>
        <row r="129">
          <cell r="H129" t="str">
            <v>da</v>
          </cell>
          <cell r="I129" t="str">
            <v>Cléon</v>
          </cell>
          <cell r="J129" t="str">
            <v>Pierre</v>
          </cell>
          <cell r="K129" t="str">
            <v>Cléon d'A</v>
          </cell>
          <cell r="L129" t="str">
            <v>MAILLET Charlotte</v>
          </cell>
          <cell r="M129" t="str">
            <v>+1732</v>
          </cell>
          <cell r="N129" t="str">
            <v>Cléon d'A</v>
          </cell>
          <cell r="O129" t="str">
            <v>30.06</v>
          </cell>
          <cell r="P129">
            <v>1689</v>
          </cell>
          <cell r="Q129" t="str">
            <v>Cléon</v>
          </cell>
          <cell r="R129">
            <v>1652</v>
          </cell>
          <cell r="S129" t="str">
            <v>Cléon</v>
          </cell>
          <cell r="T129">
            <v>1712</v>
          </cell>
          <cell r="U129" t="str">
            <v>Tisserand</v>
          </cell>
        </row>
        <row r="130">
          <cell r="H130" t="str">
            <v>da</v>
          </cell>
          <cell r="J130" t="str">
            <v>Pierre</v>
          </cell>
          <cell r="Q130" t="str">
            <v>Cléon</v>
          </cell>
          <cell r="R130">
            <v>1655</v>
          </cell>
        </row>
        <row r="131">
          <cell r="H131" t="str">
            <v>da</v>
          </cell>
          <cell r="J131" t="str">
            <v>Marthe</v>
          </cell>
          <cell r="Q131" t="str">
            <v>Cléon</v>
          </cell>
          <cell r="R131">
            <v>1658</v>
          </cell>
        </row>
        <row r="132">
          <cell r="H132" t="str">
            <v>da</v>
          </cell>
          <cell r="J132" t="str">
            <v>Louis</v>
          </cell>
          <cell r="Q132" t="str">
            <v>Cléon</v>
          </cell>
          <cell r="R132">
            <v>1660</v>
          </cell>
        </row>
        <row r="133">
          <cell r="H133" t="str">
            <v>da</v>
          </cell>
          <cell r="I133" t="str">
            <v>Cléon</v>
          </cell>
          <cell r="J133" t="str">
            <v>Benoit</v>
          </cell>
          <cell r="L133" t="str">
            <v>VIGNE Marie</v>
          </cell>
          <cell r="M133" t="str">
            <v>Puy ST M</v>
          </cell>
          <cell r="N133" t="str">
            <v>Cléon d'A</v>
          </cell>
          <cell r="O133" t="str">
            <v>01.12</v>
          </cell>
          <cell r="P133">
            <v>1731</v>
          </cell>
          <cell r="Q133" t="str">
            <v>Cléon</v>
          </cell>
          <cell r="R133">
            <v>1690</v>
          </cell>
          <cell r="S133" t="str">
            <v>Cléon</v>
          </cell>
          <cell r="T133">
            <v>1754</v>
          </cell>
        </row>
        <row r="134">
          <cell r="H134" t="str">
            <v>da</v>
          </cell>
          <cell r="J134" t="str">
            <v>Jean François+</v>
          </cell>
          <cell r="Q134" t="str">
            <v>Cléon</v>
          </cell>
          <cell r="R134">
            <v>1692</v>
          </cell>
          <cell r="S134" t="str">
            <v>Cléon</v>
          </cell>
          <cell r="T134">
            <v>1692</v>
          </cell>
        </row>
        <row r="135">
          <cell r="H135" t="str">
            <v>da</v>
          </cell>
          <cell r="J135" t="str">
            <v>Jean Pierre+</v>
          </cell>
          <cell r="Q135" t="str">
            <v>Cléon</v>
          </cell>
          <cell r="R135">
            <v>1693</v>
          </cell>
          <cell r="S135" t="str">
            <v>Cléon</v>
          </cell>
          <cell r="T135">
            <v>1694</v>
          </cell>
        </row>
        <row r="136">
          <cell r="H136" t="str">
            <v>da</v>
          </cell>
          <cell r="J136" t="str">
            <v>Marguerite+</v>
          </cell>
          <cell r="Q136" t="str">
            <v>Cléon</v>
          </cell>
          <cell r="R136">
            <v>1695</v>
          </cell>
          <cell r="S136" t="str">
            <v>Cléon</v>
          </cell>
          <cell r="T136">
            <v>1695</v>
          </cell>
        </row>
        <row r="137">
          <cell r="H137" t="str">
            <v>da</v>
          </cell>
          <cell r="J137" t="str">
            <v>Jean Pierre+</v>
          </cell>
          <cell r="Q137" t="str">
            <v>Cléon</v>
          </cell>
          <cell r="R137">
            <v>1700</v>
          </cell>
          <cell r="S137" t="str">
            <v>Cléon</v>
          </cell>
          <cell r="T137">
            <v>1726</v>
          </cell>
        </row>
        <row r="138">
          <cell r="H138" t="str">
            <v>da</v>
          </cell>
          <cell r="J138" t="str">
            <v>Marie Angélique+</v>
          </cell>
          <cell r="Q138" t="str">
            <v>Cléon</v>
          </cell>
          <cell r="R138">
            <v>1732</v>
          </cell>
          <cell r="S138" t="str">
            <v>Cléon</v>
          </cell>
          <cell r="T138">
            <v>1739</v>
          </cell>
        </row>
        <row r="139">
          <cell r="H139" t="str">
            <v>da</v>
          </cell>
          <cell r="J139" t="str">
            <v>Marguerite+</v>
          </cell>
          <cell r="Q139" t="str">
            <v>Cléon</v>
          </cell>
          <cell r="R139">
            <v>1739</v>
          </cell>
          <cell r="S139" t="str">
            <v>Cléon</v>
          </cell>
          <cell r="T139">
            <v>1741</v>
          </cell>
        </row>
        <row r="140">
          <cell r="H140" t="str">
            <v>db</v>
          </cell>
          <cell r="J140" t="str">
            <v>Sébastianne</v>
          </cell>
          <cell r="L140" t="str">
            <v>MARTIN Mathieu</v>
          </cell>
          <cell r="M140" t="str">
            <v>Cléon d'A</v>
          </cell>
          <cell r="O140" t="str">
            <v>&lt;</v>
          </cell>
          <cell r="P140">
            <v>1653</v>
          </cell>
          <cell r="S140" t="str">
            <v>Cléon</v>
          </cell>
          <cell r="T140">
            <v>1687</v>
          </cell>
        </row>
        <row r="141">
          <cell r="H141" t="str">
            <v>dc</v>
          </cell>
          <cell r="I141" t="str">
            <v>Cléon</v>
          </cell>
          <cell r="J141" t="str">
            <v>Moyze</v>
          </cell>
          <cell r="K141" t="str">
            <v>Cléon d'A</v>
          </cell>
          <cell r="L141" t="str">
            <v>URDY Marguerite</v>
          </cell>
          <cell r="O141" t="str">
            <v>&lt;</v>
          </cell>
          <cell r="P141">
            <v>1655</v>
          </cell>
          <cell r="R141">
            <v>1628</v>
          </cell>
          <cell r="S141" t="str">
            <v>Cléon</v>
          </cell>
          <cell r="T141">
            <v>1663</v>
          </cell>
        </row>
        <row r="142">
          <cell r="H142" t="str">
            <v>dc</v>
          </cell>
          <cell r="J142" t="str">
            <v>Pierre</v>
          </cell>
          <cell r="Q142" t="str">
            <v>Cléon</v>
          </cell>
          <cell r="R142">
            <v>1655</v>
          </cell>
        </row>
        <row r="143">
          <cell r="H143" t="str">
            <v>dc</v>
          </cell>
          <cell r="J143" t="str">
            <v>Jean</v>
          </cell>
          <cell r="K143" t="str">
            <v>lf2?1</v>
          </cell>
          <cell r="Q143" t="str">
            <v>Cléon</v>
          </cell>
          <cell r="R143">
            <v>1658</v>
          </cell>
        </row>
        <row r="144">
          <cell r="H144" t="str">
            <v>dd</v>
          </cell>
          <cell r="J144" t="str">
            <v>Antoine</v>
          </cell>
          <cell r="L144" t="str">
            <v>MAGNAN Izabeau</v>
          </cell>
          <cell r="O144" t="str">
            <v>*</v>
          </cell>
          <cell r="P144">
            <v>1657</v>
          </cell>
          <cell r="T144" t="str">
            <v>&lt;1682</v>
          </cell>
        </row>
        <row r="145">
          <cell r="H145" t="str">
            <v>dd</v>
          </cell>
          <cell r="J145" t="str">
            <v>Peyronne</v>
          </cell>
          <cell r="L145" t="str">
            <v>MILLON Felix</v>
          </cell>
          <cell r="N145" t="str">
            <v>Francil</v>
          </cell>
          <cell r="O145" t="str">
            <v>10.02</v>
          </cell>
          <cell r="P145">
            <v>1682</v>
          </cell>
          <cell r="S145" t="str">
            <v>Francillon</v>
          </cell>
          <cell r="T145">
            <v>1735</v>
          </cell>
        </row>
        <row r="146">
          <cell r="H146" t="str">
            <v>df</v>
          </cell>
          <cell r="J146" t="str">
            <v>Benoit</v>
          </cell>
          <cell r="K146" t="str">
            <v>Abj1671</v>
          </cell>
          <cell r="L146" t="str">
            <v>ROUDET Marguerite</v>
          </cell>
          <cell r="P146">
            <v>1660</v>
          </cell>
        </row>
        <row r="147">
          <cell r="H147" t="str">
            <v>df</v>
          </cell>
          <cell r="J147" t="str">
            <v>Olive</v>
          </cell>
          <cell r="K147" t="str">
            <v>Abj1672</v>
          </cell>
          <cell r="L147" t="str">
            <v>EYSSERIC Jean Baptiste</v>
          </cell>
          <cell r="N147" t="str">
            <v>Taulignan</v>
          </cell>
          <cell r="O147" t="str">
            <v>07,09</v>
          </cell>
          <cell r="P147">
            <v>1685</v>
          </cell>
          <cell r="R147">
            <v>1662</v>
          </cell>
        </row>
        <row r="148">
          <cell r="H148" t="str">
            <v>ea</v>
          </cell>
          <cell r="J148" t="str">
            <v>Barthélémy</v>
          </cell>
          <cell r="L148" t="str">
            <v>ARMAND Marguerite</v>
          </cell>
          <cell r="P148">
            <v>1663</v>
          </cell>
        </row>
        <row r="149">
          <cell r="H149" t="str">
            <v>ea</v>
          </cell>
          <cell r="J149" t="str">
            <v>Etienne</v>
          </cell>
          <cell r="K149" t="str">
            <v>Abj1683</v>
          </cell>
          <cell r="L149" t="str">
            <v>CHEVALIER Marie</v>
          </cell>
          <cell r="N149" t="str">
            <v>Taulignan</v>
          </cell>
          <cell r="O149" t="str">
            <v>26,10</v>
          </cell>
          <cell r="P149">
            <v>1688</v>
          </cell>
          <cell r="S149" t="str">
            <v>Taulig</v>
          </cell>
          <cell r="T149">
            <v>1698</v>
          </cell>
        </row>
        <row r="150">
          <cell r="H150" t="str">
            <v>ea</v>
          </cell>
          <cell r="J150" t="str">
            <v>Jean</v>
          </cell>
          <cell r="L150" t="str">
            <v>FLOTTE Lucrèce</v>
          </cell>
          <cell r="N150" t="str">
            <v>Taulignan</v>
          </cell>
          <cell r="O150" t="str">
            <v>01,02</v>
          </cell>
          <cell r="P150">
            <v>1701</v>
          </cell>
        </row>
        <row r="151">
          <cell r="H151" t="str">
            <v>ea</v>
          </cell>
          <cell r="J151" t="str">
            <v>Charles</v>
          </cell>
          <cell r="L151" t="str">
            <v>FLOTTE Antoinette Delle</v>
          </cell>
          <cell r="N151" t="str">
            <v>Taulignan</v>
          </cell>
          <cell r="O151" t="str">
            <v>16,02</v>
          </cell>
          <cell r="P151">
            <v>1717</v>
          </cell>
          <cell r="V151" t="str">
            <v>Brugier</v>
          </cell>
        </row>
        <row r="152">
          <cell r="H152" t="str">
            <v>ea</v>
          </cell>
          <cell r="J152" t="str">
            <v>Marie Marguerite</v>
          </cell>
          <cell r="L152" t="str">
            <v>RICHON Pierre</v>
          </cell>
          <cell r="N152" t="str">
            <v>Taulignan</v>
          </cell>
          <cell r="O152" t="str">
            <v>14,04</v>
          </cell>
          <cell r="P152">
            <v>1744</v>
          </cell>
          <cell r="U152" t="str">
            <v>bourgeois</v>
          </cell>
        </row>
        <row r="153">
          <cell r="H153" t="str">
            <v>ea</v>
          </cell>
          <cell r="J153" t="str">
            <v>Louise</v>
          </cell>
          <cell r="L153" t="str">
            <v>SALAMON Jean Antoine</v>
          </cell>
          <cell r="N153" t="str">
            <v>Taulignan</v>
          </cell>
          <cell r="O153" t="str">
            <v>17,12</v>
          </cell>
          <cell r="P153">
            <v>1715</v>
          </cell>
          <cell r="V153" t="str">
            <v>Brugier</v>
          </cell>
        </row>
        <row r="154">
          <cell r="H154" t="str">
            <v>eb</v>
          </cell>
          <cell r="J154" t="str">
            <v>Antoine</v>
          </cell>
          <cell r="L154" t="str">
            <v>VAUX Catherine</v>
          </cell>
          <cell r="P154">
            <v>1664</v>
          </cell>
        </row>
        <row r="155">
          <cell r="H155" t="str">
            <v>eb</v>
          </cell>
          <cell r="J155" t="str">
            <v>Antoine</v>
          </cell>
          <cell r="L155" t="str">
            <v>PELISSE Elizabeth</v>
          </cell>
          <cell r="N155" t="str">
            <v>Allan</v>
          </cell>
          <cell r="O155" t="str">
            <v>22,02</v>
          </cell>
          <cell r="P155">
            <v>1694</v>
          </cell>
        </row>
        <row r="156">
          <cell r="H156" t="str">
            <v>ec</v>
          </cell>
          <cell r="J156" t="str">
            <v>Antoine</v>
          </cell>
          <cell r="L156" t="str">
            <v>BERTRAND Marguerite</v>
          </cell>
          <cell r="P156">
            <v>1665</v>
          </cell>
        </row>
        <row r="157">
          <cell r="H157" t="str">
            <v>ec</v>
          </cell>
          <cell r="J157" t="str">
            <v>Gabrielle</v>
          </cell>
          <cell r="K157" t="str">
            <v>Montél</v>
          </cell>
          <cell r="L157" t="str">
            <v>CHARLES Pierre</v>
          </cell>
          <cell r="N157" t="str">
            <v>Marsanne</v>
          </cell>
          <cell r="O157" t="str">
            <v>02,12</v>
          </cell>
          <cell r="P157">
            <v>1690</v>
          </cell>
          <cell r="R157">
            <v>1660</v>
          </cell>
          <cell r="U157" t="str">
            <v>cordonnier</v>
          </cell>
        </row>
        <row r="158">
          <cell r="H158" t="str">
            <v>ed</v>
          </cell>
          <cell r="J158" t="str">
            <v>Anselme</v>
          </cell>
          <cell r="L158" t="str">
            <v>GRONLIER Françoise</v>
          </cell>
          <cell r="O158" t="str">
            <v>*</v>
          </cell>
          <cell r="P158">
            <v>1669</v>
          </cell>
        </row>
        <row r="159">
          <cell r="H159" t="str">
            <v>ed</v>
          </cell>
          <cell r="J159" t="str">
            <v>Benoite</v>
          </cell>
          <cell r="L159" t="str">
            <v>MOYON Louis</v>
          </cell>
          <cell r="N159" t="str">
            <v>PtBarret</v>
          </cell>
          <cell r="O159" t="str">
            <v>29.04</v>
          </cell>
          <cell r="P159">
            <v>1694</v>
          </cell>
        </row>
        <row r="160">
          <cell r="H160" t="str">
            <v>ef</v>
          </cell>
          <cell r="I160" t="str">
            <v>PoetLaval</v>
          </cell>
          <cell r="J160" t="str">
            <v>Pierre</v>
          </cell>
          <cell r="K160" t="str">
            <v>Poet L</v>
          </cell>
          <cell r="L160" t="str">
            <v>MARTIN Jeanne</v>
          </cell>
          <cell r="O160" t="str">
            <v>&lt;</v>
          </cell>
          <cell r="P160">
            <v>1669</v>
          </cell>
        </row>
        <row r="161">
          <cell r="H161" t="str">
            <v>ef</v>
          </cell>
          <cell r="I161" t="str">
            <v>PoetLaval</v>
          </cell>
          <cell r="J161" t="str">
            <v>Jean</v>
          </cell>
          <cell r="L161" t="str">
            <v>PELISSE Anthoinette</v>
          </cell>
          <cell r="N161" t="str">
            <v>Allan</v>
          </cell>
          <cell r="O161" t="str">
            <v>31,01</v>
          </cell>
          <cell r="P161">
            <v>1704</v>
          </cell>
          <cell r="Q161" t="str">
            <v>Poet L</v>
          </cell>
          <cell r="R161">
            <v>1678</v>
          </cell>
        </row>
        <row r="162">
          <cell r="H162" t="str">
            <v>ef</v>
          </cell>
          <cell r="I162" t="str">
            <v>PoetLaval</v>
          </cell>
          <cell r="J162" t="str">
            <v>Etienne</v>
          </cell>
          <cell r="K162" t="str">
            <v>Poet Laval</v>
          </cell>
          <cell r="L162" t="str">
            <v>DEPRAS Claudine</v>
          </cell>
          <cell r="N162" t="str">
            <v>Poet Laval</v>
          </cell>
          <cell r="O162" t="str">
            <v>23.11</v>
          </cell>
          <cell r="P162">
            <v>1739</v>
          </cell>
          <cell r="Q162" t="str">
            <v>Poet L</v>
          </cell>
          <cell r="R162">
            <v>1710</v>
          </cell>
        </row>
        <row r="163">
          <cell r="H163" t="str">
            <v>ef</v>
          </cell>
          <cell r="I163" t="str">
            <v>PoetLaval</v>
          </cell>
          <cell r="J163" t="str">
            <v>Jean</v>
          </cell>
          <cell r="K163" t="str">
            <v>Chabotte</v>
          </cell>
          <cell r="L163" t="str">
            <v>CULTY Elizabeth</v>
          </cell>
          <cell r="M163" t="str">
            <v>Chabotte</v>
          </cell>
          <cell r="N163" t="str">
            <v>Poet Lav</v>
          </cell>
          <cell r="O163" t="str">
            <v>17.06</v>
          </cell>
          <cell r="P163">
            <v>1728</v>
          </cell>
          <cell r="Q163" t="str">
            <v>PoetL</v>
          </cell>
          <cell r="R163">
            <v>1704</v>
          </cell>
          <cell r="U163" t="str">
            <v>trav</v>
          </cell>
          <cell r="V163" t="str">
            <v>Garde</v>
          </cell>
          <cell r="W163" t="str">
            <v>Chat9maz</v>
          </cell>
        </row>
        <row r="164">
          <cell r="H164" t="str">
            <v>ef</v>
          </cell>
          <cell r="J164" t="str">
            <v>Hélène</v>
          </cell>
          <cell r="L164" t="str">
            <v>PELLEGRIN Roch</v>
          </cell>
          <cell r="O164" t="str">
            <v>&lt;</v>
          </cell>
          <cell r="P164">
            <v>1786</v>
          </cell>
        </row>
        <row r="165">
          <cell r="H165" t="str">
            <v>ef</v>
          </cell>
          <cell r="J165" t="str">
            <v>Hélène</v>
          </cell>
          <cell r="L165" t="str">
            <v>GARAIX Jean</v>
          </cell>
          <cell r="M165" t="str">
            <v>Arnayon</v>
          </cell>
          <cell r="N165" t="str">
            <v>Poet Lav</v>
          </cell>
          <cell r="O165" t="str">
            <v>27.11</v>
          </cell>
          <cell r="P165">
            <v>1786</v>
          </cell>
          <cell r="Q165" t="str">
            <v>Poet L</v>
          </cell>
          <cell r="R165">
            <v>1741</v>
          </cell>
          <cell r="V165" t="str">
            <v>Brotin</v>
          </cell>
          <cell r="W165" t="str">
            <v>Dieulef</v>
          </cell>
        </row>
        <row r="166">
          <cell r="H166" t="str">
            <v>ef</v>
          </cell>
          <cell r="J166" t="str">
            <v>Jeanne Marie</v>
          </cell>
          <cell r="K166" t="str">
            <v>Poet Lav</v>
          </cell>
          <cell r="L166" t="str">
            <v>GRAS Antoine</v>
          </cell>
          <cell r="M166" t="str">
            <v>Taulignan</v>
          </cell>
          <cell r="N166" t="str">
            <v>Poet Lav</v>
          </cell>
          <cell r="O166" t="str">
            <v>09.01</v>
          </cell>
          <cell r="P166">
            <v>1776</v>
          </cell>
          <cell r="V166" t="str">
            <v>Garde</v>
          </cell>
          <cell r="W166" t="str">
            <v>Chat9maz</v>
          </cell>
        </row>
        <row r="167">
          <cell r="H167" t="str">
            <v>ef</v>
          </cell>
          <cell r="J167" t="str">
            <v>André</v>
          </cell>
          <cell r="Q167" t="str">
            <v>Poet L</v>
          </cell>
          <cell r="R167">
            <v>1759</v>
          </cell>
        </row>
        <row r="168">
          <cell r="H168" t="str">
            <v>ef</v>
          </cell>
          <cell r="J168" t="str">
            <v>Antoine</v>
          </cell>
          <cell r="K168" t="str">
            <v>vb5?1</v>
          </cell>
          <cell r="Q168" t="str">
            <v>Poet L</v>
          </cell>
          <cell r="R168">
            <v>1750</v>
          </cell>
        </row>
        <row r="169">
          <cell r="H169" t="str">
            <v>ef</v>
          </cell>
          <cell r="J169" t="str">
            <v>Etienne</v>
          </cell>
          <cell r="Q169" t="str">
            <v>Poet L</v>
          </cell>
          <cell r="R169">
            <v>1755</v>
          </cell>
        </row>
        <row r="170">
          <cell r="H170" t="str">
            <v>ef</v>
          </cell>
          <cell r="J170" t="str">
            <v>Jean François</v>
          </cell>
          <cell r="Q170" t="str">
            <v>Poet L</v>
          </cell>
          <cell r="R170">
            <v>1753</v>
          </cell>
        </row>
        <row r="171">
          <cell r="H171" t="str">
            <v>ef</v>
          </cell>
          <cell r="J171" t="str">
            <v>Jean Louis</v>
          </cell>
          <cell r="Q171" t="str">
            <v>Poet L</v>
          </cell>
          <cell r="R171">
            <v>1763</v>
          </cell>
        </row>
        <row r="172">
          <cell r="H172" t="str">
            <v>ef</v>
          </cell>
          <cell r="J172" t="str">
            <v>Jean,nat</v>
          </cell>
          <cell r="Q172" t="str">
            <v>Poet L</v>
          </cell>
          <cell r="R172">
            <v>1739</v>
          </cell>
        </row>
        <row r="173">
          <cell r="H173" t="str">
            <v>ef</v>
          </cell>
          <cell r="J173" t="str">
            <v>Etienne</v>
          </cell>
          <cell r="Q173" t="str">
            <v>Poet L</v>
          </cell>
          <cell r="R173">
            <v>1732</v>
          </cell>
        </row>
        <row r="174">
          <cell r="H174" t="str">
            <v>ef</v>
          </cell>
          <cell r="J174" t="str">
            <v>Jeanne Marie</v>
          </cell>
          <cell r="Q174" t="str">
            <v>Poet L</v>
          </cell>
          <cell r="R174">
            <v>1747</v>
          </cell>
        </row>
        <row r="175">
          <cell r="H175" t="str">
            <v>ga</v>
          </cell>
          <cell r="J175" t="str">
            <v>Marie</v>
          </cell>
          <cell r="L175" t="str">
            <v>BERGIER François</v>
          </cell>
          <cell r="M175" t="str">
            <v>Roynac</v>
          </cell>
          <cell r="O175" t="str">
            <v>&lt;</v>
          </cell>
          <cell r="P175">
            <v>1669</v>
          </cell>
        </row>
        <row r="176">
          <cell r="H176" t="str">
            <v>gb</v>
          </cell>
          <cell r="J176" t="str">
            <v>Héleine</v>
          </cell>
          <cell r="L176" t="str">
            <v>BARAL Laurans</v>
          </cell>
          <cell r="M176" t="str">
            <v>Francill</v>
          </cell>
          <cell r="O176" t="str">
            <v>*</v>
          </cell>
          <cell r="P176">
            <v>1670</v>
          </cell>
        </row>
        <row r="177">
          <cell r="H177" t="str">
            <v>gc</v>
          </cell>
          <cell r="J177" t="str">
            <v>Izabeau</v>
          </cell>
          <cell r="L177" t="str">
            <v>BROCHENY Laurans</v>
          </cell>
          <cell r="O177" t="str">
            <v>*</v>
          </cell>
          <cell r="P177">
            <v>1671</v>
          </cell>
        </row>
        <row r="178">
          <cell r="H178" t="str">
            <v>gd</v>
          </cell>
          <cell r="J178" t="str">
            <v>Jeanne</v>
          </cell>
          <cell r="L178" t="str">
            <v>PLANEL Jacques</v>
          </cell>
          <cell r="M178" t="str">
            <v>Félines</v>
          </cell>
          <cell r="O178" t="str">
            <v>&lt;</v>
          </cell>
          <cell r="P178">
            <v>1672</v>
          </cell>
        </row>
        <row r="179">
          <cell r="H179" t="str">
            <v>bd</v>
          </cell>
          <cell r="I179" t="str">
            <v>Félines</v>
          </cell>
          <cell r="J179" t="str">
            <v>Antoine</v>
          </cell>
          <cell r="K179" t="str">
            <v>Félines</v>
          </cell>
          <cell r="L179" t="str">
            <v>DROGUE Anne+1697</v>
          </cell>
          <cell r="O179" t="str">
            <v>*</v>
          </cell>
          <cell r="P179">
            <v>1673</v>
          </cell>
        </row>
        <row r="180">
          <cell r="H180" t="str">
            <v>bd</v>
          </cell>
          <cell r="I180" t="str">
            <v>Félines</v>
          </cell>
          <cell r="J180" t="str">
            <v>Jacques</v>
          </cell>
          <cell r="K180" t="str">
            <v>Félines</v>
          </cell>
          <cell r="L180" t="str">
            <v>DURAND Catherine</v>
          </cell>
          <cell r="N180" t="str">
            <v>Batie R</v>
          </cell>
          <cell r="O180" t="str">
            <v>30.01</v>
          </cell>
          <cell r="P180">
            <v>1696</v>
          </cell>
          <cell r="R180">
            <v>1666</v>
          </cell>
          <cell r="S180" t="str">
            <v>Félines</v>
          </cell>
          <cell r="T180">
            <v>1741</v>
          </cell>
        </row>
        <row r="181">
          <cell r="H181" t="str">
            <v>bd</v>
          </cell>
          <cell r="J181" t="str">
            <v>André</v>
          </cell>
          <cell r="K181" t="str">
            <v>Félines</v>
          </cell>
          <cell r="Q181" t="str">
            <v>Félines</v>
          </cell>
          <cell r="R181">
            <v>1682</v>
          </cell>
        </row>
        <row r="182">
          <cell r="H182" t="str">
            <v>bd</v>
          </cell>
          <cell r="J182" t="str">
            <v>Louise</v>
          </cell>
          <cell r="K182" t="str">
            <v>Félines</v>
          </cell>
          <cell r="Q182" t="str">
            <v>Félines</v>
          </cell>
          <cell r="R182">
            <v>1674</v>
          </cell>
        </row>
        <row r="183">
          <cell r="H183" t="str">
            <v>bd</v>
          </cell>
          <cell r="J183" t="str">
            <v>Marguerite</v>
          </cell>
          <cell r="K183" t="str">
            <v>ob3?1</v>
          </cell>
        </row>
        <row r="184">
          <cell r="H184" t="str">
            <v>bd</v>
          </cell>
          <cell r="J184" t="str">
            <v>Laurence</v>
          </cell>
          <cell r="K184" t="str">
            <v>Félines</v>
          </cell>
          <cell r="L184" t="str">
            <v>MILLON Pierre</v>
          </cell>
          <cell r="M184" t="str">
            <v>Soyans</v>
          </cell>
          <cell r="N184" t="str">
            <v>Félines</v>
          </cell>
          <cell r="O184" t="str">
            <v>31.01</v>
          </cell>
          <cell r="P184">
            <v>1743</v>
          </cell>
          <cell r="Q184" t="str">
            <v>Félines</v>
          </cell>
          <cell r="R184">
            <v>1713</v>
          </cell>
          <cell r="S184" t="str">
            <v>Soyans</v>
          </cell>
          <cell r="T184">
            <v>1785</v>
          </cell>
          <cell r="V184" t="str">
            <v>Appaix</v>
          </cell>
          <cell r="W184" t="str">
            <v>Saou</v>
          </cell>
          <cell r="X184" t="str">
            <v>05.01.1743</v>
          </cell>
          <cell r="Y184" t="str">
            <v>2E17026.115</v>
          </cell>
        </row>
        <row r="185">
          <cell r="H185" t="str">
            <v>bd</v>
          </cell>
          <cell r="J185" t="str">
            <v>Anne</v>
          </cell>
          <cell r="Q185" t="str">
            <v>Félines</v>
          </cell>
          <cell r="R185">
            <v>1709</v>
          </cell>
        </row>
        <row r="186">
          <cell r="H186" t="str">
            <v>bd</v>
          </cell>
          <cell r="J186" t="str">
            <v>Gabrielle</v>
          </cell>
          <cell r="Q186" t="str">
            <v>Félines</v>
          </cell>
          <cell r="R186">
            <v>1697</v>
          </cell>
        </row>
        <row r="187">
          <cell r="H187" t="str">
            <v>bd</v>
          </cell>
          <cell r="J187" t="str">
            <v>Jean Antoine (Marguerite tte)</v>
          </cell>
          <cell r="Q187" t="str">
            <v>Félines</v>
          </cell>
          <cell r="R187">
            <v>1699</v>
          </cell>
        </row>
        <row r="188">
          <cell r="H188" t="str">
            <v>bd</v>
          </cell>
          <cell r="J188" t="str">
            <v>Jeanne</v>
          </cell>
          <cell r="Q188" t="str">
            <v>Félines</v>
          </cell>
          <cell r="R188">
            <v>1706</v>
          </cell>
        </row>
        <row r="189">
          <cell r="H189" t="str">
            <v>bd</v>
          </cell>
          <cell r="J189" t="str">
            <v>Catherine</v>
          </cell>
          <cell r="Q189" t="str">
            <v>Félines</v>
          </cell>
          <cell r="R189">
            <v>1703</v>
          </cell>
        </row>
        <row r="190">
          <cell r="H190" t="str">
            <v>gf</v>
          </cell>
          <cell r="J190" t="str">
            <v>Henri</v>
          </cell>
          <cell r="K190" t="str">
            <v>Soyans</v>
          </cell>
          <cell r="L190" t="str">
            <v>PAULA Anne</v>
          </cell>
          <cell r="O190" t="str">
            <v>*</v>
          </cell>
          <cell r="P190">
            <v>1673</v>
          </cell>
        </row>
        <row r="191">
          <cell r="H191" t="str">
            <v>gf</v>
          </cell>
          <cell r="J191" t="str">
            <v>Isabeau</v>
          </cell>
          <cell r="L191" t="str">
            <v>REMUZAT Michel</v>
          </cell>
          <cell r="M191" t="str">
            <v>Auriples</v>
          </cell>
          <cell r="N191" t="str">
            <v>Soyans</v>
          </cell>
          <cell r="O191" t="str">
            <v>05.02</v>
          </cell>
          <cell r="P191">
            <v>1698</v>
          </cell>
        </row>
        <row r="192">
          <cell r="H192" t="str">
            <v>gg</v>
          </cell>
          <cell r="J192" t="str">
            <v>Marguerite</v>
          </cell>
          <cell r="K192" t="str">
            <v>Francillon</v>
          </cell>
          <cell r="L192" t="str">
            <v>MONTEILLET Pierre</v>
          </cell>
          <cell r="S192" t="str">
            <v>Francillon</v>
          </cell>
          <cell r="T192">
            <v>1681</v>
          </cell>
        </row>
        <row r="193">
          <cell r="H193" t="str">
            <v>bd</v>
          </cell>
          <cell r="I193" t="str">
            <v>Félines</v>
          </cell>
          <cell r="J193" t="str">
            <v>Daniel</v>
          </cell>
          <cell r="K193" t="str">
            <v>Soyans</v>
          </cell>
          <cell r="L193" t="str">
            <v>OLLIVIER Marie+1721</v>
          </cell>
          <cell r="N193" t="str">
            <v>Félines</v>
          </cell>
          <cell r="O193" t="str">
            <v>14.08</v>
          </cell>
          <cell r="P193">
            <v>1674</v>
          </cell>
          <cell r="Q193" t="str">
            <v>Soyans</v>
          </cell>
          <cell r="R193">
            <v>1642</v>
          </cell>
          <cell r="S193" t="str">
            <v>Félines</v>
          </cell>
          <cell r="T193">
            <v>1722</v>
          </cell>
          <cell r="X193" t="str">
            <v>Marie est trouvée noyée dans la rivière en face de la grange de Mr le Marquis de Soyans</v>
          </cell>
        </row>
        <row r="194">
          <cell r="H194" t="str">
            <v>bd</v>
          </cell>
          <cell r="J194" t="str">
            <v>Anne</v>
          </cell>
          <cell r="K194" t="str">
            <v>Félines</v>
          </cell>
          <cell r="L194" t="str">
            <v>GUYON Paul</v>
          </cell>
          <cell r="M194" t="str">
            <v>Puy ST M</v>
          </cell>
          <cell r="P194">
            <v>1710</v>
          </cell>
          <cell r="Q194" t="str">
            <v>Félines</v>
          </cell>
          <cell r="R194">
            <v>1677</v>
          </cell>
          <cell r="V194" t="str">
            <v>Bourbou</v>
          </cell>
          <cell r="W194" t="str">
            <v>Saou</v>
          </cell>
          <cell r="X194" t="str">
            <v>13.09.1710</v>
          </cell>
          <cell r="Y194" t="str">
            <v>cm.2E06605.057</v>
          </cell>
        </row>
        <row r="195">
          <cell r="H195" t="str">
            <v>bd</v>
          </cell>
          <cell r="J195" t="str">
            <v>André</v>
          </cell>
          <cell r="L195" t="str">
            <v>BOREL Marie</v>
          </cell>
          <cell r="N195" t="str">
            <v>Félines</v>
          </cell>
          <cell r="O195" t="str">
            <v>26.11</v>
          </cell>
          <cell r="P195">
            <v>1703</v>
          </cell>
          <cell r="Q195" t="str">
            <v>Félines</v>
          </cell>
          <cell r="R195">
            <v>1679</v>
          </cell>
        </row>
        <row r="196">
          <cell r="H196" t="str">
            <v>bd</v>
          </cell>
          <cell r="J196" t="str">
            <v>Louise</v>
          </cell>
          <cell r="L196" t="str">
            <v>BERTRAND Louis</v>
          </cell>
          <cell r="N196" t="str">
            <v>Félines</v>
          </cell>
          <cell r="O196" t="str">
            <v>26.09</v>
          </cell>
          <cell r="P196">
            <v>1719</v>
          </cell>
          <cell r="Q196" t="str">
            <v>Félines</v>
          </cell>
          <cell r="R196">
            <v>1687</v>
          </cell>
          <cell r="S196" t="str">
            <v>Félines</v>
          </cell>
          <cell r="T196">
            <v>1741</v>
          </cell>
        </row>
        <row r="197">
          <cell r="H197" t="str">
            <v>bd</v>
          </cell>
          <cell r="J197" t="str">
            <v>Barthélémy</v>
          </cell>
          <cell r="Q197" t="str">
            <v>Félines</v>
          </cell>
          <cell r="R197">
            <v>1681</v>
          </cell>
        </row>
        <row r="198">
          <cell r="H198" t="str">
            <v>bd</v>
          </cell>
          <cell r="J198" t="str">
            <v>Henri</v>
          </cell>
          <cell r="K198" t="str">
            <v>qe3?1</v>
          </cell>
          <cell r="Q198" t="str">
            <v>Félines</v>
          </cell>
          <cell r="R198">
            <v>1685</v>
          </cell>
        </row>
        <row r="199">
          <cell r="H199" t="str">
            <v>bd</v>
          </cell>
          <cell r="J199" t="str">
            <v>Marguerite</v>
          </cell>
          <cell r="L199" t="str">
            <v>MAGNET Antoine(LA2,1,5)</v>
          </cell>
          <cell r="O199" t="str">
            <v>&lt;</v>
          </cell>
          <cell r="P199">
            <v>1731</v>
          </cell>
          <cell r="Q199" t="str">
            <v>Félines</v>
          </cell>
          <cell r="R199">
            <v>1694</v>
          </cell>
          <cell r="S199" t="str">
            <v>Rocheb</v>
          </cell>
          <cell r="T199">
            <v>1766</v>
          </cell>
        </row>
        <row r="200">
          <cell r="H200" t="str">
            <v>bd</v>
          </cell>
          <cell r="J200" t="str">
            <v>Marguerite vve</v>
          </cell>
          <cell r="L200" t="str">
            <v>DUFAU Jean Baptiste</v>
          </cell>
          <cell r="M200" t="str">
            <v>Rochebaudin</v>
          </cell>
          <cell r="N200" t="str">
            <v>Rochebaudin</v>
          </cell>
          <cell r="O200" t="str">
            <v>25.02</v>
          </cell>
          <cell r="P200">
            <v>1743</v>
          </cell>
          <cell r="Q200" t="str">
            <v>Félines</v>
          </cell>
          <cell r="R200">
            <v>1694</v>
          </cell>
          <cell r="S200" t="str">
            <v>Rocheb</v>
          </cell>
          <cell r="T200">
            <v>1766</v>
          </cell>
          <cell r="V200" t="str">
            <v>Tournillon</v>
          </cell>
          <cell r="W200" t="str">
            <v>Salettes</v>
          </cell>
        </row>
        <row r="201">
          <cell r="H201" t="str">
            <v>bd</v>
          </cell>
          <cell r="I201" t="str">
            <v>Félines</v>
          </cell>
          <cell r="J201" t="str">
            <v>Etienne</v>
          </cell>
          <cell r="K201" t="str">
            <v>Félines</v>
          </cell>
          <cell r="L201" t="str">
            <v>BOREL Marie</v>
          </cell>
          <cell r="N201" t="str">
            <v>Rochebaudin</v>
          </cell>
          <cell r="O201" t="str">
            <v>01.12</v>
          </cell>
          <cell r="P201">
            <v>1674</v>
          </cell>
          <cell r="U201" t="str">
            <v>cardeur</v>
          </cell>
        </row>
        <row r="202">
          <cell r="H202" t="str">
            <v>bd</v>
          </cell>
          <cell r="J202" t="str">
            <v>Anne</v>
          </cell>
          <cell r="Q202" t="str">
            <v>Félines</v>
          </cell>
          <cell r="R202">
            <v>1686</v>
          </cell>
        </row>
        <row r="203">
          <cell r="H203" t="str">
            <v>bd</v>
          </cell>
          <cell r="J203" t="str">
            <v>Anthoine</v>
          </cell>
          <cell r="Q203" t="str">
            <v>Félines</v>
          </cell>
          <cell r="R203">
            <v>1689</v>
          </cell>
        </row>
        <row r="204">
          <cell r="H204" t="str">
            <v>bd</v>
          </cell>
          <cell r="J204" t="str">
            <v>Claudine</v>
          </cell>
          <cell r="Q204" t="str">
            <v>Félines</v>
          </cell>
          <cell r="R204">
            <v>1683</v>
          </cell>
        </row>
        <row r="205">
          <cell r="H205" t="str">
            <v>bd</v>
          </cell>
          <cell r="J205" t="str">
            <v>Clère</v>
          </cell>
          <cell r="Q205" t="str">
            <v>Félines</v>
          </cell>
          <cell r="R205">
            <v>1681</v>
          </cell>
        </row>
        <row r="206">
          <cell r="H206" t="str">
            <v>bd</v>
          </cell>
          <cell r="J206" t="str">
            <v>Louise</v>
          </cell>
          <cell r="K206" t="str">
            <v>ra3?1</v>
          </cell>
          <cell r="Q206" t="str">
            <v>Félines</v>
          </cell>
          <cell r="R206">
            <v>1691</v>
          </cell>
        </row>
        <row r="207">
          <cell r="H207" t="str">
            <v>bd</v>
          </cell>
          <cell r="J207" t="str">
            <v>Pierre</v>
          </cell>
          <cell r="K207" t="str">
            <v>of3?1</v>
          </cell>
          <cell r="Q207" t="str">
            <v>Rocheb</v>
          </cell>
          <cell r="R207">
            <v>1675</v>
          </cell>
        </row>
        <row r="208">
          <cell r="H208" t="str">
            <v>bd</v>
          </cell>
          <cell r="J208" t="str">
            <v>Jacques</v>
          </cell>
          <cell r="K208" t="str">
            <v>oe3?1</v>
          </cell>
          <cell r="Q208" t="str">
            <v>Félines</v>
          </cell>
          <cell r="R208">
            <v>1680</v>
          </cell>
        </row>
        <row r="209">
          <cell r="H209" t="str">
            <v>hc</v>
          </cell>
          <cell r="I209" t="str">
            <v>PtBarret</v>
          </cell>
          <cell r="J209" t="str">
            <v>Jacques(Jacob)</v>
          </cell>
          <cell r="L209" t="str">
            <v>VIAL Anne</v>
          </cell>
          <cell r="N209" t="str">
            <v>Pt Baret</v>
          </cell>
          <cell r="O209" t="str">
            <v>15.04</v>
          </cell>
          <cell r="P209">
            <v>1674</v>
          </cell>
        </row>
        <row r="210">
          <cell r="H210" t="str">
            <v>hc</v>
          </cell>
          <cell r="J210" t="str">
            <v>Jeanne</v>
          </cell>
          <cell r="L210" t="str">
            <v>POISE(PONS) Sébastien</v>
          </cell>
          <cell r="M210" t="str">
            <v>PtBarret</v>
          </cell>
          <cell r="N210" t="str">
            <v>PtBarret</v>
          </cell>
          <cell r="O210" t="str">
            <v>10.02</v>
          </cell>
          <cell r="P210">
            <v>1706</v>
          </cell>
          <cell r="Q210" t="str">
            <v>PtBarret</v>
          </cell>
          <cell r="R210">
            <v>1677</v>
          </cell>
          <cell r="S210" t="str">
            <v>Pt Barret</v>
          </cell>
          <cell r="T210">
            <v>1719</v>
          </cell>
          <cell r="V210" t="str">
            <v>Bourbous</v>
          </cell>
          <cell r="W210" t="str">
            <v>Saou</v>
          </cell>
          <cell r="X210" t="str">
            <v>28.08.1719</v>
          </cell>
          <cell r="Y210" t="str">
            <v>2E06608.008</v>
          </cell>
        </row>
        <row r="211">
          <cell r="H211" t="str">
            <v>hc</v>
          </cell>
          <cell r="J211" t="str">
            <v>Louis+</v>
          </cell>
          <cell r="Q211" t="str">
            <v>PtBarret</v>
          </cell>
          <cell r="R211">
            <v>1675</v>
          </cell>
          <cell r="S211" t="str">
            <v>PtBarret</v>
          </cell>
          <cell r="T211">
            <v>1675</v>
          </cell>
        </row>
        <row r="212">
          <cell r="H212" t="str">
            <v>hd</v>
          </cell>
          <cell r="J212" t="str">
            <v>Louis</v>
          </cell>
          <cell r="L212" t="str">
            <v>CONDE Jeanne</v>
          </cell>
          <cell r="O212" t="str">
            <v>*</v>
          </cell>
          <cell r="P212">
            <v>1675</v>
          </cell>
          <cell r="R212">
            <v>1629</v>
          </cell>
          <cell r="S212" t="str">
            <v>PtBarret</v>
          </cell>
          <cell r="T212">
            <v>1679</v>
          </cell>
        </row>
        <row r="213">
          <cell r="H213" t="str">
            <v>hd</v>
          </cell>
          <cell r="J213" t="str">
            <v>Anthoine</v>
          </cell>
          <cell r="Q213" t="str">
            <v>Pt Barret</v>
          </cell>
          <cell r="R213">
            <v>1675</v>
          </cell>
        </row>
        <row r="214">
          <cell r="H214" t="str">
            <v>he</v>
          </cell>
          <cell r="J214" t="str">
            <v>Isabeau</v>
          </cell>
          <cell r="L214" t="str">
            <v>DEPRAT Elie (NC)</v>
          </cell>
          <cell r="P214">
            <v>1675</v>
          </cell>
          <cell r="S214" t="str">
            <v>Poet L</v>
          </cell>
          <cell r="T214">
            <v>1698</v>
          </cell>
        </row>
        <row r="215">
          <cell r="H215" t="str">
            <v>hf</v>
          </cell>
          <cell r="I215" t="str">
            <v>Félines</v>
          </cell>
          <cell r="J215" t="str">
            <v>Antoine</v>
          </cell>
          <cell r="K215" t="str">
            <v>Orsinas</v>
          </cell>
          <cell r="L215" t="str">
            <v>BRES Jeanne</v>
          </cell>
          <cell r="N215" t="str">
            <v>Félines</v>
          </cell>
          <cell r="O215" t="str">
            <v>29.10</v>
          </cell>
          <cell r="P215">
            <v>1676</v>
          </cell>
          <cell r="T215" t="str">
            <v>&lt;1698</v>
          </cell>
          <cell r="V215" t="str">
            <v>Grasset</v>
          </cell>
          <cell r="W215" t="str">
            <v>Pt Barret</v>
          </cell>
        </row>
        <row r="216">
          <cell r="H216" t="str">
            <v>hf</v>
          </cell>
          <cell r="J216" t="str">
            <v>Claude</v>
          </cell>
          <cell r="K216" t="str">
            <v>pc3?1</v>
          </cell>
          <cell r="Q216" t="str">
            <v>Félines</v>
          </cell>
          <cell r="R216">
            <v>1683</v>
          </cell>
        </row>
        <row r="217">
          <cell r="H217" t="str">
            <v>hf</v>
          </cell>
          <cell r="J217" t="str">
            <v>Antoine</v>
          </cell>
          <cell r="Q217" t="str">
            <v>Félines</v>
          </cell>
          <cell r="R217">
            <v>1686</v>
          </cell>
        </row>
        <row r="218">
          <cell r="H218" t="str">
            <v>hf</v>
          </cell>
          <cell r="J218" t="str">
            <v>Françoise+</v>
          </cell>
          <cell r="Q218" t="str">
            <v>Félines</v>
          </cell>
          <cell r="R218">
            <v>1680</v>
          </cell>
          <cell r="S218" t="str">
            <v>Félines</v>
          </cell>
          <cell r="T218">
            <v>1683</v>
          </cell>
        </row>
        <row r="219">
          <cell r="H219" t="str">
            <v>hf</v>
          </cell>
          <cell r="J219" t="str">
            <v>Jeanne</v>
          </cell>
          <cell r="Q219" t="str">
            <v>Félines</v>
          </cell>
          <cell r="R219">
            <v>1689</v>
          </cell>
        </row>
        <row r="220">
          <cell r="H220" t="str">
            <v>hf</v>
          </cell>
          <cell r="J220" t="str">
            <v>Marie</v>
          </cell>
          <cell r="K220" t="str">
            <v>od3?1</v>
          </cell>
          <cell r="Q220" t="str">
            <v>Félines</v>
          </cell>
          <cell r="R220">
            <v>1677</v>
          </cell>
        </row>
        <row r="221">
          <cell r="H221" t="str">
            <v>hg</v>
          </cell>
          <cell r="J221" t="str">
            <v>Catherine</v>
          </cell>
          <cell r="K221" t="str">
            <v>Chat9maz</v>
          </cell>
          <cell r="L221" t="str">
            <v>RIBIERE Simon</v>
          </cell>
          <cell r="M221" t="str">
            <v>Souspierre</v>
          </cell>
          <cell r="R221">
            <v>1653</v>
          </cell>
          <cell r="S221" t="str">
            <v>Souspierre</v>
          </cell>
          <cell r="T221">
            <v>1713</v>
          </cell>
        </row>
        <row r="222">
          <cell r="H222" t="str">
            <v>ia</v>
          </cell>
          <cell r="J222" t="str">
            <v>Gabriel</v>
          </cell>
          <cell r="L222" t="str">
            <v>FUOC Jeanne</v>
          </cell>
          <cell r="O222" t="str">
            <v>*</v>
          </cell>
          <cell r="P222">
            <v>1676</v>
          </cell>
          <cell r="R222">
            <v>1620</v>
          </cell>
          <cell r="S222" t="str">
            <v>Soyans</v>
          </cell>
          <cell r="T222">
            <v>1700</v>
          </cell>
        </row>
        <row r="223">
          <cell r="H223" t="str">
            <v>ia</v>
          </cell>
          <cell r="J223" t="str">
            <v>Louise Fa Gabriel</v>
          </cell>
          <cell r="L223" t="str">
            <v>BRUN J.Pierre</v>
          </cell>
          <cell r="N223" t="str">
            <v>Saou</v>
          </cell>
          <cell r="O223" t="str">
            <v>25.01</v>
          </cell>
          <cell r="P223">
            <v>1701</v>
          </cell>
          <cell r="V223" t="str">
            <v>Bourbous</v>
          </cell>
          <cell r="W223" t="str">
            <v>Saou</v>
          </cell>
          <cell r="X223" t="str">
            <v>18.06.1712</v>
          </cell>
          <cell r="Y223" t="str">
            <v>test.2E06606.084</v>
          </cell>
        </row>
        <row r="224">
          <cell r="H224" t="str">
            <v>ib</v>
          </cell>
          <cell r="I224" t="str">
            <v>PtBarret</v>
          </cell>
          <cell r="J224" t="str">
            <v>François</v>
          </cell>
          <cell r="K224" t="str">
            <v>PtBarret</v>
          </cell>
          <cell r="L224" t="str">
            <v>MARREL(Marelle) Anne</v>
          </cell>
          <cell r="O224" t="str">
            <v>&lt;</v>
          </cell>
          <cell r="P224">
            <v>1676</v>
          </cell>
        </row>
        <row r="225">
          <cell r="H225" t="str">
            <v>ib</v>
          </cell>
          <cell r="J225" t="str">
            <v>Elaine</v>
          </cell>
          <cell r="Q225" t="str">
            <v>PtBarret</v>
          </cell>
          <cell r="R225">
            <v>1680</v>
          </cell>
        </row>
        <row r="226">
          <cell r="H226" t="str">
            <v>ib</v>
          </cell>
          <cell r="J226" t="str">
            <v>Anne</v>
          </cell>
          <cell r="K226" t="str">
            <v>ne3?1</v>
          </cell>
          <cell r="Q226" t="str">
            <v>PtBarret</v>
          </cell>
          <cell r="R226">
            <v>1683</v>
          </cell>
        </row>
        <row r="227">
          <cell r="H227" t="str">
            <v>ib</v>
          </cell>
          <cell r="J227" t="str">
            <v>Marguerite</v>
          </cell>
          <cell r="L227" t="str">
            <v>GROUILLIER J.François</v>
          </cell>
          <cell r="N227" t="str">
            <v>PtBarret</v>
          </cell>
          <cell r="O227" t="str">
            <v>18.03</v>
          </cell>
          <cell r="P227">
            <v>1694</v>
          </cell>
          <cell r="Q227" t="str">
            <v>PtBarret</v>
          </cell>
          <cell r="R227">
            <v>1676</v>
          </cell>
          <cell r="S227" t="str">
            <v>PtBarret</v>
          </cell>
          <cell r="T227">
            <v>1744</v>
          </cell>
        </row>
        <row r="228">
          <cell r="H228" t="str">
            <v>ic</v>
          </cell>
          <cell r="I228" t="str">
            <v>Félines</v>
          </cell>
          <cell r="J228" t="str">
            <v>Henry</v>
          </cell>
          <cell r="K228" t="str">
            <v>Auriples</v>
          </cell>
          <cell r="L228" t="str">
            <v>TAULAR (Teaulas)Anne</v>
          </cell>
          <cell r="O228" t="str">
            <v>*</v>
          </cell>
          <cell r="P228">
            <v>1676</v>
          </cell>
        </row>
        <row r="229">
          <cell r="H229" t="str">
            <v>ic</v>
          </cell>
          <cell r="J229" t="str">
            <v>Antoine</v>
          </cell>
          <cell r="K229" t="str">
            <v>Auriples</v>
          </cell>
          <cell r="L229" t="str">
            <v>TASTAING Marie</v>
          </cell>
          <cell r="P229">
            <v>1721</v>
          </cell>
          <cell r="Q229" t="str">
            <v>Félines</v>
          </cell>
          <cell r="R229">
            <v>1676</v>
          </cell>
          <cell r="V229" t="str">
            <v>Bourb</v>
          </cell>
          <cell r="W229" t="str">
            <v>Saou</v>
          </cell>
          <cell r="X229" t="str">
            <v>21.01.1721</v>
          </cell>
          <cell r="Y229" t="str">
            <v>2E06609.065</v>
          </cell>
        </row>
        <row r="230">
          <cell r="H230" t="str">
            <v>ic</v>
          </cell>
          <cell r="J230" t="str">
            <v>Marguerite</v>
          </cell>
          <cell r="Q230" t="str">
            <v>Félines</v>
          </cell>
          <cell r="R230">
            <v>1690</v>
          </cell>
        </row>
        <row r="231">
          <cell r="H231" t="str">
            <v>ic</v>
          </cell>
          <cell r="J231" t="str">
            <v>Catherine</v>
          </cell>
          <cell r="Q231" t="str">
            <v>Félines</v>
          </cell>
          <cell r="R231">
            <v>1679</v>
          </cell>
        </row>
        <row r="232">
          <cell r="H232" t="str">
            <v>id</v>
          </cell>
          <cell r="J232" t="str">
            <v>Isabeau</v>
          </cell>
          <cell r="L232" t="str">
            <v>BROCHENIN Jean</v>
          </cell>
          <cell r="O232" t="str">
            <v>*</v>
          </cell>
          <cell r="P232">
            <v>1676</v>
          </cell>
        </row>
        <row r="233">
          <cell r="H233" t="str">
            <v>ie</v>
          </cell>
          <cell r="I233" t="str">
            <v>Truinas</v>
          </cell>
          <cell r="J233" t="str">
            <v>Vidal</v>
          </cell>
          <cell r="K233" t="str">
            <v>Francillon</v>
          </cell>
          <cell r="L233" t="str">
            <v>MAGNET Claudine ou Louise</v>
          </cell>
          <cell r="N233" t="str">
            <v>Félines</v>
          </cell>
          <cell r="O233" t="str">
            <v>31.01</v>
          </cell>
          <cell r="P233">
            <v>1679</v>
          </cell>
          <cell r="T233" t="str">
            <v>&lt;1717</v>
          </cell>
          <cell r="V233" t="str">
            <v>Bourbousson</v>
          </cell>
          <cell r="W233" t="str">
            <v>Saou</v>
          </cell>
        </row>
        <row r="234">
          <cell r="H234" t="str">
            <v>ie</v>
          </cell>
          <cell r="I234" t="str">
            <v>Félines</v>
          </cell>
          <cell r="J234" t="str">
            <v>Henry(vf1727)</v>
          </cell>
          <cell r="K234" t="str">
            <v>Félines</v>
          </cell>
          <cell r="L234" t="str">
            <v>DUFONT Catherine+1727</v>
          </cell>
          <cell r="M234" t="str">
            <v>Truinas</v>
          </cell>
          <cell r="N234" t="str">
            <v>Félines</v>
          </cell>
          <cell r="O234" t="str">
            <v>23.05</v>
          </cell>
          <cell r="P234">
            <v>1719</v>
          </cell>
          <cell r="Q234" t="str">
            <v>Truinas</v>
          </cell>
          <cell r="R234">
            <v>1691</v>
          </cell>
          <cell r="S234" t="str">
            <v>Félines</v>
          </cell>
          <cell r="T234">
            <v>1755</v>
          </cell>
        </row>
        <row r="235">
          <cell r="H235" t="str">
            <v>ie</v>
          </cell>
          <cell r="I235" t="str">
            <v>Félines</v>
          </cell>
          <cell r="J235" t="str">
            <v>Mathieu</v>
          </cell>
          <cell r="L235" t="str">
            <v>PLANEL Margueritte+1708</v>
          </cell>
          <cell r="N235" t="str">
            <v>Félines</v>
          </cell>
          <cell r="O235" t="str">
            <v>16.02</v>
          </cell>
          <cell r="P235">
            <v>1706</v>
          </cell>
          <cell r="Q235" t="str">
            <v>Félines</v>
          </cell>
          <cell r="R235">
            <v>1684</v>
          </cell>
        </row>
        <row r="236">
          <cell r="H236" t="str">
            <v>ie</v>
          </cell>
          <cell r="J236" t="str">
            <v>Mathieu</v>
          </cell>
          <cell r="L236" t="str">
            <v>VIAL Dauphine</v>
          </cell>
          <cell r="N236" t="str">
            <v>Pt Baret</v>
          </cell>
          <cell r="O236" t="str">
            <v>02.10</v>
          </cell>
          <cell r="P236">
            <v>1731</v>
          </cell>
          <cell r="V236" t="str">
            <v>Tournillon</v>
          </cell>
          <cell r="W236" t="str">
            <v>Salettes</v>
          </cell>
        </row>
        <row r="237">
          <cell r="H237" t="str">
            <v>ie</v>
          </cell>
          <cell r="J237" t="str">
            <v>Jeanne</v>
          </cell>
          <cell r="L237" t="str">
            <v>GRASSET Joseph</v>
          </cell>
          <cell r="M237" t="str">
            <v>Soyans</v>
          </cell>
          <cell r="N237" t="str">
            <v>Félines</v>
          </cell>
          <cell r="O237" t="str">
            <v>06.07</v>
          </cell>
          <cell r="P237">
            <v>1717</v>
          </cell>
          <cell r="Q237" t="str">
            <v>Truinas</v>
          </cell>
          <cell r="R237">
            <v>1694</v>
          </cell>
          <cell r="S237" t="str">
            <v>Soyans</v>
          </cell>
          <cell r="T237">
            <v>1768</v>
          </cell>
        </row>
        <row r="238">
          <cell r="H238" t="str">
            <v>ie</v>
          </cell>
          <cell r="J238" t="str">
            <v>Margueritte</v>
          </cell>
          <cell r="L238" t="str">
            <v>CHASTAN César</v>
          </cell>
          <cell r="N238" t="str">
            <v>Félines</v>
          </cell>
          <cell r="O238" t="str">
            <v>10.02</v>
          </cell>
          <cell r="P238">
            <v>1711</v>
          </cell>
          <cell r="Q238" t="str">
            <v>Truinas</v>
          </cell>
          <cell r="R238">
            <v>1688</v>
          </cell>
        </row>
        <row r="239">
          <cell r="H239" t="str">
            <v>ie</v>
          </cell>
          <cell r="J239" t="str">
            <v>Antoine</v>
          </cell>
          <cell r="Q239" t="str">
            <v>Félines</v>
          </cell>
          <cell r="R239">
            <v>1681</v>
          </cell>
        </row>
        <row r="240">
          <cell r="H240" t="str">
            <v>ie</v>
          </cell>
          <cell r="J240" t="str">
            <v>Jacques</v>
          </cell>
          <cell r="K240" t="str">
            <v xml:space="preserve"> qb2?1</v>
          </cell>
          <cell r="Q240" t="str">
            <v>Félines</v>
          </cell>
          <cell r="R240">
            <v>1697</v>
          </cell>
        </row>
        <row r="241">
          <cell r="H241" t="str">
            <v>ie</v>
          </cell>
          <cell r="I241" t="str">
            <v>Rochebaudin</v>
          </cell>
          <cell r="J241" t="str">
            <v>Henry(veuf)</v>
          </cell>
          <cell r="L241" t="str">
            <v>DUPUY(DUPIN) J.Marie</v>
          </cell>
          <cell r="N241" t="str">
            <v>Chat9maz</v>
          </cell>
          <cell r="O241" t="str">
            <v>27.06</v>
          </cell>
          <cell r="P241">
            <v>1748</v>
          </cell>
          <cell r="Q241" t="str">
            <v>Félines</v>
          </cell>
          <cell r="R241">
            <v>1723</v>
          </cell>
        </row>
        <row r="242">
          <cell r="H242" t="str">
            <v>ie</v>
          </cell>
          <cell r="J242" t="str">
            <v>Henric</v>
          </cell>
          <cell r="K242" t="str">
            <v>Félines</v>
          </cell>
          <cell r="L242" t="str">
            <v>JEAN Marguerite</v>
          </cell>
          <cell r="M242" t="str">
            <v>Poet Lav</v>
          </cell>
          <cell r="N242" t="str">
            <v>Félines</v>
          </cell>
          <cell r="O242" t="str">
            <v>22.02</v>
          </cell>
          <cell r="P242">
            <v>1746</v>
          </cell>
          <cell r="Q242" t="str">
            <v>Félines</v>
          </cell>
          <cell r="R242">
            <v>1723</v>
          </cell>
          <cell r="V242" t="str">
            <v>Brotin</v>
          </cell>
          <cell r="W242" t="str">
            <v>Dieulef</v>
          </cell>
        </row>
        <row r="243">
          <cell r="H243" t="str">
            <v>ie</v>
          </cell>
          <cell r="J243" t="str">
            <v>Jeanne Marie</v>
          </cell>
          <cell r="L243" t="str">
            <v>ARMAND Jacques</v>
          </cell>
          <cell r="M243" t="str">
            <v>Rochebaud</v>
          </cell>
          <cell r="N243" t="str">
            <v>Félines</v>
          </cell>
          <cell r="O243" t="str">
            <v>22.02</v>
          </cell>
          <cell r="P243">
            <v>1746</v>
          </cell>
          <cell r="Q243" t="str">
            <v>Félines</v>
          </cell>
          <cell r="R243">
            <v>1720</v>
          </cell>
          <cell r="S243" t="str">
            <v>Rocheb</v>
          </cell>
          <cell r="T243">
            <v>1761</v>
          </cell>
          <cell r="V243" t="str">
            <v>Brotin</v>
          </cell>
          <cell r="W243" t="str">
            <v>Dieulef</v>
          </cell>
        </row>
        <row r="244">
          <cell r="H244" t="str">
            <v>ie</v>
          </cell>
          <cell r="J244" t="str">
            <v>Catherine</v>
          </cell>
          <cell r="Q244" t="str">
            <v>Félines</v>
          </cell>
          <cell r="R244">
            <v>1706</v>
          </cell>
          <cell r="S244" t="str">
            <v>Félines</v>
          </cell>
          <cell r="T244">
            <v>1706</v>
          </cell>
        </row>
        <row r="245">
          <cell r="H245" t="str">
            <v>ie</v>
          </cell>
          <cell r="I245" t="str">
            <v>Rochebaudin</v>
          </cell>
          <cell r="J245" t="str">
            <v>J.Henri</v>
          </cell>
          <cell r="L245" t="str">
            <v>PAIAN Clémence</v>
          </cell>
          <cell r="N245" t="str">
            <v>Rocheb</v>
          </cell>
          <cell r="O245" t="str">
            <v>15.10</v>
          </cell>
          <cell r="P245">
            <v>1776</v>
          </cell>
          <cell r="Q245" t="str">
            <v>Rocheb</v>
          </cell>
          <cell r="R245">
            <v>1749</v>
          </cell>
          <cell r="V245" t="str">
            <v>Combe</v>
          </cell>
          <cell r="W245" t="str">
            <v>Dieulef</v>
          </cell>
        </row>
        <row r="246">
          <cell r="H246" t="str">
            <v>ie</v>
          </cell>
          <cell r="I246" t="str">
            <v>Rochebaudin</v>
          </cell>
          <cell r="J246" t="str">
            <v>J.Henri</v>
          </cell>
          <cell r="L246" t="str">
            <v>COULOMB Margueritte</v>
          </cell>
          <cell r="N246" t="str">
            <v>Rocheb</v>
          </cell>
          <cell r="O246" t="str">
            <v>22.05</v>
          </cell>
          <cell r="P246">
            <v>1787</v>
          </cell>
          <cell r="Q246" t="str">
            <v>Rocheb</v>
          </cell>
          <cell r="R246">
            <v>1749</v>
          </cell>
          <cell r="V246" t="str">
            <v>Loreille</v>
          </cell>
        </row>
        <row r="247">
          <cell r="H247" t="str">
            <v>ie</v>
          </cell>
          <cell r="J247" t="str">
            <v>Jean Antoine</v>
          </cell>
          <cell r="L247" t="str">
            <v>SAUVAN J.Marie</v>
          </cell>
          <cell r="N247" t="str">
            <v>Rocheb</v>
          </cell>
          <cell r="O247" t="str">
            <v>03.03</v>
          </cell>
          <cell r="P247">
            <v>1778</v>
          </cell>
          <cell r="Q247" t="str">
            <v>Rocheb</v>
          </cell>
          <cell r="R247">
            <v>1752</v>
          </cell>
          <cell r="U247" t="str">
            <v>tailleur</v>
          </cell>
          <cell r="V247" t="str">
            <v>Combe</v>
          </cell>
          <cell r="W247" t="str">
            <v>Dieulef</v>
          </cell>
        </row>
        <row r="248">
          <cell r="H248" t="str">
            <v>ie</v>
          </cell>
          <cell r="J248" t="str">
            <v>Jean Pierre</v>
          </cell>
          <cell r="Q248" t="str">
            <v>Rocheb</v>
          </cell>
          <cell r="R248">
            <v>1754</v>
          </cell>
        </row>
        <row r="249">
          <cell r="H249" t="str">
            <v>ie</v>
          </cell>
          <cell r="J249" t="str">
            <v>Louis</v>
          </cell>
          <cell r="Q249" t="str">
            <v>Rocheb</v>
          </cell>
          <cell r="R249">
            <v>1757</v>
          </cell>
        </row>
        <row r="250">
          <cell r="H250" t="str">
            <v>ie</v>
          </cell>
          <cell r="J250" t="str">
            <v>Brigitte</v>
          </cell>
          <cell r="L250" t="str">
            <v>FAURE Pierre</v>
          </cell>
          <cell r="N250" t="str">
            <v>Rochebaud</v>
          </cell>
          <cell r="O250" t="str">
            <v>18.03</v>
          </cell>
          <cell r="P250">
            <v>1794</v>
          </cell>
          <cell r="Q250" t="str">
            <v>Rocheb</v>
          </cell>
          <cell r="R250">
            <v>1761</v>
          </cell>
        </row>
        <row r="251">
          <cell r="H251" t="str">
            <v>ie</v>
          </cell>
          <cell r="J251" t="str">
            <v>Joseph Henri</v>
          </cell>
          <cell r="Q251" t="str">
            <v>Rocheb</v>
          </cell>
          <cell r="R251">
            <v>1796</v>
          </cell>
        </row>
        <row r="252">
          <cell r="H252" t="str">
            <v>ie</v>
          </cell>
          <cell r="J252" t="str">
            <v>Henric Noe</v>
          </cell>
          <cell r="Q252" t="str">
            <v>Rocheb</v>
          </cell>
          <cell r="R252">
            <v>1782</v>
          </cell>
        </row>
        <row r="253">
          <cell r="H253" t="str">
            <v>ie</v>
          </cell>
          <cell r="J253" t="str">
            <v>Jean Louis</v>
          </cell>
          <cell r="Q253" t="str">
            <v>Rocheb</v>
          </cell>
          <cell r="R253">
            <v>1792</v>
          </cell>
        </row>
        <row r="254">
          <cell r="H254" t="str">
            <v>ie</v>
          </cell>
          <cell r="J254" t="str">
            <v>Geneviève Marie</v>
          </cell>
          <cell r="Q254" t="str">
            <v>Rocheb</v>
          </cell>
          <cell r="R254">
            <v>1779</v>
          </cell>
        </row>
        <row r="255">
          <cell r="H255" t="str">
            <v>ie</v>
          </cell>
          <cell r="J255" t="str">
            <v>Louis</v>
          </cell>
          <cell r="Q255" t="str">
            <v>Rocheb</v>
          </cell>
          <cell r="R255">
            <v>1793</v>
          </cell>
        </row>
        <row r="256">
          <cell r="H256" t="str">
            <v>ie</v>
          </cell>
          <cell r="J256" t="str">
            <v>Henric Alexis</v>
          </cell>
          <cell r="Q256" t="str">
            <v>Rocheb</v>
          </cell>
          <cell r="R256">
            <v>1787</v>
          </cell>
        </row>
        <row r="257">
          <cell r="H257" t="str">
            <v>ie</v>
          </cell>
          <cell r="J257" t="str">
            <v>Jean Antoine</v>
          </cell>
          <cell r="Q257" t="str">
            <v>Rocheb</v>
          </cell>
          <cell r="R257">
            <v>1779</v>
          </cell>
        </row>
        <row r="258">
          <cell r="H258" t="str">
            <v>ie</v>
          </cell>
          <cell r="J258" t="str">
            <v>Joseph Marie</v>
          </cell>
          <cell r="Q258" t="str">
            <v>Rocheb</v>
          </cell>
          <cell r="R258">
            <v>1782</v>
          </cell>
        </row>
        <row r="259">
          <cell r="H259" t="str">
            <v>ie</v>
          </cell>
          <cell r="J259" t="str">
            <v>Marie Madeleine</v>
          </cell>
          <cell r="Q259" t="str">
            <v>Rocheb</v>
          </cell>
          <cell r="R259">
            <v>1790</v>
          </cell>
        </row>
        <row r="260">
          <cell r="H260" t="str">
            <v>ie</v>
          </cell>
          <cell r="J260" t="str">
            <v>Jean Pierre</v>
          </cell>
          <cell r="Q260" t="str">
            <v>Rocheb</v>
          </cell>
          <cell r="R260">
            <v>1785</v>
          </cell>
        </row>
        <row r="261">
          <cell r="H261" t="str">
            <v>if</v>
          </cell>
          <cell r="J261" t="str">
            <v>Suzanne</v>
          </cell>
          <cell r="K261" t="str">
            <v>Félines</v>
          </cell>
          <cell r="L261" t="str">
            <v>VALLA André</v>
          </cell>
          <cell r="N261" t="str">
            <v>Rocheft</v>
          </cell>
          <cell r="O261" t="str">
            <v>05,02</v>
          </cell>
          <cell r="P261">
            <v>1679</v>
          </cell>
        </row>
        <row r="262">
          <cell r="H262" t="str">
            <v>ka</v>
          </cell>
          <cell r="I262" t="str">
            <v>Taulignan</v>
          </cell>
          <cell r="J262" t="str">
            <v>Etienne</v>
          </cell>
          <cell r="K262" t="str">
            <v>Taulignan</v>
          </cell>
          <cell r="L262" t="str">
            <v>GIRARD Antoinette</v>
          </cell>
          <cell r="P262">
            <v>1680</v>
          </cell>
        </row>
        <row r="263">
          <cell r="H263" t="str">
            <v>ka</v>
          </cell>
          <cell r="I263" t="str">
            <v>Taulignan</v>
          </cell>
          <cell r="J263" t="str">
            <v>David</v>
          </cell>
          <cell r="K263" t="str">
            <v>Taulignan</v>
          </cell>
          <cell r="L263" t="str">
            <v>NOYER Catherine</v>
          </cell>
          <cell r="N263" t="str">
            <v>Vesc</v>
          </cell>
          <cell r="O263" t="str">
            <v>24.02</v>
          </cell>
          <cell r="P263">
            <v>1707</v>
          </cell>
          <cell r="V263" t="str">
            <v>Brugiére</v>
          </cell>
        </row>
        <row r="264">
          <cell r="H264" t="str">
            <v>ka</v>
          </cell>
          <cell r="J264" t="str">
            <v>Etienne</v>
          </cell>
          <cell r="L264" t="str">
            <v>ALANCON Marie Madeleine</v>
          </cell>
          <cell r="N264" t="str">
            <v>Taulignan</v>
          </cell>
          <cell r="O264" t="str">
            <v>15,06</v>
          </cell>
          <cell r="P264">
            <v>1740</v>
          </cell>
          <cell r="Q264" t="str">
            <v>Vesc</v>
          </cell>
          <cell r="R264">
            <v>1708</v>
          </cell>
        </row>
        <row r="265">
          <cell r="H265" t="str">
            <v>kb</v>
          </cell>
          <cell r="I265" t="str">
            <v>PtBarret</v>
          </cell>
          <cell r="J265" t="str">
            <v>Antoine</v>
          </cell>
          <cell r="K265" t="str">
            <v>Pont de B</v>
          </cell>
          <cell r="L265" t="str">
            <v>GROUILLER Françoise</v>
          </cell>
          <cell r="O265" t="str">
            <v>&lt;</v>
          </cell>
          <cell r="P265">
            <v>1680</v>
          </cell>
        </row>
        <row r="266">
          <cell r="H266" t="str">
            <v>kb</v>
          </cell>
          <cell r="J266" t="str">
            <v>Benoite</v>
          </cell>
          <cell r="K266" t="str">
            <v>Pont de B</v>
          </cell>
          <cell r="L266" t="str">
            <v>TERRAS Antoine</v>
          </cell>
          <cell r="N266" t="str">
            <v>PtBarret</v>
          </cell>
          <cell r="O266" t="str">
            <v>12.09</v>
          </cell>
          <cell r="P266">
            <v>1719</v>
          </cell>
          <cell r="Q266" t="str">
            <v>PtBarret</v>
          </cell>
          <cell r="R266">
            <v>1680</v>
          </cell>
          <cell r="S266" t="str">
            <v>PtBarret</v>
          </cell>
          <cell r="T266">
            <v>1750</v>
          </cell>
          <cell r="V266" t="str">
            <v>Bourbou</v>
          </cell>
          <cell r="W266" t="str">
            <v>Saou</v>
          </cell>
          <cell r="X266" t="str">
            <v>12.09.1719</v>
          </cell>
          <cell r="Y266" t="str">
            <v>2E06608.014</v>
          </cell>
        </row>
        <row r="267">
          <cell r="H267" t="str">
            <v>kc</v>
          </cell>
          <cell r="I267" t="str">
            <v>Félines</v>
          </cell>
          <cell r="J267" t="str">
            <v>Antoine</v>
          </cell>
          <cell r="K267" t="str">
            <v>Félines</v>
          </cell>
          <cell r="L267" t="str">
            <v>MILLON Peyronne+&lt;1703</v>
          </cell>
          <cell r="O267" t="str">
            <v>*</v>
          </cell>
          <cell r="P267">
            <v>1680</v>
          </cell>
          <cell r="U267" t="str">
            <v>laboureur</v>
          </cell>
          <cell r="V267" t="str">
            <v>Bourbou</v>
          </cell>
          <cell r="W267" t="str">
            <v>Saou</v>
          </cell>
          <cell r="X267" t="str">
            <v>20.12.1702</v>
          </cell>
          <cell r="Y267" t="str">
            <v>test.2E06603.026</v>
          </cell>
        </row>
        <row r="268">
          <cell r="H268" t="str">
            <v>kc</v>
          </cell>
          <cell r="I268" t="str">
            <v>Félines</v>
          </cell>
          <cell r="J268" t="str">
            <v>Henry</v>
          </cell>
          <cell r="K268" t="str">
            <v>Félines</v>
          </cell>
          <cell r="L268" t="str">
            <v>BRES Catherine+1750</v>
          </cell>
          <cell r="M268" t="str">
            <v>Chateauneuf</v>
          </cell>
          <cell r="N268" t="str">
            <v>Félines</v>
          </cell>
          <cell r="O268" t="str">
            <v>06.08</v>
          </cell>
          <cell r="P268">
            <v>1703</v>
          </cell>
          <cell r="Q268" t="str">
            <v>Félines</v>
          </cell>
          <cell r="R268">
            <v>1686</v>
          </cell>
          <cell r="U268" t="str">
            <v>vice chatelain</v>
          </cell>
          <cell r="V268" t="str">
            <v>Appaix</v>
          </cell>
          <cell r="W268" t="str">
            <v>Saou</v>
          </cell>
          <cell r="X268" t="str">
            <v>30.12.1749</v>
          </cell>
          <cell r="Y268" t="str">
            <v>test.2E17030.092</v>
          </cell>
        </row>
        <row r="269">
          <cell r="H269" t="str">
            <v>kc</v>
          </cell>
          <cell r="I269" t="str">
            <v>Soyans</v>
          </cell>
          <cell r="J269" t="str">
            <v>Jacques</v>
          </cell>
          <cell r="K269" t="str">
            <v>Charols</v>
          </cell>
          <cell r="L269" t="str">
            <v>TAVAN(TANON) Claire +1782</v>
          </cell>
          <cell r="N269" t="str">
            <v>Félines</v>
          </cell>
          <cell r="O269" t="str">
            <v>16.11</v>
          </cell>
          <cell r="P269">
            <v>1724</v>
          </cell>
          <cell r="Q269" t="str">
            <v>Félines</v>
          </cell>
          <cell r="R269">
            <v>1694</v>
          </cell>
          <cell r="S269" t="str">
            <v>Charols</v>
          </cell>
          <cell r="T269">
            <v>1767</v>
          </cell>
        </row>
        <row r="270">
          <cell r="H270" t="str">
            <v>kc</v>
          </cell>
          <cell r="J270" t="str">
            <v>Barthélémy</v>
          </cell>
          <cell r="K270" t="str">
            <v>Félines</v>
          </cell>
          <cell r="L270" t="str">
            <v>OLLIVIER Louise +1771</v>
          </cell>
          <cell r="N270" t="str">
            <v>Félines</v>
          </cell>
          <cell r="O270" t="str">
            <v>01.06</v>
          </cell>
          <cell r="P270">
            <v>1727</v>
          </cell>
          <cell r="Q270" t="str">
            <v>Félines</v>
          </cell>
          <cell r="R270">
            <v>1690</v>
          </cell>
          <cell r="S270" t="str">
            <v>Truinas</v>
          </cell>
          <cell r="T270">
            <v>1764</v>
          </cell>
        </row>
        <row r="271">
          <cell r="H271" t="str">
            <v>kc</v>
          </cell>
          <cell r="J271" t="str">
            <v>Jeanne</v>
          </cell>
          <cell r="L271" t="str">
            <v>BERRE J.Louis</v>
          </cell>
          <cell r="M271" t="str">
            <v>Chat9maz</v>
          </cell>
          <cell r="N271" t="str">
            <v>Félines</v>
          </cell>
          <cell r="O271" t="str">
            <v>28.02</v>
          </cell>
          <cell r="P271">
            <v>1729</v>
          </cell>
          <cell r="Q271" t="str">
            <v>Félines</v>
          </cell>
          <cell r="R271">
            <v>1699</v>
          </cell>
          <cell r="S271" t="str">
            <v>Chat9</v>
          </cell>
          <cell r="T271">
            <v>1731</v>
          </cell>
        </row>
        <row r="272">
          <cell r="H272" t="str">
            <v>kc</v>
          </cell>
          <cell r="J272" t="str">
            <v>Joseph</v>
          </cell>
          <cell r="Q272" t="str">
            <v>Félines</v>
          </cell>
          <cell r="R272">
            <v>1683</v>
          </cell>
        </row>
        <row r="273">
          <cell r="H273" t="str">
            <v>kc</v>
          </cell>
          <cell r="J273" t="str">
            <v>Jean</v>
          </cell>
          <cell r="K273" t="str">
            <v>oa3?1</v>
          </cell>
          <cell r="Q273" t="str">
            <v>Félines</v>
          </cell>
          <cell r="R273">
            <v>1681</v>
          </cell>
        </row>
        <row r="274">
          <cell r="H274" t="str">
            <v>kc</v>
          </cell>
          <cell r="J274" t="str">
            <v>François+</v>
          </cell>
          <cell r="Q274" t="str">
            <v>Félines</v>
          </cell>
          <cell r="R274">
            <v>1697</v>
          </cell>
          <cell r="S274" t="str">
            <v>Félines</v>
          </cell>
          <cell r="T274">
            <v>1698</v>
          </cell>
        </row>
        <row r="275">
          <cell r="H275" t="str">
            <v>kc</v>
          </cell>
          <cell r="J275" t="str">
            <v>Antoine</v>
          </cell>
          <cell r="K275" t="str">
            <v xml:space="preserve"> sb3?1</v>
          </cell>
          <cell r="Q275" t="str">
            <v>Félines</v>
          </cell>
          <cell r="R275">
            <v>1702</v>
          </cell>
        </row>
        <row r="276">
          <cell r="H276" t="str">
            <v>kc</v>
          </cell>
          <cell r="I276" t="str">
            <v>Truinas</v>
          </cell>
          <cell r="J276" t="str">
            <v>Pierre</v>
          </cell>
          <cell r="L276" t="str">
            <v>GOT Dauphine</v>
          </cell>
          <cell r="N276" t="str">
            <v>Non mariés</v>
          </cell>
        </row>
        <row r="277">
          <cell r="H277" t="str">
            <v>kc</v>
          </cell>
          <cell r="J277" t="str">
            <v>Pierre</v>
          </cell>
          <cell r="L277" t="str">
            <v>OLLIVIER Madeleine</v>
          </cell>
          <cell r="N277" t="str">
            <v>Rocheb</v>
          </cell>
          <cell r="O277" t="str">
            <v>01.02</v>
          </cell>
          <cell r="P277">
            <v>1774</v>
          </cell>
          <cell r="U277" t="str">
            <v>trav terre</v>
          </cell>
          <cell r="V277" t="str">
            <v>Garde</v>
          </cell>
          <cell r="W277" t="str">
            <v>Chat9maz</v>
          </cell>
        </row>
        <row r="278">
          <cell r="H278" t="str">
            <v>kc</v>
          </cell>
          <cell r="J278" t="str">
            <v>Margueritte</v>
          </cell>
          <cell r="L278" t="str">
            <v>SALIVET Paul</v>
          </cell>
          <cell r="N278" t="str">
            <v>Truinas</v>
          </cell>
          <cell r="O278" t="str">
            <v>26.04</v>
          </cell>
          <cell r="P278">
            <v>1768</v>
          </cell>
          <cell r="V278" t="str">
            <v>Mège</v>
          </cell>
          <cell r="W278" t="str">
            <v>Bourdeaux</v>
          </cell>
        </row>
        <row r="279">
          <cell r="H279" t="str">
            <v>kc</v>
          </cell>
          <cell r="J279" t="str">
            <v>Jean Pierre</v>
          </cell>
          <cell r="Q279" t="str">
            <v>Soyans</v>
          </cell>
          <cell r="R279">
            <v>1733</v>
          </cell>
        </row>
        <row r="280">
          <cell r="H280" t="str">
            <v>kc</v>
          </cell>
          <cell r="I280" t="str">
            <v>Félines</v>
          </cell>
          <cell r="J280" t="str">
            <v>Antoine</v>
          </cell>
          <cell r="K280" t="str">
            <v>Félines</v>
          </cell>
          <cell r="L280" t="str">
            <v>DUPUIS (DUPYE)Claude</v>
          </cell>
          <cell r="N280" t="str">
            <v>Eyzahut</v>
          </cell>
          <cell r="O280" t="str">
            <v>17.11</v>
          </cell>
          <cell r="P280">
            <v>1739</v>
          </cell>
          <cell r="Q280" t="str">
            <v>Félines</v>
          </cell>
          <cell r="R280">
            <v>1706</v>
          </cell>
          <cell r="U280" t="str">
            <v>marchand Félines</v>
          </cell>
          <cell r="V280" t="str">
            <v>Tournillon</v>
          </cell>
          <cell r="W280" t="str">
            <v>Salettes</v>
          </cell>
        </row>
        <row r="281">
          <cell r="H281" t="str">
            <v>kc</v>
          </cell>
          <cell r="J281" t="str">
            <v>Henry</v>
          </cell>
          <cell r="L281" t="str">
            <v>JEAN Marie</v>
          </cell>
          <cell r="N281" t="str">
            <v>Félines</v>
          </cell>
          <cell r="O281" t="str">
            <v>12.08</v>
          </cell>
          <cell r="P281">
            <v>1755</v>
          </cell>
          <cell r="Q281" t="str">
            <v>Félines</v>
          </cell>
          <cell r="R281">
            <v>1714</v>
          </cell>
        </row>
        <row r="282">
          <cell r="H282" t="str">
            <v>kc</v>
          </cell>
          <cell r="J282" t="str">
            <v>Jean Baptiste</v>
          </cell>
          <cell r="Q282" t="str">
            <v>Félines</v>
          </cell>
          <cell r="R282">
            <v>1716</v>
          </cell>
        </row>
        <row r="283">
          <cell r="H283" t="str">
            <v>kc</v>
          </cell>
          <cell r="J283" t="str">
            <v>Jean Pierre</v>
          </cell>
          <cell r="K283" t="str">
            <v>tc4?1</v>
          </cell>
          <cell r="Q283" t="str">
            <v>Félines</v>
          </cell>
          <cell r="R283">
            <v>1718</v>
          </cell>
        </row>
        <row r="284">
          <cell r="H284" t="str">
            <v>kc</v>
          </cell>
          <cell r="J284" t="str">
            <v>Jeanne</v>
          </cell>
          <cell r="L284" t="str">
            <v>ACHARD Jean</v>
          </cell>
          <cell r="M284" t="str">
            <v>Ezau</v>
          </cell>
          <cell r="N284" t="str">
            <v>Félines</v>
          </cell>
          <cell r="O284" t="str">
            <v>13.07</v>
          </cell>
          <cell r="P284">
            <v>1741</v>
          </cell>
          <cell r="Q284" t="str">
            <v>Félines</v>
          </cell>
          <cell r="R284">
            <v>1712</v>
          </cell>
        </row>
        <row r="285">
          <cell r="H285" t="str">
            <v>kc</v>
          </cell>
          <cell r="J285" t="str">
            <v>Louise</v>
          </cell>
          <cell r="L285" t="str">
            <v>SIBOURG Jacques</v>
          </cell>
          <cell r="M285" t="str">
            <v>Manas</v>
          </cell>
          <cell r="N285" t="str">
            <v>Félines</v>
          </cell>
          <cell r="O285" t="str">
            <v>17.02</v>
          </cell>
          <cell r="P285">
            <v>1733</v>
          </cell>
          <cell r="Q285" t="str">
            <v>Félines</v>
          </cell>
          <cell r="R285">
            <v>1708</v>
          </cell>
        </row>
        <row r="286">
          <cell r="H286" t="str">
            <v>kc</v>
          </cell>
          <cell r="J286" t="str">
            <v>Catherine</v>
          </cell>
          <cell r="L286" t="str">
            <v>SYLVESTRE François</v>
          </cell>
          <cell r="M286" t="str">
            <v>Aouste</v>
          </cell>
          <cell r="N286" t="str">
            <v>Félines</v>
          </cell>
          <cell r="O286" t="str">
            <v>04.02</v>
          </cell>
          <cell r="P286">
            <v>1738</v>
          </cell>
          <cell r="Q286" t="str">
            <v>Félines</v>
          </cell>
          <cell r="R286">
            <v>1711</v>
          </cell>
        </row>
        <row r="287">
          <cell r="H287" t="str">
            <v>kc</v>
          </cell>
          <cell r="I287" t="str">
            <v>Allan</v>
          </cell>
          <cell r="J287" t="str">
            <v>Jean Louis</v>
          </cell>
          <cell r="K287" t="str">
            <v>Félines</v>
          </cell>
          <cell r="L287" t="str">
            <v>LAURANS(LAURENT) Anne</v>
          </cell>
          <cell r="N287" t="str">
            <v>Allan</v>
          </cell>
          <cell r="O287" t="str">
            <v>15,09</v>
          </cell>
          <cell r="P287">
            <v>1752</v>
          </cell>
          <cell r="Q287" t="str">
            <v>Félines</v>
          </cell>
          <cell r="R287">
            <v>1730</v>
          </cell>
          <cell r="V287" t="str">
            <v>Andrau</v>
          </cell>
          <cell r="W287" t="str">
            <v>Allan</v>
          </cell>
          <cell r="X287" t="str">
            <v>26.04.1752</v>
          </cell>
          <cell r="Y287" t="str">
            <v>2E1072837.010</v>
          </cell>
        </row>
        <row r="288">
          <cell r="H288" t="str">
            <v>kc</v>
          </cell>
          <cell r="I288" t="str">
            <v>Allan</v>
          </cell>
          <cell r="J288" t="str">
            <v>Etienne</v>
          </cell>
          <cell r="L288" t="str">
            <v>ARNOUX Marguerite</v>
          </cell>
          <cell r="M288" t="str">
            <v>Allan</v>
          </cell>
          <cell r="N288" t="str">
            <v>Allan</v>
          </cell>
          <cell r="O288" t="str">
            <v>09.02</v>
          </cell>
          <cell r="P288">
            <v>1768</v>
          </cell>
          <cell r="Q288" t="str">
            <v>Soyans</v>
          </cell>
          <cell r="R288">
            <v>1741</v>
          </cell>
        </row>
        <row r="289">
          <cell r="H289" t="str">
            <v>kc</v>
          </cell>
          <cell r="I289" t="str">
            <v>Allan</v>
          </cell>
          <cell r="J289" t="str">
            <v>Jean Jacques</v>
          </cell>
          <cell r="K289" t="str">
            <v>Charols</v>
          </cell>
          <cell r="L289" t="str">
            <v>LAGIER Marguerite</v>
          </cell>
          <cell r="N289" t="str">
            <v>Allan</v>
          </cell>
          <cell r="O289" t="str">
            <v>04,02</v>
          </cell>
          <cell r="P289">
            <v>1758</v>
          </cell>
          <cell r="R289">
            <v>1732</v>
          </cell>
          <cell r="S289" t="str">
            <v>Allan</v>
          </cell>
          <cell r="T289">
            <v>1779</v>
          </cell>
        </row>
        <row r="290">
          <cell r="H290" t="str">
            <v>kc</v>
          </cell>
          <cell r="I290" t="str">
            <v>Charols</v>
          </cell>
          <cell r="J290" t="str">
            <v>Joseph</v>
          </cell>
          <cell r="K290" t="str">
            <v>Salettes</v>
          </cell>
          <cell r="L290" t="str">
            <v>JEAN Jeanne Marie</v>
          </cell>
          <cell r="N290" t="str">
            <v>Charols</v>
          </cell>
          <cell r="O290" t="str">
            <v>27.09</v>
          </cell>
          <cell r="P290">
            <v>1768</v>
          </cell>
          <cell r="R290">
            <v>1734</v>
          </cell>
          <cell r="S290" t="str">
            <v>Charols</v>
          </cell>
          <cell r="T290">
            <v>1789</v>
          </cell>
        </row>
        <row r="291">
          <cell r="H291" t="str">
            <v>kc</v>
          </cell>
          <cell r="I291" t="str">
            <v>Charols</v>
          </cell>
          <cell r="J291" t="str">
            <v>Jean Henri</v>
          </cell>
          <cell r="K291" t="str">
            <v>Félines</v>
          </cell>
          <cell r="L291" t="str">
            <v>PAULET M.Thérèse</v>
          </cell>
          <cell r="N291" t="str">
            <v>Charols</v>
          </cell>
          <cell r="O291" t="str">
            <v>18.11</v>
          </cell>
          <cell r="P291">
            <v>1762</v>
          </cell>
          <cell r="R291">
            <v>1735</v>
          </cell>
        </row>
        <row r="292">
          <cell r="H292" t="str">
            <v>kc</v>
          </cell>
          <cell r="I292" t="str">
            <v>Rochebaudin</v>
          </cell>
          <cell r="J292" t="str">
            <v>Antoine</v>
          </cell>
          <cell r="L292" t="str">
            <v>CHASTAN M.Anne</v>
          </cell>
          <cell r="N292" t="str">
            <v>Rocheb</v>
          </cell>
          <cell r="O292" t="str">
            <v>25.01</v>
          </cell>
          <cell r="P292">
            <v>1752</v>
          </cell>
          <cell r="V292" t="str">
            <v>Tournillon</v>
          </cell>
          <cell r="W292" t="str">
            <v>Salettes</v>
          </cell>
        </row>
        <row r="293">
          <cell r="H293" t="str">
            <v>kc</v>
          </cell>
          <cell r="J293" t="str">
            <v>Pierre</v>
          </cell>
          <cell r="K293" t="str">
            <v>Charols</v>
          </cell>
          <cell r="L293" t="str">
            <v>APPAIX Louise</v>
          </cell>
          <cell r="M293" t="str">
            <v>Saou</v>
          </cell>
          <cell r="N293" t="str">
            <v>Saou</v>
          </cell>
          <cell r="O293" t="str">
            <v>30.10</v>
          </cell>
          <cell r="P293">
            <v>1770</v>
          </cell>
          <cell r="Q293" t="str">
            <v>Soyans</v>
          </cell>
          <cell r="R293">
            <v>1744</v>
          </cell>
          <cell r="V293" t="str">
            <v>Leon</v>
          </cell>
          <cell r="W293" t="str">
            <v>Saou</v>
          </cell>
          <cell r="X293" t="str">
            <v>06.10.1770</v>
          </cell>
          <cell r="Y293" t="str">
            <v>2E17045.070</v>
          </cell>
        </row>
        <row r="294">
          <cell r="H294" t="str">
            <v>kc</v>
          </cell>
          <cell r="J294" t="str">
            <v>Louise</v>
          </cell>
          <cell r="K294" t="str">
            <v>Poet Célard</v>
          </cell>
          <cell r="L294" t="str">
            <v>AUBERT Antoine</v>
          </cell>
          <cell r="N294" t="str">
            <v>Soyans</v>
          </cell>
          <cell r="O294" t="str">
            <v>26.02</v>
          </cell>
          <cell r="P294">
            <v>1754</v>
          </cell>
        </row>
        <row r="295">
          <cell r="H295" t="str">
            <v>kc</v>
          </cell>
          <cell r="J295" t="str">
            <v>Catherine</v>
          </cell>
          <cell r="L295" t="str">
            <v>BRACHET Jean</v>
          </cell>
          <cell r="N295" t="str">
            <v>Charols</v>
          </cell>
          <cell r="O295" t="str">
            <v>21.08</v>
          </cell>
          <cell r="P295">
            <v>1764</v>
          </cell>
          <cell r="Q295" t="str">
            <v>Soyans</v>
          </cell>
          <cell r="R295">
            <v>1736</v>
          </cell>
        </row>
        <row r="296">
          <cell r="H296" t="str">
            <v>kc</v>
          </cell>
          <cell r="J296" t="str">
            <v>Claire</v>
          </cell>
          <cell r="L296" t="str">
            <v>VENDRAN Philibert</v>
          </cell>
          <cell r="N296" t="str">
            <v>Charols</v>
          </cell>
          <cell r="O296" t="str">
            <v>09.10</v>
          </cell>
          <cell r="P296">
            <v>1770</v>
          </cell>
          <cell r="Q296" t="str">
            <v>Soyans</v>
          </cell>
          <cell r="R296">
            <v>1739</v>
          </cell>
        </row>
        <row r="297">
          <cell r="H297" t="str">
            <v>kc</v>
          </cell>
          <cell r="J297" t="str">
            <v>Marie</v>
          </cell>
          <cell r="L297" t="str">
            <v>POURCHEYRON Joseph</v>
          </cell>
          <cell r="N297" t="str">
            <v>Allan</v>
          </cell>
          <cell r="O297" t="str">
            <v>05,11</v>
          </cell>
          <cell r="P297">
            <v>1776</v>
          </cell>
          <cell r="Q297" t="str">
            <v>PtBarret</v>
          </cell>
          <cell r="R297">
            <v>1746</v>
          </cell>
          <cell r="S297" t="str">
            <v>Allan</v>
          </cell>
          <cell r="T297">
            <v>1789</v>
          </cell>
        </row>
        <row r="298">
          <cell r="H298" t="str">
            <v>kc</v>
          </cell>
          <cell r="J298" t="str">
            <v xml:space="preserve">Marie Louise </v>
          </cell>
          <cell r="L298" t="str">
            <v>FONTAINE Louis</v>
          </cell>
          <cell r="N298" t="str">
            <v>Comps</v>
          </cell>
          <cell r="O298" t="str">
            <v>22.08</v>
          </cell>
          <cell r="P298">
            <v>1791</v>
          </cell>
          <cell r="Q298" t="str">
            <v>Truinas</v>
          </cell>
          <cell r="R298">
            <v>1763</v>
          </cell>
          <cell r="V298" t="str">
            <v>La Rochette</v>
          </cell>
        </row>
        <row r="299">
          <cell r="H299" t="str">
            <v>kc</v>
          </cell>
          <cell r="I299" t="str">
            <v>Charols</v>
          </cell>
          <cell r="J299" t="str">
            <v>Jean Antoine</v>
          </cell>
          <cell r="L299" t="str">
            <v>BASTIAN Marie Anne</v>
          </cell>
          <cell r="N299" t="str">
            <v>Charols</v>
          </cell>
          <cell r="O299" t="str">
            <v>24.11</v>
          </cell>
          <cell r="P299">
            <v>1778</v>
          </cell>
          <cell r="Q299" t="str">
            <v>Félines</v>
          </cell>
          <cell r="R299">
            <v>1752</v>
          </cell>
        </row>
        <row r="300">
          <cell r="H300" t="str">
            <v>kc</v>
          </cell>
          <cell r="I300" t="str">
            <v>Félines</v>
          </cell>
          <cell r="J300" t="str">
            <v>Jean Henry</v>
          </cell>
          <cell r="K300" t="str">
            <v>Félines</v>
          </cell>
          <cell r="L300" t="str">
            <v>MAZADE M.Jeanne</v>
          </cell>
          <cell r="N300" t="str">
            <v>PtBarret</v>
          </cell>
          <cell r="O300" t="str">
            <v>24.07</v>
          </cell>
          <cell r="P300">
            <v>1764</v>
          </cell>
          <cell r="Q300" t="str">
            <v>Félines</v>
          </cell>
          <cell r="R300">
            <v>1742</v>
          </cell>
          <cell r="V300" t="str">
            <v>Tournillon</v>
          </cell>
          <cell r="W300" t="str">
            <v>Salettes</v>
          </cell>
        </row>
        <row r="301">
          <cell r="H301" t="str">
            <v>kc</v>
          </cell>
          <cell r="J301" t="str">
            <v>Anne Marie</v>
          </cell>
          <cell r="Q301" t="str">
            <v>Félines</v>
          </cell>
          <cell r="R301">
            <v>1745</v>
          </cell>
        </row>
        <row r="302">
          <cell r="H302" t="str">
            <v>kc</v>
          </cell>
          <cell r="J302" t="str">
            <v>Catherine</v>
          </cell>
          <cell r="Q302" t="str">
            <v>Félines</v>
          </cell>
          <cell r="R302">
            <v>1740</v>
          </cell>
        </row>
        <row r="303">
          <cell r="H303" t="str">
            <v>kc</v>
          </cell>
          <cell r="J303" t="str">
            <v>Jean Baptiste</v>
          </cell>
          <cell r="Q303" t="str">
            <v>Félines</v>
          </cell>
          <cell r="R303">
            <v>1747</v>
          </cell>
        </row>
        <row r="304">
          <cell r="H304" t="str">
            <v>kc</v>
          </cell>
          <cell r="J304" t="str">
            <v>Jacques+</v>
          </cell>
          <cell r="Q304" t="str">
            <v>Félines</v>
          </cell>
          <cell r="R304">
            <v>1754</v>
          </cell>
          <cell r="S304" t="str">
            <v>Félines</v>
          </cell>
          <cell r="T304">
            <v>1756</v>
          </cell>
        </row>
        <row r="305">
          <cell r="H305" t="str">
            <v>kc</v>
          </cell>
          <cell r="J305" t="str">
            <v>Louise</v>
          </cell>
          <cell r="K305" t="str">
            <v>uf5?1</v>
          </cell>
          <cell r="Q305" t="str">
            <v>Félines</v>
          </cell>
          <cell r="R305">
            <v>1743</v>
          </cell>
        </row>
        <row r="306">
          <cell r="H306" t="str">
            <v>kc</v>
          </cell>
          <cell r="J306" t="str">
            <v>Henry</v>
          </cell>
          <cell r="Q306" t="str">
            <v>Félines</v>
          </cell>
          <cell r="R306">
            <v>1749</v>
          </cell>
        </row>
        <row r="307">
          <cell r="H307" t="str">
            <v>kc</v>
          </cell>
          <cell r="J307" t="str">
            <v>J.Henri</v>
          </cell>
          <cell r="L307" t="str">
            <v>REYMOND Marie</v>
          </cell>
          <cell r="N307" t="str">
            <v>Manas</v>
          </cell>
          <cell r="O307" t="str">
            <v>25.02</v>
          </cell>
          <cell r="P307">
            <v>1794</v>
          </cell>
          <cell r="R307">
            <v>1762</v>
          </cell>
        </row>
        <row r="308">
          <cell r="H308" t="str">
            <v>kc</v>
          </cell>
          <cell r="J308" t="str">
            <v>Marie Thérèse</v>
          </cell>
          <cell r="Q308" t="str">
            <v>Salettes</v>
          </cell>
          <cell r="R308">
            <v>1782</v>
          </cell>
        </row>
        <row r="309">
          <cell r="H309" t="str">
            <v>kc</v>
          </cell>
          <cell r="J309" t="str">
            <v>Claire et Marie Rose+</v>
          </cell>
          <cell r="Q309" t="str">
            <v>Charols</v>
          </cell>
          <cell r="R309">
            <v>1770</v>
          </cell>
          <cell r="S309" t="str">
            <v>Charols</v>
          </cell>
          <cell r="T309">
            <v>1775</v>
          </cell>
        </row>
        <row r="310">
          <cell r="H310" t="str">
            <v>kc</v>
          </cell>
          <cell r="J310" t="str">
            <v>Joseph</v>
          </cell>
          <cell r="Q310" t="str">
            <v>Charols</v>
          </cell>
          <cell r="R310">
            <v>1771</v>
          </cell>
        </row>
        <row r="311">
          <cell r="H311" t="str">
            <v>kc</v>
          </cell>
          <cell r="J311" t="str">
            <v>Marie Geneviève</v>
          </cell>
          <cell r="Q311" t="str">
            <v>Charols</v>
          </cell>
          <cell r="R311">
            <v>1774</v>
          </cell>
        </row>
        <row r="312">
          <cell r="H312" t="str">
            <v>kc</v>
          </cell>
          <cell r="J312" t="str">
            <v>Rose</v>
          </cell>
          <cell r="Q312" t="str">
            <v>Charols</v>
          </cell>
          <cell r="R312">
            <v>1776</v>
          </cell>
        </row>
        <row r="313">
          <cell r="H313" t="str">
            <v>kc</v>
          </cell>
          <cell r="J313" t="str">
            <v>Jean Antoine+</v>
          </cell>
          <cell r="Q313" t="str">
            <v>Charols</v>
          </cell>
          <cell r="R313">
            <v>1784</v>
          </cell>
          <cell r="S313" t="str">
            <v>Charols</v>
          </cell>
          <cell r="T313">
            <v>1786</v>
          </cell>
        </row>
        <row r="314">
          <cell r="H314" t="str">
            <v>kc</v>
          </cell>
          <cell r="J314" t="str">
            <v>Augustin Bernardin+</v>
          </cell>
          <cell r="Q314" t="str">
            <v>Charols</v>
          </cell>
          <cell r="R314">
            <v>1787</v>
          </cell>
          <cell r="S314" t="str">
            <v>Charols</v>
          </cell>
          <cell r="T314">
            <v>1789</v>
          </cell>
        </row>
        <row r="315">
          <cell r="H315" t="str">
            <v>kc</v>
          </cell>
          <cell r="J315" t="str">
            <v>Jean Antoine</v>
          </cell>
          <cell r="Q315" t="str">
            <v>Salettes</v>
          </cell>
          <cell r="R315">
            <v>1778</v>
          </cell>
        </row>
        <row r="316">
          <cell r="H316" t="str">
            <v>kc</v>
          </cell>
          <cell r="J316" t="str">
            <v>Philibert</v>
          </cell>
          <cell r="Q316" t="str">
            <v>Salettes</v>
          </cell>
          <cell r="R316">
            <v>1780</v>
          </cell>
        </row>
        <row r="317">
          <cell r="H317" t="str">
            <v>kc</v>
          </cell>
          <cell r="I317" t="str">
            <v>Allan</v>
          </cell>
          <cell r="J317" t="str">
            <v>Joseph(M.Anne sr)</v>
          </cell>
          <cell r="L317" t="str">
            <v>NICOLET Cécile</v>
          </cell>
          <cell r="N317" t="str">
            <v>Allan</v>
          </cell>
          <cell r="O317" t="str">
            <v>05,09</v>
          </cell>
          <cell r="P317">
            <v>1780</v>
          </cell>
        </row>
        <row r="318">
          <cell r="H318" t="str">
            <v>kc</v>
          </cell>
          <cell r="J318" t="str">
            <v>Marie Anne</v>
          </cell>
          <cell r="L318" t="str">
            <v>ROUX Nicolas</v>
          </cell>
          <cell r="M318" t="str">
            <v>Valréas</v>
          </cell>
          <cell r="N318" t="str">
            <v>Allan</v>
          </cell>
          <cell r="O318" t="str">
            <v>24,08</v>
          </cell>
          <cell r="P318">
            <v>1790</v>
          </cell>
          <cell r="Q318" t="str">
            <v>Allan</v>
          </cell>
          <cell r="R318">
            <v>1766</v>
          </cell>
        </row>
        <row r="319">
          <cell r="H319" t="str">
            <v>kc</v>
          </cell>
          <cell r="J319" t="str">
            <v>Joseph François</v>
          </cell>
          <cell r="Q319" t="str">
            <v>Allan</v>
          </cell>
          <cell r="R319">
            <v>1763</v>
          </cell>
        </row>
        <row r="320">
          <cell r="H320" t="str">
            <v>kc</v>
          </cell>
          <cell r="J320" t="str">
            <v>Etienne</v>
          </cell>
          <cell r="L320" t="str">
            <v>CHEYLAS Anne</v>
          </cell>
          <cell r="N320" t="str">
            <v>Allan</v>
          </cell>
          <cell r="O320" t="str">
            <v>23,01</v>
          </cell>
          <cell r="P320">
            <v>1803</v>
          </cell>
          <cell r="Q320" t="str">
            <v>Allan</v>
          </cell>
          <cell r="R320">
            <v>1770</v>
          </cell>
          <cell r="V320" t="str">
            <v>Marbau</v>
          </cell>
          <cell r="W320" t="str">
            <v>Montél</v>
          </cell>
        </row>
        <row r="321">
          <cell r="H321" t="str">
            <v>kc</v>
          </cell>
          <cell r="J321" t="str">
            <v>Jean François</v>
          </cell>
          <cell r="L321" t="str">
            <v>CHARBONNET Françoise</v>
          </cell>
          <cell r="N321" t="str">
            <v>Allan</v>
          </cell>
          <cell r="O321" t="str">
            <v>06,01</v>
          </cell>
          <cell r="P321">
            <v>1802</v>
          </cell>
          <cell r="Q321" t="str">
            <v>Allan</v>
          </cell>
          <cell r="R321">
            <v>1777</v>
          </cell>
        </row>
        <row r="322">
          <cell r="H322" t="str">
            <v>kc</v>
          </cell>
          <cell r="J322" t="str">
            <v>Jeanne Marguerite</v>
          </cell>
          <cell r="L322" t="str">
            <v>ROBERT Jean François</v>
          </cell>
          <cell r="N322" t="str">
            <v>Allan</v>
          </cell>
          <cell r="O322" t="str">
            <v>31,01</v>
          </cell>
          <cell r="P322">
            <v>1792</v>
          </cell>
          <cell r="Q322" t="str">
            <v>Allan</v>
          </cell>
          <cell r="R322">
            <v>1768</v>
          </cell>
          <cell r="V322" t="str">
            <v>Laye</v>
          </cell>
          <cell r="W322" t="str">
            <v>Gont</v>
          </cell>
        </row>
        <row r="323">
          <cell r="H323" t="str">
            <v>kc</v>
          </cell>
          <cell r="J323" t="str">
            <v>François</v>
          </cell>
          <cell r="Q323" t="str">
            <v>Allan</v>
          </cell>
          <cell r="R323">
            <v>1783</v>
          </cell>
        </row>
        <row r="324">
          <cell r="H324" t="str">
            <v>kc</v>
          </cell>
          <cell r="J324" t="str">
            <v>Joseph+</v>
          </cell>
          <cell r="Q324" t="str">
            <v>Charols</v>
          </cell>
          <cell r="R324">
            <v>1763</v>
          </cell>
          <cell r="S324" t="str">
            <v>Charols</v>
          </cell>
          <cell r="T324">
            <v>1768</v>
          </cell>
        </row>
        <row r="325">
          <cell r="H325" t="str">
            <v>kc</v>
          </cell>
          <cell r="J325" t="str">
            <v>Marie Anne+</v>
          </cell>
          <cell r="Q325" t="str">
            <v>Charols</v>
          </cell>
          <cell r="R325">
            <v>1766</v>
          </cell>
          <cell r="S325" t="str">
            <v>Charols</v>
          </cell>
          <cell r="T325">
            <v>1768</v>
          </cell>
        </row>
        <row r="326">
          <cell r="H326" t="str">
            <v>kc</v>
          </cell>
          <cell r="J326" t="str">
            <v>Françoise Thérèse</v>
          </cell>
          <cell r="Q326" t="str">
            <v>Charols</v>
          </cell>
          <cell r="R326">
            <v>1770</v>
          </cell>
        </row>
        <row r="327">
          <cell r="H327" t="str">
            <v>kc</v>
          </cell>
          <cell r="J327" t="str">
            <v>Marie Anne</v>
          </cell>
          <cell r="Q327" t="str">
            <v>Charols</v>
          </cell>
          <cell r="R327">
            <v>1774</v>
          </cell>
        </row>
        <row r="328">
          <cell r="H328" t="str">
            <v>kc</v>
          </cell>
          <cell r="J328" t="str">
            <v>Jean Basile+</v>
          </cell>
          <cell r="Q328" t="str">
            <v>Charols</v>
          </cell>
          <cell r="R328">
            <v>1778</v>
          </cell>
          <cell r="S328" t="str">
            <v>Charols</v>
          </cell>
          <cell r="T328">
            <v>1780</v>
          </cell>
        </row>
        <row r="329">
          <cell r="H329" t="str">
            <v>kc</v>
          </cell>
          <cell r="I329" t="str">
            <v>Rochebaudin</v>
          </cell>
          <cell r="J329" t="str">
            <v>Joseph</v>
          </cell>
          <cell r="L329" t="str">
            <v>GINOU Jeanne</v>
          </cell>
          <cell r="N329" t="str">
            <v>Rocheb</v>
          </cell>
          <cell r="O329" t="str">
            <v>26.06</v>
          </cell>
          <cell r="P329">
            <v>1792</v>
          </cell>
          <cell r="Q329" t="str">
            <v>Rocheb</v>
          </cell>
          <cell r="R329">
            <v>1760</v>
          </cell>
        </row>
        <row r="330">
          <cell r="H330" t="str">
            <v>kc</v>
          </cell>
          <cell r="J330" t="str">
            <v>Antoine veuf</v>
          </cell>
          <cell r="K330" t="str">
            <v>Félines</v>
          </cell>
          <cell r="L330" t="str">
            <v>CORDEL Marie vve ESTRANT Jq</v>
          </cell>
          <cell r="M330" t="str">
            <v>Comps</v>
          </cell>
          <cell r="N330" t="str">
            <v>Rocheb</v>
          </cell>
          <cell r="O330" t="str">
            <v>18.05</v>
          </cell>
          <cell r="P330">
            <v>1798</v>
          </cell>
          <cell r="Q330" t="str">
            <v>Rocheb</v>
          </cell>
          <cell r="R330">
            <v>1756</v>
          </cell>
          <cell r="U330" t="str">
            <v>cultivat</v>
          </cell>
        </row>
        <row r="331">
          <cell r="H331" t="str">
            <v>kc</v>
          </cell>
          <cell r="J331" t="str">
            <v>Marie (Anne)</v>
          </cell>
          <cell r="L331" t="str">
            <v>ARNAUD Venance</v>
          </cell>
          <cell r="M331" t="str">
            <v>Savasse</v>
          </cell>
          <cell r="N331" t="str">
            <v>Rocheb</v>
          </cell>
          <cell r="O331" t="str">
            <v>10.12</v>
          </cell>
          <cell r="P331">
            <v>1792</v>
          </cell>
          <cell r="Q331" t="str">
            <v>Rochebaudin</v>
          </cell>
          <cell r="R331">
            <v>1758</v>
          </cell>
          <cell r="U331" t="str">
            <v>ménager</v>
          </cell>
        </row>
        <row r="332">
          <cell r="H332" t="str">
            <v>kc</v>
          </cell>
          <cell r="J332" t="str">
            <v>Antoine</v>
          </cell>
          <cell r="L332" t="str">
            <v>JAY Cécile</v>
          </cell>
          <cell r="N332" t="str">
            <v>Rocheb</v>
          </cell>
          <cell r="O332" t="str">
            <v>19.12</v>
          </cell>
          <cell r="P332">
            <v>1793</v>
          </cell>
          <cell r="Q332" t="str">
            <v>Rocheb</v>
          </cell>
          <cell r="R332">
            <v>1766</v>
          </cell>
        </row>
        <row r="333">
          <cell r="H333" t="str">
            <v>kc</v>
          </cell>
          <cell r="J333" t="str">
            <v>J.Reymond</v>
          </cell>
          <cell r="Q333" t="str">
            <v>Rocheb</v>
          </cell>
          <cell r="R333">
            <v>1755</v>
          </cell>
        </row>
        <row r="334">
          <cell r="H334" t="str">
            <v>kc</v>
          </cell>
          <cell r="J334" t="str">
            <v>Marie Madeleine</v>
          </cell>
          <cell r="Q334" t="str">
            <v>Rocheb</v>
          </cell>
          <cell r="R334">
            <v>1769</v>
          </cell>
        </row>
        <row r="335">
          <cell r="H335" t="str">
            <v>kc</v>
          </cell>
          <cell r="I335" t="str">
            <v>Allan</v>
          </cell>
          <cell r="J335" t="str">
            <v>Jean Baptiste</v>
          </cell>
          <cell r="L335" t="str">
            <v>GALLIEN Elizabeth</v>
          </cell>
          <cell r="N335" t="str">
            <v>Allan</v>
          </cell>
          <cell r="O335" t="str">
            <v>21,04</v>
          </cell>
          <cell r="P335">
            <v>1793</v>
          </cell>
          <cell r="Q335" t="str">
            <v>Allan</v>
          </cell>
          <cell r="R335">
            <v>1769</v>
          </cell>
        </row>
        <row r="336">
          <cell r="H336" t="str">
            <v>kc</v>
          </cell>
          <cell r="I336" t="str">
            <v>Allan</v>
          </cell>
          <cell r="J336" t="str">
            <v>Jean Jacques</v>
          </cell>
          <cell r="L336" t="str">
            <v>COLONGIN Marie</v>
          </cell>
          <cell r="N336" t="str">
            <v>Allan</v>
          </cell>
          <cell r="O336" t="str">
            <v>03,02</v>
          </cell>
          <cell r="P336">
            <v>1789</v>
          </cell>
          <cell r="Q336" t="str">
            <v>Allan</v>
          </cell>
          <cell r="R336">
            <v>1767</v>
          </cell>
        </row>
        <row r="337">
          <cell r="H337" t="str">
            <v>kc</v>
          </cell>
          <cell r="J337" t="str">
            <v>Jeanne Marie</v>
          </cell>
          <cell r="Q337" t="str">
            <v>Félines</v>
          </cell>
          <cell r="R337">
            <v>1790</v>
          </cell>
        </row>
        <row r="338">
          <cell r="H338" t="str">
            <v>kc</v>
          </cell>
          <cell r="J338" t="str">
            <v>Ursule vve FENEYROL Ant.</v>
          </cell>
          <cell r="L338" t="str">
            <v>CORDEIL Moize</v>
          </cell>
          <cell r="M338" t="str">
            <v>Comps</v>
          </cell>
          <cell r="N338" t="str">
            <v>Dieulefit</v>
          </cell>
          <cell r="O338" t="str">
            <v>27.09</v>
          </cell>
          <cell r="P338">
            <v>1810</v>
          </cell>
          <cell r="Q338" t="str">
            <v>Félines</v>
          </cell>
          <cell r="R338">
            <v>1781</v>
          </cell>
          <cell r="S338" t="str">
            <v>Dieulef</v>
          </cell>
          <cell r="T338">
            <v>1850</v>
          </cell>
          <cell r="U338" t="str">
            <v>fabr.laine</v>
          </cell>
        </row>
        <row r="339">
          <cell r="H339" t="str">
            <v>kc</v>
          </cell>
          <cell r="J339" t="str">
            <v>Marie Jeanne</v>
          </cell>
          <cell r="L339" t="str">
            <v>MARTIN Raimond</v>
          </cell>
          <cell r="O339" t="str">
            <v>&lt;</v>
          </cell>
          <cell r="P339">
            <v>1788</v>
          </cell>
          <cell r="Q339" t="str">
            <v>PtBarret</v>
          </cell>
          <cell r="R339">
            <v>1765</v>
          </cell>
        </row>
        <row r="340">
          <cell r="H340" t="str">
            <v>kc</v>
          </cell>
          <cell r="J340" t="str">
            <v>Claudie</v>
          </cell>
          <cell r="Q340" t="str">
            <v>Charols</v>
          </cell>
          <cell r="R340">
            <v>1779</v>
          </cell>
        </row>
        <row r="341">
          <cell r="H341" t="str">
            <v>kc</v>
          </cell>
          <cell r="J341" t="str">
            <v>Marie Geneviève</v>
          </cell>
          <cell r="Q341" t="str">
            <v>Charols</v>
          </cell>
          <cell r="R341">
            <v>1783</v>
          </cell>
        </row>
        <row r="342">
          <cell r="H342" t="str">
            <v>kc</v>
          </cell>
          <cell r="J342" t="str">
            <v>Fortuné</v>
          </cell>
          <cell r="Q342" t="str">
            <v>Charols</v>
          </cell>
          <cell r="R342">
            <v>1788</v>
          </cell>
        </row>
        <row r="343">
          <cell r="H343" t="str">
            <v>kc</v>
          </cell>
          <cell r="J343" t="str">
            <v>Jean Louis</v>
          </cell>
          <cell r="L343" t="str">
            <v>ARSAC Marie</v>
          </cell>
          <cell r="N343" t="str">
            <v>Allan</v>
          </cell>
          <cell r="O343" t="str">
            <v>16,09</v>
          </cell>
          <cell r="P343">
            <v>1799</v>
          </cell>
          <cell r="Q343" t="str">
            <v>Allan</v>
          </cell>
          <cell r="R343">
            <v>1787</v>
          </cell>
        </row>
        <row r="344">
          <cell r="H344" t="str">
            <v>kc</v>
          </cell>
          <cell r="I344" t="str">
            <v>Dieulefit</v>
          </cell>
          <cell r="J344" t="str">
            <v>Antoine</v>
          </cell>
          <cell r="K344" t="str">
            <v>Truinas</v>
          </cell>
          <cell r="L344" t="str">
            <v>FARNALIER Françoise vve Valentin</v>
          </cell>
          <cell r="N344" t="str">
            <v>Dieulefit</v>
          </cell>
          <cell r="O344" t="str">
            <v>21.05</v>
          </cell>
          <cell r="P344">
            <v>1823</v>
          </cell>
          <cell r="R344">
            <v>1799</v>
          </cell>
          <cell r="U344" t="str">
            <v>maçon</v>
          </cell>
        </row>
        <row r="345">
          <cell r="H345" t="str">
            <v>kc</v>
          </cell>
          <cell r="J345" t="str">
            <v>Françoise</v>
          </cell>
          <cell r="K345" t="str">
            <v>Félines</v>
          </cell>
          <cell r="L345" t="str">
            <v>CHALAVAN Antoine</v>
          </cell>
          <cell r="M345" t="str">
            <v>Poet Laval</v>
          </cell>
          <cell r="N345" t="str">
            <v>Dieulefit</v>
          </cell>
          <cell r="O345" t="str">
            <v>22.07</v>
          </cell>
          <cell r="P345">
            <v>1826</v>
          </cell>
          <cell r="U345" t="str">
            <v>cultivat</v>
          </cell>
        </row>
        <row r="346">
          <cell r="H346" t="str">
            <v>kc</v>
          </cell>
          <cell r="J346" t="str">
            <v>Pierre Jph</v>
          </cell>
          <cell r="Q346" t="str">
            <v>Rocheb</v>
          </cell>
          <cell r="R346">
            <v>1793</v>
          </cell>
        </row>
        <row r="347">
          <cell r="H347" t="str">
            <v>kc</v>
          </cell>
          <cell r="J347" t="str">
            <v>Jean Louis</v>
          </cell>
          <cell r="Q347" t="str">
            <v>Allan</v>
          </cell>
          <cell r="R347">
            <v>1795</v>
          </cell>
        </row>
        <row r="348">
          <cell r="H348" t="str">
            <v>kc</v>
          </cell>
          <cell r="J348" t="str">
            <v>Jacques Louis</v>
          </cell>
          <cell r="Q348" t="str">
            <v>Allan</v>
          </cell>
          <cell r="R348">
            <v>1792</v>
          </cell>
        </row>
        <row r="349">
          <cell r="H349" t="str">
            <v>kc</v>
          </cell>
          <cell r="J349" t="str">
            <v>Jean Jacques</v>
          </cell>
          <cell r="Q349" t="str">
            <v>Allan</v>
          </cell>
          <cell r="R349">
            <v>1795</v>
          </cell>
        </row>
        <row r="350">
          <cell r="H350" t="str">
            <v>kc</v>
          </cell>
          <cell r="J350" t="str">
            <v>Jean Louis</v>
          </cell>
          <cell r="Q350" t="str">
            <v>Allan</v>
          </cell>
          <cell r="R350">
            <v>1799</v>
          </cell>
        </row>
        <row r="351">
          <cell r="H351" t="str">
            <v>kc</v>
          </cell>
          <cell r="J351" t="str">
            <v>Marie Elizabeth</v>
          </cell>
          <cell r="Q351" t="str">
            <v>Allan</v>
          </cell>
          <cell r="R351">
            <v>1796</v>
          </cell>
        </row>
        <row r="352">
          <cell r="H352" t="str">
            <v>kc</v>
          </cell>
          <cell r="J352" t="str">
            <v>Marie</v>
          </cell>
          <cell r="L352" t="str">
            <v>GRASSET Alexandre</v>
          </cell>
          <cell r="N352" t="str">
            <v>Manas</v>
          </cell>
          <cell r="O352" t="str">
            <v>14.02</v>
          </cell>
          <cell r="P352">
            <v>1819</v>
          </cell>
        </row>
        <row r="353">
          <cell r="H353" t="str">
            <v>kc</v>
          </cell>
          <cell r="J353" t="str">
            <v>Pierre</v>
          </cell>
          <cell r="Q353" t="str">
            <v>Dieulef</v>
          </cell>
          <cell r="R353">
            <v>1824</v>
          </cell>
        </row>
        <row r="354">
          <cell r="H354" t="str">
            <v>kc</v>
          </cell>
          <cell r="J354" t="str">
            <v>Sophie</v>
          </cell>
          <cell r="Q354" t="str">
            <v>Dieulef</v>
          </cell>
          <cell r="R354">
            <v>1826</v>
          </cell>
        </row>
        <row r="355">
          <cell r="H355" t="str">
            <v>kd</v>
          </cell>
          <cell r="J355" t="str">
            <v>Jeanne</v>
          </cell>
          <cell r="L355" t="str">
            <v>BERARD Louis</v>
          </cell>
          <cell r="M355" t="str">
            <v>Félines</v>
          </cell>
          <cell r="O355" t="str">
            <v>*</v>
          </cell>
          <cell r="P355">
            <v>1680</v>
          </cell>
          <cell r="T355" t="str">
            <v>&lt;1721</v>
          </cell>
        </row>
        <row r="356">
          <cell r="H356" t="str">
            <v>ke</v>
          </cell>
          <cell r="J356" t="str">
            <v>Jeanne</v>
          </cell>
          <cell r="L356" t="str">
            <v>CHARPENEL Valentin</v>
          </cell>
          <cell r="M356" t="str">
            <v>Chabotte</v>
          </cell>
          <cell r="P356">
            <v>1680</v>
          </cell>
          <cell r="S356" t="str">
            <v>Poet L</v>
          </cell>
          <cell r="T356">
            <v>1707</v>
          </cell>
        </row>
        <row r="357">
          <cell r="H357" t="str">
            <v>kf</v>
          </cell>
          <cell r="J357" t="str">
            <v>Jeanne</v>
          </cell>
          <cell r="L357" t="str">
            <v>LAMBERT Rémond</v>
          </cell>
          <cell r="M357" t="str">
            <v>Taulignan</v>
          </cell>
          <cell r="N357" t="str">
            <v>PtBarret</v>
          </cell>
          <cell r="O357" t="str">
            <v>28.11</v>
          </cell>
          <cell r="P357">
            <v>1682</v>
          </cell>
        </row>
        <row r="358">
          <cell r="H358" t="str">
            <v>la</v>
          </cell>
          <cell r="I358" t="str">
            <v>PtBarret</v>
          </cell>
          <cell r="J358" t="str">
            <v>Antoine</v>
          </cell>
          <cell r="K358" t="str">
            <v>PTBarret</v>
          </cell>
          <cell r="L358" t="str">
            <v>MARTIN Margueritte</v>
          </cell>
          <cell r="O358" t="str">
            <v>&lt;</v>
          </cell>
          <cell r="P358">
            <v>1683</v>
          </cell>
          <cell r="T358" t="str">
            <v>&lt;1722</v>
          </cell>
          <cell r="V358" t="str">
            <v>Bourbou</v>
          </cell>
          <cell r="W358" t="str">
            <v>Saou</v>
          </cell>
          <cell r="X358" t="str">
            <v>07/09/1717</v>
          </cell>
          <cell r="Y358" t="str">
            <v>tes.2E06607.041</v>
          </cell>
        </row>
        <row r="359">
          <cell r="H359" t="str">
            <v>la</v>
          </cell>
          <cell r="I359" t="str">
            <v>PtBarret</v>
          </cell>
          <cell r="J359" t="str">
            <v>Antoine</v>
          </cell>
          <cell r="K359" t="str">
            <v>Pt Barret</v>
          </cell>
          <cell r="L359" t="str">
            <v>OLLIVIER Catherine</v>
          </cell>
          <cell r="N359" t="str">
            <v>Félines</v>
          </cell>
          <cell r="O359" t="str">
            <v>22.09</v>
          </cell>
          <cell r="P359">
            <v>1722</v>
          </cell>
        </row>
        <row r="360">
          <cell r="H360" t="str">
            <v>la</v>
          </cell>
          <cell r="I360" t="str">
            <v>PtBarret</v>
          </cell>
          <cell r="J360" t="str">
            <v>Antoine veuf</v>
          </cell>
          <cell r="K360" t="str">
            <v>Pt Barret</v>
          </cell>
          <cell r="L360" t="str">
            <v>ANDRE Jeanne Marie</v>
          </cell>
          <cell r="N360" t="str">
            <v>Truinas</v>
          </cell>
          <cell r="O360" t="str">
            <v>19.06</v>
          </cell>
          <cell r="P360">
            <v>1736</v>
          </cell>
          <cell r="T360" t="str">
            <v>&lt;1768</v>
          </cell>
        </row>
        <row r="361">
          <cell r="H361" t="str">
            <v>la</v>
          </cell>
          <cell r="J361" t="str">
            <v>Claude(f)</v>
          </cell>
          <cell r="K361" t="str">
            <v>Pt Barret</v>
          </cell>
          <cell r="L361" t="str">
            <v>SALLARD François</v>
          </cell>
          <cell r="M361" t="str">
            <v>Ch Mazenc</v>
          </cell>
          <cell r="N361" t="str">
            <v>Pt Barret</v>
          </cell>
          <cell r="O361" t="str">
            <v>26.06.</v>
          </cell>
          <cell r="P361">
            <v>1721</v>
          </cell>
          <cell r="V361" t="str">
            <v>Chaix</v>
          </cell>
        </row>
        <row r="362">
          <cell r="H362" t="str">
            <v>la</v>
          </cell>
          <cell r="J362" t="str">
            <v>Elisabeth</v>
          </cell>
          <cell r="K362" t="str">
            <v>Pt Barret</v>
          </cell>
          <cell r="L362" t="str">
            <v>PHILIBERT Jacques</v>
          </cell>
          <cell r="N362" t="str">
            <v>PtBarret</v>
          </cell>
          <cell r="O362" t="str">
            <v>17.11</v>
          </cell>
          <cell r="P362">
            <v>1722</v>
          </cell>
          <cell r="S362" t="str">
            <v>Pt Barret</v>
          </cell>
          <cell r="T362">
            <v>1739</v>
          </cell>
        </row>
        <row r="363">
          <cell r="H363" t="str">
            <v>la</v>
          </cell>
          <cell r="J363" t="str">
            <v>Marguerite</v>
          </cell>
          <cell r="Q363" t="str">
            <v>PtBarret</v>
          </cell>
          <cell r="R363">
            <v>1683</v>
          </cell>
        </row>
        <row r="364">
          <cell r="H364" t="str">
            <v>la</v>
          </cell>
          <cell r="J364" t="str">
            <v>J.Marie</v>
          </cell>
          <cell r="L364" t="str">
            <v>MAGNET Jacques(NA2.1.3)</v>
          </cell>
          <cell r="N364" t="str">
            <v>PtBarret</v>
          </cell>
          <cell r="O364" t="str">
            <v>15.11</v>
          </cell>
          <cell r="P364">
            <v>1736</v>
          </cell>
          <cell r="R364">
            <v>1707</v>
          </cell>
          <cell r="S364" t="str">
            <v>Pt Barret</v>
          </cell>
          <cell r="T364">
            <v>1772</v>
          </cell>
          <cell r="V364" t="str">
            <v>Chalavan</v>
          </cell>
        </row>
        <row r="365">
          <cell r="H365" t="str">
            <v>la</v>
          </cell>
          <cell r="J365" t="str">
            <v>M.Jeanne</v>
          </cell>
          <cell r="L365" t="str">
            <v>SOULIER Louis+&lt;1768</v>
          </cell>
          <cell r="M365" t="str">
            <v>PuyStMartin</v>
          </cell>
          <cell r="N365" t="str">
            <v>PtBarret</v>
          </cell>
          <cell r="O365" t="str">
            <v>24.10</v>
          </cell>
          <cell r="P365">
            <v>1758</v>
          </cell>
          <cell r="Q365" t="str">
            <v>PtBarret</v>
          </cell>
          <cell r="R365">
            <v>1737</v>
          </cell>
          <cell r="S365" t="str">
            <v>PtBarret</v>
          </cell>
          <cell r="T365">
            <v>1776</v>
          </cell>
          <cell r="V365" t="str">
            <v>Tournillon</v>
          </cell>
          <cell r="W365" t="str">
            <v>Salettes</v>
          </cell>
        </row>
        <row r="366">
          <cell r="H366" t="str">
            <v>la</v>
          </cell>
          <cell r="J366" t="str">
            <v>M.Jeanne vve</v>
          </cell>
          <cell r="L366" t="str">
            <v>CHASTE Joseph</v>
          </cell>
          <cell r="M366" t="str">
            <v>Soyans</v>
          </cell>
          <cell r="N366" t="str">
            <v>PtBarret</v>
          </cell>
          <cell r="O366" t="str">
            <v>13.09</v>
          </cell>
          <cell r="P366">
            <v>1768</v>
          </cell>
          <cell r="Q366" t="str">
            <v>PtBarret</v>
          </cell>
          <cell r="R366">
            <v>1737</v>
          </cell>
          <cell r="S366" t="str">
            <v>PtBarret</v>
          </cell>
          <cell r="T366">
            <v>1776</v>
          </cell>
        </row>
        <row r="367">
          <cell r="H367" t="str">
            <v>la</v>
          </cell>
          <cell r="J367" t="str">
            <v>Suzanne</v>
          </cell>
          <cell r="L367" t="str">
            <v>CHASSAGNON Jacques</v>
          </cell>
          <cell r="N367" t="str">
            <v>PtBarret</v>
          </cell>
          <cell r="O367" t="str">
            <v>17.06</v>
          </cell>
          <cell r="P367">
            <v>1766</v>
          </cell>
          <cell r="Q367" t="str">
            <v>PtBarret</v>
          </cell>
          <cell r="R367">
            <v>1738</v>
          </cell>
          <cell r="S367" t="str">
            <v>PtBarret</v>
          </cell>
          <cell r="T367">
            <v>1785</v>
          </cell>
          <cell r="U367" t="str">
            <v>travailleur</v>
          </cell>
          <cell r="V367" t="str">
            <v>Tournillon</v>
          </cell>
          <cell r="W367" t="str">
            <v>Salettes</v>
          </cell>
        </row>
        <row r="368">
          <cell r="H368" t="str">
            <v>la</v>
          </cell>
          <cell r="J368" t="str">
            <v>Françoise</v>
          </cell>
          <cell r="L368" t="str">
            <v>BERARD Henri</v>
          </cell>
          <cell r="N368" t="str">
            <v>PtBarret</v>
          </cell>
          <cell r="O368" t="str">
            <v>26.11</v>
          </cell>
          <cell r="P368">
            <v>1771</v>
          </cell>
          <cell r="Q368" t="str">
            <v>PtBarret</v>
          </cell>
          <cell r="R368">
            <v>1741</v>
          </cell>
          <cell r="S368" t="str">
            <v>Pt Barret</v>
          </cell>
          <cell r="T368">
            <v>1787</v>
          </cell>
          <cell r="U368" t="str">
            <v>travailleur</v>
          </cell>
          <cell r="V368" t="str">
            <v>Tournillon</v>
          </cell>
          <cell r="W368" t="str">
            <v>Salettes</v>
          </cell>
        </row>
        <row r="369">
          <cell r="H369" t="str">
            <v>la</v>
          </cell>
          <cell r="J369" t="str">
            <v>Marie</v>
          </cell>
          <cell r="Q369" t="str">
            <v>PtBarret</v>
          </cell>
          <cell r="R369">
            <v>1723</v>
          </cell>
        </row>
        <row r="370">
          <cell r="H370" t="str">
            <v>lb</v>
          </cell>
          <cell r="I370" t="str">
            <v>Félines</v>
          </cell>
          <cell r="J370" t="str">
            <v>Jacques</v>
          </cell>
          <cell r="K370" t="str">
            <v>Félines</v>
          </cell>
          <cell r="L370" t="str">
            <v>FLOCHAIRE Jeanne</v>
          </cell>
          <cell r="M370" t="str">
            <v>Truinas</v>
          </cell>
          <cell r="N370" t="str">
            <v>Truinas</v>
          </cell>
          <cell r="O370" t="str">
            <v>30.08</v>
          </cell>
          <cell r="P370">
            <v>1684</v>
          </cell>
          <cell r="V370" t="str">
            <v>Faure</v>
          </cell>
          <cell r="W370" t="str">
            <v>Saou</v>
          </cell>
          <cell r="X370" t="str">
            <v>23.09.1707</v>
          </cell>
          <cell r="Y370" t="str">
            <v>2E06601.2.006</v>
          </cell>
        </row>
        <row r="371">
          <cell r="H371" t="str">
            <v>lb</v>
          </cell>
          <cell r="J371" t="str">
            <v>Jacques</v>
          </cell>
          <cell r="K371" t="str">
            <v>pe3?1</v>
          </cell>
          <cell r="Q371" t="str">
            <v>Félines</v>
          </cell>
          <cell r="R371">
            <v>1694</v>
          </cell>
        </row>
        <row r="372">
          <cell r="H372" t="str">
            <v>lb</v>
          </cell>
          <cell r="J372" t="str">
            <v>Henri</v>
          </cell>
          <cell r="K372" t="str">
            <v>sa3?1</v>
          </cell>
          <cell r="Q372" t="str">
            <v>Félines</v>
          </cell>
          <cell r="R372">
            <v>1697</v>
          </cell>
        </row>
        <row r="373">
          <cell r="H373" t="str">
            <v>lb</v>
          </cell>
          <cell r="J373" t="str">
            <v>Marguerite</v>
          </cell>
          <cell r="Q373" t="str">
            <v>Félines</v>
          </cell>
          <cell r="R373">
            <v>1685</v>
          </cell>
        </row>
        <row r="374">
          <cell r="H374" t="str">
            <v>lb</v>
          </cell>
          <cell r="J374" t="str">
            <v>Marie</v>
          </cell>
          <cell r="K374" t="str">
            <v>Félines</v>
          </cell>
          <cell r="L374" t="str">
            <v>MEGE Antoine</v>
          </cell>
          <cell r="M374" t="str">
            <v>Alan</v>
          </cell>
          <cell r="N374" t="str">
            <v>PtBarret</v>
          </cell>
          <cell r="O374" t="str">
            <v>02.05</v>
          </cell>
          <cell r="P374">
            <v>1731</v>
          </cell>
          <cell r="Q374" t="str">
            <v>Félines</v>
          </cell>
          <cell r="R374">
            <v>1707</v>
          </cell>
          <cell r="S374" t="str">
            <v>Allan</v>
          </cell>
          <cell r="T374">
            <v>1786</v>
          </cell>
          <cell r="V374" t="str">
            <v>Tournillon</v>
          </cell>
          <cell r="W374" t="str">
            <v>Salettes</v>
          </cell>
        </row>
        <row r="375">
          <cell r="H375" t="str">
            <v>lb</v>
          </cell>
          <cell r="J375" t="str">
            <v>Anne</v>
          </cell>
          <cell r="L375" t="str">
            <v>SIBOUR François</v>
          </cell>
          <cell r="M375" t="str">
            <v>Seau</v>
          </cell>
          <cell r="N375" t="str">
            <v>Félines</v>
          </cell>
          <cell r="O375" t="str">
            <v>03.07</v>
          </cell>
          <cell r="P375">
            <v>1714</v>
          </cell>
          <cell r="Q375" t="str">
            <v>Félines</v>
          </cell>
          <cell r="R375">
            <v>1687</v>
          </cell>
          <cell r="S375" t="str">
            <v>Félines</v>
          </cell>
          <cell r="T375">
            <v>1723</v>
          </cell>
        </row>
        <row r="376">
          <cell r="H376" t="str">
            <v>lb</v>
          </cell>
          <cell r="J376" t="str">
            <v>Anne</v>
          </cell>
          <cell r="K376" t="str">
            <v>qd3?</v>
          </cell>
          <cell r="Q376" t="str">
            <v>Félines</v>
          </cell>
          <cell r="R376">
            <v>1690</v>
          </cell>
        </row>
        <row r="377">
          <cell r="H377" t="str">
            <v>lb</v>
          </cell>
          <cell r="J377" t="str">
            <v>Daniel André+</v>
          </cell>
          <cell r="Q377" t="str">
            <v>Félines</v>
          </cell>
          <cell r="R377">
            <v>1700</v>
          </cell>
          <cell r="S377" t="str">
            <v>Félines</v>
          </cell>
          <cell r="T377">
            <v>1702</v>
          </cell>
        </row>
        <row r="378">
          <cell r="H378" t="str">
            <v>lc</v>
          </cell>
          <cell r="I378" t="str">
            <v>Francillon</v>
          </cell>
          <cell r="J378" t="str">
            <v>Mondon</v>
          </cell>
          <cell r="K378" t="str">
            <v>Francil</v>
          </cell>
          <cell r="L378" t="str">
            <v>SERRET Suzanne</v>
          </cell>
          <cell r="O378" t="str">
            <v>*</v>
          </cell>
          <cell r="P378">
            <v>1684</v>
          </cell>
        </row>
        <row r="379">
          <cell r="H379" t="str">
            <v>lc</v>
          </cell>
          <cell r="J379" t="str">
            <v>Antoine</v>
          </cell>
          <cell r="Q379" t="str">
            <v>Francillon</v>
          </cell>
          <cell r="R379">
            <v>1684</v>
          </cell>
        </row>
        <row r="380">
          <cell r="H380" t="str">
            <v>ld</v>
          </cell>
          <cell r="J380" t="str">
            <v>Elisabeth</v>
          </cell>
          <cell r="L380" t="str">
            <v>GOT Jean Louis</v>
          </cell>
          <cell r="M380" t="str">
            <v>Soyans</v>
          </cell>
          <cell r="N380" t="str">
            <v>Félines</v>
          </cell>
          <cell r="O380" t="str">
            <v>16.04</v>
          </cell>
          <cell r="P380">
            <v>1684</v>
          </cell>
          <cell r="S380" t="str">
            <v>Soyans</v>
          </cell>
          <cell r="T380">
            <v>1710</v>
          </cell>
          <cell r="V380" t="str">
            <v>Bourbousson</v>
          </cell>
        </row>
        <row r="381">
          <cell r="H381" t="str">
            <v>le</v>
          </cell>
          <cell r="J381" t="str">
            <v>Justine</v>
          </cell>
          <cell r="L381" t="str">
            <v>ARNAUD Jean</v>
          </cell>
          <cell r="N381" t="str">
            <v>Saou</v>
          </cell>
          <cell r="O381" t="str">
            <v>20.12</v>
          </cell>
          <cell r="P381">
            <v>1684</v>
          </cell>
        </row>
        <row r="382">
          <cell r="H382" t="str">
            <v>dc</v>
          </cell>
          <cell r="J382" t="str">
            <v>Jean</v>
          </cell>
          <cell r="K382" t="str">
            <v>Montbouc</v>
          </cell>
          <cell r="L382" t="str">
            <v>DELEUSE Claudine</v>
          </cell>
          <cell r="N382" t="str">
            <v>Marsanne</v>
          </cell>
          <cell r="O382" t="str">
            <v>26,02</v>
          </cell>
          <cell r="P382">
            <v>1686</v>
          </cell>
          <cell r="R382">
            <v>1658</v>
          </cell>
          <cell r="U382" t="str">
            <v>labour</v>
          </cell>
        </row>
        <row r="383">
          <cell r="H383" t="str">
            <v>ma</v>
          </cell>
          <cell r="I383" t="str">
            <v>PtBarret</v>
          </cell>
          <cell r="J383" t="str">
            <v>Antoine</v>
          </cell>
          <cell r="L383" t="str">
            <v>DUCLAUX Marguerite</v>
          </cell>
          <cell r="O383" t="str">
            <v>&lt;</v>
          </cell>
          <cell r="P383">
            <v>1686</v>
          </cell>
        </row>
        <row r="384">
          <cell r="H384" t="str">
            <v>ma</v>
          </cell>
          <cell r="J384" t="str">
            <v>Augustin</v>
          </cell>
          <cell r="Q384" t="str">
            <v>Pt Barret</v>
          </cell>
          <cell r="R384">
            <v>1686</v>
          </cell>
        </row>
        <row r="385">
          <cell r="H385" t="str">
            <v>mb</v>
          </cell>
          <cell r="I385" t="str">
            <v>Félines</v>
          </cell>
          <cell r="J385" t="str">
            <v>Henry</v>
          </cell>
          <cell r="K385" t="str">
            <v>Soyans</v>
          </cell>
          <cell r="L385" t="str">
            <v>OLIVIER Françoise</v>
          </cell>
          <cell r="N385" t="str">
            <v>Félines</v>
          </cell>
          <cell r="O385" t="str">
            <v>23.04</v>
          </cell>
          <cell r="P385">
            <v>1686</v>
          </cell>
          <cell r="T385" t="str">
            <v>&lt;1731</v>
          </cell>
          <cell r="V385" t="str">
            <v>Grasset</v>
          </cell>
          <cell r="W385" t="str">
            <v>Pt Barret</v>
          </cell>
        </row>
        <row r="386">
          <cell r="H386" t="str">
            <v>mb</v>
          </cell>
          <cell r="I386" t="str">
            <v>PtBarret</v>
          </cell>
          <cell r="J386" t="str">
            <v>Jacques</v>
          </cell>
          <cell r="L386" t="str">
            <v>MAGNET J.Marie(LB2.1.5)</v>
          </cell>
          <cell r="N386" t="str">
            <v>Pt Baret</v>
          </cell>
          <cell r="O386" t="str">
            <v>15.11</v>
          </cell>
          <cell r="P386">
            <v>1736</v>
          </cell>
          <cell r="Q386" t="str">
            <v>Félines</v>
          </cell>
          <cell r="R386">
            <v>1686</v>
          </cell>
          <cell r="V386" t="str">
            <v>Chalavan</v>
          </cell>
        </row>
        <row r="387">
          <cell r="H387" t="str">
            <v>mb</v>
          </cell>
          <cell r="J387" t="str">
            <v>Gabrielle</v>
          </cell>
          <cell r="K387" t="str">
            <v>Félines</v>
          </cell>
          <cell r="L387" t="str">
            <v>PONS Jean</v>
          </cell>
          <cell r="M387" t="str">
            <v>Pont de B</v>
          </cell>
          <cell r="N387" t="str">
            <v>PtBarret</v>
          </cell>
          <cell r="O387" t="str">
            <v>01.12</v>
          </cell>
          <cell r="P387">
            <v>1719</v>
          </cell>
          <cell r="Q387" t="str">
            <v>Félines</v>
          </cell>
          <cell r="R387">
            <v>1688</v>
          </cell>
          <cell r="S387" t="str">
            <v>Pt Barret</v>
          </cell>
          <cell r="T387">
            <v>1757</v>
          </cell>
          <cell r="V387" t="str">
            <v>Bourbou</v>
          </cell>
          <cell r="W387" t="str">
            <v>Saou</v>
          </cell>
          <cell r="X387" t="str">
            <v>14.11.1719</v>
          </cell>
          <cell r="Y387" t="str">
            <v>2E06608.033</v>
          </cell>
        </row>
        <row r="388">
          <cell r="H388" t="str">
            <v>mb</v>
          </cell>
          <cell r="J388" t="str">
            <v>Margueritte</v>
          </cell>
          <cell r="K388" t="str">
            <v>Soyans</v>
          </cell>
          <cell r="L388" t="str">
            <v>GRAS Jean</v>
          </cell>
          <cell r="N388" t="str">
            <v>PtBarret</v>
          </cell>
          <cell r="O388" t="str">
            <v>10.05</v>
          </cell>
          <cell r="P388">
            <v>1731</v>
          </cell>
          <cell r="Q388" t="str">
            <v>Soyans</v>
          </cell>
          <cell r="R388">
            <v>1696</v>
          </cell>
          <cell r="S388" t="str">
            <v>Pt Barret</v>
          </cell>
          <cell r="T388">
            <v>1735</v>
          </cell>
          <cell r="V388" t="str">
            <v>Chalavan</v>
          </cell>
        </row>
        <row r="389">
          <cell r="H389" t="str">
            <v>mb</v>
          </cell>
          <cell r="J389" t="str">
            <v>Charles+</v>
          </cell>
          <cell r="Q389" t="str">
            <v>Félines</v>
          </cell>
          <cell r="R389">
            <v>1689</v>
          </cell>
          <cell r="S389" t="str">
            <v>Félines</v>
          </cell>
          <cell r="T389">
            <v>1695</v>
          </cell>
        </row>
        <row r="390">
          <cell r="H390" t="str">
            <v>mb</v>
          </cell>
          <cell r="J390" t="str">
            <v>Clère</v>
          </cell>
          <cell r="Q390" t="str">
            <v>Félines</v>
          </cell>
          <cell r="R390">
            <v>1693</v>
          </cell>
        </row>
        <row r="391">
          <cell r="H391" t="str">
            <v>mb</v>
          </cell>
          <cell r="J391" t="str">
            <v>Jean</v>
          </cell>
          <cell r="Q391" t="str">
            <v>Soyans</v>
          </cell>
          <cell r="R391">
            <v>1706</v>
          </cell>
        </row>
        <row r="392">
          <cell r="H392" t="str">
            <v>mb</v>
          </cell>
          <cell r="J392" t="str">
            <v>Elizabeth</v>
          </cell>
          <cell r="L392" t="str">
            <v>LAURIE Pierre</v>
          </cell>
          <cell r="M392" t="str">
            <v>Eyzahut</v>
          </cell>
          <cell r="O392" t="str">
            <v>&lt;</v>
          </cell>
          <cell r="P392">
            <v>1739</v>
          </cell>
        </row>
        <row r="393">
          <cell r="H393" t="str">
            <v>mb</v>
          </cell>
          <cell r="J393" t="str">
            <v>Elizabeth vve</v>
          </cell>
          <cell r="L393" t="str">
            <v>DAILLAN Jn Antoine</v>
          </cell>
          <cell r="M393" t="str">
            <v>Dieulefit</v>
          </cell>
          <cell r="N393" t="str">
            <v>Eyzahut</v>
          </cell>
          <cell r="O393" t="str">
            <v>25.01</v>
          </cell>
          <cell r="P393">
            <v>1748</v>
          </cell>
          <cell r="V393" t="str">
            <v>Tournillon</v>
          </cell>
          <cell r="W393" t="str">
            <v>Salettes</v>
          </cell>
        </row>
        <row r="394">
          <cell r="H394" t="str">
            <v>mb</v>
          </cell>
          <cell r="J394" t="str">
            <v>Etienne</v>
          </cell>
          <cell r="Q394" t="str">
            <v>Pt Barret</v>
          </cell>
          <cell r="R394">
            <v>1698</v>
          </cell>
          <cell r="S394" t="str">
            <v>Soyans</v>
          </cell>
          <cell r="T394">
            <v>1728</v>
          </cell>
        </row>
        <row r="395">
          <cell r="H395" t="str">
            <v>mb</v>
          </cell>
          <cell r="J395" t="str">
            <v>Marie Anne</v>
          </cell>
          <cell r="K395" t="str">
            <v>Pt Barret</v>
          </cell>
          <cell r="L395" t="str">
            <v>BRUN Etienne</v>
          </cell>
          <cell r="M395" t="str">
            <v>Soyans</v>
          </cell>
          <cell r="N395" t="str">
            <v>Pt Barret</v>
          </cell>
          <cell r="O395" t="str">
            <v>08.11.</v>
          </cell>
          <cell r="P395">
            <v>1757</v>
          </cell>
          <cell r="Q395" t="str">
            <v>PtBarret</v>
          </cell>
          <cell r="R395">
            <v>1739</v>
          </cell>
          <cell r="U395" t="str">
            <v>cardeur</v>
          </cell>
          <cell r="V395" t="str">
            <v>Tournillon</v>
          </cell>
          <cell r="W395" t="str">
            <v>Salettes</v>
          </cell>
        </row>
        <row r="396">
          <cell r="H396" t="str">
            <v>mc</v>
          </cell>
          <cell r="J396" t="str">
            <v>Jean</v>
          </cell>
          <cell r="K396" t="str">
            <v>Francillon</v>
          </cell>
          <cell r="L396" t="str">
            <v>CHANAS Agnès</v>
          </cell>
          <cell r="M396" t="str">
            <v>Beaumont</v>
          </cell>
          <cell r="N396" t="str">
            <v>Francillon</v>
          </cell>
          <cell r="O396" t="str">
            <v>29.04</v>
          </cell>
          <cell r="P396">
            <v>1687</v>
          </cell>
        </row>
        <row r="397">
          <cell r="H397" t="str">
            <v>md</v>
          </cell>
          <cell r="J397" t="str">
            <v>Jeanne</v>
          </cell>
          <cell r="L397" t="str">
            <v>ROUSSIN Charles</v>
          </cell>
          <cell r="M397" t="str">
            <v>Rochebau</v>
          </cell>
          <cell r="N397" t="str">
            <v>PtBarret</v>
          </cell>
          <cell r="O397" t="str">
            <v>24.11</v>
          </cell>
          <cell r="P397">
            <v>1687</v>
          </cell>
          <cell r="R397">
            <v>1658</v>
          </cell>
          <cell r="S397" t="str">
            <v>Pt Barret</v>
          </cell>
          <cell r="T397">
            <v>1703</v>
          </cell>
        </row>
        <row r="398">
          <cell r="H398" t="str">
            <v>me</v>
          </cell>
          <cell r="I398" t="str">
            <v>Taulignan</v>
          </cell>
          <cell r="J398" t="str">
            <v>Pierre</v>
          </cell>
          <cell r="K398" t="str">
            <v>Orcinas</v>
          </cell>
          <cell r="L398" t="str">
            <v>BARNIER Hélène</v>
          </cell>
          <cell r="P398">
            <v>1693</v>
          </cell>
          <cell r="V398" t="str">
            <v>Brotin</v>
          </cell>
          <cell r="W398" t="str">
            <v>Dieulef</v>
          </cell>
        </row>
        <row r="399">
          <cell r="H399" t="str">
            <v>me</v>
          </cell>
          <cell r="I399" t="str">
            <v>Taulignan</v>
          </cell>
          <cell r="J399" t="str">
            <v>Claude</v>
          </cell>
          <cell r="K399" t="str">
            <v>Orcinas</v>
          </cell>
          <cell r="L399" t="str">
            <v>BLANC Marguerite</v>
          </cell>
          <cell r="M399" t="str">
            <v>Orcinas</v>
          </cell>
          <cell r="N399" t="str">
            <v>Vesc</v>
          </cell>
          <cell r="O399" t="str">
            <v>01.07</v>
          </cell>
          <cell r="P399">
            <v>1721</v>
          </cell>
        </row>
        <row r="400">
          <cell r="H400" t="str">
            <v>me</v>
          </cell>
          <cell r="J400" t="str">
            <v>André</v>
          </cell>
          <cell r="Q400" t="str">
            <v>Comps</v>
          </cell>
          <cell r="R400">
            <v>1693</v>
          </cell>
        </row>
        <row r="401">
          <cell r="H401" t="str">
            <v>me</v>
          </cell>
          <cell r="I401" t="str">
            <v>Taulignan</v>
          </cell>
          <cell r="J401" t="str">
            <v>Jean Pierre</v>
          </cell>
          <cell r="L401" t="str">
            <v>GUINARD Marie</v>
          </cell>
          <cell r="N401" t="str">
            <v>Vesc</v>
          </cell>
          <cell r="O401" t="str">
            <v>05.08</v>
          </cell>
          <cell r="P401">
            <v>1762</v>
          </cell>
          <cell r="Q401" t="str">
            <v>Comps</v>
          </cell>
          <cell r="R401">
            <v>1723</v>
          </cell>
          <cell r="U401" t="str">
            <v>ménager</v>
          </cell>
          <cell r="V401" t="str">
            <v>Brotin</v>
          </cell>
          <cell r="W401" t="str">
            <v>Dieulef</v>
          </cell>
        </row>
        <row r="402">
          <cell r="H402" t="str">
            <v>me</v>
          </cell>
          <cell r="J402" t="str">
            <v>Dauphine</v>
          </cell>
          <cell r="K402" t="str">
            <v>Vesc</v>
          </cell>
          <cell r="L402" t="str">
            <v>BRUN Louis</v>
          </cell>
          <cell r="M402" t="str">
            <v>St Benoit</v>
          </cell>
          <cell r="N402" t="str">
            <v>Vesc</v>
          </cell>
          <cell r="O402">
            <v>12.02</v>
          </cell>
          <cell r="P402">
            <v>1760</v>
          </cell>
          <cell r="R402">
            <v>1735</v>
          </cell>
          <cell r="V402" t="str">
            <v>Brotin</v>
          </cell>
          <cell r="W402" t="str">
            <v>Dieulef</v>
          </cell>
        </row>
        <row r="403">
          <cell r="H403" t="str">
            <v>me</v>
          </cell>
          <cell r="J403" t="str">
            <v>Marguerite</v>
          </cell>
          <cell r="L403" t="str">
            <v>LAMBERTIN Simon</v>
          </cell>
          <cell r="N403" t="str">
            <v>Vesc</v>
          </cell>
          <cell r="O403" t="str">
            <v>06.03</v>
          </cell>
          <cell r="P403">
            <v>1764</v>
          </cell>
          <cell r="Q403" t="str">
            <v>Vesc</v>
          </cell>
          <cell r="R403">
            <v>1722</v>
          </cell>
          <cell r="U403" t="str">
            <v>journal</v>
          </cell>
          <cell r="V403" t="str">
            <v>Brotin</v>
          </cell>
          <cell r="W403" t="str">
            <v>Dieulef</v>
          </cell>
        </row>
        <row r="404">
          <cell r="H404" t="str">
            <v>me</v>
          </cell>
          <cell r="J404" t="str">
            <v>Catherine</v>
          </cell>
          <cell r="L404" t="str">
            <v>TEISSEIRE Claude</v>
          </cell>
          <cell r="M404" t="str">
            <v>Savel</v>
          </cell>
          <cell r="N404" t="str">
            <v>Vesc</v>
          </cell>
          <cell r="O404" t="str">
            <v>31.01</v>
          </cell>
          <cell r="P404">
            <v>1758</v>
          </cell>
          <cell r="Q404" t="str">
            <v>Vesc</v>
          </cell>
          <cell r="R404">
            <v>1731</v>
          </cell>
          <cell r="V404" t="str">
            <v>Brotin</v>
          </cell>
          <cell r="W404" t="str">
            <v>Dieulef</v>
          </cell>
        </row>
        <row r="405">
          <cell r="H405" t="str">
            <v>me</v>
          </cell>
          <cell r="J405" t="str">
            <v>Jean Claude</v>
          </cell>
          <cell r="Q405" t="str">
            <v>Vesc</v>
          </cell>
          <cell r="R405">
            <v>1763</v>
          </cell>
        </row>
        <row r="406">
          <cell r="H406" t="str">
            <v>me</v>
          </cell>
          <cell r="J406" t="str">
            <v>Jean Pierre</v>
          </cell>
          <cell r="Q406" t="str">
            <v>Vesc</v>
          </cell>
          <cell r="R406">
            <v>1778</v>
          </cell>
        </row>
        <row r="407">
          <cell r="H407" t="str">
            <v>me</v>
          </cell>
          <cell r="J407" t="str">
            <v>Joseph</v>
          </cell>
          <cell r="Q407" t="str">
            <v>Vesc</v>
          </cell>
          <cell r="R407">
            <v>1781</v>
          </cell>
        </row>
        <row r="408">
          <cell r="H408" t="str">
            <v>mf</v>
          </cell>
          <cell r="J408" t="str">
            <v>Marie</v>
          </cell>
          <cell r="L408" t="str">
            <v>MAGNET Etienne</v>
          </cell>
          <cell r="O408" t="str">
            <v>&lt;</v>
          </cell>
          <cell r="P408">
            <v>1694</v>
          </cell>
        </row>
        <row r="409">
          <cell r="H409" t="str">
            <v>na</v>
          </cell>
          <cell r="I409" t="str">
            <v>Rochebaudin</v>
          </cell>
          <cell r="J409" t="str">
            <v>Etienne</v>
          </cell>
          <cell r="L409" t="str">
            <v>MAGNET Marie</v>
          </cell>
          <cell r="O409" t="str">
            <v>&lt;</v>
          </cell>
          <cell r="P409">
            <v>1694</v>
          </cell>
        </row>
        <row r="410">
          <cell r="H410" t="str">
            <v>na</v>
          </cell>
          <cell r="J410" t="str">
            <v>Jacques</v>
          </cell>
          <cell r="Q410" t="str">
            <v>Rocheb</v>
          </cell>
          <cell r="R410">
            <v>1694</v>
          </cell>
        </row>
        <row r="411">
          <cell r="H411" t="str">
            <v>nb</v>
          </cell>
          <cell r="J411" t="str">
            <v>Louise</v>
          </cell>
          <cell r="L411" t="str">
            <v>BONNET Etienne</v>
          </cell>
          <cell r="N411" t="str">
            <v>Félines</v>
          </cell>
          <cell r="O411" t="str">
            <v>09.08</v>
          </cell>
          <cell r="P411">
            <v>1695</v>
          </cell>
          <cell r="V411" t="str">
            <v>Brenat</v>
          </cell>
          <cell r="W411" t="str">
            <v>Crest</v>
          </cell>
        </row>
        <row r="412">
          <cell r="H412" t="str">
            <v>na</v>
          </cell>
          <cell r="J412" t="str">
            <v>Claude</v>
          </cell>
          <cell r="K412" t="str">
            <v>Bonlieu</v>
          </cell>
          <cell r="L412" t="str">
            <v>SERVAN Isabeau</v>
          </cell>
          <cell r="M412" t="str">
            <v>Chat9maz</v>
          </cell>
          <cell r="N412" t="str">
            <v>StGervais</v>
          </cell>
          <cell r="O412" t="str">
            <v>08,07</v>
          </cell>
          <cell r="P412">
            <v>1700</v>
          </cell>
        </row>
        <row r="413">
          <cell r="H413" t="str">
            <v>ca</v>
          </cell>
          <cell r="I413" t="str">
            <v>Félines</v>
          </cell>
          <cell r="J413" t="str">
            <v>Antoine</v>
          </cell>
          <cell r="L413" t="str">
            <v>BRUN Catherine</v>
          </cell>
          <cell r="N413" t="str">
            <v>Félines</v>
          </cell>
          <cell r="O413">
            <v>8.02</v>
          </cell>
          <cell r="P413">
            <v>1701</v>
          </cell>
        </row>
        <row r="414">
          <cell r="H414" t="str">
            <v>ca</v>
          </cell>
          <cell r="J414" t="str">
            <v>Jacques</v>
          </cell>
          <cell r="K414" t="str">
            <v>sd4?1</v>
          </cell>
          <cell r="Q414" t="str">
            <v>Félines</v>
          </cell>
          <cell r="R414">
            <v>1701</v>
          </cell>
        </row>
        <row r="415">
          <cell r="H415" t="str">
            <v>ca</v>
          </cell>
          <cell r="J415" t="str">
            <v>Jeanne</v>
          </cell>
          <cell r="Q415" t="str">
            <v>Félines</v>
          </cell>
          <cell r="R415">
            <v>1707</v>
          </cell>
        </row>
        <row r="416">
          <cell r="H416" t="str">
            <v>ca</v>
          </cell>
          <cell r="J416" t="str">
            <v>Peyronne</v>
          </cell>
          <cell r="L416" t="str">
            <v>BODON Marc Antoine</v>
          </cell>
          <cell r="M416" t="str">
            <v>Chabrillan</v>
          </cell>
          <cell r="N416" t="str">
            <v>Félines</v>
          </cell>
          <cell r="O416" t="str">
            <v>09.02</v>
          </cell>
          <cell r="P416">
            <v>1740</v>
          </cell>
          <cell r="Q416" t="str">
            <v>Félines</v>
          </cell>
          <cell r="R416">
            <v>1714</v>
          </cell>
        </row>
        <row r="417">
          <cell r="H417" t="str">
            <v>ca</v>
          </cell>
          <cell r="J417" t="str">
            <v>François</v>
          </cell>
          <cell r="L417" t="str">
            <v>....ROR Jeanne Marie</v>
          </cell>
          <cell r="M417" t="str">
            <v>Dieulefit</v>
          </cell>
          <cell r="N417" t="str">
            <v>Félines</v>
          </cell>
          <cell r="O417" t="str">
            <v>17.02</v>
          </cell>
          <cell r="P417">
            <v>1738</v>
          </cell>
          <cell r="Q417" t="str">
            <v>Félines</v>
          </cell>
          <cell r="R417">
            <v>1716</v>
          </cell>
        </row>
        <row r="418">
          <cell r="H418" t="str">
            <v>ca</v>
          </cell>
          <cell r="J418" t="str">
            <v>Antoinette</v>
          </cell>
          <cell r="L418" t="str">
            <v>PLANEL Paul</v>
          </cell>
          <cell r="N418" t="str">
            <v>Félines</v>
          </cell>
          <cell r="O418" t="str">
            <v>24.02</v>
          </cell>
          <cell r="P418">
            <v>1727</v>
          </cell>
          <cell r="Q418" t="str">
            <v>Félines</v>
          </cell>
          <cell r="R418">
            <v>1703</v>
          </cell>
        </row>
        <row r="419">
          <cell r="H419" t="str">
            <v>ib</v>
          </cell>
          <cell r="J419" t="str">
            <v>Anne</v>
          </cell>
          <cell r="L419" t="str">
            <v>PAYENT Claude</v>
          </cell>
          <cell r="M419" t="str">
            <v>Félines</v>
          </cell>
          <cell r="O419" t="str">
            <v>&lt;</v>
          </cell>
          <cell r="P419">
            <v>1703</v>
          </cell>
        </row>
        <row r="420">
          <cell r="H420" t="str">
            <v>nf</v>
          </cell>
          <cell r="J420" t="str">
            <v>Jean Mathieu</v>
          </cell>
          <cell r="K420" t="str">
            <v>Rocheb</v>
          </cell>
          <cell r="L420" t="str">
            <v>DAT Lucresse</v>
          </cell>
          <cell r="N420" t="str">
            <v>StGervais</v>
          </cell>
          <cell r="O420" t="str">
            <v>13,11</v>
          </cell>
          <cell r="P420">
            <v>1704</v>
          </cell>
        </row>
        <row r="421">
          <cell r="H421" t="str">
            <v>kc</v>
          </cell>
          <cell r="I421" t="str">
            <v>Soyans</v>
          </cell>
          <cell r="J421" t="str">
            <v>Jean</v>
          </cell>
          <cell r="K421" t="str">
            <v>Félines</v>
          </cell>
          <cell r="L421" t="str">
            <v>BOREL Catherine1</v>
          </cell>
          <cell r="M421" t="str">
            <v>Soyans</v>
          </cell>
          <cell r="P421">
            <v>1705</v>
          </cell>
          <cell r="S421" t="str">
            <v>Soyans</v>
          </cell>
          <cell r="T421">
            <v>1757</v>
          </cell>
          <cell r="V421" t="str">
            <v>Bourbou</v>
          </cell>
          <cell r="W421" t="str">
            <v>Saou</v>
          </cell>
          <cell r="X421" t="str">
            <v>08.01.1705</v>
          </cell>
          <cell r="Y421" t="str">
            <v>2E06603.118</v>
          </cell>
        </row>
        <row r="422">
          <cell r="H422" t="str">
            <v>kc</v>
          </cell>
          <cell r="J422" t="str">
            <v>Marie</v>
          </cell>
          <cell r="K422" t="str">
            <v>Soyans</v>
          </cell>
          <cell r="L422" t="str">
            <v>BLACHE Pierre1</v>
          </cell>
          <cell r="M422" t="str">
            <v>Chateauneuf</v>
          </cell>
          <cell r="N422" t="str">
            <v>Soyans</v>
          </cell>
          <cell r="O422" t="str">
            <v>06.02</v>
          </cell>
          <cell r="P422">
            <v>1744</v>
          </cell>
          <cell r="V422" t="str">
            <v>Appaix</v>
          </cell>
          <cell r="W422" t="str">
            <v>Saou</v>
          </cell>
          <cell r="X422" t="str">
            <v>05.01.1744</v>
          </cell>
          <cell r="Y422" t="str">
            <v>2E17027.042</v>
          </cell>
        </row>
        <row r="423">
          <cell r="H423" t="str">
            <v>kc</v>
          </cell>
          <cell r="J423" t="str">
            <v>Louise</v>
          </cell>
          <cell r="L423" t="str">
            <v>AUBERT Jacques</v>
          </cell>
          <cell r="N423" t="str">
            <v>Soyans</v>
          </cell>
          <cell r="O423" t="str">
            <v>09.02</v>
          </cell>
          <cell r="P423">
            <v>1736</v>
          </cell>
          <cell r="Q423" t="str">
            <v>Soyans</v>
          </cell>
          <cell r="R423">
            <v>1713</v>
          </cell>
          <cell r="S423" t="str">
            <v>Soyans</v>
          </cell>
          <cell r="T423">
            <v>1771</v>
          </cell>
          <cell r="V423" t="str">
            <v>Appaix</v>
          </cell>
          <cell r="W423" t="str">
            <v>Saou</v>
          </cell>
          <cell r="X423" t="str">
            <v>17.02.1752</v>
          </cell>
          <cell r="Y423" t="str">
            <v>2E17031.187</v>
          </cell>
        </row>
        <row r="424">
          <cell r="H424" t="str">
            <v>kc</v>
          </cell>
          <cell r="J424" t="str">
            <v>Antoine+</v>
          </cell>
          <cell r="Q424" t="str">
            <v>Soyans</v>
          </cell>
          <cell r="R424">
            <v>1711</v>
          </cell>
          <cell r="S424" t="str">
            <v>Félines</v>
          </cell>
          <cell r="T424">
            <v>1711</v>
          </cell>
        </row>
        <row r="425">
          <cell r="H425" t="str">
            <v>kc</v>
          </cell>
          <cell r="J425" t="str">
            <v>Jean Antoine+</v>
          </cell>
          <cell r="Q425" t="str">
            <v>Soyans</v>
          </cell>
          <cell r="R425">
            <v>1707</v>
          </cell>
          <cell r="S425" t="str">
            <v>Soyans</v>
          </cell>
          <cell r="T425">
            <v>1707</v>
          </cell>
        </row>
        <row r="426">
          <cell r="H426" t="str">
            <v>kc</v>
          </cell>
          <cell r="J426" t="str">
            <v>Jacques</v>
          </cell>
          <cell r="Q426" t="str">
            <v>Soyans</v>
          </cell>
          <cell r="R426">
            <v>1722</v>
          </cell>
        </row>
        <row r="427">
          <cell r="H427" t="str">
            <v>kc</v>
          </cell>
          <cell r="J427" t="str">
            <v>Jean Antoine+</v>
          </cell>
          <cell r="Q427" t="str">
            <v>Soyans</v>
          </cell>
          <cell r="R427">
            <v>1726</v>
          </cell>
          <cell r="S427" t="str">
            <v>Soyans</v>
          </cell>
          <cell r="T427">
            <v>1753</v>
          </cell>
        </row>
        <row r="428">
          <cell r="H428" t="str">
            <v>bd</v>
          </cell>
          <cell r="J428" t="str">
            <v>Marguerite</v>
          </cell>
          <cell r="L428" t="str">
            <v>LANTELME Pierre</v>
          </cell>
          <cell r="M428" t="str">
            <v>Soyans</v>
          </cell>
          <cell r="N428" t="str">
            <v>Félines</v>
          </cell>
          <cell r="O428">
            <v>23.11</v>
          </cell>
          <cell r="P428">
            <v>1706</v>
          </cell>
          <cell r="R428">
            <v>1675</v>
          </cell>
          <cell r="S428" t="str">
            <v>Soyans</v>
          </cell>
          <cell r="T428">
            <v>1750</v>
          </cell>
        </row>
        <row r="429">
          <cell r="H429" t="str">
            <v>oc</v>
          </cell>
          <cell r="J429" t="str">
            <v>David</v>
          </cell>
          <cell r="L429" t="str">
            <v>BROCHENY Marie</v>
          </cell>
          <cell r="O429" t="str">
            <v>*</v>
          </cell>
          <cell r="P429">
            <v>1706</v>
          </cell>
          <cell r="T429" t="str">
            <v>&lt;1731</v>
          </cell>
        </row>
        <row r="430">
          <cell r="H430" t="str">
            <v>oc</v>
          </cell>
          <cell r="I430" t="str">
            <v>Truinas</v>
          </cell>
          <cell r="J430" t="str">
            <v>Mathieu</v>
          </cell>
          <cell r="K430" t="str">
            <v>Montauban</v>
          </cell>
          <cell r="L430" t="str">
            <v>HATRY Françoise</v>
          </cell>
          <cell r="M430" t="str">
            <v>Dieulefit</v>
          </cell>
          <cell r="N430" t="str">
            <v>Truinas</v>
          </cell>
          <cell r="O430" t="str">
            <v>05.06</v>
          </cell>
          <cell r="P430">
            <v>1731</v>
          </cell>
        </row>
        <row r="431">
          <cell r="H431" t="str">
            <v>oc</v>
          </cell>
          <cell r="J431" t="str">
            <v>Jean Justin+</v>
          </cell>
          <cell r="Q431" t="str">
            <v>Truinas</v>
          </cell>
          <cell r="R431">
            <v>1740</v>
          </cell>
          <cell r="S431" t="str">
            <v>Truinas</v>
          </cell>
          <cell r="T431">
            <v>1740</v>
          </cell>
        </row>
        <row r="432">
          <cell r="H432" t="str">
            <v>hf</v>
          </cell>
          <cell r="J432" t="str">
            <v>Marie</v>
          </cell>
          <cell r="L432" t="str">
            <v>BERGER Jean Baptiste</v>
          </cell>
          <cell r="N432" t="str">
            <v>Félines</v>
          </cell>
          <cell r="O432" t="str">
            <v>24.02</v>
          </cell>
          <cell r="P432">
            <v>1707</v>
          </cell>
          <cell r="S432" t="str">
            <v>Félines</v>
          </cell>
          <cell r="T432">
            <v>1718</v>
          </cell>
          <cell r="U432" t="str">
            <v>meunier</v>
          </cell>
        </row>
        <row r="433">
          <cell r="H433" t="str">
            <v>bd</v>
          </cell>
          <cell r="J433" t="str">
            <v>Jacques</v>
          </cell>
          <cell r="L433" t="str">
            <v>FRIGIERE Jeanne</v>
          </cell>
          <cell r="O433" t="str">
            <v>&lt;</v>
          </cell>
          <cell r="P433">
            <v>1707</v>
          </cell>
        </row>
        <row r="434">
          <cell r="H434" t="str">
            <v>bd</v>
          </cell>
          <cell r="J434" t="str">
            <v>Marie</v>
          </cell>
          <cell r="Q434" t="str">
            <v>Félines</v>
          </cell>
          <cell r="R434">
            <v>1707</v>
          </cell>
        </row>
        <row r="435">
          <cell r="H435" t="str">
            <v>bd</v>
          </cell>
          <cell r="J435" t="str">
            <v>Pierre</v>
          </cell>
          <cell r="L435" t="str">
            <v>BATARE Jeanne</v>
          </cell>
          <cell r="O435" t="str">
            <v>*</v>
          </cell>
          <cell r="P435">
            <v>1708</v>
          </cell>
        </row>
        <row r="436">
          <cell r="H436" t="str">
            <v>bd</v>
          </cell>
          <cell r="J436" t="str">
            <v>Henri</v>
          </cell>
          <cell r="K436" t="str">
            <v>Combovin</v>
          </cell>
          <cell r="L436" t="str">
            <v>PEYROL Eve</v>
          </cell>
          <cell r="P436">
            <v>1733</v>
          </cell>
          <cell r="V436" t="str">
            <v>Pourtier</v>
          </cell>
          <cell r="W436" t="str">
            <v>Beaufort</v>
          </cell>
          <cell r="X436">
            <v>1733</v>
          </cell>
          <cell r="Y436" t="str">
            <v>2E19216.100</v>
          </cell>
        </row>
        <row r="437">
          <cell r="H437" t="str">
            <v>pa</v>
          </cell>
          <cell r="J437" t="str">
            <v>Jean</v>
          </cell>
          <cell r="L437" t="str">
            <v>DUC Félise</v>
          </cell>
          <cell r="P437">
            <v>1708</v>
          </cell>
        </row>
        <row r="438">
          <cell r="H438" t="str">
            <v>pa</v>
          </cell>
          <cell r="J438" t="str">
            <v>Jeanne Franç</v>
          </cell>
          <cell r="K438" t="str">
            <v>Poet Laval</v>
          </cell>
          <cell r="L438" t="str">
            <v>BERTRAND André</v>
          </cell>
          <cell r="M438" t="str">
            <v>Poet Laval</v>
          </cell>
          <cell r="N438" t="str">
            <v>Poet Laval</v>
          </cell>
          <cell r="O438" t="str">
            <v>01.02</v>
          </cell>
          <cell r="P438">
            <v>1733</v>
          </cell>
          <cell r="R438">
            <v>1718</v>
          </cell>
          <cell r="S438" t="str">
            <v>Poet L</v>
          </cell>
          <cell r="T438">
            <v>1786</v>
          </cell>
          <cell r="U438" t="str">
            <v>potier</v>
          </cell>
          <cell r="V438" t="str">
            <v>Hatry</v>
          </cell>
          <cell r="W438" t="str">
            <v>Dieulefit</v>
          </cell>
        </row>
        <row r="439">
          <cell r="H439" t="str">
            <v>pb</v>
          </cell>
          <cell r="I439" t="str">
            <v>PtBarret</v>
          </cell>
          <cell r="J439" t="str">
            <v>Mathieu</v>
          </cell>
          <cell r="K439" t="str">
            <v>Pt Barret</v>
          </cell>
          <cell r="L439" t="str">
            <v>ARNOUL(ARNAUX) Marie</v>
          </cell>
          <cell r="O439" t="str">
            <v>*</v>
          </cell>
          <cell r="P439">
            <v>1710</v>
          </cell>
          <cell r="T439" t="str">
            <v>&lt;1777</v>
          </cell>
        </row>
        <row r="440">
          <cell r="H440" t="str">
            <v>pb</v>
          </cell>
          <cell r="I440" t="str">
            <v>PtBarret</v>
          </cell>
          <cell r="J440" t="str">
            <v>Antoine</v>
          </cell>
          <cell r="K440" t="str">
            <v>Pt Barret</v>
          </cell>
          <cell r="L440" t="str">
            <v>PONS M.Anne +1775</v>
          </cell>
          <cell r="N440" t="str">
            <v>Pt Baret</v>
          </cell>
          <cell r="O440" t="str">
            <v>20.01.</v>
          </cell>
          <cell r="P440">
            <v>1756</v>
          </cell>
          <cell r="Q440" t="str">
            <v>Pt Barret</v>
          </cell>
          <cell r="R440">
            <v>1724</v>
          </cell>
          <cell r="V440" t="str">
            <v>Tournillon</v>
          </cell>
          <cell r="W440" t="str">
            <v>Salettes</v>
          </cell>
        </row>
        <row r="441">
          <cell r="H441" t="str">
            <v>pb</v>
          </cell>
          <cell r="J441" t="str">
            <v>Antoine veuf</v>
          </cell>
          <cell r="L441" t="str">
            <v>GAUTIER Catherine</v>
          </cell>
          <cell r="N441" t="str">
            <v>Pt Barret</v>
          </cell>
          <cell r="O441" t="str">
            <v>21.10</v>
          </cell>
          <cell r="P441">
            <v>1777</v>
          </cell>
          <cell r="Q441" t="str">
            <v>Pt Barret</v>
          </cell>
          <cell r="R441">
            <v>1724</v>
          </cell>
          <cell r="V441" t="str">
            <v>Tournillon</v>
          </cell>
          <cell r="W441" t="str">
            <v>Salettes</v>
          </cell>
        </row>
        <row r="442">
          <cell r="H442" t="str">
            <v>pb</v>
          </cell>
          <cell r="J442" t="str">
            <v>Henry</v>
          </cell>
          <cell r="Q442" t="str">
            <v>Pt Barret</v>
          </cell>
          <cell r="R442">
            <v>1712</v>
          </cell>
        </row>
        <row r="443">
          <cell r="H443" t="str">
            <v>pb</v>
          </cell>
          <cell r="J443" t="str">
            <v>Jean François</v>
          </cell>
          <cell r="Q443" t="str">
            <v>Pt Barret</v>
          </cell>
          <cell r="R443">
            <v>1721</v>
          </cell>
        </row>
        <row r="444">
          <cell r="H444" t="str">
            <v>pb</v>
          </cell>
          <cell r="J444" t="str">
            <v>Jean Jacques</v>
          </cell>
          <cell r="Q444" t="str">
            <v>Pt Barret</v>
          </cell>
          <cell r="R444">
            <v>1715</v>
          </cell>
        </row>
        <row r="445">
          <cell r="H445" t="str">
            <v>pb</v>
          </cell>
          <cell r="J445" t="str">
            <v>Mathieu</v>
          </cell>
          <cell r="Q445" t="str">
            <v>PtBarret</v>
          </cell>
          <cell r="R445">
            <v>1717</v>
          </cell>
        </row>
        <row r="446">
          <cell r="H446" t="str">
            <v>pb</v>
          </cell>
          <cell r="J446" t="str">
            <v>Anne</v>
          </cell>
          <cell r="Q446" t="str">
            <v>PtBarret</v>
          </cell>
          <cell r="R446">
            <v>1727</v>
          </cell>
        </row>
        <row r="447">
          <cell r="H447" t="str">
            <v>pb</v>
          </cell>
          <cell r="J447" t="str">
            <v>Marguerite</v>
          </cell>
          <cell r="Q447" t="str">
            <v>PtBarret</v>
          </cell>
          <cell r="R447">
            <v>1720</v>
          </cell>
        </row>
        <row r="448">
          <cell r="H448" t="str">
            <v>pb</v>
          </cell>
          <cell r="I448" t="str">
            <v>PtBarret</v>
          </cell>
          <cell r="J448" t="str">
            <v>Joseph</v>
          </cell>
          <cell r="L448" t="str">
            <v>MILON Margueritte</v>
          </cell>
          <cell r="N448" t="str">
            <v>PtBarret</v>
          </cell>
          <cell r="O448" t="str">
            <v>23.08</v>
          </cell>
          <cell r="P448">
            <v>1787</v>
          </cell>
          <cell r="Q448" t="str">
            <v>Pt Barret</v>
          </cell>
          <cell r="R448">
            <v>1763</v>
          </cell>
          <cell r="V448" t="str">
            <v>Loreille</v>
          </cell>
        </row>
        <row r="449">
          <cell r="H449" t="str">
            <v>pb</v>
          </cell>
          <cell r="J449" t="str">
            <v>Marie Thérèse</v>
          </cell>
          <cell r="Q449" t="str">
            <v>PtBarret</v>
          </cell>
          <cell r="R449">
            <v>1758</v>
          </cell>
        </row>
        <row r="450">
          <cell r="H450" t="str">
            <v>pb</v>
          </cell>
          <cell r="J450" t="str">
            <v>Louis Antoine</v>
          </cell>
          <cell r="Q450" t="str">
            <v>PtBarret</v>
          </cell>
          <cell r="R450">
            <v>1761</v>
          </cell>
        </row>
        <row r="451">
          <cell r="H451" t="str">
            <v>pb</v>
          </cell>
          <cell r="J451" t="str">
            <v>Jean François</v>
          </cell>
          <cell r="Q451" t="str">
            <v>Pt Barret</v>
          </cell>
          <cell r="R451">
            <v>1769</v>
          </cell>
        </row>
        <row r="452">
          <cell r="H452" t="str">
            <v>pb</v>
          </cell>
          <cell r="J452" t="str">
            <v>Louis+</v>
          </cell>
          <cell r="Q452" t="str">
            <v>PtBarret</v>
          </cell>
          <cell r="R452">
            <v>1775</v>
          </cell>
          <cell r="S452" t="str">
            <v>Soyans</v>
          </cell>
          <cell r="T452">
            <v>1776</v>
          </cell>
        </row>
        <row r="453">
          <cell r="H453" t="str">
            <v>pb</v>
          </cell>
          <cell r="J453" t="str">
            <v>Joseph</v>
          </cell>
          <cell r="Q453" t="str">
            <v>PtBarret</v>
          </cell>
          <cell r="R453">
            <v>1788</v>
          </cell>
        </row>
        <row r="454">
          <cell r="H454" t="str">
            <v>hf</v>
          </cell>
          <cell r="I454" t="str">
            <v>Félines</v>
          </cell>
          <cell r="J454" t="str">
            <v>Claude</v>
          </cell>
          <cell r="K454" t="str">
            <v>Félines</v>
          </cell>
          <cell r="L454" t="str">
            <v>OLIVIER Isabeau</v>
          </cell>
          <cell r="O454" t="str">
            <v>*</v>
          </cell>
          <cell r="P454">
            <v>1712</v>
          </cell>
          <cell r="T454" t="str">
            <v>&lt;1756</v>
          </cell>
          <cell r="V454" t="str">
            <v>Hatry</v>
          </cell>
          <cell r="W454" t="str">
            <v>Dieulef</v>
          </cell>
          <cell r="X454" t="str">
            <v>relations</v>
          </cell>
        </row>
        <row r="455">
          <cell r="H455" t="str">
            <v>hf</v>
          </cell>
          <cell r="I455" t="str">
            <v>Truinas</v>
          </cell>
          <cell r="J455" t="str">
            <v>Joseph</v>
          </cell>
          <cell r="K455" t="str">
            <v>Félines</v>
          </cell>
          <cell r="L455" t="str">
            <v>SALIVET Elisabeth + 1782</v>
          </cell>
          <cell r="N455" t="str">
            <v>Truinas</v>
          </cell>
          <cell r="O455" t="str">
            <v>27.04</v>
          </cell>
          <cell r="P455">
            <v>1756</v>
          </cell>
          <cell r="Q455" t="str">
            <v>Félines</v>
          </cell>
          <cell r="R455">
            <v>1722</v>
          </cell>
          <cell r="V455" t="str">
            <v>Combe</v>
          </cell>
          <cell r="W455" t="str">
            <v>Dieulef</v>
          </cell>
        </row>
        <row r="456">
          <cell r="H456" t="str">
            <v>hf</v>
          </cell>
          <cell r="J456" t="str">
            <v>Jean Baptiste</v>
          </cell>
          <cell r="L456" t="str">
            <v>FRIGIERE Marianne vve</v>
          </cell>
          <cell r="N456" t="str">
            <v>Comps</v>
          </cell>
          <cell r="O456" t="str">
            <v>03.06</v>
          </cell>
          <cell r="P456">
            <v>1760</v>
          </cell>
          <cell r="Q456" t="str">
            <v>Félines</v>
          </cell>
          <cell r="R456">
            <v>1712</v>
          </cell>
          <cell r="V456" t="str">
            <v>Combe</v>
          </cell>
          <cell r="W456" t="str">
            <v>Dieulef</v>
          </cell>
        </row>
        <row r="457">
          <cell r="H457" t="str">
            <v>hf</v>
          </cell>
          <cell r="J457" t="str">
            <v>Barthélémy</v>
          </cell>
          <cell r="L457" t="str">
            <v>DUC Suzanne</v>
          </cell>
          <cell r="N457" t="str">
            <v>Rocheft</v>
          </cell>
          <cell r="O457" t="str">
            <v>21,09</v>
          </cell>
          <cell r="P457">
            <v>1762</v>
          </cell>
          <cell r="Q457" t="str">
            <v>Félines</v>
          </cell>
          <cell r="R457">
            <v>1727</v>
          </cell>
        </row>
        <row r="458">
          <cell r="H458" t="str">
            <v>hf</v>
          </cell>
          <cell r="J458" t="str">
            <v>Catherine</v>
          </cell>
          <cell r="Q458" t="str">
            <v>Félines</v>
          </cell>
          <cell r="R458">
            <v>1719</v>
          </cell>
        </row>
        <row r="459">
          <cell r="H459" t="str">
            <v>hf</v>
          </cell>
          <cell r="J459" t="str">
            <v>Jean+</v>
          </cell>
          <cell r="Q459" t="str">
            <v>Félines</v>
          </cell>
          <cell r="R459">
            <v>1724</v>
          </cell>
          <cell r="S459" t="str">
            <v>Félines</v>
          </cell>
          <cell r="T459">
            <v>1724</v>
          </cell>
        </row>
        <row r="460">
          <cell r="H460" t="str">
            <v>hf</v>
          </cell>
          <cell r="J460" t="str">
            <v>Jeanne Marie+</v>
          </cell>
          <cell r="Q460" t="str">
            <v>Félines</v>
          </cell>
          <cell r="R460">
            <v>1713</v>
          </cell>
          <cell r="S460" t="str">
            <v>Félines</v>
          </cell>
          <cell r="T460">
            <v>1713</v>
          </cell>
        </row>
        <row r="461">
          <cell r="H461" t="str">
            <v>hf</v>
          </cell>
          <cell r="J461" t="str">
            <v>Antoine</v>
          </cell>
          <cell r="K461" t="str">
            <v>te3?1</v>
          </cell>
          <cell r="Q461" t="str">
            <v>Félines</v>
          </cell>
          <cell r="R461">
            <v>1717</v>
          </cell>
        </row>
        <row r="462">
          <cell r="H462" t="str">
            <v>hf</v>
          </cell>
          <cell r="J462" t="str">
            <v>Joseph Antoine+</v>
          </cell>
          <cell r="Q462" t="str">
            <v>Truinas</v>
          </cell>
          <cell r="R462">
            <v>1757</v>
          </cell>
          <cell r="S462" t="str">
            <v>Truinas</v>
          </cell>
          <cell r="T462">
            <v>1758</v>
          </cell>
        </row>
        <row r="463">
          <cell r="H463" t="str">
            <v>pd</v>
          </cell>
          <cell r="J463" t="str">
            <v>Jean Claude</v>
          </cell>
          <cell r="K463" t="str">
            <v>Francillon</v>
          </cell>
          <cell r="L463" t="str">
            <v>ROZIER Louise</v>
          </cell>
          <cell r="O463" t="str">
            <v>*</v>
          </cell>
          <cell r="P463">
            <v>1714</v>
          </cell>
          <cell r="T463" t="str">
            <v>&lt;1739</v>
          </cell>
        </row>
        <row r="464">
          <cell r="H464" t="str">
            <v>pd</v>
          </cell>
          <cell r="J464" t="str">
            <v>Isabeau</v>
          </cell>
          <cell r="K464" t="str">
            <v>Francillon</v>
          </cell>
          <cell r="L464" t="str">
            <v>ARNAUD (ARNOUX)Jacques</v>
          </cell>
          <cell r="M464" t="str">
            <v>Bellegarde</v>
          </cell>
          <cell r="N464" t="str">
            <v>Francil</v>
          </cell>
          <cell r="O464" t="str">
            <v>08.01</v>
          </cell>
          <cell r="P464">
            <v>1739</v>
          </cell>
          <cell r="V464" t="str">
            <v>Appaix</v>
          </cell>
          <cell r="W464" t="str">
            <v>Saou</v>
          </cell>
          <cell r="X464" t="str">
            <v>21.12.1738</v>
          </cell>
          <cell r="Y464" t="str">
            <v>2E00613.068</v>
          </cell>
        </row>
        <row r="465">
          <cell r="H465" t="str">
            <v>lb</v>
          </cell>
          <cell r="J465" t="str">
            <v>Jacques</v>
          </cell>
          <cell r="K465" t="str">
            <v>Félines</v>
          </cell>
          <cell r="L465" t="str">
            <v>AULLIER(OULIER) Charlotte</v>
          </cell>
          <cell r="O465" t="str">
            <v>&lt;</v>
          </cell>
          <cell r="P465">
            <v>1720</v>
          </cell>
        </row>
        <row r="466">
          <cell r="H466" t="str">
            <v>lb</v>
          </cell>
          <cell r="I466" t="str">
            <v>Roynac</v>
          </cell>
          <cell r="J466" t="str">
            <v>Henry</v>
          </cell>
          <cell r="L466" t="str">
            <v>PEYRE-LAROUTE Suzanne</v>
          </cell>
          <cell r="O466" t="str">
            <v>&lt;</v>
          </cell>
          <cell r="P466">
            <v>1743</v>
          </cell>
          <cell r="Q466" t="str">
            <v>Félines</v>
          </cell>
          <cell r="R466">
            <v>1720</v>
          </cell>
        </row>
        <row r="467">
          <cell r="H467" t="str">
            <v>lb</v>
          </cell>
          <cell r="J467" t="str">
            <v>Jean François</v>
          </cell>
          <cell r="K467" t="str">
            <v>Puy St M</v>
          </cell>
          <cell r="L467" t="str">
            <v>RIEU Marie</v>
          </cell>
          <cell r="N467" t="str">
            <v>Manas</v>
          </cell>
          <cell r="O467" t="str">
            <v>11.02</v>
          </cell>
          <cell r="P467">
            <v>1766</v>
          </cell>
          <cell r="Q467" t="str">
            <v>Roynac</v>
          </cell>
          <cell r="R467">
            <v>1740</v>
          </cell>
        </row>
        <row r="468">
          <cell r="H468" t="str">
            <v>lb</v>
          </cell>
          <cell r="J468" t="str">
            <v>Pierre</v>
          </cell>
        </row>
        <row r="469">
          <cell r="H469" t="str">
            <v>lb</v>
          </cell>
          <cell r="J469" t="str">
            <v>Henry</v>
          </cell>
          <cell r="L469" t="str">
            <v>BROCHENIN Marguerite</v>
          </cell>
          <cell r="N469" t="str">
            <v>Roynac</v>
          </cell>
          <cell r="O469" t="str">
            <v>08.10</v>
          </cell>
          <cell r="P469">
            <v>1748</v>
          </cell>
          <cell r="Q469" t="str">
            <v>Félines</v>
          </cell>
          <cell r="R469">
            <v>1720</v>
          </cell>
          <cell r="V469" t="str">
            <v>Tournillon</v>
          </cell>
          <cell r="W469" t="str">
            <v>Salettes</v>
          </cell>
        </row>
        <row r="470">
          <cell r="H470" t="str">
            <v>lb</v>
          </cell>
          <cell r="J470" t="str">
            <v>Marianne</v>
          </cell>
          <cell r="L470" t="str">
            <v>BERGIER Jean</v>
          </cell>
          <cell r="N470" t="str">
            <v>Piégros</v>
          </cell>
          <cell r="O470" t="str">
            <v>22.04.</v>
          </cell>
          <cell r="P470">
            <v>1753</v>
          </cell>
          <cell r="Q470" t="str">
            <v>Charols</v>
          </cell>
          <cell r="R470">
            <v>1728</v>
          </cell>
        </row>
        <row r="471">
          <cell r="H471" t="str">
            <v>lb</v>
          </cell>
          <cell r="J471" t="str">
            <v>Anne</v>
          </cell>
          <cell r="Q471" t="str">
            <v>Roynac</v>
          </cell>
          <cell r="R471">
            <v>1743</v>
          </cell>
        </row>
        <row r="472">
          <cell r="H472" t="str">
            <v>lb</v>
          </cell>
          <cell r="J472" t="str">
            <v>Jean Henry</v>
          </cell>
          <cell r="Q472" t="str">
            <v>Roynac</v>
          </cell>
          <cell r="R472">
            <v>1752</v>
          </cell>
        </row>
        <row r="473">
          <cell r="H473" t="str">
            <v>lb</v>
          </cell>
          <cell r="J473" t="str">
            <v>Jean Jacques</v>
          </cell>
          <cell r="Q473" t="str">
            <v>Roynac</v>
          </cell>
          <cell r="R473">
            <v>1746</v>
          </cell>
        </row>
        <row r="474">
          <cell r="H474" t="str">
            <v>lb</v>
          </cell>
          <cell r="J474" t="str">
            <v>Joseph Félicien</v>
          </cell>
          <cell r="Q474" t="str">
            <v>Roynac</v>
          </cell>
          <cell r="R474">
            <v>1754</v>
          </cell>
        </row>
        <row r="475">
          <cell r="H475" t="str">
            <v>lb</v>
          </cell>
          <cell r="J475" t="str">
            <v>Marguerite</v>
          </cell>
          <cell r="L475" t="str">
            <v>VIGNE Alexandre Pascal</v>
          </cell>
          <cell r="N475" t="str">
            <v>Roynac</v>
          </cell>
          <cell r="O475" t="str">
            <v>21.11</v>
          </cell>
          <cell r="P475">
            <v>1771</v>
          </cell>
          <cell r="Q475" t="str">
            <v>Roynac</v>
          </cell>
          <cell r="R475">
            <v>1749</v>
          </cell>
        </row>
        <row r="476">
          <cell r="H476" t="str">
            <v>lb</v>
          </cell>
          <cell r="J476" t="str">
            <v>Suzanne</v>
          </cell>
          <cell r="L476" t="str">
            <v>BLANC Jean</v>
          </cell>
          <cell r="N476" t="str">
            <v>Manas</v>
          </cell>
          <cell r="O476" t="str">
            <v>04.11</v>
          </cell>
          <cell r="P476">
            <v>1766</v>
          </cell>
        </row>
        <row r="477">
          <cell r="H477" t="str">
            <v>lb</v>
          </cell>
          <cell r="J477" t="str">
            <v>Anne Marguerite</v>
          </cell>
          <cell r="L477" t="str">
            <v>SEVE Jean</v>
          </cell>
          <cell r="N477" t="str">
            <v>Manas</v>
          </cell>
          <cell r="O477" t="str">
            <v>02.03</v>
          </cell>
          <cell r="P477">
            <v>1795</v>
          </cell>
        </row>
        <row r="478">
          <cell r="H478" t="str">
            <v>pf</v>
          </cell>
          <cell r="J478" t="str">
            <v>Louise</v>
          </cell>
          <cell r="L478" t="str">
            <v>MILLON Louis</v>
          </cell>
          <cell r="M478" t="str">
            <v>Félines</v>
          </cell>
          <cell r="O478" t="str">
            <v>&lt;</v>
          </cell>
          <cell r="P478">
            <v>1720</v>
          </cell>
        </row>
        <row r="479">
          <cell r="H479" t="str">
            <v>ce</v>
          </cell>
          <cell r="I479" t="str">
            <v>Soyans</v>
          </cell>
          <cell r="J479" t="str">
            <v>Jean</v>
          </cell>
          <cell r="K479" t="str">
            <v>Soyans</v>
          </cell>
          <cell r="L479" t="str">
            <v>LEON Claire</v>
          </cell>
          <cell r="N479" t="str">
            <v>Francillon</v>
          </cell>
          <cell r="O479" t="str">
            <v>27.01</v>
          </cell>
          <cell r="P479">
            <v>1722</v>
          </cell>
          <cell r="S479" t="str">
            <v>Soyans</v>
          </cell>
          <cell r="T479">
            <v>1786</v>
          </cell>
        </row>
        <row r="480">
          <cell r="H480" t="str">
            <v>ce</v>
          </cell>
          <cell r="J480" t="str">
            <v>Claire</v>
          </cell>
          <cell r="K480" t="str">
            <v>Soyans</v>
          </cell>
          <cell r="L480" t="str">
            <v>COSME Jean</v>
          </cell>
          <cell r="M480" t="str">
            <v>Saou</v>
          </cell>
          <cell r="N480" t="str">
            <v>Soyans</v>
          </cell>
          <cell r="O480" t="str">
            <v>17.01</v>
          </cell>
          <cell r="P480">
            <v>1769</v>
          </cell>
          <cell r="Q480" t="str">
            <v>Soyans</v>
          </cell>
          <cell r="R480">
            <v>1738</v>
          </cell>
          <cell r="V480" t="str">
            <v>Leon</v>
          </cell>
          <cell r="W480" t="str">
            <v>Saou</v>
          </cell>
          <cell r="X480" t="str">
            <v>17.11.1768</v>
          </cell>
          <cell r="Y480" t="str">
            <v>2E17044.086</v>
          </cell>
        </row>
        <row r="481">
          <cell r="H481" t="str">
            <v>ce</v>
          </cell>
          <cell r="J481" t="str">
            <v>Reine</v>
          </cell>
          <cell r="Q481" t="str">
            <v>Soyans</v>
          </cell>
          <cell r="R481">
            <v>1728</v>
          </cell>
        </row>
        <row r="482">
          <cell r="H482" t="str">
            <v>ce</v>
          </cell>
          <cell r="J482" t="str">
            <v>Marianne</v>
          </cell>
          <cell r="Q482" t="str">
            <v>Soyans</v>
          </cell>
          <cell r="R482">
            <v>1733</v>
          </cell>
        </row>
        <row r="483">
          <cell r="H483" t="str">
            <v>ce</v>
          </cell>
          <cell r="J483" t="str">
            <v>Jeanne</v>
          </cell>
          <cell r="K483" t="str">
            <v>Soyans</v>
          </cell>
          <cell r="L483" t="str">
            <v>DAVIN Pierre</v>
          </cell>
          <cell r="M483" t="str">
            <v>Aouste</v>
          </cell>
          <cell r="N483" t="str">
            <v>Soyans</v>
          </cell>
          <cell r="O483" t="str">
            <v>11.02</v>
          </cell>
          <cell r="P483">
            <v>1771</v>
          </cell>
          <cell r="Q483" t="str">
            <v>Soyans</v>
          </cell>
          <cell r="R483">
            <v>1741</v>
          </cell>
          <cell r="V483" t="str">
            <v>Leon</v>
          </cell>
          <cell r="W483" t="str">
            <v>Saou</v>
          </cell>
          <cell r="X483" t="str">
            <v>24.01.1771</v>
          </cell>
          <cell r="Y483" t="str">
            <v>2E17045.137</v>
          </cell>
        </row>
        <row r="484">
          <cell r="H484" t="str">
            <v>ce</v>
          </cell>
          <cell r="J484" t="str">
            <v>Marie</v>
          </cell>
          <cell r="K484" t="str">
            <v>Soyans</v>
          </cell>
          <cell r="L484" t="str">
            <v>VION Jean Pierre</v>
          </cell>
          <cell r="M484" t="str">
            <v>Dieulefit</v>
          </cell>
          <cell r="N484" t="str">
            <v>Soyans</v>
          </cell>
          <cell r="O484" t="str">
            <v>15.07</v>
          </cell>
          <cell r="P484">
            <v>1777</v>
          </cell>
          <cell r="Q484" t="str">
            <v>Francillon</v>
          </cell>
          <cell r="R484">
            <v>1724</v>
          </cell>
          <cell r="S484" t="str">
            <v>Dieulef</v>
          </cell>
          <cell r="T484">
            <v>1811</v>
          </cell>
          <cell r="V484" t="str">
            <v>Leon</v>
          </cell>
          <cell r="W484" t="str">
            <v>Saou</v>
          </cell>
          <cell r="X484" t="str">
            <v>24.06.1777</v>
          </cell>
          <cell r="Y484" t="str">
            <v>2E17050.007</v>
          </cell>
        </row>
        <row r="485">
          <cell r="H485" t="str">
            <v>ce</v>
          </cell>
          <cell r="J485" t="str">
            <v>Dauphine</v>
          </cell>
          <cell r="L485" t="str">
            <v>PETIT Joseph</v>
          </cell>
          <cell r="N485" t="str">
            <v>Soyans</v>
          </cell>
          <cell r="O485" t="str">
            <v>22.01</v>
          </cell>
          <cell r="P485">
            <v>1760</v>
          </cell>
          <cell r="Q485" t="str">
            <v>Soyans</v>
          </cell>
          <cell r="R485">
            <v>1736</v>
          </cell>
        </row>
        <row r="486">
          <cell r="H486" t="str">
            <v>ce</v>
          </cell>
          <cell r="J486" t="str">
            <v>Anne</v>
          </cell>
          <cell r="K486" t="str">
            <v>Soyans</v>
          </cell>
          <cell r="L486" t="str">
            <v>BRUN Jean Antoine</v>
          </cell>
          <cell r="M486" t="str">
            <v>Aouste</v>
          </cell>
          <cell r="N486" t="str">
            <v>Soyans</v>
          </cell>
          <cell r="O486" t="str">
            <v>11.11.</v>
          </cell>
          <cell r="P486">
            <v>1777</v>
          </cell>
          <cell r="Q486" t="str">
            <v>Soyans</v>
          </cell>
          <cell r="R486">
            <v>1745</v>
          </cell>
        </row>
        <row r="487">
          <cell r="H487" t="str">
            <v>ce</v>
          </cell>
          <cell r="J487" t="str">
            <v>Jeanne Marie+</v>
          </cell>
          <cell r="Q487" t="str">
            <v>Soyans</v>
          </cell>
          <cell r="R487">
            <v>1743</v>
          </cell>
          <cell r="S487" t="str">
            <v>Soyans</v>
          </cell>
          <cell r="T487">
            <v>1743</v>
          </cell>
        </row>
        <row r="488">
          <cell r="H488" t="str">
            <v>ce</v>
          </cell>
          <cell r="J488" t="str">
            <v>Jean+</v>
          </cell>
          <cell r="Q488" t="str">
            <v>Soyans</v>
          </cell>
          <cell r="R488">
            <v>1730</v>
          </cell>
          <cell r="S488" t="str">
            <v>Soyans</v>
          </cell>
          <cell r="T488">
            <v>1743</v>
          </cell>
        </row>
        <row r="489">
          <cell r="H489" t="str">
            <v>ce</v>
          </cell>
          <cell r="J489" t="str">
            <v>Marianne+</v>
          </cell>
          <cell r="Q489" t="str">
            <v>Soyans</v>
          </cell>
          <cell r="R489">
            <v>1722</v>
          </cell>
          <cell r="S489" t="str">
            <v>Soyans</v>
          </cell>
          <cell r="T489">
            <v>1727</v>
          </cell>
        </row>
        <row r="490">
          <cell r="H490" t="str">
            <v>ce</v>
          </cell>
          <cell r="J490" t="str">
            <v>Marguerite</v>
          </cell>
          <cell r="Q490" t="str">
            <v>Soyans</v>
          </cell>
          <cell r="R490">
            <v>1726</v>
          </cell>
        </row>
        <row r="491">
          <cell r="H491" t="str">
            <v>ie</v>
          </cell>
          <cell r="I491" t="str">
            <v>Truinas</v>
          </cell>
          <cell r="J491" t="str">
            <v>Jacques</v>
          </cell>
          <cell r="K491" t="str">
            <v>Félines</v>
          </cell>
          <cell r="L491" t="str">
            <v>DUFONDS Jeanne</v>
          </cell>
          <cell r="N491" t="str">
            <v>Truinas</v>
          </cell>
          <cell r="O491" t="str">
            <v>04.08</v>
          </cell>
          <cell r="P491">
            <v>1722</v>
          </cell>
          <cell r="V491" t="str">
            <v>Hatry</v>
          </cell>
          <cell r="W491" t="str">
            <v>Dieulefit</v>
          </cell>
        </row>
        <row r="492">
          <cell r="H492" t="str">
            <v>ie</v>
          </cell>
          <cell r="I492" t="str">
            <v>Rochebaudin</v>
          </cell>
          <cell r="J492" t="str">
            <v>Antoine</v>
          </cell>
          <cell r="K492" t="str">
            <v>Rocheb</v>
          </cell>
          <cell r="L492" t="str">
            <v>REYMOND Margueritte</v>
          </cell>
          <cell r="N492" t="str">
            <v>Rocheb</v>
          </cell>
          <cell r="O492" t="str">
            <v>13.11</v>
          </cell>
          <cell r="P492">
            <v>1753</v>
          </cell>
          <cell r="V492" t="str">
            <v>Brotin</v>
          </cell>
          <cell r="W492" t="str">
            <v>Dieulef</v>
          </cell>
        </row>
        <row r="493">
          <cell r="H493" t="str">
            <v>ie</v>
          </cell>
          <cell r="I493" t="str">
            <v>Rochebaudin</v>
          </cell>
          <cell r="J493" t="str">
            <v>Antoine veuf</v>
          </cell>
          <cell r="L493" t="str">
            <v>JEAN Margueritte</v>
          </cell>
          <cell r="M493" t="str">
            <v>Eyzahut</v>
          </cell>
          <cell r="N493" t="str">
            <v>Rocheb</v>
          </cell>
          <cell r="O493" t="str">
            <v>18.02</v>
          </cell>
          <cell r="P493">
            <v>1781</v>
          </cell>
        </row>
        <row r="494">
          <cell r="H494" t="str">
            <v>ie</v>
          </cell>
          <cell r="J494" t="str">
            <v>Catherine</v>
          </cell>
          <cell r="L494" t="str">
            <v>OLIVIER Jean Bapt</v>
          </cell>
          <cell r="N494" t="str">
            <v>Rochebaud</v>
          </cell>
          <cell r="O494" t="str">
            <v>30.09</v>
          </cell>
          <cell r="P494">
            <v>1755</v>
          </cell>
          <cell r="Q494" t="str">
            <v>Truinas</v>
          </cell>
          <cell r="R494">
            <v>1725</v>
          </cell>
          <cell r="S494" t="str">
            <v>Rochebaud</v>
          </cell>
          <cell r="T494">
            <v>1780</v>
          </cell>
          <cell r="U494" t="str">
            <v>trav</v>
          </cell>
          <cell r="V494" t="str">
            <v>Tournillon</v>
          </cell>
          <cell r="W494" t="str">
            <v>Salettes</v>
          </cell>
        </row>
        <row r="495">
          <cell r="H495" t="str">
            <v>ie</v>
          </cell>
          <cell r="J495" t="str">
            <v>Angélique</v>
          </cell>
          <cell r="Q495" t="str">
            <v>Truinas</v>
          </cell>
          <cell r="R495">
            <v>1733</v>
          </cell>
        </row>
        <row r="496">
          <cell r="H496" t="str">
            <v>ie</v>
          </cell>
          <cell r="J496" t="str">
            <v>Marguerite+</v>
          </cell>
          <cell r="Q496" t="str">
            <v>Truinas</v>
          </cell>
          <cell r="R496">
            <v>1723</v>
          </cell>
          <cell r="S496" t="str">
            <v>Truinas</v>
          </cell>
          <cell r="T496">
            <v>1725</v>
          </cell>
        </row>
        <row r="497">
          <cell r="H497" t="str">
            <v>ie</v>
          </cell>
          <cell r="J497" t="str">
            <v>François+</v>
          </cell>
          <cell r="Q497" t="str">
            <v>Rocheb</v>
          </cell>
          <cell r="R497">
            <v>1738</v>
          </cell>
          <cell r="S497" t="str">
            <v>Rocheb</v>
          </cell>
          <cell r="T497">
            <v>1741</v>
          </cell>
        </row>
        <row r="498">
          <cell r="H498" t="str">
            <v>ie</v>
          </cell>
          <cell r="J498" t="str">
            <v>Jean Antoine</v>
          </cell>
          <cell r="K498" t="str">
            <v>Rocheb</v>
          </cell>
          <cell r="L498" t="str">
            <v>MURE Marie Anne</v>
          </cell>
          <cell r="M498" t="str">
            <v>Rochebaud</v>
          </cell>
          <cell r="N498" t="str">
            <v>Marsanne</v>
          </cell>
          <cell r="O498" t="str">
            <v>01,11</v>
          </cell>
          <cell r="P498">
            <v>1799</v>
          </cell>
          <cell r="Q498" t="str">
            <v>Rocheb</v>
          </cell>
          <cell r="R498">
            <v>1765</v>
          </cell>
        </row>
        <row r="499">
          <cell r="H499" t="str">
            <v>ie</v>
          </cell>
          <cell r="J499" t="str">
            <v>Jacques Antoine</v>
          </cell>
          <cell r="Q499" t="str">
            <v>Rocheb</v>
          </cell>
          <cell r="R499">
            <v>1769</v>
          </cell>
        </row>
        <row r="500">
          <cell r="H500" t="str">
            <v>ie</v>
          </cell>
          <cell r="J500" t="str">
            <v>Anne</v>
          </cell>
          <cell r="Q500" t="str">
            <v>Rocheb</v>
          </cell>
          <cell r="R500">
            <v>1759</v>
          </cell>
        </row>
        <row r="501">
          <cell r="H501" t="str">
            <v>ie</v>
          </cell>
          <cell r="J501" t="str">
            <v>Pierre Antoine</v>
          </cell>
          <cell r="Q501" t="str">
            <v>Rocheb</v>
          </cell>
          <cell r="R501">
            <v>1787</v>
          </cell>
        </row>
        <row r="502">
          <cell r="H502" t="str">
            <v>ie</v>
          </cell>
          <cell r="J502" t="str">
            <v>Marguerite</v>
          </cell>
          <cell r="Q502" t="str">
            <v>Rocheb</v>
          </cell>
          <cell r="R502">
            <v>1784</v>
          </cell>
        </row>
        <row r="503">
          <cell r="H503" t="str">
            <v>qc</v>
          </cell>
          <cell r="J503" t="str">
            <v>Antoine</v>
          </cell>
          <cell r="K503" t="str">
            <v>Auriples</v>
          </cell>
          <cell r="L503" t="str">
            <v>GUYON Magdeleine</v>
          </cell>
          <cell r="O503" t="str">
            <v>*</v>
          </cell>
          <cell r="P503">
            <v>1722</v>
          </cell>
        </row>
        <row r="504">
          <cell r="H504" t="str">
            <v>qc</v>
          </cell>
          <cell r="J504" t="str">
            <v>Jacques</v>
          </cell>
          <cell r="K504" t="str">
            <v>Auriples</v>
          </cell>
          <cell r="L504" t="str">
            <v>PLAN Brégide</v>
          </cell>
          <cell r="M504" t="str">
            <v>Auriples</v>
          </cell>
          <cell r="P504">
            <v>1747</v>
          </cell>
          <cell r="V504" t="str">
            <v>Appaix</v>
          </cell>
          <cell r="W504" t="str">
            <v>Saou</v>
          </cell>
          <cell r="X504" t="str">
            <v>07.05.1747</v>
          </cell>
          <cell r="Y504" t="str">
            <v>2E17028.276</v>
          </cell>
        </row>
        <row r="505">
          <cell r="H505" t="str">
            <v>lb</v>
          </cell>
          <cell r="J505" t="str">
            <v>Anne</v>
          </cell>
          <cell r="L505" t="str">
            <v>BOYER Michel</v>
          </cell>
          <cell r="M505" t="str">
            <v>Chalancon</v>
          </cell>
          <cell r="N505" t="str">
            <v>Montbouc</v>
          </cell>
          <cell r="O505" t="str">
            <v>08,01</v>
          </cell>
          <cell r="P505">
            <v>1722</v>
          </cell>
        </row>
        <row r="506">
          <cell r="H506" t="str">
            <v>bd</v>
          </cell>
          <cell r="I506" t="str">
            <v>Félines</v>
          </cell>
          <cell r="J506" t="str">
            <v>Henri</v>
          </cell>
          <cell r="K506" t="str">
            <v>Félines</v>
          </cell>
          <cell r="L506" t="str">
            <v>DELEGUE Catherine1</v>
          </cell>
          <cell r="P506">
            <v>1723</v>
          </cell>
        </row>
        <row r="507">
          <cell r="H507" t="str">
            <v>bd</v>
          </cell>
          <cell r="I507" t="str">
            <v>Félines</v>
          </cell>
          <cell r="J507" t="str">
            <v>Antoine(Daniel)</v>
          </cell>
          <cell r="K507" t="str">
            <v>Félines</v>
          </cell>
          <cell r="L507" t="str">
            <v>SAUSSAT Catherine1</v>
          </cell>
          <cell r="M507" t="str">
            <v>Soyans</v>
          </cell>
          <cell r="N507" t="str">
            <v>Félines</v>
          </cell>
          <cell r="O507" t="str">
            <v>15.05</v>
          </cell>
          <cell r="P507">
            <v>1753</v>
          </cell>
          <cell r="Q507" t="str">
            <v>Félines</v>
          </cell>
          <cell r="R507">
            <v>1724</v>
          </cell>
          <cell r="T507" t="str">
            <v>&lt;1780</v>
          </cell>
          <cell r="V507" t="str">
            <v>Appaix</v>
          </cell>
          <cell r="W507" t="str">
            <v>Saou</v>
          </cell>
          <cell r="X507" t="str">
            <v>23.04.1753</v>
          </cell>
          <cell r="Y507" t="str">
            <v>2E17033.069</v>
          </cell>
        </row>
        <row r="508">
          <cell r="H508" t="str">
            <v>bd</v>
          </cell>
          <cell r="J508" t="str">
            <v>Barthélémy</v>
          </cell>
          <cell r="Q508" t="str">
            <v>Félines</v>
          </cell>
          <cell r="R508">
            <v>1727</v>
          </cell>
        </row>
        <row r="509">
          <cell r="H509" t="str">
            <v>bd</v>
          </cell>
          <cell r="J509" t="str">
            <v>Catherine</v>
          </cell>
          <cell r="Q509" t="str">
            <v>Félines</v>
          </cell>
          <cell r="R509">
            <v>1732</v>
          </cell>
        </row>
        <row r="510">
          <cell r="H510" t="str">
            <v>bd</v>
          </cell>
          <cell r="J510" t="str">
            <v>Jean Henry</v>
          </cell>
          <cell r="Q510" t="str">
            <v>Félines</v>
          </cell>
          <cell r="R510">
            <v>1729</v>
          </cell>
        </row>
        <row r="511">
          <cell r="H511" t="str">
            <v>bd</v>
          </cell>
          <cell r="J511" t="str">
            <v>Jacques+</v>
          </cell>
          <cell r="Q511" t="str">
            <v>Félines</v>
          </cell>
          <cell r="R511" t="str">
            <v>1723</v>
          </cell>
          <cell r="S511" t="str">
            <v>Félines</v>
          </cell>
          <cell r="T511">
            <v>1723</v>
          </cell>
        </row>
        <row r="512">
          <cell r="H512" t="str">
            <v>bd</v>
          </cell>
          <cell r="J512" t="str">
            <v>Jeanne Marie</v>
          </cell>
          <cell r="Q512" t="str">
            <v>Félines</v>
          </cell>
          <cell r="R512">
            <v>1739</v>
          </cell>
        </row>
        <row r="513">
          <cell r="H513" t="str">
            <v>bd</v>
          </cell>
          <cell r="I513" t="str">
            <v>Félines</v>
          </cell>
          <cell r="J513" t="str">
            <v>Jean Louis</v>
          </cell>
          <cell r="K513" t="str">
            <v>Félines</v>
          </cell>
          <cell r="L513" t="str">
            <v>RIBIERE Catherine</v>
          </cell>
          <cell r="N513" t="str">
            <v>Souspierre</v>
          </cell>
          <cell r="O513" t="str">
            <v>19.09</v>
          </cell>
          <cell r="P513">
            <v>1780</v>
          </cell>
        </row>
        <row r="514">
          <cell r="H514" t="str">
            <v>bd</v>
          </cell>
          <cell r="J514" t="str">
            <v>Henry</v>
          </cell>
          <cell r="Q514" t="str">
            <v>Félines</v>
          </cell>
          <cell r="R514">
            <v>1754</v>
          </cell>
        </row>
        <row r="515">
          <cell r="H515" t="str">
            <v>bd</v>
          </cell>
          <cell r="J515" t="str">
            <v>Jean Baptiste</v>
          </cell>
          <cell r="Q515" t="str">
            <v>Félines</v>
          </cell>
          <cell r="R515">
            <v>1757</v>
          </cell>
        </row>
        <row r="516">
          <cell r="H516" t="str">
            <v>bd</v>
          </cell>
          <cell r="J516" t="str">
            <v>Marguerite</v>
          </cell>
          <cell r="Q516" t="str">
            <v>Félines</v>
          </cell>
          <cell r="R516">
            <v>1790</v>
          </cell>
        </row>
        <row r="517">
          <cell r="H517" t="str">
            <v>qf</v>
          </cell>
          <cell r="I517" t="str">
            <v>Charols</v>
          </cell>
          <cell r="J517" t="str">
            <v>Henry</v>
          </cell>
          <cell r="L517" t="str">
            <v>NERY Dauphine</v>
          </cell>
          <cell r="O517" t="str">
            <v>&lt;</v>
          </cell>
          <cell r="P517">
            <v>1723</v>
          </cell>
          <cell r="S517" t="str">
            <v>&lt;</v>
          </cell>
          <cell r="T517">
            <v>1762</v>
          </cell>
        </row>
        <row r="518">
          <cell r="H518" t="str">
            <v>qf</v>
          </cell>
          <cell r="I518" t="str">
            <v>Cléon</v>
          </cell>
          <cell r="J518" t="str">
            <v>Jean Louis</v>
          </cell>
          <cell r="K518" t="str">
            <v>Cléon d'And</v>
          </cell>
          <cell r="L518" t="str">
            <v>BEYLIER Claire</v>
          </cell>
          <cell r="N518" t="str">
            <v>PtBarret</v>
          </cell>
          <cell r="O518" t="str">
            <v>08.01.</v>
          </cell>
          <cell r="P518">
            <v>1782</v>
          </cell>
          <cell r="R518">
            <v>1743</v>
          </cell>
          <cell r="S518" t="str">
            <v>Cléon</v>
          </cell>
          <cell r="T518">
            <v>1791</v>
          </cell>
        </row>
        <row r="519">
          <cell r="H519" t="str">
            <v>qf</v>
          </cell>
          <cell r="J519" t="str">
            <v>Catherine</v>
          </cell>
          <cell r="L519" t="str">
            <v>RIEU Jean Louis</v>
          </cell>
          <cell r="M519" t="str">
            <v>°1708</v>
          </cell>
          <cell r="N519" t="str">
            <v>Charols</v>
          </cell>
          <cell r="O519" t="str">
            <v>03.08</v>
          </cell>
          <cell r="P519">
            <v>1762</v>
          </cell>
        </row>
        <row r="520">
          <cell r="H520" t="str">
            <v>qf</v>
          </cell>
          <cell r="J520" t="str">
            <v>Catherine</v>
          </cell>
          <cell r="L520" t="str">
            <v>GRANGIER Antoine</v>
          </cell>
          <cell r="N520" t="str">
            <v>Roynac</v>
          </cell>
          <cell r="O520" t="str">
            <v>22.09</v>
          </cell>
          <cell r="P520">
            <v>1785</v>
          </cell>
          <cell r="Q520" t="str">
            <v>Charols</v>
          </cell>
          <cell r="R520">
            <v>1738</v>
          </cell>
          <cell r="V520" t="str">
            <v>Raynard</v>
          </cell>
        </row>
        <row r="521">
          <cell r="H521" t="str">
            <v>qf</v>
          </cell>
          <cell r="J521" t="str">
            <v>Catherine(vve)</v>
          </cell>
          <cell r="L521" t="str">
            <v>CHALAN Jean</v>
          </cell>
          <cell r="M521" t="str">
            <v>Chat9maz</v>
          </cell>
          <cell r="N521" t="str">
            <v>Charols</v>
          </cell>
          <cell r="O521" t="str">
            <v>07.05</v>
          </cell>
          <cell r="P521">
            <v>1787</v>
          </cell>
        </row>
        <row r="522">
          <cell r="H522" t="str">
            <v>qf</v>
          </cell>
          <cell r="J522" t="str">
            <v>Marie</v>
          </cell>
          <cell r="L522" t="str">
            <v>FAURE Pierre</v>
          </cell>
          <cell r="N522" t="str">
            <v>Charols</v>
          </cell>
          <cell r="O522" t="str">
            <v>23.11</v>
          </cell>
          <cell r="P522">
            <v>1756</v>
          </cell>
          <cell r="Q522" t="str">
            <v>Charols</v>
          </cell>
          <cell r="R522">
            <v>1723</v>
          </cell>
          <cell r="S522" t="str">
            <v>Charols</v>
          </cell>
          <cell r="T522">
            <v>1767</v>
          </cell>
        </row>
        <row r="523">
          <cell r="H523" t="str">
            <v>qf</v>
          </cell>
          <cell r="J523" t="str">
            <v>Jean Mathieu</v>
          </cell>
          <cell r="Q523" t="str">
            <v>Charols</v>
          </cell>
          <cell r="R523">
            <v>1725</v>
          </cell>
        </row>
        <row r="524">
          <cell r="H524" t="str">
            <v>qf</v>
          </cell>
          <cell r="J524" t="str">
            <v>Jean François</v>
          </cell>
          <cell r="Q524" t="str">
            <v>Charols</v>
          </cell>
          <cell r="R524">
            <v>1727</v>
          </cell>
        </row>
        <row r="525">
          <cell r="H525" t="str">
            <v>qf</v>
          </cell>
          <cell r="J525" t="str">
            <v>Isabeau+</v>
          </cell>
          <cell r="Q525" t="str">
            <v>Charols</v>
          </cell>
          <cell r="R525">
            <v>1733</v>
          </cell>
          <cell r="S525" t="str">
            <v>Charols</v>
          </cell>
          <cell r="T525">
            <v>1734</v>
          </cell>
        </row>
        <row r="526">
          <cell r="H526" t="str">
            <v>qf</v>
          </cell>
          <cell r="J526" t="str">
            <v>Jean Louis</v>
          </cell>
          <cell r="Q526" t="str">
            <v>Charols</v>
          </cell>
          <cell r="R526">
            <v>1735</v>
          </cell>
        </row>
        <row r="527">
          <cell r="H527" t="str">
            <v>qf</v>
          </cell>
          <cell r="J527" t="str">
            <v>Jean François+</v>
          </cell>
          <cell r="Q527" t="str">
            <v>Cléon</v>
          </cell>
          <cell r="R527">
            <v>1785</v>
          </cell>
          <cell r="S527" t="str">
            <v>Cléon</v>
          </cell>
          <cell r="T527">
            <v>1785</v>
          </cell>
        </row>
        <row r="528">
          <cell r="H528" t="str">
            <v>qf</v>
          </cell>
          <cell r="J528" t="str">
            <v>Jean Antoine</v>
          </cell>
          <cell r="Q528" t="str">
            <v>Cléon</v>
          </cell>
          <cell r="R528">
            <v>1786</v>
          </cell>
        </row>
        <row r="529">
          <cell r="H529" t="str">
            <v>qf</v>
          </cell>
          <cell r="J529" t="str">
            <v>Joseph+</v>
          </cell>
          <cell r="Q529" t="str">
            <v>Cléon</v>
          </cell>
          <cell r="R529">
            <v>1782</v>
          </cell>
          <cell r="S529" t="str">
            <v>Cléon</v>
          </cell>
          <cell r="T529">
            <v>1785</v>
          </cell>
        </row>
        <row r="530">
          <cell r="H530" t="str">
            <v>bd</v>
          </cell>
          <cell r="J530" t="str">
            <v>Louise</v>
          </cell>
          <cell r="L530" t="str">
            <v>GILLES Jean</v>
          </cell>
          <cell r="M530" t="str">
            <v>Soyans</v>
          </cell>
          <cell r="O530" t="str">
            <v>&lt;</v>
          </cell>
          <cell r="P530">
            <v>1726</v>
          </cell>
        </row>
        <row r="531">
          <cell r="H531" t="str">
            <v>rb</v>
          </cell>
          <cell r="I531" t="str">
            <v>Rochebaudin</v>
          </cell>
          <cell r="J531" t="str">
            <v>Jean</v>
          </cell>
          <cell r="K531" t="str">
            <v>Ro...</v>
          </cell>
          <cell r="L531" t="str">
            <v>TEOLAT Marie Anne</v>
          </cell>
          <cell r="O531" t="str">
            <v>*</v>
          </cell>
          <cell r="P531">
            <v>1727</v>
          </cell>
          <cell r="T531" t="str">
            <v>&lt;1752</v>
          </cell>
        </row>
        <row r="532">
          <cell r="H532" t="str">
            <v>rb</v>
          </cell>
          <cell r="J532" t="str">
            <v>Louise</v>
          </cell>
          <cell r="K532" t="str">
            <v>Rocheb</v>
          </cell>
          <cell r="L532" t="str">
            <v>GOT Jean</v>
          </cell>
          <cell r="M532" t="str">
            <v>Soyans</v>
          </cell>
          <cell r="N532" t="str">
            <v>Félines</v>
          </cell>
          <cell r="O532" t="str">
            <v>03.02</v>
          </cell>
          <cell r="P532">
            <v>1752</v>
          </cell>
          <cell r="Q532" t="str">
            <v>Rocheb</v>
          </cell>
        </row>
        <row r="533">
          <cell r="H533" t="str">
            <v>ie</v>
          </cell>
          <cell r="I533" t="str">
            <v>Truinas</v>
          </cell>
          <cell r="J533" t="str">
            <v>Henry</v>
          </cell>
          <cell r="K533" t="str">
            <v>Félines</v>
          </cell>
          <cell r="L533" t="str">
            <v>ASTIER Jeanne</v>
          </cell>
          <cell r="N533" t="str">
            <v>ie3,1,6</v>
          </cell>
          <cell r="P533">
            <v>1728</v>
          </cell>
          <cell r="S533" t="str">
            <v>Félines</v>
          </cell>
          <cell r="T533">
            <v>1755</v>
          </cell>
          <cell r="V533" t="str">
            <v>Hatry</v>
          </cell>
          <cell r="W533" t="str">
            <v>Dieulef</v>
          </cell>
          <cell r="X533" t="str">
            <v>10.03.1728</v>
          </cell>
          <cell r="Y533" t="str">
            <v>pas d'archives</v>
          </cell>
        </row>
        <row r="534">
          <cell r="H534" t="str">
            <v>ie</v>
          </cell>
          <cell r="J534" t="str">
            <v>Jean</v>
          </cell>
          <cell r="K534" t="str">
            <v>Félines</v>
          </cell>
          <cell r="L534" t="str">
            <v>SAUVAIN Anne</v>
          </cell>
          <cell r="M534" t="str">
            <v>Piégros</v>
          </cell>
          <cell r="N534" t="str">
            <v>Félines</v>
          </cell>
          <cell r="O534" t="str">
            <v>16.05</v>
          </cell>
          <cell r="P534">
            <v>1755</v>
          </cell>
          <cell r="Q534" t="str">
            <v>Truinas</v>
          </cell>
          <cell r="R534">
            <v>1732</v>
          </cell>
          <cell r="V534" t="str">
            <v>Appaix</v>
          </cell>
          <cell r="W534" t="str">
            <v>Saou</v>
          </cell>
          <cell r="X534" t="str">
            <v>01.04.1755</v>
          </cell>
          <cell r="Y534" t="str">
            <v>2E17034.167</v>
          </cell>
        </row>
        <row r="535">
          <cell r="H535" t="str">
            <v>ie</v>
          </cell>
          <cell r="J535" t="str">
            <v>Louise</v>
          </cell>
          <cell r="K535" t="str">
            <v>Félines</v>
          </cell>
          <cell r="L535" t="str">
            <v>MONTEILIET Jean</v>
          </cell>
          <cell r="N535" t="str">
            <v>Félines</v>
          </cell>
          <cell r="O535" t="str">
            <v>23.07</v>
          </cell>
          <cell r="P535">
            <v>1744</v>
          </cell>
          <cell r="Q535" t="str">
            <v>Truinas</v>
          </cell>
          <cell r="R535">
            <v>1730</v>
          </cell>
        </row>
        <row r="536">
          <cell r="H536" t="str">
            <v>ie</v>
          </cell>
          <cell r="J536" t="str">
            <v>Elizabeth</v>
          </cell>
          <cell r="K536" t="str">
            <v>ub3?1</v>
          </cell>
          <cell r="Q536" t="str">
            <v>Truinas</v>
          </cell>
          <cell r="R536">
            <v>1734</v>
          </cell>
        </row>
        <row r="537">
          <cell r="H537" t="str">
            <v>ie</v>
          </cell>
          <cell r="J537" t="str">
            <v>Jean François</v>
          </cell>
          <cell r="Q537" t="str">
            <v>Félines</v>
          </cell>
          <cell r="R537">
            <v>1737</v>
          </cell>
        </row>
        <row r="538">
          <cell r="H538" t="str">
            <v>ie</v>
          </cell>
          <cell r="J538" t="str">
            <v>Jean</v>
          </cell>
          <cell r="K538" t="str">
            <v>Piégros</v>
          </cell>
          <cell r="L538" t="str">
            <v>MATHIEU Catherine</v>
          </cell>
          <cell r="M538" t="str">
            <v>Plan de Baix</v>
          </cell>
          <cell r="N538" t="str">
            <v>Plan de Baix</v>
          </cell>
          <cell r="O538" t="str">
            <v>24.10</v>
          </cell>
          <cell r="P538">
            <v>1775</v>
          </cell>
          <cell r="Q538" t="str">
            <v>?</v>
          </cell>
          <cell r="R538">
            <v>1758</v>
          </cell>
        </row>
        <row r="539">
          <cell r="H539" t="str">
            <v>ie</v>
          </cell>
          <cell r="J539" t="str">
            <v>Jean Henry</v>
          </cell>
          <cell r="K539" t="str">
            <v>Piégros</v>
          </cell>
          <cell r="L539" t="str">
            <v>JEAN Marie</v>
          </cell>
          <cell r="M539" t="str">
            <v>Mirabel</v>
          </cell>
          <cell r="N539" t="str">
            <v>Piégros</v>
          </cell>
          <cell r="O539" t="str">
            <v>29.01</v>
          </cell>
          <cell r="P539">
            <v>1799</v>
          </cell>
          <cell r="Q539" t="str">
            <v>Piégros</v>
          </cell>
          <cell r="R539">
            <v>1777</v>
          </cell>
        </row>
        <row r="540">
          <cell r="H540" t="str">
            <v>rd</v>
          </cell>
          <cell r="J540" t="str">
            <v>Elisabeth</v>
          </cell>
          <cell r="L540" t="str">
            <v>REMUZAT Gabriel</v>
          </cell>
          <cell r="M540" t="str">
            <v>Auriples</v>
          </cell>
          <cell r="O540" t="str">
            <v>*</v>
          </cell>
          <cell r="P540">
            <v>1728</v>
          </cell>
        </row>
        <row r="541">
          <cell r="H541" t="str">
            <v>re</v>
          </cell>
          <cell r="J541" t="str">
            <v>Peyronne</v>
          </cell>
          <cell r="L541" t="str">
            <v>CHAIX Reyné</v>
          </cell>
          <cell r="M541" t="str">
            <v>Oriples</v>
          </cell>
          <cell r="O541" t="str">
            <v>&lt;</v>
          </cell>
          <cell r="P541">
            <v>1728</v>
          </cell>
        </row>
        <row r="542">
          <cell r="H542" t="str">
            <v>rf</v>
          </cell>
          <cell r="I542" t="str">
            <v>Rochebaudin</v>
          </cell>
          <cell r="J542" t="str">
            <v>André</v>
          </cell>
          <cell r="L542" t="str">
            <v>ARMAND Marguerite</v>
          </cell>
          <cell r="O542" t="str">
            <v>&lt;</v>
          </cell>
          <cell r="P542">
            <v>1729</v>
          </cell>
          <cell r="S542" t="str">
            <v>&lt;</v>
          </cell>
          <cell r="T542">
            <v>1780</v>
          </cell>
        </row>
        <row r="543">
          <cell r="H543" t="str">
            <v>rf</v>
          </cell>
          <cell r="J543" t="str">
            <v>Jeanne Marie</v>
          </cell>
          <cell r="L543" t="str">
            <v>MERCIER Pierre</v>
          </cell>
          <cell r="M543" t="str">
            <v>Cléon</v>
          </cell>
          <cell r="N543" t="str">
            <v>Cléon</v>
          </cell>
          <cell r="O543" t="str">
            <v>18.01</v>
          </cell>
          <cell r="P543">
            <v>1780</v>
          </cell>
          <cell r="Q543" t="str">
            <v>Rocheb</v>
          </cell>
          <cell r="R543">
            <v>1729</v>
          </cell>
          <cell r="S543" t="str">
            <v>Cléon</v>
          </cell>
          <cell r="T543">
            <v>1784</v>
          </cell>
        </row>
        <row r="544">
          <cell r="H544" t="str">
            <v>rf</v>
          </cell>
          <cell r="J544" t="str">
            <v>Louis +</v>
          </cell>
          <cell r="Q544" t="str">
            <v>Rocheb</v>
          </cell>
          <cell r="R544">
            <v>1740</v>
          </cell>
          <cell r="S544" t="str">
            <v>Rocheb</v>
          </cell>
          <cell r="T544">
            <v>1741</v>
          </cell>
        </row>
        <row r="545">
          <cell r="H545" t="str">
            <v>ib</v>
          </cell>
          <cell r="J545" t="str">
            <v>Henry</v>
          </cell>
          <cell r="L545" t="str">
            <v>BRUN Catherine</v>
          </cell>
          <cell r="P545">
            <v>1730</v>
          </cell>
        </row>
        <row r="546">
          <cell r="H546" t="str">
            <v>ib</v>
          </cell>
          <cell r="J546" t="str">
            <v>J.Baptiste</v>
          </cell>
          <cell r="K546" t="str">
            <v>Félines</v>
          </cell>
          <cell r="L546" t="str">
            <v>ANDRE Phélise</v>
          </cell>
          <cell r="N546" t="str">
            <v>Manas</v>
          </cell>
          <cell r="O546" t="str">
            <v>20.05</v>
          </cell>
          <cell r="P546">
            <v>1760</v>
          </cell>
        </row>
        <row r="547">
          <cell r="H547" t="str">
            <v>ib</v>
          </cell>
          <cell r="J547" t="str">
            <v>Marie</v>
          </cell>
          <cell r="K547" t="str">
            <v>Chat9maz</v>
          </cell>
          <cell r="L547" t="str">
            <v>MESTRAL Henry</v>
          </cell>
          <cell r="N547" t="str">
            <v>Manas</v>
          </cell>
          <cell r="O547" t="str">
            <v>03.05</v>
          </cell>
          <cell r="P547">
            <v>1796</v>
          </cell>
          <cell r="R547">
            <v>1773</v>
          </cell>
        </row>
        <row r="548">
          <cell r="H548" t="str">
            <v>kc</v>
          </cell>
          <cell r="J548" t="str">
            <v>Antoine</v>
          </cell>
          <cell r="L548" t="str">
            <v>MAGNET Marguerite</v>
          </cell>
          <cell r="O548" t="str">
            <v>&lt;</v>
          </cell>
          <cell r="P548">
            <v>1731</v>
          </cell>
        </row>
        <row r="549">
          <cell r="H549" t="str">
            <v>kc</v>
          </cell>
          <cell r="J549" t="str">
            <v>Jean Baptiste</v>
          </cell>
          <cell r="R549">
            <v>1731</v>
          </cell>
          <cell r="S549" t="str">
            <v>Rocheb</v>
          </cell>
          <cell r="T549">
            <v>1773</v>
          </cell>
        </row>
        <row r="550">
          <cell r="H550" t="str">
            <v>kc</v>
          </cell>
          <cell r="J550" t="str">
            <v>Antoine</v>
          </cell>
        </row>
        <row r="551">
          <cell r="H551" t="str">
            <v>sc</v>
          </cell>
          <cell r="I551" t="str">
            <v>PoetLaval</v>
          </cell>
          <cell r="J551" t="str">
            <v>Jean</v>
          </cell>
          <cell r="K551" t="str">
            <v>Poet L</v>
          </cell>
          <cell r="L551" t="str">
            <v>LAMBERT Elizabeth</v>
          </cell>
          <cell r="O551" t="str">
            <v>&lt;</v>
          </cell>
          <cell r="P551">
            <v>1731</v>
          </cell>
        </row>
        <row r="552">
          <cell r="H552" t="str">
            <v>sc</v>
          </cell>
          <cell r="J552" t="str">
            <v>Nicolas</v>
          </cell>
          <cell r="Q552" t="str">
            <v>Poet L</v>
          </cell>
          <cell r="R552">
            <v>1740</v>
          </cell>
        </row>
        <row r="553">
          <cell r="H553" t="str">
            <v>sc</v>
          </cell>
          <cell r="J553" t="str">
            <v>Jacques</v>
          </cell>
          <cell r="Q553" t="str">
            <v>Poet L</v>
          </cell>
          <cell r="R553">
            <v>1742</v>
          </cell>
        </row>
        <row r="554">
          <cell r="H554" t="str">
            <v>ca</v>
          </cell>
          <cell r="I554" t="str">
            <v>Félines</v>
          </cell>
          <cell r="J554" t="str">
            <v>Jacques</v>
          </cell>
          <cell r="K554" t="str">
            <v>Félines</v>
          </cell>
          <cell r="L554" t="str">
            <v>GINOUX (Je)Anne</v>
          </cell>
          <cell r="O554" t="str">
            <v>&lt;</v>
          </cell>
          <cell r="P554">
            <v>1736</v>
          </cell>
        </row>
        <row r="555">
          <cell r="H555" t="str">
            <v>ca</v>
          </cell>
          <cell r="J555" t="str">
            <v>Antoine</v>
          </cell>
          <cell r="K555" t="str">
            <v>Félines</v>
          </cell>
          <cell r="L555" t="str">
            <v>REY Anne</v>
          </cell>
          <cell r="M555" t="str">
            <v>Saou</v>
          </cell>
          <cell r="N555" t="str">
            <v>Saou</v>
          </cell>
          <cell r="P555">
            <v>1769</v>
          </cell>
          <cell r="V555" t="str">
            <v>Leon</v>
          </cell>
          <cell r="W555" t="str">
            <v>Saou</v>
          </cell>
          <cell r="X555" t="str">
            <v>09.07.1769</v>
          </cell>
          <cell r="Y555" t="str">
            <v>2E17044.182</v>
          </cell>
        </row>
        <row r="556">
          <cell r="H556" t="str">
            <v>ca</v>
          </cell>
          <cell r="J556" t="str">
            <v>Geneviève</v>
          </cell>
          <cell r="K556" t="str">
            <v>Félines</v>
          </cell>
          <cell r="L556" t="str">
            <v>FUOC Jean Louis</v>
          </cell>
          <cell r="M556" t="str">
            <v>Saou</v>
          </cell>
          <cell r="P556">
            <v>1770</v>
          </cell>
          <cell r="Q556" t="str">
            <v>Félines</v>
          </cell>
          <cell r="R556">
            <v>1741</v>
          </cell>
          <cell r="V556" t="str">
            <v>Leon</v>
          </cell>
          <cell r="W556" t="str">
            <v>Saou</v>
          </cell>
          <cell r="X556" t="str">
            <v>26.01.1770</v>
          </cell>
          <cell r="Y556" t="str">
            <v>2E17044.250</v>
          </cell>
        </row>
        <row r="557">
          <cell r="H557" t="str">
            <v>ca</v>
          </cell>
          <cell r="J557" t="str">
            <v>Marguerite</v>
          </cell>
          <cell r="L557" t="str">
            <v>TAVAN Jacques</v>
          </cell>
          <cell r="M557" t="str">
            <v>Félines</v>
          </cell>
          <cell r="N557" t="str">
            <v>Rochebaud</v>
          </cell>
          <cell r="O557" t="str">
            <v>16.01</v>
          </cell>
          <cell r="P557">
            <v>1781</v>
          </cell>
          <cell r="Q557" t="str">
            <v>Félines</v>
          </cell>
          <cell r="R557">
            <v>1745</v>
          </cell>
          <cell r="S557" t="str">
            <v>Rocheb</v>
          </cell>
          <cell r="T557">
            <v>1797</v>
          </cell>
          <cell r="V557" t="str">
            <v>Tournillon</v>
          </cell>
          <cell r="W557" t="str">
            <v>Salettes</v>
          </cell>
        </row>
        <row r="558">
          <cell r="H558" t="str">
            <v>ca</v>
          </cell>
          <cell r="J558" t="str">
            <v>Jeanne Marie</v>
          </cell>
          <cell r="Q558" t="str">
            <v>Félines</v>
          </cell>
          <cell r="R558">
            <v>1738</v>
          </cell>
        </row>
        <row r="559">
          <cell r="H559" t="str">
            <v>ca</v>
          </cell>
          <cell r="J559" t="str">
            <v>Jacques</v>
          </cell>
          <cell r="Q559" t="str">
            <v>Félines</v>
          </cell>
          <cell r="R559">
            <v>1744</v>
          </cell>
        </row>
        <row r="560">
          <cell r="H560" t="str">
            <v>ca</v>
          </cell>
          <cell r="J560" t="str">
            <v>Françoise</v>
          </cell>
          <cell r="Q560" t="str">
            <v>Félines</v>
          </cell>
          <cell r="R560">
            <v>1747</v>
          </cell>
        </row>
        <row r="561">
          <cell r="H561" t="str">
            <v>ca</v>
          </cell>
          <cell r="J561" t="str">
            <v>François</v>
          </cell>
          <cell r="Q561" t="str">
            <v>Félines</v>
          </cell>
          <cell r="R561">
            <v>1736</v>
          </cell>
        </row>
        <row r="562">
          <cell r="H562" t="str">
            <v>ca</v>
          </cell>
          <cell r="J562" t="str">
            <v>Anne+</v>
          </cell>
          <cell r="Q562" t="str">
            <v>Félines</v>
          </cell>
          <cell r="R562">
            <v>1739</v>
          </cell>
          <cell r="S562" t="str">
            <v>Félines</v>
          </cell>
          <cell r="T562">
            <v>1749</v>
          </cell>
        </row>
        <row r="563">
          <cell r="H563" t="str">
            <v>ca</v>
          </cell>
          <cell r="J563" t="str">
            <v>Dorothée</v>
          </cell>
          <cell r="Q563" t="str">
            <v>Félines</v>
          </cell>
          <cell r="R563">
            <v>1742</v>
          </cell>
        </row>
        <row r="564">
          <cell r="H564" t="str">
            <v>se</v>
          </cell>
          <cell r="J564" t="str">
            <v>Pierre</v>
          </cell>
          <cell r="L564" t="str">
            <v>... Marguerite</v>
          </cell>
          <cell r="O564" t="str">
            <v>&lt;</v>
          </cell>
          <cell r="P564">
            <v>1736</v>
          </cell>
        </row>
        <row r="565">
          <cell r="H565" t="str">
            <v>se</v>
          </cell>
          <cell r="J565" t="str">
            <v>Jean Pierre</v>
          </cell>
          <cell r="K565" t="str">
            <v>Manas</v>
          </cell>
          <cell r="L565" t="str">
            <v>SAUVAN Marie</v>
          </cell>
          <cell r="M565" t="str">
            <v>Eyzahut</v>
          </cell>
          <cell r="N565" t="str">
            <v>Marsanne</v>
          </cell>
          <cell r="O565" t="str">
            <v>19,05</v>
          </cell>
          <cell r="P565">
            <v>1799</v>
          </cell>
        </row>
        <row r="566">
          <cell r="H566" t="str">
            <v>sf</v>
          </cell>
          <cell r="J566" t="str">
            <v>Françoise fa Raymond</v>
          </cell>
          <cell r="L566" t="str">
            <v>PEYROL Michel</v>
          </cell>
          <cell r="N566" t="str">
            <v>Taulignan</v>
          </cell>
          <cell r="O566" t="str">
            <v>30,04</v>
          </cell>
          <cell r="P566">
            <v>1737</v>
          </cell>
          <cell r="S566" t="str">
            <v>Taulig</v>
          </cell>
          <cell r="T566">
            <v>1745</v>
          </cell>
          <cell r="V566" t="str">
            <v>Grosset</v>
          </cell>
        </row>
        <row r="567">
          <cell r="H567" t="str">
            <v>ta</v>
          </cell>
          <cell r="J567" t="str">
            <v>Jeanne</v>
          </cell>
          <cell r="L567" t="str">
            <v>CATON Antoine</v>
          </cell>
          <cell r="M567" t="str">
            <v>Félines</v>
          </cell>
          <cell r="O567" t="str">
            <v>&lt;</v>
          </cell>
          <cell r="P567">
            <v>1738</v>
          </cell>
        </row>
        <row r="568">
          <cell r="H568" t="str">
            <v>tb</v>
          </cell>
          <cell r="J568" t="str">
            <v>Louis</v>
          </cell>
          <cell r="L568" t="str">
            <v>GERANTE M.Anne</v>
          </cell>
          <cell r="O568" t="str">
            <v>&lt;</v>
          </cell>
          <cell r="P568">
            <v>1739</v>
          </cell>
        </row>
        <row r="569">
          <cell r="H569" t="str">
            <v>tb</v>
          </cell>
          <cell r="J569" t="str">
            <v>J.Louis</v>
          </cell>
          <cell r="K569" t="str">
            <v>Loriol</v>
          </cell>
          <cell r="L569" t="str">
            <v>AUDIBERT Marie</v>
          </cell>
          <cell r="M569" t="str">
            <v>Cléon d'A</v>
          </cell>
          <cell r="N569" t="str">
            <v>Marsanne</v>
          </cell>
          <cell r="O569" t="str">
            <v>10,11</v>
          </cell>
          <cell r="P569">
            <v>1798</v>
          </cell>
          <cell r="R569">
            <v>1739</v>
          </cell>
        </row>
        <row r="570">
          <cell r="H570" t="str">
            <v>kc</v>
          </cell>
          <cell r="J570" t="str">
            <v>Jean Pierre</v>
          </cell>
          <cell r="L570" t="str">
            <v>TEVENON Marie</v>
          </cell>
          <cell r="O570" t="str">
            <v>&lt;</v>
          </cell>
          <cell r="P570">
            <v>1743</v>
          </cell>
        </row>
        <row r="571">
          <cell r="H571" t="str">
            <v>kc</v>
          </cell>
          <cell r="J571" t="str">
            <v>Suzanne</v>
          </cell>
          <cell r="Q571" t="str">
            <v>Félines</v>
          </cell>
          <cell r="R571">
            <v>1743</v>
          </cell>
        </row>
        <row r="572">
          <cell r="H572" t="str">
            <v>ce</v>
          </cell>
          <cell r="J572" t="str">
            <v>Isabeau</v>
          </cell>
          <cell r="L572" t="str">
            <v>SEREPUY Jean Sylvestre</v>
          </cell>
          <cell r="M572" t="str">
            <v>Puygiron</v>
          </cell>
          <cell r="N572" t="str">
            <v>Francil</v>
          </cell>
          <cell r="O572" t="str">
            <v>10.01</v>
          </cell>
          <cell r="P572">
            <v>1748</v>
          </cell>
          <cell r="V572" t="str">
            <v>PM à  Puygiron</v>
          </cell>
        </row>
        <row r="573">
          <cell r="H573" t="str">
            <v>hf</v>
          </cell>
          <cell r="J573" t="str">
            <v>Antoine</v>
          </cell>
          <cell r="L573" t="str">
            <v>PLAN Marie</v>
          </cell>
          <cell r="P573">
            <v>1750</v>
          </cell>
        </row>
        <row r="574">
          <cell r="H574" t="str">
            <v>hf</v>
          </cell>
          <cell r="J574" t="str">
            <v>Jean Henry</v>
          </cell>
          <cell r="K574" t="str">
            <v>Roynac</v>
          </cell>
          <cell r="L574" t="str">
            <v>MOULIN Anne</v>
          </cell>
          <cell r="N574" t="str">
            <v>Sauzet</v>
          </cell>
          <cell r="O574" t="str">
            <v>16,06</v>
          </cell>
          <cell r="P574">
            <v>1781</v>
          </cell>
        </row>
        <row r="575">
          <cell r="H575" t="str">
            <v>hf</v>
          </cell>
          <cell r="J575" t="str">
            <v>Joseph</v>
          </cell>
          <cell r="Q575" t="str">
            <v>Cléon</v>
          </cell>
          <cell r="R575">
            <v>1791</v>
          </cell>
        </row>
        <row r="576">
          <cell r="H576" t="str">
            <v>hf</v>
          </cell>
          <cell r="J576" t="str">
            <v>Anne Catherine</v>
          </cell>
          <cell r="R576">
            <v>1785</v>
          </cell>
          <cell r="S576" t="str">
            <v>Cléon</v>
          </cell>
          <cell r="T576">
            <v>1791</v>
          </cell>
        </row>
        <row r="577">
          <cell r="H577" t="str">
            <v>tf</v>
          </cell>
          <cell r="J577" t="str">
            <v>Henry</v>
          </cell>
          <cell r="L577" t="str">
            <v>JEAN Marie</v>
          </cell>
          <cell r="O577" t="str">
            <v>*</v>
          </cell>
          <cell r="P577">
            <v>1752</v>
          </cell>
        </row>
        <row r="578">
          <cell r="H578" t="str">
            <v>tf</v>
          </cell>
          <cell r="J578" t="str">
            <v>Marie</v>
          </cell>
          <cell r="K578" t="str">
            <v>Saou</v>
          </cell>
          <cell r="L578" t="str">
            <v>MESSIER Antoine</v>
          </cell>
          <cell r="N578" t="str">
            <v>Manas</v>
          </cell>
          <cell r="O578" t="str">
            <v>13.06</v>
          </cell>
          <cell r="P578">
            <v>1782</v>
          </cell>
        </row>
        <row r="579">
          <cell r="H579" t="str">
            <v>ua</v>
          </cell>
          <cell r="J579" t="str">
            <v>Pierre</v>
          </cell>
          <cell r="K579" t="str">
            <v>Roynac</v>
          </cell>
          <cell r="L579" t="str">
            <v>ABRAM Marguerite</v>
          </cell>
          <cell r="O579" t="str">
            <v>&lt;</v>
          </cell>
          <cell r="P579">
            <v>1754</v>
          </cell>
        </row>
        <row r="580">
          <cell r="H580" t="str">
            <v>ua</v>
          </cell>
          <cell r="J580" t="str">
            <v>Louise</v>
          </cell>
          <cell r="L580" t="str">
            <v>CUOT Jean Pierre</v>
          </cell>
          <cell r="N580" t="str">
            <v>Manas</v>
          </cell>
          <cell r="O580" t="str">
            <v>02.05</v>
          </cell>
          <cell r="P580">
            <v>1797</v>
          </cell>
          <cell r="R580">
            <v>1767</v>
          </cell>
        </row>
        <row r="581">
          <cell r="H581" t="str">
            <v>ua</v>
          </cell>
          <cell r="J581" t="str">
            <v>Marie Anne</v>
          </cell>
          <cell r="L581" t="str">
            <v>TOURNILLON Jacques</v>
          </cell>
          <cell r="N581" t="str">
            <v>Manas</v>
          </cell>
          <cell r="O581" t="str">
            <v>16.05</v>
          </cell>
          <cell r="P581">
            <v>1786</v>
          </cell>
        </row>
        <row r="582">
          <cell r="H582" t="str">
            <v>ua</v>
          </cell>
          <cell r="J582" t="str">
            <v>Joseph François</v>
          </cell>
          <cell r="Q582" t="str">
            <v>Cléon</v>
          </cell>
          <cell r="R582">
            <v>1757</v>
          </cell>
        </row>
        <row r="583">
          <cell r="H583" t="str">
            <v>ua</v>
          </cell>
          <cell r="J583" t="str">
            <v>Gabrielle</v>
          </cell>
          <cell r="L583" t="str">
            <v>BORNE François</v>
          </cell>
          <cell r="N583" t="str">
            <v>Manas</v>
          </cell>
          <cell r="O583" t="str">
            <v>21.08</v>
          </cell>
          <cell r="P583">
            <v>1786</v>
          </cell>
        </row>
        <row r="584">
          <cell r="H584" t="str">
            <v>ie</v>
          </cell>
          <cell r="J584" t="str">
            <v>Elisabeth</v>
          </cell>
          <cell r="L584" t="str">
            <v>SEREPUY Pierre</v>
          </cell>
          <cell r="M584" t="str">
            <v>Francillon</v>
          </cell>
          <cell r="O584" t="str">
            <v>*</v>
          </cell>
          <cell r="P584">
            <v>1761</v>
          </cell>
        </row>
        <row r="585">
          <cell r="H585" t="str">
            <v>uc</v>
          </cell>
          <cell r="J585" t="str">
            <v>Marie</v>
          </cell>
          <cell r="L585" t="str">
            <v>TAVAN Joseph</v>
          </cell>
          <cell r="M585" t="str">
            <v>Félines</v>
          </cell>
          <cell r="O585" t="str">
            <v>&lt;</v>
          </cell>
          <cell r="P585">
            <v>1761</v>
          </cell>
        </row>
        <row r="586">
          <cell r="H586" t="str">
            <v>ud</v>
          </cell>
          <cell r="J586" t="str">
            <v>Izabeau</v>
          </cell>
          <cell r="L586" t="str">
            <v>SILVESTRE Jean</v>
          </cell>
          <cell r="M586" t="str">
            <v>Francillon</v>
          </cell>
          <cell r="O586" t="str">
            <v>*</v>
          </cell>
          <cell r="P586">
            <v>1763</v>
          </cell>
        </row>
        <row r="587">
          <cell r="H587" t="str">
            <v>ce</v>
          </cell>
          <cell r="J587" t="str">
            <v>Anthoine</v>
          </cell>
          <cell r="K587" t="str">
            <v>Francillon</v>
          </cell>
          <cell r="L587" t="str">
            <v>FREIDIER M.Anne</v>
          </cell>
          <cell r="N587" t="str">
            <v>Sauzet</v>
          </cell>
          <cell r="O587">
            <v>12.02</v>
          </cell>
          <cell r="P587">
            <v>1765</v>
          </cell>
        </row>
        <row r="588">
          <cell r="H588" t="str">
            <v>kc</v>
          </cell>
          <cell r="J588" t="str">
            <v>Louise</v>
          </cell>
          <cell r="L588" t="str">
            <v>TAILLOTTE Pierre</v>
          </cell>
          <cell r="M588" t="str">
            <v>Soyans</v>
          </cell>
          <cell r="P588">
            <v>1765</v>
          </cell>
        </row>
        <row r="589">
          <cell r="H589" t="str">
            <v>va</v>
          </cell>
          <cell r="I589" t="str">
            <v>Rochebaudin</v>
          </cell>
          <cell r="J589" t="str">
            <v>Jean Louis</v>
          </cell>
          <cell r="L589" t="str">
            <v>GAILLARD Anne</v>
          </cell>
          <cell r="O589" t="str">
            <v>&lt;</v>
          </cell>
          <cell r="P589">
            <v>1774</v>
          </cell>
        </row>
        <row r="590">
          <cell r="H590" t="str">
            <v>va</v>
          </cell>
          <cell r="J590" t="str">
            <v>Jean Baptiste</v>
          </cell>
          <cell r="Q590" t="str">
            <v>Rocheb</v>
          </cell>
          <cell r="R590">
            <v>1774</v>
          </cell>
        </row>
        <row r="591">
          <cell r="H591" t="str">
            <v>va</v>
          </cell>
          <cell r="J591" t="str">
            <v>Marguerite</v>
          </cell>
          <cell r="Q591" t="str">
            <v>Rocheb</v>
          </cell>
          <cell r="R591">
            <v>1778</v>
          </cell>
        </row>
        <row r="592">
          <cell r="H592" t="str">
            <v>ef</v>
          </cell>
          <cell r="I592" t="str">
            <v>Rochebaudin</v>
          </cell>
          <cell r="J592" t="str">
            <v>Antoine</v>
          </cell>
          <cell r="L592" t="str">
            <v>GINOUX Geneviève</v>
          </cell>
          <cell r="O592" t="str">
            <v>&lt;</v>
          </cell>
          <cell r="P592">
            <v>1774</v>
          </cell>
        </row>
        <row r="593">
          <cell r="H593" t="str">
            <v>ef</v>
          </cell>
          <cell r="J593" t="str">
            <v>Antoine</v>
          </cell>
          <cell r="Q593" t="str">
            <v>Rocheb</v>
          </cell>
          <cell r="R593">
            <v>1774</v>
          </cell>
        </row>
        <row r="594">
          <cell r="H594" t="str">
            <v>ef</v>
          </cell>
          <cell r="J594" t="str">
            <v>Marie Marguerite</v>
          </cell>
          <cell r="Q594" t="str">
            <v>Rocheb</v>
          </cell>
          <cell r="R594">
            <v>1777</v>
          </cell>
        </row>
        <row r="595">
          <cell r="H595" t="str">
            <v>ce</v>
          </cell>
          <cell r="J595" t="str">
            <v>Jeanne Marie</v>
          </cell>
          <cell r="L595" t="str">
            <v>GOT Jean</v>
          </cell>
          <cell r="M595" t="str">
            <v>Soyans</v>
          </cell>
          <cell r="O595" t="str">
            <v>&lt;</v>
          </cell>
          <cell r="P595">
            <v>1781</v>
          </cell>
        </row>
        <row r="596">
          <cell r="H596" t="str">
            <v>vd</v>
          </cell>
          <cell r="I596" t="str">
            <v>Dieulefit</v>
          </cell>
          <cell r="J596" t="str">
            <v>François</v>
          </cell>
          <cell r="L596" t="str">
            <v>CHAFFOIX Marguerite</v>
          </cell>
          <cell r="O596" t="str">
            <v>&lt;</v>
          </cell>
          <cell r="P596">
            <v>1782</v>
          </cell>
        </row>
        <row r="597">
          <cell r="H597" t="str">
            <v>vd</v>
          </cell>
          <cell r="I597" t="str">
            <v>Dieulefit</v>
          </cell>
          <cell r="J597" t="str">
            <v>François</v>
          </cell>
          <cell r="L597" t="str">
            <v>NIEL Marie Franç</v>
          </cell>
          <cell r="N597" t="str">
            <v>Dieulefit</v>
          </cell>
          <cell r="O597" t="str">
            <v>26.10</v>
          </cell>
          <cell r="P597">
            <v>1807</v>
          </cell>
          <cell r="R597">
            <v>1782</v>
          </cell>
          <cell r="S597" t="str">
            <v>Dieulef</v>
          </cell>
          <cell r="T597">
            <v>1842</v>
          </cell>
          <cell r="U597" t="str">
            <v>menuisier</v>
          </cell>
        </row>
        <row r="598">
          <cell r="H598" t="str">
            <v>vd</v>
          </cell>
          <cell r="J598" t="str">
            <v>Marie</v>
          </cell>
          <cell r="L598" t="str">
            <v>ROCHEGUDE Jacques</v>
          </cell>
          <cell r="M598" t="str">
            <v>Voulte</v>
          </cell>
          <cell r="N598" t="str">
            <v>Dieulef</v>
          </cell>
          <cell r="O598" t="str">
            <v>13.05</v>
          </cell>
          <cell r="P598">
            <v>1843</v>
          </cell>
          <cell r="R598">
            <v>1809</v>
          </cell>
          <cell r="U598" t="str">
            <v>ouv.soie</v>
          </cell>
        </row>
        <row r="599">
          <cell r="H599" t="str">
            <v>vd</v>
          </cell>
          <cell r="J599" t="str">
            <v>Joseph</v>
          </cell>
          <cell r="Q599" t="str">
            <v>Dieulef</v>
          </cell>
          <cell r="R599">
            <v>1813</v>
          </cell>
          <cell r="S599" t="str">
            <v>Dieulefit</v>
          </cell>
          <cell r="T599">
            <v>1840</v>
          </cell>
          <cell r="U599" t="str">
            <v>fusilier 63e ligne Alger</v>
          </cell>
        </row>
        <row r="600">
          <cell r="H600" t="str">
            <v>vd</v>
          </cell>
          <cell r="J600" t="str">
            <v>Charlotte</v>
          </cell>
          <cell r="L600" t="str">
            <v>BROCHIER Jn Jph Aug</v>
          </cell>
          <cell r="M600" t="str">
            <v>Crest</v>
          </cell>
          <cell r="N600" t="str">
            <v>Dieulefit</v>
          </cell>
          <cell r="O600" t="str">
            <v>08/10/1850</v>
          </cell>
          <cell r="Q600" t="str">
            <v>Dieulef</v>
          </cell>
          <cell r="R600">
            <v>1822</v>
          </cell>
          <cell r="U600" t="str">
            <v>ouv.soie</v>
          </cell>
        </row>
        <row r="601">
          <cell r="H601" t="str">
            <v>vd</v>
          </cell>
          <cell r="J601" t="str">
            <v>Jean François</v>
          </cell>
          <cell r="Q601" t="str">
            <v>Dieulef</v>
          </cell>
          <cell r="R601">
            <v>1810</v>
          </cell>
        </row>
        <row r="602">
          <cell r="H602" t="str">
            <v>vd</v>
          </cell>
          <cell r="J602" t="str">
            <v>Madeleine</v>
          </cell>
          <cell r="Q602" t="str">
            <v>Dieulef</v>
          </cell>
          <cell r="R602">
            <v>1825</v>
          </cell>
        </row>
        <row r="603">
          <cell r="H603" t="str">
            <v>ve</v>
          </cell>
          <cell r="I603" t="str">
            <v>Charols</v>
          </cell>
          <cell r="J603" t="str">
            <v>Etienne</v>
          </cell>
          <cell r="K603" t="str">
            <v>Charols</v>
          </cell>
          <cell r="L603" t="str">
            <v>ESPAGNE Catherine</v>
          </cell>
          <cell r="O603" t="str">
            <v>&lt;</v>
          </cell>
          <cell r="P603">
            <v>1785</v>
          </cell>
        </row>
        <row r="604">
          <cell r="H604" t="str">
            <v>ve</v>
          </cell>
          <cell r="J604" t="str">
            <v>Catherine+</v>
          </cell>
          <cell r="Q604" t="str">
            <v>Charols</v>
          </cell>
          <cell r="R604">
            <v>1786</v>
          </cell>
          <cell r="S604" t="str">
            <v>Charols</v>
          </cell>
          <cell r="T604">
            <v>1788</v>
          </cell>
        </row>
        <row r="605">
          <cell r="H605" t="str">
            <v>ve</v>
          </cell>
          <cell r="J605" t="str">
            <v>Etienne</v>
          </cell>
          <cell r="Q605" t="str">
            <v>Charols</v>
          </cell>
          <cell r="R605">
            <v>1788</v>
          </cell>
        </row>
        <row r="606">
          <cell r="H606" t="str">
            <v>ve</v>
          </cell>
          <cell r="J606" t="str">
            <v>Marie Catherine+</v>
          </cell>
          <cell r="Q606" t="str">
            <v>Charols</v>
          </cell>
          <cell r="R606">
            <v>1785</v>
          </cell>
          <cell r="S606" t="str">
            <v>Charols</v>
          </cell>
          <cell r="T606">
            <v>1790</v>
          </cell>
        </row>
        <row r="607">
          <cell r="H607" t="str">
            <v>vf</v>
          </cell>
          <cell r="J607" t="str">
            <v>Marguerite</v>
          </cell>
          <cell r="L607" t="str">
            <v>ALLIER Jn Louis</v>
          </cell>
          <cell r="M607" t="str">
            <v>Cléon</v>
          </cell>
          <cell r="O607" t="str">
            <v>&lt;</v>
          </cell>
          <cell r="P607">
            <v>1786</v>
          </cell>
        </row>
        <row r="608">
          <cell r="H608" t="str">
            <v>wa</v>
          </cell>
          <cell r="I608" t="str">
            <v>mns</v>
          </cell>
          <cell r="J608" t="str">
            <v>Jean François(veuf)</v>
          </cell>
          <cell r="K608" t="str">
            <v>Manas</v>
          </cell>
          <cell r="L608" t="str">
            <v>... Marie</v>
          </cell>
          <cell r="M608" t="str">
            <v>Salettes</v>
          </cell>
          <cell r="N608" t="str">
            <v>Salettes</v>
          </cell>
          <cell r="O608" t="str">
            <v>06.02</v>
          </cell>
          <cell r="P608">
            <v>1787</v>
          </cell>
          <cell r="Q608" t="str">
            <v>Roynac</v>
          </cell>
        </row>
        <row r="609">
          <cell r="H609" t="str">
            <v>wb</v>
          </cell>
          <cell r="J609" t="str">
            <v>François</v>
          </cell>
          <cell r="K609" t="str">
            <v>Manas</v>
          </cell>
          <cell r="L609" t="str">
            <v>MICHEL Marie</v>
          </cell>
          <cell r="O609" t="str">
            <v>&lt;</v>
          </cell>
          <cell r="P609">
            <v>1788</v>
          </cell>
        </row>
        <row r="610">
          <cell r="H610" t="str">
            <v>wb</v>
          </cell>
          <cell r="J610" t="str">
            <v>Marie Marguerite</v>
          </cell>
          <cell r="L610" t="str">
            <v>REBOUL Jean Pierre</v>
          </cell>
          <cell r="N610" t="str">
            <v>Manas</v>
          </cell>
          <cell r="O610" t="str">
            <v>30.05</v>
          </cell>
          <cell r="P610">
            <v>1809</v>
          </cell>
          <cell r="R610">
            <v>1788</v>
          </cell>
        </row>
        <row r="611">
          <cell r="H611" t="str">
            <v>wc</v>
          </cell>
          <cell r="J611" t="str">
            <v>Angélique</v>
          </cell>
          <cell r="L611" t="str">
            <v>BOREL Joseph</v>
          </cell>
          <cell r="P611">
            <v>1789</v>
          </cell>
        </row>
        <row r="612">
          <cell r="H612" t="str">
            <v>wd</v>
          </cell>
          <cell r="J612" t="str">
            <v>Pascal</v>
          </cell>
          <cell r="L612" t="str">
            <v>BESSON Marie</v>
          </cell>
          <cell r="O612" t="str">
            <v>*</v>
          </cell>
          <cell r="P612">
            <v>1790</v>
          </cell>
        </row>
        <row r="613">
          <cell r="H613" t="str">
            <v>wd</v>
          </cell>
          <cell r="J613" t="str">
            <v>François Régis</v>
          </cell>
          <cell r="K613" t="str">
            <v>PuyStMartin</v>
          </cell>
          <cell r="L613" t="str">
            <v>MESSIER Marie Victoire</v>
          </cell>
          <cell r="N613" t="str">
            <v>Manas</v>
          </cell>
          <cell r="O613" t="str">
            <v>12.01</v>
          </cell>
          <cell r="P613">
            <v>1814</v>
          </cell>
          <cell r="R613">
            <v>1794</v>
          </cell>
        </row>
        <row r="614">
          <cell r="H614" t="str">
            <v>we</v>
          </cell>
          <cell r="J614" t="str">
            <v>Marguerite soeur Louise</v>
          </cell>
          <cell r="L614" t="str">
            <v>BELLIER Jn Louis</v>
          </cell>
          <cell r="M614" t="str">
            <v>Cléon</v>
          </cell>
          <cell r="O614" t="str">
            <v>&lt;</v>
          </cell>
          <cell r="P614">
            <v>1790</v>
          </cell>
        </row>
        <row r="615">
          <cell r="H615" t="str">
            <v>wf</v>
          </cell>
          <cell r="J615" t="str">
            <v>Madeleine</v>
          </cell>
          <cell r="L615" t="str">
            <v>BRUN Louis</v>
          </cell>
          <cell r="M615" t="str">
            <v>Félines</v>
          </cell>
          <cell r="O615" t="str">
            <v>&lt;</v>
          </cell>
          <cell r="P615">
            <v>1791</v>
          </cell>
        </row>
        <row r="616">
          <cell r="H616" t="str">
            <v>xa</v>
          </cell>
          <cell r="J616" t="str">
            <v>Henri</v>
          </cell>
          <cell r="K616" t="str">
            <v>Félines</v>
          </cell>
          <cell r="L616" t="str">
            <v>VIRET Marie</v>
          </cell>
          <cell r="O616" t="str">
            <v>&lt;</v>
          </cell>
          <cell r="P616">
            <v>1792</v>
          </cell>
        </row>
        <row r="617">
          <cell r="H617" t="str">
            <v>xa</v>
          </cell>
          <cell r="J617" t="str">
            <v>Rose</v>
          </cell>
          <cell r="Q617" t="str">
            <v>Félines</v>
          </cell>
          <cell r="R617">
            <v>1792</v>
          </cell>
        </row>
        <row r="618">
          <cell r="H618" t="str">
            <v>xb</v>
          </cell>
          <cell r="J618" t="str">
            <v>Elizabeth</v>
          </cell>
          <cell r="L618" t="str">
            <v>JULIEN Jean Pierre</v>
          </cell>
          <cell r="O618" t="str">
            <v>&lt;</v>
          </cell>
          <cell r="P618">
            <v>1798</v>
          </cell>
          <cell r="S618" t="str">
            <v>Dieulef</v>
          </cell>
          <cell r="T618">
            <v>1804</v>
          </cell>
        </row>
        <row r="619">
          <cell r="H619" t="str">
            <v>xc</v>
          </cell>
          <cell r="I619" t="str">
            <v>Dieulefit</v>
          </cell>
          <cell r="J619" t="str">
            <v>Antoine</v>
          </cell>
          <cell r="L619" t="str">
            <v>ROUSSIN Jeanne Marie</v>
          </cell>
          <cell r="O619" t="str">
            <v>&lt;</v>
          </cell>
          <cell r="P619">
            <v>1805</v>
          </cell>
        </row>
        <row r="620">
          <cell r="H620" t="str">
            <v>xc</v>
          </cell>
          <cell r="J620" t="str">
            <v>Joseph Auguste</v>
          </cell>
          <cell r="Q620" t="str">
            <v>Dieulef</v>
          </cell>
          <cell r="R620">
            <v>1805</v>
          </cell>
        </row>
        <row r="621">
          <cell r="H621" t="str">
            <v>xd</v>
          </cell>
          <cell r="J621" t="str">
            <v>Jean</v>
          </cell>
          <cell r="K621" t="str">
            <v>Taulignan</v>
          </cell>
          <cell r="L621" t="str">
            <v>SIMON Marie</v>
          </cell>
          <cell r="O621" t="str">
            <v>&lt;</v>
          </cell>
          <cell r="P621">
            <v>1811</v>
          </cell>
          <cell r="U621" t="str">
            <v>cultivat</v>
          </cell>
        </row>
        <row r="622">
          <cell r="H622" t="str">
            <v>xd</v>
          </cell>
          <cell r="J622" t="str">
            <v>Jean</v>
          </cell>
          <cell r="K622" t="str">
            <v>Taulignan</v>
          </cell>
          <cell r="L622" t="str">
            <v>DUFOUR Julie</v>
          </cell>
          <cell r="N622" t="str">
            <v>Dieulefit</v>
          </cell>
          <cell r="O622" t="str">
            <v>02.02</v>
          </cell>
          <cell r="P622">
            <v>1841</v>
          </cell>
          <cell r="Q622" t="str">
            <v>Poet Laval</v>
          </cell>
          <cell r="R622">
            <v>1811</v>
          </cell>
        </row>
        <row r="623">
          <cell r="H623" t="str">
            <v>xe</v>
          </cell>
          <cell r="I623" t="str">
            <v>PoetLaval</v>
          </cell>
          <cell r="J623" t="str">
            <v>Nicolas</v>
          </cell>
          <cell r="L623" t="str">
            <v>BRES Marianne +1817</v>
          </cell>
          <cell r="P623">
            <v>1814</v>
          </cell>
        </row>
        <row r="624">
          <cell r="H624" t="str">
            <v>xe</v>
          </cell>
          <cell r="I624" t="str">
            <v>Dieulefit</v>
          </cell>
          <cell r="J624" t="str">
            <v>Jean Louis veuf</v>
          </cell>
          <cell r="L624" t="str">
            <v>MARFOURE Françoise</v>
          </cell>
          <cell r="N624" t="str">
            <v>Dieulef</v>
          </cell>
          <cell r="O624" t="str">
            <v>30.09</v>
          </cell>
          <cell r="P624">
            <v>1848</v>
          </cell>
        </row>
        <row r="625">
          <cell r="H625" t="str">
            <v>xe</v>
          </cell>
          <cell r="J625" t="str">
            <v>Jean Louis</v>
          </cell>
          <cell r="L625" t="str">
            <v>ASTRUC Aline Eugénie</v>
          </cell>
          <cell r="N625" t="str">
            <v>Dieulef</v>
          </cell>
          <cell r="O625" t="str">
            <v>27.11</v>
          </cell>
          <cell r="P625">
            <v>1845</v>
          </cell>
          <cell r="Q625" t="str">
            <v>Poet Lav</v>
          </cell>
          <cell r="R625">
            <v>1814</v>
          </cell>
          <cell r="U625" t="str">
            <v>voiturier</v>
          </cell>
        </row>
        <row r="626">
          <cell r="H626" t="str">
            <v>xe</v>
          </cell>
          <cell r="J626" t="str">
            <v>Louis Andrien</v>
          </cell>
          <cell r="Q626" t="str">
            <v>Dieulef</v>
          </cell>
          <cell r="R626">
            <v>1855</v>
          </cell>
        </row>
        <row r="627">
          <cell r="H627" t="str">
            <v>xe</v>
          </cell>
          <cell r="J627" t="str">
            <v>Auguste Nicolas</v>
          </cell>
          <cell r="Q627" t="str">
            <v>Dieulef</v>
          </cell>
          <cell r="R627">
            <v>1862</v>
          </cell>
        </row>
        <row r="628">
          <cell r="H628" t="str">
            <v>xf</v>
          </cell>
          <cell r="J628" t="str">
            <v>Augustin</v>
          </cell>
          <cell r="L628" t="str">
            <v>BONSANG Marie</v>
          </cell>
          <cell r="P628">
            <v>1831</v>
          </cell>
        </row>
        <row r="629">
          <cell r="H629" t="str">
            <v>xf</v>
          </cell>
          <cell r="J629" t="str">
            <v>Elie</v>
          </cell>
          <cell r="L629" t="str">
            <v>POUZET Henriette</v>
          </cell>
          <cell r="M629" t="str">
            <v>Alin</v>
          </cell>
          <cell r="N629" t="str">
            <v>Dieulef</v>
          </cell>
          <cell r="O629" t="str">
            <v>02.02</v>
          </cell>
          <cell r="P629">
            <v>1861</v>
          </cell>
          <cell r="Q629" t="str">
            <v>Poet Laval</v>
          </cell>
          <cell r="R629">
            <v>1832</v>
          </cell>
        </row>
        <row r="630">
          <cell r="H630" t="str">
            <v>ya</v>
          </cell>
          <cell r="I630" t="str">
            <v>Dieulefit</v>
          </cell>
          <cell r="J630" t="str">
            <v>Antoine</v>
          </cell>
          <cell r="L630" t="str">
            <v>BLACHE Françoise</v>
          </cell>
          <cell r="O630" t="str">
            <v>&lt;</v>
          </cell>
          <cell r="P630">
            <v>1833</v>
          </cell>
          <cell r="R630">
            <v>1798</v>
          </cell>
        </row>
        <row r="631">
          <cell r="H631" t="str">
            <v>ya</v>
          </cell>
          <cell r="J631" t="str">
            <v>Jules Casimir</v>
          </cell>
          <cell r="L631" t="str">
            <v>Fusillier Sébastopol-Armée d'Orient</v>
          </cell>
          <cell r="Q631" t="str">
            <v>Dieulef</v>
          </cell>
          <cell r="R631">
            <v>1833</v>
          </cell>
          <cell r="S631" t="str">
            <v>Dieulef</v>
          </cell>
          <cell r="T631">
            <v>1856</v>
          </cell>
        </row>
        <row r="632">
          <cell r="H632" t="str">
            <v>ya</v>
          </cell>
          <cell r="J632" t="str">
            <v>Louis Marius</v>
          </cell>
          <cell r="Q632" t="str">
            <v>Dieulef</v>
          </cell>
          <cell r="R632">
            <v>1843</v>
          </cell>
        </row>
        <row r="633">
          <cell r="H633" t="str">
            <v>ya</v>
          </cell>
          <cell r="J633" t="str">
            <v>Henri</v>
          </cell>
          <cell r="Q633" t="str">
            <v>Dieulef</v>
          </cell>
          <cell r="R633">
            <v>1848</v>
          </cell>
        </row>
        <row r="634">
          <cell r="H634" t="str">
            <v>yb</v>
          </cell>
          <cell r="J634" t="str">
            <v>Louise</v>
          </cell>
          <cell r="L634" t="str">
            <v>GUYON Joseph</v>
          </cell>
          <cell r="M634" t="str">
            <v>Dieulefit</v>
          </cell>
          <cell r="O634" t="str">
            <v>&lt;</v>
          </cell>
          <cell r="P634">
            <v>1840</v>
          </cell>
        </row>
        <row r="635">
          <cell r="H635" t="str">
            <v>yc</v>
          </cell>
          <cell r="J635" t="str">
            <v>Joseph</v>
          </cell>
          <cell r="L635" t="str">
            <v>VINCENT Rose</v>
          </cell>
          <cell r="P635">
            <v>1850</v>
          </cell>
        </row>
        <row r="636">
          <cell r="H636" t="str">
            <v>yc</v>
          </cell>
          <cell r="J636" t="str">
            <v>Fustin(Casimir)</v>
          </cell>
          <cell r="K636" t="str">
            <v>Marsanne</v>
          </cell>
          <cell r="L636" t="str">
            <v>BERNARD Suzanne Anne</v>
          </cell>
          <cell r="N636" t="str">
            <v>Montjoux</v>
          </cell>
          <cell r="O636" t="str">
            <v>05.06</v>
          </cell>
          <cell r="P636">
            <v>1875</v>
          </cell>
          <cell r="Q636" t="str">
            <v>Marsanne</v>
          </cell>
          <cell r="R636">
            <v>1851</v>
          </cell>
        </row>
        <row r="637">
          <cell r="H637" t="str">
            <v>yc</v>
          </cell>
          <cell r="J637" t="str">
            <v>Félix</v>
          </cell>
          <cell r="S637" t="str">
            <v>Montjoux</v>
          </cell>
          <cell r="T637">
            <v>1877</v>
          </cell>
          <cell r="U637" t="str">
            <v>Soldat rég. inf.</v>
          </cell>
        </row>
        <row r="638">
          <cell r="H638" t="str">
            <v>yc</v>
          </cell>
          <cell r="J638" t="str">
            <v>Marie</v>
          </cell>
          <cell r="L638" t="str">
            <v>RASPAIL Benjamin</v>
          </cell>
          <cell r="N638" t="str">
            <v>Montjoux</v>
          </cell>
          <cell r="O638" t="str">
            <v>06.02</v>
          </cell>
          <cell r="P638">
            <v>1875</v>
          </cell>
          <cell r="Q638" t="str">
            <v>Marsanne</v>
          </cell>
          <cell r="R638">
            <v>1854</v>
          </cell>
          <cell r="U638" t="str">
            <v>cordonnier</v>
          </cell>
        </row>
        <row r="639">
          <cell r="H639" t="str">
            <v>yc</v>
          </cell>
          <cell r="J639" t="str">
            <v>Marie</v>
          </cell>
          <cell r="L639" t="str">
            <v>MONGE Théodore Bapt vf CHASTAN</v>
          </cell>
          <cell r="N639" t="str">
            <v>Montjoux</v>
          </cell>
          <cell r="O639" t="str">
            <v>01.07</v>
          </cell>
          <cell r="P639">
            <v>1897</v>
          </cell>
        </row>
        <row r="640">
          <cell r="H640" t="str">
            <v>yc</v>
          </cell>
          <cell r="J640" t="str">
            <v>Ernest Félix</v>
          </cell>
          <cell r="Q640" t="str">
            <v>Montjoux</v>
          </cell>
          <cell r="R640">
            <v>1878</v>
          </cell>
        </row>
        <row r="641">
          <cell r="H641" t="str">
            <v>yd</v>
          </cell>
          <cell r="I641" t="str">
            <v>Taulignan</v>
          </cell>
          <cell r="J641" t="str">
            <v>Auguste</v>
          </cell>
          <cell r="L641" t="str">
            <v>BOISSY Elisa Mélanie</v>
          </cell>
          <cell r="M641" t="str">
            <v>Montjoux</v>
          </cell>
          <cell r="O641" t="str">
            <v>&lt;</v>
          </cell>
          <cell r="P641">
            <v>1873</v>
          </cell>
          <cell r="R641">
            <v>1847</v>
          </cell>
        </row>
        <row r="642">
          <cell r="H642" t="str">
            <v>yd</v>
          </cell>
          <cell r="J642" t="str">
            <v>Adolphe</v>
          </cell>
          <cell r="K642" t="str">
            <v>Charols</v>
          </cell>
          <cell r="R642">
            <v>1842</v>
          </cell>
        </row>
        <row r="643">
          <cell r="H643" t="str">
            <v>yd</v>
          </cell>
          <cell r="J643" t="str">
            <v>Marie Mélanie</v>
          </cell>
          <cell r="L643" t="str">
            <v>TARDIEU Isodore Jph</v>
          </cell>
          <cell r="M643" t="str">
            <v>Rousset</v>
          </cell>
          <cell r="N643" t="str">
            <v>Montjoux</v>
          </cell>
          <cell r="O643" t="str">
            <v>07.03</v>
          </cell>
          <cell r="P643">
            <v>1896</v>
          </cell>
          <cell r="Q643" t="str">
            <v>Montjoux</v>
          </cell>
          <cell r="R643">
            <v>1877</v>
          </cell>
          <cell r="U643" t="str">
            <v>maçon</v>
          </cell>
        </row>
        <row r="644">
          <cell r="H644" t="str">
            <v>yd</v>
          </cell>
          <cell r="J644" t="str">
            <v>Amélie Louise</v>
          </cell>
          <cell r="L644" t="str">
            <v>MEGE Emile Célestin</v>
          </cell>
          <cell r="M644" t="str">
            <v>Crupies</v>
          </cell>
          <cell r="N644" t="str">
            <v>Montjoux</v>
          </cell>
          <cell r="O644" t="str">
            <v>24.02</v>
          </cell>
          <cell r="P644">
            <v>1894</v>
          </cell>
          <cell r="Q644" t="str">
            <v>Montjoux</v>
          </cell>
          <cell r="R644">
            <v>1875</v>
          </cell>
        </row>
        <row r="645">
          <cell r="H645" t="str">
            <v>yd</v>
          </cell>
          <cell r="J645" t="str">
            <v>Auguste Elie</v>
          </cell>
          <cell r="L645" t="str">
            <v>BARNIER Julie Lucie</v>
          </cell>
          <cell r="N645" t="str">
            <v>Vesc</v>
          </cell>
          <cell r="O645" t="str">
            <v>24.04</v>
          </cell>
          <cell r="P645">
            <v>1909</v>
          </cell>
          <cell r="Q645" t="str">
            <v>Montjoux</v>
          </cell>
          <cell r="R645">
            <v>1880</v>
          </cell>
        </row>
        <row r="646">
          <cell r="H646" t="str">
            <v>yd</v>
          </cell>
          <cell r="J646" t="str">
            <v>Louis Henri</v>
          </cell>
          <cell r="L646" t="str">
            <v>MONNIER Louise</v>
          </cell>
          <cell r="N646" t="str">
            <v>Bouvières</v>
          </cell>
          <cell r="O646">
            <v>13.03</v>
          </cell>
          <cell r="P646">
            <v>1910</v>
          </cell>
          <cell r="Q646" t="str">
            <v>Montjoux</v>
          </cell>
          <cell r="R646">
            <v>1886</v>
          </cell>
        </row>
        <row r="647">
          <cell r="H647" t="str">
            <v>yd</v>
          </cell>
          <cell r="J647" t="str">
            <v>Lydie Augusta</v>
          </cell>
          <cell r="L647" t="str">
            <v>HILAIRE Jn Pierre</v>
          </cell>
          <cell r="M647" t="str">
            <v>Crest</v>
          </cell>
          <cell r="N647" t="str">
            <v>Montjoux</v>
          </cell>
          <cell r="O647" t="str">
            <v>04.04</v>
          </cell>
          <cell r="P647">
            <v>1891</v>
          </cell>
          <cell r="Q647" t="str">
            <v>Montjoux</v>
          </cell>
          <cell r="R647">
            <v>1873</v>
          </cell>
          <cell r="U647" t="str">
            <v>tourneur bois</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1"/>
  <dimension ref="A1:AT225"/>
  <sheetViews>
    <sheetView showGridLines="0" showRowColHeaders="0" showZeros="0" zoomScale="80" zoomScaleNormal="80" workbookViewId="0">
      <pane xSplit="3" ySplit="1" topLeftCell="D11" activePane="bottomRight" state="frozen"/>
      <selection pane="topRight" activeCell="D1" sqref="D1"/>
      <selection pane="bottomLeft" activeCell="A2" sqref="A2"/>
      <selection pane="bottomRight" activeCell="B2" sqref="B2"/>
    </sheetView>
    <sheetView showGridLines="0" showRowColHeaders="0" showZeros="0" zoomScale="80" zoomScaleNormal="80" workbookViewId="1">
      <pane xSplit="2" ySplit="1" topLeftCell="C2" activePane="bottomRight" state="frozen"/>
      <selection pane="topRight" activeCell="C1" sqref="C1"/>
      <selection pane="bottomLeft" activeCell="A2" sqref="A2"/>
      <selection pane="bottomRight" activeCell="B2" sqref="B2"/>
    </sheetView>
  </sheetViews>
  <sheetFormatPr baseColWidth="10" defaultRowHeight="11.25" x14ac:dyDescent="0.2"/>
  <cols>
    <col min="1" max="1" width="4.28515625" style="150" bestFit="1" customWidth="1"/>
    <col min="2" max="2" width="4.28515625" style="43" hidden="1" customWidth="1"/>
    <col min="3" max="3" width="4.85546875" style="43" customWidth="1"/>
    <col min="4" max="4" width="4.140625" style="43" hidden="1" customWidth="1"/>
    <col min="5" max="5" width="4.28515625" style="43" hidden="1" customWidth="1"/>
    <col min="6" max="6" width="4.28515625" style="159" hidden="1" customWidth="1"/>
    <col min="7" max="7" width="4.28515625" style="43" hidden="1" customWidth="1"/>
    <col min="8" max="8" width="8.5703125" style="87" hidden="1" customWidth="1"/>
    <col min="9" max="9" width="11.85546875" style="87" customWidth="1"/>
    <col min="10" max="10" width="10.42578125" style="87" customWidth="1"/>
    <col min="11" max="11" width="4.7109375" style="87" customWidth="1"/>
    <col min="12" max="12" width="5.140625" style="87" bestFit="1" customWidth="1"/>
    <col min="13" max="13" width="9.42578125" style="87" customWidth="1"/>
    <col min="14" max="14" width="13" style="87" bestFit="1" customWidth="1"/>
    <col min="15" max="15" width="9.42578125" style="87" customWidth="1"/>
    <col min="16" max="16" width="10.85546875" style="87" bestFit="1" customWidth="1"/>
    <col min="17" max="17" width="5.140625" style="87" customWidth="1"/>
    <col min="18" max="18" width="5.140625" style="87" bestFit="1" customWidth="1"/>
    <col min="19" max="19" width="5.28515625" style="87" bestFit="1" customWidth="1"/>
    <col min="20" max="20" width="4.85546875" style="87" bestFit="1" customWidth="1"/>
    <col min="21" max="21" width="3.85546875" style="43" bestFit="1" customWidth="1"/>
    <col min="22" max="22" width="4" style="43" bestFit="1" customWidth="1"/>
    <col min="23" max="23" width="4.5703125" style="43" bestFit="1" customWidth="1"/>
    <col min="24" max="24" width="9.42578125" style="87" bestFit="1" customWidth="1"/>
    <col min="25" max="25" width="12.7109375" style="87" bestFit="1" customWidth="1"/>
    <col min="26" max="26" width="5.28515625" style="87" customWidth="1"/>
    <col min="27" max="27" width="4.5703125" style="43" bestFit="1" customWidth="1"/>
    <col min="28" max="28" width="5.42578125" style="87" bestFit="1" customWidth="1"/>
    <col min="29" max="29" width="10.28515625" style="87" bestFit="1" customWidth="1"/>
    <col min="30" max="30" width="5.28515625" style="87" customWidth="1"/>
    <col min="31" max="31" width="4.5703125" style="43" bestFit="1" customWidth="1"/>
    <col min="32" max="32" width="5.42578125" style="87" bestFit="1" customWidth="1"/>
    <col min="33" max="33" width="5.140625" style="87" bestFit="1" customWidth="1"/>
    <col min="34" max="34" width="5.28515625" style="87" customWidth="1"/>
    <col min="35" max="35" width="4.85546875" style="43" customWidth="1"/>
    <col min="36" max="36" width="3.42578125" style="1" customWidth="1"/>
    <col min="37" max="37" width="8.7109375" style="1" customWidth="1"/>
    <col min="38" max="38" width="5.7109375" style="1" customWidth="1"/>
    <col min="39" max="39" width="6.85546875" style="1" customWidth="1"/>
    <col min="40" max="40" width="6.140625" style="1" customWidth="1"/>
    <col min="41" max="41" width="7.5703125" style="1" customWidth="1"/>
    <col min="42" max="42" width="8.7109375" style="1" customWidth="1"/>
    <col min="43" max="44" width="7.140625" style="1" customWidth="1"/>
    <col min="45" max="45" width="5.85546875" style="1" customWidth="1"/>
    <col min="46" max="54" width="4.7109375" style="1" customWidth="1"/>
    <col min="55" max="55" width="6.28515625" style="1" customWidth="1"/>
    <col min="56" max="56" width="6.7109375" style="1" customWidth="1"/>
    <col min="57" max="58" width="4.7109375" style="1" customWidth="1"/>
    <col min="59" max="16384" width="11.42578125" style="1"/>
  </cols>
  <sheetData>
    <row r="1" spans="1:46" ht="12.75" x14ac:dyDescent="0.2">
      <c r="A1" s="146" t="s">
        <v>45</v>
      </c>
      <c r="B1" s="42" t="s">
        <v>46</v>
      </c>
      <c r="C1" s="42" t="s">
        <v>47</v>
      </c>
      <c r="D1" s="42" t="s">
        <v>48</v>
      </c>
      <c r="E1" s="42" t="s">
        <v>49</v>
      </c>
      <c r="F1" s="158" t="s">
        <v>50</v>
      </c>
      <c r="G1" s="42" t="s">
        <v>51</v>
      </c>
      <c r="H1" s="85" t="s">
        <v>52</v>
      </c>
      <c r="I1" s="85" t="s">
        <v>53</v>
      </c>
      <c r="J1" s="85" t="s">
        <v>54</v>
      </c>
      <c r="K1" s="85" t="s">
        <v>55</v>
      </c>
      <c r="L1" s="85" t="s">
        <v>56</v>
      </c>
      <c r="M1" s="85" t="s">
        <v>57</v>
      </c>
      <c r="N1" s="85" t="s">
        <v>58</v>
      </c>
      <c r="O1" s="85" t="s">
        <v>59</v>
      </c>
      <c r="P1" s="85" t="s">
        <v>60</v>
      </c>
      <c r="Q1" s="85" t="s">
        <v>119</v>
      </c>
      <c r="R1" s="85" t="s">
        <v>61</v>
      </c>
      <c r="S1" s="85" t="s">
        <v>62</v>
      </c>
      <c r="T1" s="85" t="s">
        <v>63</v>
      </c>
      <c r="U1" s="42" t="s">
        <v>64</v>
      </c>
      <c r="V1" s="42" t="s">
        <v>65</v>
      </c>
      <c r="W1" s="42" t="s">
        <v>150</v>
      </c>
      <c r="X1" s="85" t="s">
        <v>151</v>
      </c>
      <c r="Y1" s="85" t="s">
        <v>152</v>
      </c>
      <c r="Z1" s="85" t="s">
        <v>153</v>
      </c>
      <c r="AA1" s="42" t="s">
        <v>154</v>
      </c>
      <c r="AB1" s="85" t="s">
        <v>155</v>
      </c>
      <c r="AC1" s="85" t="s">
        <v>156</v>
      </c>
      <c r="AD1" s="85" t="s">
        <v>157</v>
      </c>
      <c r="AE1" s="42" t="s">
        <v>158</v>
      </c>
      <c r="AF1" s="85" t="s">
        <v>159</v>
      </c>
      <c r="AG1" s="85" t="s">
        <v>160</v>
      </c>
      <c r="AH1" s="85" t="s">
        <v>161</v>
      </c>
      <c r="AI1" s="166" t="s">
        <v>341</v>
      </c>
    </row>
    <row r="2" spans="1:46" x14ac:dyDescent="0.2">
      <c r="A2" s="149">
        <v>27</v>
      </c>
      <c r="B2" s="44">
        <v>1</v>
      </c>
      <c r="C2" s="44">
        <v>1</v>
      </c>
      <c r="D2" s="44">
        <v>52</v>
      </c>
      <c r="E2" s="44">
        <v>8</v>
      </c>
      <c r="F2" s="160">
        <v>7</v>
      </c>
      <c r="G2" s="44">
        <v>6</v>
      </c>
      <c r="H2" s="86" t="s">
        <v>929</v>
      </c>
      <c r="I2" s="86" t="s">
        <v>73</v>
      </c>
      <c r="J2" s="86" t="s">
        <v>91</v>
      </c>
      <c r="K2" s="86">
        <v>0</v>
      </c>
      <c r="L2" s="86" t="s">
        <v>165</v>
      </c>
      <c r="M2" s="86" t="s">
        <v>641</v>
      </c>
      <c r="N2" s="86" t="s">
        <v>642</v>
      </c>
      <c r="O2" s="86"/>
      <c r="P2" s="86"/>
      <c r="Q2" s="86"/>
      <c r="R2" s="86"/>
      <c r="S2" s="86">
        <v>0</v>
      </c>
      <c r="T2" s="86"/>
      <c r="U2" s="44">
        <v>21</v>
      </c>
      <c r="V2" s="44">
        <v>11</v>
      </c>
      <c r="W2" s="44">
        <v>12</v>
      </c>
      <c r="X2" s="86" t="s">
        <v>681</v>
      </c>
      <c r="Y2" s="86" t="s">
        <v>807</v>
      </c>
      <c r="Z2" s="86"/>
      <c r="AA2" s="44"/>
      <c r="AB2" s="86"/>
      <c r="AC2" s="86"/>
      <c r="AD2" s="86"/>
      <c r="AE2" s="44"/>
      <c r="AF2" s="86"/>
      <c r="AG2" s="86"/>
      <c r="AH2" s="86"/>
      <c r="AI2" s="96">
        <v>1950</v>
      </c>
    </row>
    <row r="3" spans="1:46" x14ac:dyDescent="0.2">
      <c r="A3" s="149">
        <v>21</v>
      </c>
      <c r="B3" s="44">
        <v>2</v>
      </c>
      <c r="C3" s="44">
        <v>2</v>
      </c>
      <c r="D3" s="44">
        <v>52</v>
      </c>
      <c r="E3" s="44">
        <v>7</v>
      </c>
      <c r="F3" s="160">
        <v>6</v>
      </c>
      <c r="G3" s="44">
        <v>7</v>
      </c>
      <c r="H3" s="86" t="s">
        <v>365</v>
      </c>
      <c r="I3" s="86" t="s">
        <v>73</v>
      </c>
      <c r="J3" s="86" t="s">
        <v>76</v>
      </c>
      <c r="K3" s="86" t="s">
        <v>176</v>
      </c>
      <c r="L3" s="86" t="s">
        <v>144</v>
      </c>
      <c r="M3" s="86" t="s">
        <v>656</v>
      </c>
      <c r="N3" s="86" t="s">
        <v>636</v>
      </c>
      <c r="O3" s="86" t="s">
        <v>819</v>
      </c>
      <c r="P3" s="86" t="s">
        <v>642</v>
      </c>
      <c r="Q3" s="86" t="s">
        <v>176</v>
      </c>
      <c r="R3" s="86" t="s">
        <v>176</v>
      </c>
      <c r="S3" s="86" t="s">
        <v>657</v>
      </c>
      <c r="T3" s="86" t="s">
        <v>176</v>
      </c>
      <c r="U3" s="44">
        <v>14</v>
      </c>
      <c r="V3" s="44">
        <v>38</v>
      </c>
      <c r="W3" s="44">
        <v>11</v>
      </c>
      <c r="X3" s="86" t="s">
        <v>658</v>
      </c>
      <c r="Y3" s="86" t="s">
        <v>683</v>
      </c>
      <c r="Z3" s="86">
        <v>0</v>
      </c>
      <c r="AA3" s="44"/>
      <c r="AB3" s="86"/>
      <c r="AC3" s="86"/>
      <c r="AD3" s="86"/>
      <c r="AE3" s="44"/>
      <c r="AF3" s="86"/>
      <c r="AG3" s="86"/>
      <c r="AH3" s="86"/>
      <c r="AI3" s="96">
        <v>1915</v>
      </c>
    </row>
    <row r="4" spans="1:46" x14ac:dyDescent="0.2">
      <c r="A4" s="149">
        <v>11</v>
      </c>
      <c r="B4" s="44">
        <v>2</v>
      </c>
      <c r="C4" s="44">
        <v>3</v>
      </c>
      <c r="D4" s="44">
        <v>52</v>
      </c>
      <c r="E4" s="44">
        <v>6</v>
      </c>
      <c r="F4" s="160">
        <v>3</v>
      </c>
      <c r="G4" s="44">
        <v>4</v>
      </c>
      <c r="H4" s="86" t="s">
        <v>382</v>
      </c>
      <c r="I4" s="86" t="s">
        <v>746</v>
      </c>
      <c r="J4" s="86" t="s">
        <v>77</v>
      </c>
      <c r="K4" s="86">
        <v>0</v>
      </c>
      <c r="L4" s="86" t="s">
        <v>165</v>
      </c>
      <c r="M4" s="86" t="s">
        <v>654</v>
      </c>
      <c r="N4" s="86" t="s">
        <v>683</v>
      </c>
      <c r="O4" s="86"/>
      <c r="P4" s="86"/>
      <c r="Q4" s="86"/>
      <c r="R4" s="86"/>
      <c r="S4" s="86" t="s">
        <v>655</v>
      </c>
      <c r="T4" s="86"/>
      <c r="U4" s="44">
        <v>6</v>
      </c>
      <c r="V4" s="44">
        <v>32</v>
      </c>
      <c r="W4" s="44">
        <v>21</v>
      </c>
      <c r="X4" s="86" t="s">
        <v>658</v>
      </c>
      <c r="Y4" s="86" t="s">
        <v>683</v>
      </c>
      <c r="Z4" s="86">
        <v>0</v>
      </c>
      <c r="AA4" s="44"/>
      <c r="AB4" s="86"/>
      <c r="AC4" s="86"/>
      <c r="AD4" s="86"/>
      <c r="AE4" s="44"/>
      <c r="AF4" s="86"/>
      <c r="AG4" s="86"/>
      <c r="AH4" s="86"/>
      <c r="AI4" s="96">
        <v>1925</v>
      </c>
    </row>
    <row r="5" spans="1:46" x14ac:dyDescent="0.2">
      <c r="A5" s="149">
        <v>14</v>
      </c>
      <c r="B5" s="44">
        <v>3</v>
      </c>
      <c r="C5" s="44">
        <v>4</v>
      </c>
      <c r="D5" s="44">
        <v>52</v>
      </c>
      <c r="E5" s="44">
        <v>6</v>
      </c>
      <c r="F5" s="160">
        <v>5</v>
      </c>
      <c r="G5" s="44">
        <v>6</v>
      </c>
      <c r="H5" s="86" t="s">
        <v>284</v>
      </c>
      <c r="I5" s="86" t="s">
        <v>73</v>
      </c>
      <c r="J5" s="86" t="s">
        <v>79</v>
      </c>
      <c r="K5" s="86">
        <v>0</v>
      </c>
      <c r="L5" s="86" t="s">
        <v>144</v>
      </c>
      <c r="M5" s="86" t="s">
        <v>678</v>
      </c>
      <c r="N5" s="86" t="s">
        <v>636</v>
      </c>
      <c r="O5" s="86" t="s">
        <v>820</v>
      </c>
      <c r="P5" s="86" t="s">
        <v>636</v>
      </c>
      <c r="Q5" s="86"/>
      <c r="R5" s="86"/>
      <c r="S5" s="86" t="s">
        <v>679</v>
      </c>
      <c r="T5" s="86"/>
      <c r="U5" s="44">
        <v>8</v>
      </c>
      <c r="V5" s="44">
        <v>35</v>
      </c>
      <c r="W5" s="44">
        <v>38</v>
      </c>
      <c r="X5" s="86" t="s">
        <v>680</v>
      </c>
      <c r="Y5" s="86" t="s">
        <v>636</v>
      </c>
      <c r="Z5" s="86"/>
      <c r="AA5" s="44"/>
      <c r="AB5" s="86"/>
      <c r="AC5" s="86"/>
      <c r="AD5" s="86"/>
      <c r="AE5" s="44"/>
      <c r="AF5" s="86"/>
      <c r="AG5" s="86"/>
      <c r="AH5" s="86"/>
      <c r="AI5" s="96">
        <v>1890</v>
      </c>
    </row>
    <row r="6" spans="1:46" x14ac:dyDescent="0.2">
      <c r="A6" s="147">
        <v>38</v>
      </c>
      <c r="B6" s="44">
        <v>3</v>
      </c>
      <c r="C6" s="44">
        <v>5</v>
      </c>
      <c r="D6" s="44"/>
      <c r="E6" s="44"/>
      <c r="F6" s="160"/>
      <c r="G6" s="44"/>
      <c r="H6" s="86"/>
      <c r="I6" s="86" t="s">
        <v>763</v>
      </c>
      <c r="J6" s="86" t="s">
        <v>764</v>
      </c>
      <c r="K6" s="86">
        <v>0</v>
      </c>
      <c r="L6" s="86" t="s">
        <v>165</v>
      </c>
      <c r="M6" s="86" t="s">
        <v>718</v>
      </c>
      <c r="N6" s="86" t="s">
        <v>821</v>
      </c>
      <c r="O6" s="86"/>
      <c r="P6" s="86"/>
      <c r="Q6" s="86"/>
      <c r="R6" s="86"/>
      <c r="S6" s="86">
        <v>0</v>
      </c>
      <c r="T6" s="86"/>
      <c r="U6" s="44"/>
      <c r="V6" s="44"/>
      <c r="W6" s="44">
        <v>14</v>
      </c>
      <c r="X6" s="86" t="s">
        <v>680</v>
      </c>
      <c r="Y6" s="86" t="s">
        <v>636</v>
      </c>
      <c r="Z6" s="86"/>
      <c r="AA6" s="44"/>
      <c r="AB6" s="86"/>
      <c r="AC6" s="86"/>
      <c r="AD6" s="86"/>
      <c r="AE6" s="44"/>
      <c r="AF6" s="86"/>
      <c r="AG6" s="86"/>
      <c r="AH6" s="86"/>
      <c r="AI6" s="96">
        <v>1895</v>
      </c>
    </row>
    <row r="7" spans="1:46" x14ac:dyDescent="0.2">
      <c r="A7" s="149">
        <v>6</v>
      </c>
      <c r="B7" s="44">
        <v>3</v>
      </c>
      <c r="C7" s="44">
        <v>6</v>
      </c>
      <c r="D7" s="44">
        <v>52</v>
      </c>
      <c r="E7" s="44">
        <v>5</v>
      </c>
      <c r="F7" s="160" t="s">
        <v>175</v>
      </c>
      <c r="G7" s="44">
        <v>3</v>
      </c>
      <c r="H7" s="86" t="s">
        <v>355</v>
      </c>
      <c r="I7" s="86" t="s">
        <v>746</v>
      </c>
      <c r="J7" s="86" t="s">
        <v>71</v>
      </c>
      <c r="K7" s="86" t="s">
        <v>176</v>
      </c>
      <c r="L7" s="86" t="s">
        <v>144</v>
      </c>
      <c r="M7" s="86" t="s">
        <v>698</v>
      </c>
      <c r="N7" s="86" t="s">
        <v>661</v>
      </c>
      <c r="O7" s="86" t="s">
        <v>811</v>
      </c>
      <c r="P7" s="86" t="s">
        <v>683</v>
      </c>
      <c r="Q7" s="86" t="s">
        <v>176</v>
      </c>
      <c r="R7" s="86" t="s">
        <v>176</v>
      </c>
      <c r="S7" s="86" t="s">
        <v>699</v>
      </c>
      <c r="T7" s="86" t="s">
        <v>176</v>
      </c>
      <c r="U7" s="44">
        <v>2</v>
      </c>
      <c r="V7" s="44">
        <v>30</v>
      </c>
      <c r="W7" s="44">
        <v>32</v>
      </c>
      <c r="X7" s="86" t="s">
        <v>700</v>
      </c>
      <c r="Y7" s="86" t="s">
        <v>683</v>
      </c>
      <c r="Z7" s="86">
        <v>0</v>
      </c>
      <c r="AA7" s="44"/>
      <c r="AB7" s="86"/>
      <c r="AC7" s="86"/>
      <c r="AD7" s="86"/>
      <c r="AE7" s="44"/>
      <c r="AF7" s="86"/>
      <c r="AG7" s="86"/>
      <c r="AH7" s="86"/>
      <c r="AI7" s="96">
        <v>1895</v>
      </c>
    </row>
    <row r="8" spans="1:46" x14ac:dyDescent="0.2">
      <c r="A8" s="147">
        <v>32</v>
      </c>
      <c r="B8" s="44">
        <v>3</v>
      </c>
      <c r="C8" s="44">
        <v>7</v>
      </c>
      <c r="D8" s="44"/>
      <c r="E8" s="44"/>
      <c r="F8" s="160"/>
      <c r="G8" s="44"/>
      <c r="H8" s="86"/>
      <c r="I8" s="86" t="s">
        <v>751</v>
      </c>
      <c r="J8" s="86" t="s">
        <v>752</v>
      </c>
      <c r="K8" s="86">
        <v>0</v>
      </c>
      <c r="L8" s="86" t="s">
        <v>165</v>
      </c>
      <c r="M8" s="86" t="s">
        <v>719</v>
      </c>
      <c r="N8" s="86" t="s">
        <v>812</v>
      </c>
      <c r="O8" s="86" t="s">
        <v>813</v>
      </c>
      <c r="P8" s="86" t="s">
        <v>683</v>
      </c>
      <c r="Q8" s="86"/>
      <c r="R8" s="86"/>
      <c r="S8" s="86">
        <v>0</v>
      </c>
      <c r="T8" s="86"/>
      <c r="U8" s="44"/>
      <c r="V8" s="44"/>
      <c r="W8" s="44">
        <v>6</v>
      </c>
      <c r="X8" s="86" t="s">
        <v>700</v>
      </c>
      <c r="Y8" s="86" t="s">
        <v>683</v>
      </c>
      <c r="Z8" s="86">
        <v>0</v>
      </c>
      <c r="AA8" s="44"/>
      <c r="AB8" s="86"/>
      <c r="AC8" s="86"/>
      <c r="AD8" s="86"/>
      <c r="AE8" s="44"/>
      <c r="AF8" s="86"/>
      <c r="AG8" s="86"/>
      <c r="AH8" s="86"/>
      <c r="AI8" s="96">
        <v>1896</v>
      </c>
    </row>
    <row r="9" spans="1:46" x14ac:dyDescent="0.2">
      <c r="A9" s="149">
        <v>8</v>
      </c>
      <c r="B9" s="44">
        <v>4</v>
      </c>
      <c r="C9" s="44">
        <v>8</v>
      </c>
      <c r="D9" s="44">
        <v>52</v>
      </c>
      <c r="E9" s="44">
        <v>5</v>
      </c>
      <c r="F9" s="160">
        <v>2</v>
      </c>
      <c r="G9" s="44">
        <v>5</v>
      </c>
      <c r="H9" s="86" t="s">
        <v>356</v>
      </c>
      <c r="I9" s="87" t="s">
        <v>73</v>
      </c>
      <c r="J9" s="86" t="s">
        <v>74</v>
      </c>
      <c r="K9" s="86">
        <v>0</v>
      </c>
      <c r="L9" s="86" t="s">
        <v>144</v>
      </c>
      <c r="M9" s="86" t="s">
        <v>692</v>
      </c>
      <c r="N9" s="86" t="s">
        <v>635</v>
      </c>
      <c r="O9" s="86" t="s">
        <v>815</v>
      </c>
      <c r="P9" s="86" t="s">
        <v>636</v>
      </c>
      <c r="Q9" s="86"/>
      <c r="R9" s="86"/>
      <c r="S9" s="86" t="s">
        <v>693</v>
      </c>
      <c r="T9" s="86"/>
      <c r="U9" s="44">
        <v>31</v>
      </c>
      <c r="V9" s="44">
        <v>3</v>
      </c>
      <c r="W9" s="44">
        <v>35</v>
      </c>
      <c r="X9" s="86" t="s">
        <v>694</v>
      </c>
      <c r="Y9" s="86" t="s">
        <v>636</v>
      </c>
      <c r="Z9" s="86"/>
      <c r="AA9" s="44"/>
      <c r="AB9" s="86"/>
      <c r="AC9" s="86"/>
      <c r="AD9" s="86"/>
      <c r="AE9" s="44"/>
      <c r="AF9" s="86"/>
      <c r="AG9" s="86"/>
      <c r="AH9" s="86"/>
      <c r="AI9" s="96">
        <v>1865</v>
      </c>
    </row>
    <row r="10" spans="1:46" x14ac:dyDescent="0.2">
      <c r="A10" s="147">
        <v>35</v>
      </c>
      <c r="B10" s="44">
        <v>4</v>
      </c>
      <c r="C10" s="44">
        <v>9</v>
      </c>
      <c r="D10" s="44"/>
      <c r="E10" s="44"/>
      <c r="F10" s="160"/>
      <c r="G10" s="44"/>
      <c r="H10" s="86"/>
      <c r="I10" s="86" t="s">
        <v>757</v>
      </c>
      <c r="J10" s="86" t="s">
        <v>758</v>
      </c>
      <c r="K10" s="86">
        <v>0</v>
      </c>
      <c r="L10" s="86" t="s">
        <v>165</v>
      </c>
      <c r="M10" s="86" t="s">
        <v>720</v>
      </c>
      <c r="N10" s="86" t="s">
        <v>816</v>
      </c>
      <c r="O10" s="86" t="s">
        <v>817</v>
      </c>
      <c r="P10" s="86" t="s">
        <v>636</v>
      </c>
      <c r="Q10" s="86"/>
      <c r="R10" s="86"/>
      <c r="S10" s="86">
        <v>0</v>
      </c>
      <c r="T10" s="86"/>
      <c r="U10" s="44"/>
      <c r="V10" s="44"/>
      <c r="W10" s="44">
        <v>8</v>
      </c>
      <c r="X10" s="86" t="s">
        <v>694</v>
      </c>
      <c r="Y10" s="86" t="s">
        <v>636</v>
      </c>
      <c r="Z10" s="86"/>
      <c r="AA10" s="44"/>
      <c r="AB10" s="86"/>
      <c r="AC10" s="86"/>
      <c r="AD10" s="86"/>
      <c r="AE10" s="44"/>
      <c r="AF10" s="86"/>
      <c r="AG10" s="86"/>
      <c r="AH10" s="86"/>
      <c r="AI10" s="96">
        <v>1866</v>
      </c>
      <c r="AJ10" s="44"/>
      <c r="AL10" s="44"/>
      <c r="AM10" s="44"/>
      <c r="AN10" s="44"/>
      <c r="AO10" s="3"/>
      <c r="AP10" s="3"/>
      <c r="AQ10" s="3"/>
      <c r="AR10" s="3"/>
      <c r="AS10" s="3"/>
      <c r="AT10" s="3"/>
    </row>
    <row r="11" spans="1:46" x14ac:dyDescent="0.2">
      <c r="A11" s="149">
        <v>2</v>
      </c>
      <c r="B11" s="44">
        <v>4</v>
      </c>
      <c r="C11" s="44">
        <v>12</v>
      </c>
      <c r="D11" s="44">
        <v>52</v>
      </c>
      <c r="E11" s="44">
        <v>4</v>
      </c>
      <c r="F11" s="160">
        <v>1</v>
      </c>
      <c r="G11" s="44">
        <v>1</v>
      </c>
      <c r="H11" s="86" t="s">
        <v>338</v>
      </c>
      <c r="I11" s="86" t="s">
        <v>746</v>
      </c>
      <c r="J11" s="86" t="s">
        <v>67</v>
      </c>
      <c r="K11" s="86" t="s">
        <v>176</v>
      </c>
      <c r="L11" s="86" t="s">
        <v>144</v>
      </c>
      <c r="M11" s="86" t="s">
        <v>714</v>
      </c>
      <c r="N11" s="86" t="s">
        <v>632</v>
      </c>
      <c r="O11" s="86" t="s">
        <v>799</v>
      </c>
      <c r="P11" s="86" t="s">
        <v>697</v>
      </c>
      <c r="Q11" s="86" t="s">
        <v>176</v>
      </c>
      <c r="R11" s="86" t="s">
        <v>176</v>
      </c>
      <c r="S11" s="86" t="s">
        <v>715</v>
      </c>
      <c r="T11" s="86" t="s">
        <v>176</v>
      </c>
      <c r="U11" s="44">
        <v>1</v>
      </c>
      <c r="V11" s="44">
        <v>28</v>
      </c>
      <c r="W11" s="44">
        <v>29</v>
      </c>
      <c r="X11" s="86" t="s">
        <v>716</v>
      </c>
      <c r="Y11" s="86" t="s">
        <v>633</v>
      </c>
      <c r="Z11" s="86">
        <v>0</v>
      </c>
      <c r="AA11" s="44">
        <v>30</v>
      </c>
      <c r="AB11" s="86" t="s">
        <v>717</v>
      </c>
      <c r="AC11" s="86" t="s">
        <v>630</v>
      </c>
      <c r="AD11" s="86">
        <v>0</v>
      </c>
      <c r="AE11" s="44"/>
      <c r="AF11" s="86"/>
      <c r="AG11" s="86"/>
      <c r="AH11" s="86"/>
      <c r="AI11" s="96">
        <v>1855</v>
      </c>
    </row>
    <row r="12" spans="1:46" x14ac:dyDescent="0.2">
      <c r="A12" s="147">
        <v>30</v>
      </c>
      <c r="B12" s="44">
        <v>4</v>
      </c>
      <c r="C12" s="44">
        <v>13</v>
      </c>
      <c r="D12" s="44"/>
      <c r="E12" s="44"/>
      <c r="F12" s="160"/>
      <c r="G12" s="44"/>
      <c r="H12" s="86"/>
      <c r="I12" s="86" t="s">
        <v>750</v>
      </c>
      <c r="J12" s="86" t="s">
        <v>87</v>
      </c>
      <c r="K12" s="86">
        <v>0</v>
      </c>
      <c r="L12" s="86" t="s">
        <v>165</v>
      </c>
      <c r="M12" s="86" t="s">
        <v>721</v>
      </c>
      <c r="N12" s="86" t="s">
        <v>661</v>
      </c>
      <c r="O12" s="86"/>
      <c r="P12" s="86"/>
      <c r="Q12" s="86"/>
      <c r="R12" s="86"/>
      <c r="S12" s="86">
        <v>0</v>
      </c>
      <c r="T12" s="86"/>
      <c r="U12" s="44"/>
      <c r="V12" s="44"/>
      <c r="W12" s="44">
        <v>2</v>
      </c>
      <c r="X12" s="86" t="s">
        <v>717</v>
      </c>
      <c r="Y12" s="86" t="s">
        <v>630</v>
      </c>
      <c r="Z12" s="86">
        <v>0</v>
      </c>
      <c r="AA12" s="44"/>
      <c r="AB12" s="86"/>
      <c r="AC12" s="86"/>
      <c r="AD12" s="86">
        <v>0</v>
      </c>
      <c r="AE12" s="44"/>
      <c r="AF12" s="86"/>
      <c r="AG12" s="86"/>
      <c r="AH12" s="86"/>
      <c r="AI12" s="96">
        <v>1856</v>
      </c>
    </row>
    <row r="13" spans="1:46" x14ac:dyDescent="0.2">
      <c r="A13" s="147">
        <v>31</v>
      </c>
      <c r="B13" s="44">
        <v>5</v>
      </c>
      <c r="C13" s="44">
        <v>16</v>
      </c>
      <c r="D13" s="44"/>
      <c r="E13" s="44"/>
      <c r="F13" s="160"/>
      <c r="G13" s="44"/>
      <c r="H13" s="86"/>
      <c r="I13" s="86" t="s">
        <v>73</v>
      </c>
      <c r="J13" s="86" t="s">
        <v>92</v>
      </c>
      <c r="K13" s="86" t="s">
        <v>176</v>
      </c>
      <c r="L13" s="86" t="s">
        <v>144</v>
      </c>
      <c r="M13" s="86" t="s">
        <v>176</v>
      </c>
      <c r="N13" s="86" t="s">
        <v>176</v>
      </c>
      <c r="O13" s="86" t="s">
        <v>802</v>
      </c>
      <c r="P13" s="86" t="s">
        <v>801</v>
      </c>
      <c r="Q13" s="86" t="s">
        <v>176</v>
      </c>
      <c r="R13" s="86" t="s">
        <v>176</v>
      </c>
      <c r="S13" s="86" t="s">
        <v>713</v>
      </c>
      <c r="T13" s="86" t="s">
        <v>176</v>
      </c>
      <c r="U13" s="44"/>
      <c r="V13" s="44"/>
      <c r="W13" s="44">
        <v>3</v>
      </c>
      <c r="X13" s="86" t="s">
        <v>712</v>
      </c>
      <c r="Y13" s="86" t="s">
        <v>635</v>
      </c>
      <c r="Z13" s="86">
        <v>0</v>
      </c>
      <c r="AA13" s="44"/>
      <c r="AB13" s="86"/>
      <c r="AC13" s="86"/>
      <c r="AD13" s="86"/>
      <c r="AE13" s="44"/>
      <c r="AF13" s="86"/>
      <c r="AG13" s="86"/>
      <c r="AH13" s="86"/>
      <c r="AI13" s="96"/>
    </row>
    <row r="14" spans="1:46" x14ac:dyDescent="0.2">
      <c r="A14" s="149">
        <v>3</v>
      </c>
      <c r="B14" s="44">
        <v>5</v>
      </c>
      <c r="C14" s="44">
        <v>17</v>
      </c>
      <c r="D14" s="44">
        <v>52</v>
      </c>
      <c r="E14" s="44">
        <v>4</v>
      </c>
      <c r="F14" s="160">
        <v>1</v>
      </c>
      <c r="G14" s="44">
        <v>2</v>
      </c>
      <c r="H14" s="86" t="s">
        <v>339</v>
      </c>
      <c r="I14" s="86" t="s">
        <v>746</v>
      </c>
      <c r="J14" s="86" t="s">
        <v>68</v>
      </c>
      <c r="K14" s="86" t="s">
        <v>176</v>
      </c>
      <c r="L14" s="86" t="s">
        <v>165</v>
      </c>
      <c r="M14" s="86" t="s">
        <v>711</v>
      </c>
      <c r="N14" s="86" t="s">
        <v>697</v>
      </c>
      <c r="O14" s="86" t="s">
        <v>800</v>
      </c>
      <c r="P14" s="86" t="s">
        <v>801</v>
      </c>
      <c r="Q14" s="86" t="s">
        <v>176</v>
      </c>
      <c r="R14" s="86" t="s">
        <v>176</v>
      </c>
      <c r="S14" s="86" t="s">
        <v>176</v>
      </c>
      <c r="T14" s="86" t="s">
        <v>176</v>
      </c>
      <c r="U14" s="44">
        <v>1</v>
      </c>
      <c r="V14" s="44">
        <v>28</v>
      </c>
      <c r="W14" s="44">
        <v>31</v>
      </c>
      <c r="X14" s="86" t="s">
        <v>712</v>
      </c>
      <c r="Y14" s="86" t="s">
        <v>635</v>
      </c>
      <c r="Z14" s="86">
        <v>0</v>
      </c>
      <c r="AA14" s="44"/>
      <c r="AB14" s="86"/>
      <c r="AC14" s="86"/>
      <c r="AD14" s="86"/>
      <c r="AE14" s="44"/>
      <c r="AF14" s="86"/>
      <c r="AG14" s="86"/>
      <c r="AH14" s="86"/>
      <c r="AI14" s="96">
        <v>1849</v>
      </c>
    </row>
    <row r="15" spans="1:46" x14ac:dyDescent="0.2">
      <c r="A15" s="149">
        <v>1</v>
      </c>
      <c r="B15" s="44">
        <v>5</v>
      </c>
      <c r="C15" s="44">
        <v>24</v>
      </c>
      <c r="D15" s="44">
        <v>52</v>
      </c>
      <c r="E15" s="44">
        <v>3</v>
      </c>
      <c r="F15" s="160">
        <v>1</v>
      </c>
      <c r="G15" s="44">
        <v>1</v>
      </c>
      <c r="H15" s="86" t="s">
        <v>283</v>
      </c>
      <c r="I15" s="87" t="s">
        <v>746</v>
      </c>
      <c r="J15" s="86" t="s">
        <v>66</v>
      </c>
      <c r="K15" s="86" t="s">
        <v>176</v>
      </c>
      <c r="L15" s="86" t="s">
        <v>144</v>
      </c>
      <c r="M15" s="86" t="s">
        <v>722</v>
      </c>
      <c r="N15" s="86" t="s">
        <v>697</v>
      </c>
      <c r="O15" s="86" t="s">
        <v>795</v>
      </c>
      <c r="P15" s="86" t="s">
        <v>688</v>
      </c>
      <c r="Q15" s="86" t="s">
        <v>176</v>
      </c>
      <c r="R15" s="86" t="s">
        <v>176</v>
      </c>
      <c r="S15" s="86" t="s">
        <v>742</v>
      </c>
      <c r="T15" s="86" t="s">
        <v>176</v>
      </c>
      <c r="U15" s="44">
        <v>43</v>
      </c>
      <c r="V15" s="44">
        <v>44</v>
      </c>
      <c r="W15" s="44">
        <v>28</v>
      </c>
      <c r="X15" s="86" t="s">
        <v>738</v>
      </c>
      <c r="Y15" s="86" t="s">
        <v>744</v>
      </c>
      <c r="Z15" s="86">
        <v>0</v>
      </c>
      <c r="AA15" s="44"/>
      <c r="AB15" s="86"/>
      <c r="AC15" s="86"/>
      <c r="AD15" s="86"/>
      <c r="AE15" s="44"/>
      <c r="AF15" s="86"/>
      <c r="AG15" s="86"/>
      <c r="AH15" s="86"/>
      <c r="AI15" s="96">
        <v>1829</v>
      </c>
    </row>
    <row r="16" spans="1:46" x14ac:dyDescent="0.2">
      <c r="A16" s="147">
        <v>28</v>
      </c>
      <c r="B16" s="44">
        <v>5</v>
      </c>
      <c r="C16" s="44">
        <v>25</v>
      </c>
      <c r="D16" s="44"/>
      <c r="E16" s="44"/>
      <c r="F16" s="160"/>
      <c r="G16" s="44"/>
      <c r="H16" s="86"/>
      <c r="I16" s="86" t="s">
        <v>747</v>
      </c>
      <c r="J16" s="86" t="s">
        <v>748</v>
      </c>
      <c r="K16" s="86">
        <v>0</v>
      </c>
      <c r="L16" s="86" t="s">
        <v>165</v>
      </c>
      <c r="M16" s="86" t="s">
        <v>723</v>
      </c>
      <c r="N16" s="86" t="s">
        <v>744</v>
      </c>
      <c r="O16" s="86" t="s">
        <v>796</v>
      </c>
      <c r="P16" s="86" t="s">
        <v>702</v>
      </c>
      <c r="Q16" s="86"/>
      <c r="R16" s="86"/>
      <c r="S16" s="86">
        <v>0</v>
      </c>
      <c r="T16" s="86"/>
      <c r="U16" s="44"/>
      <c r="V16" s="44"/>
      <c r="W16" s="44">
        <v>1</v>
      </c>
      <c r="X16" s="86" t="s">
        <v>738</v>
      </c>
      <c r="Y16" s="86" t="s">
        <v>744</v>
      </c>
      <c r="Z16" s="86">
        <v>0</v>
      </c>
      <c r="AA16" s="44"/>
      <c r="AB16" s="86"/>
      <c r="AC16" s="86"/>
      <c r="AD16" s="86"/>
      <c r="AE16" s="44"/>
      <c r="AF16" s="86"/>
      <c r="AG16" s="86"/>
      <c r="AH16" s="86"/>
      <c r="AI16" s="96">
        <v>1830</v>
      </c>
    </row>
    <row r="17" spans="1:35" x14ac:dyDescent="0.2">
      <c r="A17" s="149"/>
      <c r="B17" s="44">
        <v>6</v>
      </c>
      <c r="C17" s="44">
        <v>34</v>
      </c>
      <c r="D17" s="44"/>
      <c r="E17" s="44"/>
      <c r="F17" s="160"/>
      <c r="G17" s="44"/>
      <c r="H17" s="86"/>
      <c r="I17" s="86" t="s">
        <v>891</v>
      </c>
      <c r="J17" s="86"/>
      <c r="K17" s="86"/>
      <c r="L17" s="86"/>
      <c r="M17" s="86"/>
      <c r="N17" s="86"/>
      <c r="O17" s="86"/>
      <c r="P17" s="86"/>
      <c r="Q17" s="86"/>
      <c r="R17" s="86"/>
      <c r="S17" s="86"/>
      <c r="T17" s="86"/>
      <c r="U17" s="44"/>
      <c r="V17" s="44"/>
      <c r="W17" s="44"/>
      <c r="X17" s="86"/>
      <c r="Y17" s="86"/>
      <c r="Z17" s="86"/>
      <c r="AA17" s="44"/>
      <c r="AB17" s="86"/>
      <c r="AC17" s="86"/>
      <c r="AD17" s="86"/>
      <c r="AE17" s="44"/>
      <c r="AF17" s="86"/>
      <c r="AG17" s="86"/>
      <c r="AH17" s="86"/>
      <c r="AI17" s="96"/>
    </row>
    <row r="18" spans="1:35" x14ac:dyDescent="0.2">
      <c r="A18" s="149"/>
      <c r="B18" s="44">
        <v>6</v>
      </c>
      <c r="C18" s="44">
        <v>35</v>
      </c>
      <c r="D18" s="44"/>
      <c r="E18" s="44"/>
      <c r="F18" s="160"/>
      <c r="G18" s="44"/>
      <c r="H18" s="86"/>
      <c r="I18" s="86" t="s">
        <v>892</v>
      </c>
      <c r="J18" s="86"/>
      <c r="K18" s="86"/>
      <c r="L18" s="86"/>
      <c r="M18" s="86"/>
      <c r="N18" s="86"/>
      <c r="O18" s="86"/>
      <c r="P18" s="86"/>
      <c r="Q18" s="86"/>
      <c r="R18" s="86"/>
      <c r="S18" s="86"/>
      <c r="T18" s="86"/>
      <c r="U18" s="44"/>
      <c r="V18" s="44"/>
      <c r="W18" s="44"/>
      <c r="X18" s="86"/>
      <c r="Y18" s="86"/>
      <c r="Z18" s="86"/>
      <c r="AA18" s="44"/>
      <c r="AB18" s="86"/>
      <c r="AC18" s="86"/>
      <c r="AD18" s="86"/>
      <c r="AE18" s="44"/>
      <c r="AF18" s="86"/>
      <c r="AG18" s="86"/>
      <c r="AH18" s="86"/>
      <c r="AI18" s="96"/>
    </row>
    <row r="19" spans="1:35" x14ac:dyDescent="0.2">
      <c r="A19" s="147">
        <v>43</v>
      </c>
      <c r="B19" s="44">
        <v>6</v>
      </c>
      <c r="C19" s="44">
        <v>48</v>
      </c>
      <c r="D19" s="44"/>
      <c r="E19" s="44"/>
      <c r="F19" s="160"/>
      <c r="G19" s="44"/>
      <c r="H19" s="86"/>
      <c r="I19" s="86" t="s">
        <v>746</v>
      </c>
      <c r="J19" s="86" t="s">
        <v>94</v>
      </c>
      <c r="K19" s="86" t="s">
        <v>176</v>
      </c>
      <c r="L19" s="86" t="s">
        <v>144</v>
      </c>
      <c r="M19" s="86" t="s">
        <v>176</v>
      </c>
      <c r="N19" s="86" t="s">
        <v>798</v>
      </c>
      <c r="O19" s="86" t="s">
        <v>791</v>
      </c>
      <c r="P19" s="86" t="s">
        <v>697</v>
      </c>
      <c r="Q19" s="86" t="s">
        <v>176</v>
      </c>
      <c r="R19" s="86" t="s">
        <v>176</v>
      </c>
      <c r="S19" s="86" t="s">
        <v>742</v>
      </c>
      <c r="T19" s="86" t="s">
        <v>176</v>
      </c>
      <c r="U19" s="44"/>
      <c r="V19" s="44"/>
      <c r="W19" s="44">
        <v>44</v>
      </c>
      <c r="X19" s="86" t="s">
        <v>737</v>
      </c>
      <c r="Y19" s="86" t="s">
        <v>697</v>
      </c>
      <c r="Z19" s="86" t="s">
        <v>280</v>
      </c>
      <c r="AA19" s="44"/>
      <c r="AB19" s="86"/>
      <c r="AC19" s="86"/>
      <c r="AD19" s="86"/>
      <c r="AE19" s="44"/>
      <c r="AF19" s="86"/>
      <c r="AG19" s="86"/>
      <c r="AH19" s="86"/>
      <c r="AI19" s="96"/>
    </row>
    <row r="20" spans="1:35" x14ac:dyDescent="0.2">
      <c r="A20" s="149">
        <v>44</v>
      </c>
      <c r="B20" s="44">
        <v>6</v>
      </c>
      <c r="C20" s="44">
        <v>49</v>
      </c>
      <c r="D20" s="44">
        <v>52</v>
      </c>
      <c r="E20" s="44">
        <v>2</v>
      </c>
      <c r="F20" s="160">
        <v>1</v>
      </c>
      <c r="G20" s="44">
        <v>1</v>
      </c>
      <c r="H20" s="86" t="s">
        <v>282</v>
      </c>
      <c r="I20" s="1" t="s">
        <v>86</v>
      </c>
      <c r="J20" s="86" t="s">
        <v>95</v>
      </c>
      <c r="K20" s="86" t="s">
        <v>176</v>
      </c>
      <c r="L20" s="86" t="s">
        <v>165</v>
      </c>
      <c r="M20" s="86" t="s">
        <v>631</v>
      </c>
      <c r="N20" s="86" t="s">
        <v>741</v>
      </c>
      <c r="O20" s="86" t="s">
        <v>790</v>
      </c>
      <c r="P20" s="86" t="s">
        <v>661</v>
      </c>
      <c r="Q20" s="86" t="s">
        <v>176</v>
      </c>
      <c r="R20" s="86" t="s">
        <v>176</v>
      </c>
      <c r="S20" s="86" t="s">
        <v>176</v>
      </c>
      <c r="T20" s="86" t="s">
        <v>176</v>
      </c>
      <c r="U20" s="44">
        <v>52</v>
      </c>
      <c r="V20" s="44">
        <v>53</v>
      </c>
      <c r="W20" s="44">
        <v>43</v>
      </c>
      <c r="X20" s="86" t="s">
        <v>737</v>
      </c>
      <c r="Y20" s="86" t="s">
        <v>697</v>
      </c>
      <c r="Z20" s="86" t="s">
        <v>280</v>
      </c>
      <c r="AA20" s="44"/>
      <c r="AB20" s="86"/>
      <c r="AC20" s="86"/>
      <c r="AD20" s="86"/>
      <c r="AE20" s="44"/>
      <c r="AF20" s="86"/>
      <c r="AG20" s="86"/>
      <c r="AH20" s="86"/>
      <c r="AI20" s="96">
        <v>1808</v>
      </c>
    </row>
    <row r="21" spans="1:35" x14ac:dyDescent="0.2">
      <c r="A21" s="147">
        <v>52</v>
      </c>
      <c r="B21" s="43">
        <v>7</v>
      </c>
      <c r="C21" s="43">
        <v>98</v>
      </c>
      <c r="D21" s="43">
        <v>52</v>
      </c>
      <c r="E21" s="43">
        <v>1</v>
      </c>
      <c r="F21" s="159">
        <v>0</v>
      </c>
      <c r="G21" s="43">
        <v>1</v>
      </c>
      <c r="H21" s="86" t="s">
        <v>278</v>
      </c>
      <c r="I21" s="1" t="s">
        <v>86</v>
      </c>
      <c r="J21" s="87" t="s">
        <v>739</v>
      </c>
      <c r="K21" s="87" t="s">
        <v>176</v>
      </c>
      <c r="L21" s="87" t="s">
        <v>144</v>
      </c>
      <c r="M21" s="87" t="s">
        <v>176</v>
      </c>
      <c r="N21" s="87" t="s">
        <v>176</v>
      </c>
      <c r="O21" s="87" t="s">
        <v>176</v>
      </c>
      <c r="P21" s="87" t="s">
        <v>176</v>
      </c>
      <c r="Q21" s="87" t="s">
        <v>176</v>
      </c>
      <c r="R21" s="87" t="s">
        <v>176</v>
      </c>
      <c r="S21" s="87" t="s">
        <v>176</v>
      </c>
      <c r="T21" s="87" t="s">
        <v>176</v>
      </c>
      <c r="W21" s="43">
        <v>53</v>
      </c>
      <c r="X21" s="87">
        <v>0</v>
      </c>
      <c r="Y21" s="87">
        <v>0</v>
      </c>
      <c r="Z21" s="87">
        <v>0</v>
      </c>
      <c r="AH21" s="86"/>
      <c r="AI21" s="96"/>
    </row>
    <row r="22" spans="1:35" x14ac:dyDescent="0.2">
      <c r="A22" s="147">
        <v>53</v>
      </c>
      <c r="B22" s="43">
        <v>7</v>
      </c>
      <c r="C22" s="43">
        <v>99</v>
      </c>
      <c r="H22" s="86"/>
      <c r="I22" s="1" t="s">
        <v>841</v>
      </c>
      <c r="J22" s="87" t="s">
        <v>176</v>
      </c>
      <c r="K22" s="87" t="s">
        <v>176</v>
      </c>
      <c r="L22" s="87" t="s">
        <v>165</v>
      </c>
      <c r="M22" s="87" t="s">
        <v>176</v>
      </c>
      <c r="N22" s="87" t="s">
        <v>176</v>
      </c>
      <c r="O22" s="87" t="s">
        <v>176</v>
      </c>
      <c r="P22" s="87" t="s">
        <v>176</v>
      </c>
      <c r="Q22" s="87" t="s">
        <v>176</v>
      </c>
      <c r="R22" s="87" t="s">
        <v>176</v>
      </c>
      <c r="S22" s="87" t="s">
        <v>176</v>
      </c>
      <c r="T22" s="87" t="s">
        <v>176</v>
      </c>
      <c r="U22" s="43">
        <v>0</v>
      </c>
      <c r="V22" s="43">
        <v>0</v>
      </c>
      <c r="W22" s="43">
        <v>52</v>
      </c>
      <c r="X22" s="87">
        <v>0</v>
      </c>
      <c r="Y22" s="87">
        <v>0</v>
      </c>
      <c r="Z22" s="87">
        <v>0</v>
      </c>
      <c r="AH22" s="86"/>
      <c r="AI22" s="96"/>
    </row>
    <row r="23" spans="1:35" x14ac:dyDescent="0.2">
      <c r="A23" s="149">
        <v>50</v>
      </c>
      <c r="B23" s="44"/>
      <c r="C23" s="44"/>
      <c r="D23" s="44">
        <v>52</v>
      </c>
      <c r="E23" s="44">
        <v>2</v>
      </c>
      <c r="F23" s="160">
        <v>1</v>
      </c>
      <c r="G23" s="44">
        <v>2</v>
      </c>
      <c r="H23" s="86" t="s">
        <v>351</v>
      </c>
      <c r="I23" s="87" t="s">
        <v>86</v>
      </c>
      <c r="J23" s="86" t="s">
        <v>82</v>
      </c>
      <c r="K23" s="86" t="s">
        <v>176</v>
      </c>
      <c r="L23" s="86" t="s">
        <v>144</v>
      </c>
      <c r="M23" s="86" t="s">
        <v>734</v>
      </c>
      <c r="N23" s="86" t="s">
        <v>661</v>
      </c>
      <c r="O23" s="86" t="s">
        <v>793</v>
      </c>
      <c r="P23" s="86" t="s">
        <v>661</v>
      </c>
      <c r="Q23" s="86" t="s">
        <v>176</v>
      </c>
      <c r="R23" s="86" t="s">
        <v>176</v>
      </c>
      <c r="S23" s="86" t="s">
        <v>742</v>
      </c>
      <c r="T23" s="86" t="s">
        <v>176</v>
      </c>
      <c r="U23" s="44">
        <v>52</v>
      </c>
      <c r="V23" s="44">
        <v>53</v>
      </c>
      <c r="W23" s="44">
        <v>51</v>
      </c>
      <c r="X23" s="86" t="s">
        <v>735</v>
      </c>
      <c r="Y23" s="86" t="s">
        <v>743</v>
      </c>
      <c r="Z23" s="86" t="s">
        <v>280</v>
      </c>
      <c r="AA23" s="44"/>
      <c r="AB23" s="86"/>
      <c r="AC23" s="86"/>
      <c r="AD23" s="86"/>
      <c r="AE23" s="44"/>
      <c r="AF23" s="86"/>
      <c r="AG23" s="86"/>
      <c r="AH23" s="86"/>
      <c r="AI23" s="96">
        <v>1820</v>
      </c>
    </row>
    <row r="24" spans="1:35" x14ac:dyDescent="0.2">
      <c r="A24" s="149">
        <v>48</v>
      </c>
      <c r="D24" s="43">
        <v>52</v>
      </c>
      <c r="E24" s="43">
        <v>3</v>
      </c>
      <c r="F24" s="159">
        <v>2</v>
      </c>
      <c r="G24" s="43">
        <v>2</v>
      </c>
      <c r="H24" s="86" t="s">
        <v>352</v>
      </c>
      <c r="I24" s="87" t="s">
        <v>86</v>
      </c>
      <c r="J24" s="87" t="s">
        <v>92</v>
      </c>
      <c r="K24" s="87" t="s">
        <v>176</v>
      </c>
      <c r="L24" s="87" t="s">
        <v>144</v>
      </c>
      <c r="M24" s="87" t="s">
        <v>733</v>
      </c>
      <c r="N24" s="87" t="s">
        <v>661</v>
      </c>
      <c r="O24" s="87" t="s">
        <v>797</v>
      </c>
      <c r="P24" s="87" t="s">
        <v>661</v>
      </c>
      <c r="Q24" s="87" t="s">
        <v>176</v>
      </c>
      <c r="R24" s="87" t="s">
        <v>176</v>
      </c>
      <c r="S24" s="87" t="s">
        <v>742</v>
      </c>
      <c r="T24" s="87" t="s">
        <v>176</v>
      </c>
      <c r="U24" s="43">
        <v>50</v>
      </c>
      <c r="V24" s="43">
        <v>51</v>
      </c>
      <c r="W24" s="43">
        <v>49</v>
      </c>
      <c r="X24" s="87" t="s">
        <v>736</v>
      </c>
      <c r="Y24" s="86" t="s">
        <v>745</v>
      </c>
      <c r="Z24" s="87" t="s">
        <v>176</v>
      </c>
      <c r="AH24" s="86"/>
      <c r="AI24" s="96">
        <v>1870</v>
      </c>
    </row>
    <row r="25" spans="1:35" x14ac:dyDescent="0.2">
      <c r="A25" s="148">
        <v>4</v>
      </c>
      <c r="B25" s="44"/>
      <c r="C25" s="44"/>
      <c r="D25" s="44">
        <v>52</v>
      </c>
      <c r="E25" s="44">
        <v>4</v>
      </c>
      <c r="F25" s="160">
        <v>1</v>
      </c>
      <c r="G25" s="44">
        <v>3</v>
      </c>
      <c r="H25" s="86" t="s">
        <v>340</v>
      </c>
      <c r="I25" s="86" t="s">
        <v>746</v>
      </c>
      <c r="J25" s="86" t="s">
        <v>69</v>
      </c>
      <c r="K25" s="86">
        <v>0</v>
      </c>
      <c r="L25" s="86" t="s">
        <v>144</v>
      </c>
      <c r="M25" s="86" t="s">
        <v>709</v>
      </c>
      <c r="N25" s="86" t="s">
        <v>632</v>
      </c>
      <c r="O25" s="86" t="s">
        <v>803</v>
      </c>
      <c r="P25" s="86" t="s">
        <v>804</v>
      </c>
      <c r="Q25" s="86"/>
      <c r="R25" s="86"/>
      <c r="S25" s="86" t="s">
        <v>710</v>
      </c>
      <c r="T25" s="86"/>
      <c r="U25" s="44">
        <v>1</v>
      </c>
      <c r="V25" s="44">
        <v>28</v>
      </c>
      <c r="W25" s="44"/>
      <c r="X25" s="86"/>
      <c r="Y25" s="86"/>
      <c r="Z25" s="86"/>
      <c r="AA25" s="44"/>
      <c r="AB25" s="86"/>
      <c r="AC25" s="86"/>
      <c r="AD25" s="86"/>
      <c r="AE25" s="44"/>
      <c r="AF25" s="86"/>
      <c r="AG25" s="86"/>
      <c r="AH25" s="86"/>
      <c r="AI25" s="96">
        <v>1856</v>
      </c>
    </row>
    <row r="26" spans="1:35" x14ac:dyDescent="0.2">
      <c r="A26" s="149">
        <v>45</v>
      </c>
      <c r="B26" s="44"/>
      <c r="C26" s="44"/>
      <c r="D26" s="44">
        <v>52</v>
      </c>
      <c r="E26" s="44">
        <v>4</v>
      </c>
      <c r="F26" s="160">
        <v>2</v>
      </c>
      <c r="G26" s="44">
        <v>4</v>
      </c>
      <c r="H26" s="86" t="s">
        <v>353</v>
      </c>
      <c r="I26" s="86" t="s">
        <v>86</v>
      </c>
      <c r="J26" s="86" t="s">
        <v>279</v>
      </c>
      <c r="K26" s="86" t="s">
        <v>176</v>
      </c>
      <c r="L26" s="86" t="s">
        <v>144</v>
      </c>
      <c r="M26" s="86" t="s">
        <v>706</v>
      </c>
      <c r="N26" s="86" t="s">
        <v>807</v>
      </c>
      <c r="O26" s="86" t="s">
        <v>805</v>
      </c>
      <c r="P26" s="86" t="s">
        <v>806</v>
      </c>
      <c r="Q26" s="86" t="s">
        <v>176</v>
      </c>
      <c r="R26" s="86" t="s">
        <v>176</v>
      </c>
      <c r="S26" s="86" t="s">
        <v>707</v>
      </c>
      <c r="T26" s="86" t="s">
        <v>176</v>
      </c>
      <c r="U26" s="44">
        <v>48</v>
      </c>
      <c r="V26" s="44">
        <v>49</v>
      </c>
      <c r="W26" s="44">
        <v>46</v>
      </c>
      <c r="X26" s="86" t="s">
        <v>708</v>
      </c>
      <c r="Y26" s="86" t="s">
        <v>826</v>
      </c>
      <c r="Z26" s="86" t="s">
        <v>280</v>
      </c>
      <c r="AA26" s="44"/>
      <c r="AB26" s="86"/>
      <c r="AC26" s="86"/>
      <c r="AD26" s="86"/>
      <c r="AE26" s="44"/>
      <c r="AF26" s="86"/>
      <c r="AG26" s="86"/>
      <c r="AH26" s="86"/>
      <c r="AI26" s="96">
        <v>1920</v>
      </c>
    </row>
    <row r="27" spans="1:35" x14ac:dyDescent="0.2">
      <c r="A27" s="149">
        <v>5</v>
      </c>
      <c r="B27" s="44"/>
      <c r="C27" s="44"/>
      <c r="D27" s="44">
        <v>52</v>
      </c>
      <c r="E27" s="44">
        <v>5</v>
      </c>
      <c r="F27" s="160" t="s">
        <v>174</v>
      </c>
      <c r="G27" s="44">
        <v>1</v>
      </c>
      <c r="H27" s="86" t="s">
        <v>354</v>
      </c>
      <c r="I27" s="86" t="s">
        <v>746</v>
      </c>
      <c r="J27" s="86" t="s">
        <v>70</v>
      </c>
      <c r="K27" s="86" t="s">
        <v>176</v>
      </c>
      <c r="L27" s="86" t="s">
        <v>144</v>
      </c>
      <c r="M27" s="86" t="s">
        <v>703</v>
      </c>
      <c r="N27" s="86" t="s">
        <v>702</v>
      </c>
      <c r="O27" s="86" t="s">
        <v>809</v>
      </c>
      <c r="P27" s="86" t="s">
        <v>688</v>
      </c>
      <c r="Q27" s="86" t="s">
        <v>176</v>
      </c>
      <c r="R27" s="86" t="s">
        <v>176</v>
      </c>
      <c r="S27" s="86" t="s">
        <v>704</v>
      </c>
      <c r="T27" s="86" t="s">
        <v>176</v>
      </c>
      <c r="U27" s="44">
        <v>2</v>
      </c>
      <c r="V27" s="44">
        <v>29</v>
      </c>
      <c r="W27" s="44">
        <v>34</v>
      </c>
      <c r="X27" s="86" t="s">
        <v>705</v>
      </c>
      <c r="Y27" s="86" t="s">
        <v>632</v>
      </c>
      <c r="Z27" s="86">
        <v>0</v>
      </c>
      <c r="AA27" s="44"/>
      <c r="AB27" s="86"/>
      <c r="AC27" s="86"/>
      <c r="AD27" s="86"/>
      <c r="AE27" s="44"/>
      <c r="AF27" s="86"/>
      <c r="AG27" s="86"/>
      <c r="AH27" s="86"/>
      <c r="AI27" s="96">
        <v>1885</v>
      </c>
    </row>
    <row r="28" spans="1:35" x14ac:dyDescent="0.2">
      <c r="A28" s="148">
        <v>47</v>
      </c>
      <c r="B28" s="44"/>
      <c r="C28" s="44"/>
      <c r="D28" s="44">
        <v>52</v>
      </c>
      <c r="E28" s="44">
        <v>5</v>
      </c>
      <c r="F28" s="160" t="s">
        <v>174</v>
      </c>
      <c r="G28" s="44">
        <v>2</v>
      </c>
      <c r="H28" s="86" t="s">
        <v>378</v>
      </c>
      <c r="I28" s="86" t="s">
        <v>746</v>
      </c>
      <c r="J28" s="86" t="s">
        <v>281</v>
      </c>
      <c r="K28" s="86" t="s">
        <v>176</v>
      </c>
      <c r="L28" s="86" t="s">
        <v>165</v>
      </c>
      <c r="M28" s="86" t="s">
        <v>701</v>
      </c>
      <c r="N28" s="86" t="s">
        <v>702</v>
      </c>
      <c r="O28" s="86" t="s">
        <v>701</v>
      </c>
      <c r="P28" s="86" t="s">
        <v>633</v>
      </c>
      <c r="Q28" s="86"/>
      <c r="R28" s="86"/>
      <c r="S28" s="86">
        <v>0</v>
      </c>
      <c r="T28" s="86"/>
      <c r="U28" s="44">
        <v>2</v>
      </c>
      <c r="V28" s="44">
        <v>29</v>
      </c>
      <c r="W28" s="44"/>
      <c r="X28" s="86"/>
      <c r="Y28" s="86"/>
      <c r="Z28" s="86"/>
      <c r="AA28" s="44"/>
      <c r="AB28" s="86"/>
      <c r="AC28" s="86"/>
      <c r="AD28" s="86"/>
      <c r="AE28" s="44"/>
      <c r="AF28" s="86"/>
      <c r="AG28" s="86"/>
      <c r="AH28" s="86"/>
      <c r="AI28" s="96">
        <v>1887</v>
      </c>
    </row>
    <row r="29" spans="1:35" x14ac:dyDescent="0.2">
      <c r="A29" s="149">
        <v>7</v>
      </c>
      <c r="B29" s="44"/>
      <c r="C29" s="44"/>
      <c r="D29" s="44">
        <v>52</v>
      </c>
      <c r="E29" s="44">
        <v>5</v>
      </c>
      <c r="F29" s="160" t="s">
        <v>175</v>
      </c>
      <c r="G29" s="44">
        <v>4</v>
      </c>
      <c r="H29" s="86" t="s">
        <v>379</v>
      </c>
      <c r="I29" s="86" t="s">
        <v>746</v>
      </c>
      <c r="J29" s="86" t="s">
        <v>72</v>
      </c>
      <c r="K29" s="86">
        <v>0</v>
      </c>
      <c r="L29" s="86" t="s">
        <v>144</v>
      </c>
      <c r="M29" s="86" t="s">
        <v>695</v>
      </c>
      <c r="N29" s="86" t="s">
        <v>661</v>
      </c>
      <c r="O29" s="86" t="s">
        <v>814</v>
      </c>
      <c r="P29" s="86" t="s">
        <v>661</v>
      </c>
      <c r="Q29" s="86"/>
      <c r="R29" s="86"/>
      <c r="S29" s="86" t="s">
        <v>644</v>
      </c>
      <c r="T29" s="86"/>
      <c r="U29" s="44">
        <v>2</v>
      </c>
      <c r="V29" s="44">
        <v>30</v>
      </c>
      <c r="W29" s="44">
        <v>33</v>
      </c>
      <c r="X29" s="86" t="s">
        <v>696</v>
      </c>
      <c r="Y29" s="86" t="s">
        <v>697</v>
      </c>
      <c r="Z29" s="86"/>
      <c r="AA29" s="44"/>
      <c r="AB29" s="86"/>
      <c r="AC29" s="86"/>
      <c r="AD29" s="86"/>
      <c r="AE29" s="44"/>
      <c r="AF29" s="86"/>
      <c r="AG29" s="86"/>
      <c r="AH29" s="86"/>
      <c r="AI29" s="96">
        <v>1900</v>
      </c>
    </row>
    <row r="30" spans="1:35" x14ac:dyDescent="0.2">
      <c r="A30" s="149">
        <v>40</v>
      </c>
      <c r="B30" s="44"/>
      <c r="C30" s="44"/>
      <c r="D30" s="44">
        <v>52</v>
      </c>
      <c r="E30" s="44">
        <v>5</v>
      </c>
      <c r="F30" s="160">
        <v>4</v>
      </c>
      <c r="G30" s="44">
        <v>6</v>
      </c>
      <c r="H30" s="86" t="s">
        <v>357</v>
      </c>
      <c r="I30" s="86" t="s">
        <v>86</v>
      </c>
      <c r="J30" s="86" t="s">
        <v>93</v>
      </c>
      <c r="K30" s="86">
        <v>0</v>
      </c>
      <c r="L30" s="86" t="s">
        <v>144</v>
      </c>
      <c r="M30" s="86" t="s">
        <v>690</v>
      </c>
      <c r="N30" s="86" t="s">
        <v>806</v>
      </c>
      <c r="O30" s="86"/>
      <c r="P30" s="86"/>
      <c r="Q30" s="86"/>
      <c r="R30" s="86"/>
      <c r="S30" s="86" t="s">
        <v>691</v>
      </c>
      <c r="T30" s="86"/>
      <c r="U30" s="44">
        <v>45</v>
      </c>
      <c r="V30" s="44">
        <v>46</v>
      </c>
      <c r="W30" s="44">
        <v>17</v>
      </c>
      <c r="X30" s="86" t="s">
        <v>672</v>
      </c>
      <c r="Y30" s="86" t="s">
        <v>671</v>
      </c>
      <c r="Z30" s="86"/>
      <c r="AA30" s="44"/>
      <c r="AB30" s="86"/>
      <c r="AC30" s="86"/>
      <c r="AD30" s="86"/>
      <c r="AE30" s="44"/>
      <c r="AF30" s="86"/>
      <c r="AG30" s="86"/>
      <c r="AH30" s="86"/>
      <c r="AI30" s="96">
        <v>1950</v>
      </c>
    </row>
    <row r="31" spans="1:35" x14ac:dyDescent="0.2">
      <c r="A31" s="148">
        <v>13</v>
      </c>
      <c r="B31" s="44"/>
      <c r="C31" s="44"/>
      <c r="D31" s="44">
        <v>52</v>
      </c>
      <c r="E31" s="44">
        <v>6</v>
      </c>
      <c r="F31" s="160">
        <v>1</v>
      </c>
      <c r="G31" s="44">
        <v>1</v>
      </c>
      <c r="H31" s="86" t="s">
        <v>358</v>
      </c>
      <c r="I31" s="86" t="s">
        <v>746</v>
      </c>
      <c r="J31" s="86" t="s">
        <v>66</v>
      </c>
      <c r="K31" s="86" t="s">
        <v>176</v>
      </c>
      <c r="L31" s="86" t="s">
        <v>144</v>
      </c>
      <c r="M31" s="86" t="s">
        <v>687</v>
      </c>
      <c r="N31" s="86" t="s">
        <v>688</v>
      </c>
      <c r="O31" s="86" t="s">
        <v>176</v>
      </c>
      <c r="P31" s="86" t="s">
        <v>176</v>
      </c>
      <c r="Q31" s="86" t="s">
        <v>176</v>
      </c>
      <c r="R31" s="86" t="s">
        <v>176</v>
      </c>
      <c r="S31" s="86" t="s">
        <v>689</v>
      </c>
      <c r="T31" s="86" t="s">
        <v>176</v>
      </c>
      <c r="U31" s="44">
        <v>5</v>
      </c>
      <c r="V31" s="44">
        <v>34</v>
      </c>
      <c r="W31" s="44"/>
      <c r="X31" s="86"/>
      <c r="Y31" s="86"/>
      <c r="Z31" s="86"/>
      <c r="AA31" s="44"/>
      <c r="AB31" s="86"/>
      <c r="AC31" s="86"/>
      <c r="AD31" s="86"/>
      <c r="AE31" s="44"/>
      <c r="AF31" s="86"/>
      <c r="AG31" s="86"/>
      <c r="AH31" s="86"/>
      <c r="AI31" s="96">
        <v>1906</v>
      </c>
    </row>
    <row r="32" spans="1:35" x14ac:dyDescent="0.2">
      <c r="A32" s="149">
        <v>9</v>
      </c>
      <c r="B32" s="44"/>
      <c r="C32" s="44"/>
      <c r="D32" s="44">
        <v>52</v>
      </c>
      <c r="E32" s="44">
        <v>6</v>
      </c>
      <c r="F32" s="160">
        <v>3</v>
      </c>
      <c r="G32" s="44">
        <v>2</v>
      </c>
      <c r="H32" s="86" t="s">
        <v>380</v>
      </c>
      <c r="I32" s="86" t="s">
        <v>746</v>
      </c>
      <c r="J32" s="86" t="s">
        <v>75</v>
      </c>
      <c r="K32" s="86">
        <v>0</v>
      </c>
      <c r="L32" s="86" t="s">
        <v>144</v>
      </c>
      <c r="M32" s="86" t="s">
        <v>685</v>
      </c>
      <c r="N32" s="86" t="s">
        <v>683</v>
      </c>
      <c r="O32" s="86"/>
      <c r="P32" s="86">
        <v>0</v>
      </c>
      <c r="Q32" s="86"/>
      <c r="R32" s="86"/>
      <c r="S32" s="86" t="s">
        <v>638</v>
      </c>
      <c r="T32" s="86"/>
      <c r="U32" s="44">
        <v>6</v>
      </c>
      <c r="V32" s="44">
        <v>32</v>
      </c>
      <c r="W32" s="44">
        <v>36</v>
      </c>
      <c r="X32" s="86" t="s">
        <v>686</v>
      </c>
      <c r="Y32" s="86" t="s">
        <v>671</v>
      </c>
      <c r="Z32" s="86"/>
      <c r="AA32" s="44"/>
      <c r="AB32" s="86"/>
      <c r="AC32" s="86"/>
      <c r="AD32" s="86"/>
      <c r="AE32" s="44"/>
      <c r="AF32" s="86"/>
      <c r="AG32" s="86"/>
      <c r="AH32" s="86"/>
      <c r="AI32" s="96">
        <v>1920</v>
      </c>
    </row>
    <row r="33" spans="1:35" x14ac:dyDescent="0.2">
      <c r="A33" s="149">
        <v>10</v>
      </c>
      <c r="B33" s="44"/>
      <c r="C33" s="44"/>
      <c r="D33" s="44">
        <v>52</v>
      </c>
      <c r="E33" s="44">
        <v>6</v>
      </c>
      <c r="F33" s="160">
        <v>3</v>
      </c>
      <c r="G33" s="44">
        <v>3</v>
      </c>
      <c r="H33" s="86" t="s">
        <v>381</v>
      </c>
      <c r="I33" s="86" t="s">
        <v>746</v>
      </c>
      <c r="J33" s="86" t="s">
        <v>76</v>
      </c>
      <c r="K33" s="86">
        <v>0</v>
      </c>
      <c r="L33" s="86" t="s">
        <v>144</v>
      </c>
      <c r="M33" s="86" t="s">
        <v>682</v>
      </c>
      <c r="N33" s="86" t="s">
        <v>683</v>
      </c>
      <c r="O33" s="86"/>
      <c r="P33" s="86"/>
      <c r="Q33" s="86"/>
      <c r="R33" s="86"/>
      <c r="S33" s="86" t="s">
        <v>639</v>
      </c>
      <c r="T33" s="86"/>
      <c r="U33" s="44">
        <v>6</v>
      </c>
      <c r="V33" s="44">
        <v>32</v>
      </c>
      <c r="W33" s="44">
        <v>37</v>
      </c>
      <c r="X33" s="86" t="s">
        <v>684</v>
      </c>
      <c r="Y33" s="86" t="s">
        <v>647</v>
      </c>
      <c r="Z33" s="86"/>
      <c r="AA33" s="44"/>
      <c r="AB33" s="86"/>
      <c r="AC33" s="86"/>
      <c r="AD33" s="86"/>
      <c r="AE33" s="44"/>
      <c r="AF33" s="86"/>
      <c r="AG33" s="86"/>
      <c r="AH33" s="86"/>
      <c r="AI33" s="96">
        <v>1923</v>
      </c>
    </row>
    <row r="34" spans="1:35" x14ac:dyDescent="0.2">
      <c r="A34" s="149">
        <v>12</v>
      </c>
      <c r="B34" s="44"/>
      <c r="C34" s="44"/>
      <c r="D34" s="44">
        <v>52</v>
      </c>
      <c r="E34" s="44">
        <v>6</v>
      </c>
      <c r="F34" s="160">
        <v>4</v>
      </c>
      <c r="G34" s="44">
        <v>5</v>
      </c>
      <c r="H34" s="86" t="s">
        <v>383</v>
      </c>
      <c r="I34" s="86" t="s">
        <v>746</v>
      </c>
      <c r="J34" s="86" t="s">
        <v>78</v>
      </c>
      <c r="K34" s="86">
        <v>0</v>
      </c>
      <c r="L34" s="86" t="s">
        <v>144</v>
      </c>
      <c r="M34" s="86" t="s">
        <v>643</v>
      </c>
      <c r="N34" s="86" t="s">
        <v>661</v>
      </c>
      <c r="O34" s="86"/>
      <c r="P34" s="86"/>
      <c r="Q34" s="86"/>
      <c r="R34" s="86"/>
      <c r="S34" s="86" t="s">
        <v>644</v>
      </c>
      <c r="T34" s="86"/>
      <c r="U34" s="44">
        <v>7</v>
      </c>
      <c r="V34" s="44">
        <v>33</v>
      </c>
      <c r="W34" s="44">
        <v>27</v>
      </c>
      <c r="X34" s="86" t="s">
        <v>681</v>
      </c>
      <c r="Y34" s="86" t="s">
        <v>630</v>
      </c>
      <c r="Z34" s="86"/>
      <c r="AA34" s="44"/>
      <c r="AB34" s="86"/>
      <c r="AC34" s="86"/>
      <c r="AD34" s="86"/>
      <c r="AE34" s="44"/>
      <c r="AF34" s="86"/>
      <c r="AG34" s="86"/>
      <c r="AH34" s="86"/>
      <c r="AI34" s="96">
        <v>1940</v>
      </c>
    </row>
    <row r="35" spans="1:35" x14ac:dyDescent="0.2">
      <c r="A35" s="148">
        <v>23</v>
      </c>
      <c r="B35" s="44"/>
      <c r="C35" s="44"/>
      <c r="D35" s="44">
        <v>52</v>
      </c>
      <c r="E35" s="44">
        <v>6</v>
      </c>
      <c r="F35" s="160">
        <v>6</v>
      </c>
      <c r="G35" s="44">
        <v>7</v>
      </c>
      <c r="H35" s="86" t="s">
        <v>285</v>
      </c>
      <c r="I35" s="86" t="s">
        <v>86</v>
      </c>
      <c r="J35" s="86" t="s">
        <v>87</v>
      </c>
      <c r="K35" s="86">
        <v>0</v>
      </c>
      <c r="L35" s="86" t="s">
        <v>165</v>
      </c>
      <c r="M35" s="86" t="s">
        <v>677</v>
      </c>
      <c r="N35" s="86" t="s">
        <v>671</v>
      </c>
      <c r="O35" s="86"/>
      <c r="P35" s="86"/>
      <c r="Q35" s="86"/>
      <c r="R35" s="86"/>
      <c r="S35" s="86" t="s">
        <v>653</v>
      </c>
      <c r="T35" s="86"/>
      <c r="U35" s="44">
        <v>40</v>
      </c>
      <c r="V35" s="44">
        <v>17</v>
      </c>
      <c r="W35" s="44"/>
      <c r="X35" s="86"/>
      <c r="Y35" s="86"/>
      <c r="Z35" s="86"/>
      <c r="AA35" s="44"/>
      <c r="AB35" s="86"/>
      <c r="AC35" s="86"/>
      <c r="AD35" s="86"/>
      <c r="AE35" s="44"/>
      <c r="AF35" s="86"/>
      <c r="AG35" s="86"/>
      <c r="AH35" s="86"/>
      <c r="AI35" s="96">
        <v>1980</v>
      </c>
    </row>
    <row r="36" spans="1:35" x14ac:dyDescent="0.2">
      <c r="A36" s="149">
        <v>15</v>
      </c>
      <c r="B36" s="44"/>
      <c r="C36" s="44"/>
      <c r="D36" s="44">
        <v>52</v>
      </c>
      <c r="E36" s="44">
        <v>7</v>
      </c>
      <c r="F36" s="160">
        <v>2</v>
      </c>
      <c r="G36" s="44">
        <v>1</v>
      </c>
      <c r="H36" s="86" t="s">
        <v>359</v>
      </c>
      <c r="I36" s="86" t="s">
        <v>746</v>
      </c>
      <c r="J36" s="86" t="s">
        <v>79</v>
      </c>
      <c r="K36" s="86">
        <v>0</v>
      </c>
      <c r="L36" s="86" t="s">
        <v>144</v>
      </c>
      <c r="M36" s="86" t="s">
        <v>675</v>
      </c>
      <c r="N36" s="86" t="s">
        <v>671</v>
      </c>
      <c r="O36" s="86"/>
      <c r="P36" s="86">
        <v>0</v>
      </c>
      <c r="Q36" s="86"/>
      <c r="R36" s="86"/>
      <c r="S36" s="86" t="s">
        <v>652</v>
      </c>
      <c r="T36" s="86"/>
      <c r="U36" s="44">
        <v>9</v>
      </c>
      <c r="V36" s="44">
        <v>36</v>
      </c>
      <c r="W36" s="44">
        <v>39</v>
      </c>
      <c r="X36" s="86" t="s">
        <v>676</v>
      </c>
      <c r="Y36" s="86" t="s">
        <v>671</v>
      </c>
      <c r="Z36" s="86">
        <v>0</v>
      </c>
      <c r="AA36" s="44"/>
      <c r="AB36" s="86"/>
      <c r="AC36" s="86"/>
      <c r="AD36" s="86"/>
      <c r="AE36" s="44"/>
      <c r="AF36" s="86"/>
      <c r="AG36" s="86"/>
      <c r="AH36" s="86"/>
      <c r="AI36" s="96">
        <v>1944</v>
      </c>
    </row>
    <row r="37" spans="1:35" x14ac:dyDescent="0.2">
      <c r="A37" s="148">
        <v>16</v>
      </c>
      <c r="B37" s="44"/>
      <c r="C37" s="44"/>
      <c r="D37" s="44">
        <v>52</v>
      </c>
      <c r="E37" s="44">
        <v>7</v>
      </c>
      <c r="F37" s="160">
        <v>2</v>
      </c>
      <c r="G37" s="44">
        <v>2</v>
      </c>
      <c r="H37" s="86" t="s">
        <v>360</v>
      </c>
      <c r="I37" s="86" t="s">
        <v>746</v>
      </c>
      <c r="J37" s="86" t="s">
        <v>80</v>
      </c>
      <c r="K37" s="86">
        <v>0</v>
      </c>
      <c r="L37" s="86" t="s">
        <v>144</v>
      </c>
      <c r="M37" s="86" t="s">
        <v>673</v>
      </c>
      <c r="N37" s="86" t="s">
        <v>671</v>
      </c>
      <c r="O37" s="86"/>
      <c r="P37" s="86"/>
      <c r="Q37" s="86"/>
      <c r="R37" s="86"/>
      <c r="S37" s="86" t="s">
        <v>674</v>
      </c>
      <c r="T37" s="86"/>
      <c r="U37" s="44">
        <v>9</v>
      </c>
      <c r="V37" s="44">
        <v>36</v>
      </c>
      <c r="W37" s="44"/>
      <c r="X37" s="86"/>
      <c r="Y37" s="86"/>
      <c r="Z37" s="86"/>
      <c r="AA37" s="44"/>
      <c r="AB37" s="86"/>
      <c r="AC37" s="86"/>
      <c r="AD37" s="86"/>
      <c r="AE37" s="44"/>
      <c r="AF37" s="86"/>
      <c r="AG37" s="86"/>
      <c r="AH37" s="86"/>
      <c r="AI37" s="96">
        <v>1946</v>
      </c>
    </row>
    <row r="38" spans="1:35" x14ac:dyDescent="0.2">
      <c r="A38" s="149">
        <v>17</v>
      </c>
      <c r="B38" s="44"/>
      <c r="C38" s="44"/>
      <c r="D38" s="44">
        <v>52</v>
      </c>
      <c r="E38" s="44">
        <v>7</v>
      </c>
      <c r="F38" s="160">
        <v>2</v>
      </c>
      <c r="G38" s="44">
        <v>3</v>
      </c>
      <c r="H38" s="86" t="s">
        <v>361</v>
      </c>
      <c r="I38" s="86" t="s">
        <v>746</v>
      </c>
      <c r="J38" s="86" t="s">
        <v>81</v>
      </c>
      <c r="K38" s="86">
        <v>0</v>
      </c>
      <c r="L38" s="86" t="s">
        <v>165</v>
      </c>
      <c r="M38" s="86" t="s">
        <v>670</v>
      </c>
      <c r="N38" s="86" t="s">
        <v>671</v>
      </c>
      <c r="O38" s="86"/>
      <c r="P38" s="86">
        <v>0</v>
      </c>
      <c r="Q38" s="86"/>
      <c r="R38" s="86"/>
      <c r="S38" s="86">
        <v>0</v>
      </c>
      <c r="T38" s="86"/>
      <c r="U38" s="44">
        <v>9</v>
      </c>
      <c r="V38" s="44">
        <v>36</v>
      </c>
      <c r="W38" s="44">
        <v>40</v>
      </c>
      <c r="X38" s="86" t="s">
        <v>672</v>
      </c>
      <c r="Y38" s="86" t="s">
        <v>671</v>
      </c>
      <c r="Z38" s="86"/>
      <c r="AA38" s="44"/>
      <c r="AB38" s="86"/>
      <c r="AC38" s="86"/>
      <c r="AD38" s="86"/>
      <c r="AE38" s="44"/>
      <c r="AF38" s="86"/>
      <c r="AG38" s="86"/>
      <c r="AH38" s="86"/>
      <c r="AI38" s="96">
        <v>1951</v>
      </c>
    </row>
    <row r="39" spans="1:35" x14ac:dyDescent="0.2">
      <c r="A39" s="149">
        <v>18</v>
      </c>
      <c r="B39" s="44"/>
      <c r="C39" s="44"/>
      <c r="D39" s="44">
        <v>52</v>
      </c>
      <c r="E39" s="44">
        <v>7</v>
      </c>
      <c r="F39" s="160">
        <v>3</v>
      </c>
      <c r="G39" s="44">
        <v>4</v>
      </c>
      <c r="H39" s="86" t="s">
        <v>362</v>
      </c>
      <c r="I39" s="86" t="s">
        <v>746</v>
      </c>
      <c r="J39" s="86" t="s">
        <v>82</v>
      </c>
      <c r="K39" s="86">
        <v>0</v>
      </c>
      <c r="L39" s="86" t="s">
        <v>144</v>
      </c>
      <c r="M39" s="86" t="s">
        <v>665</v>
      </c>
      <c r="N39" s="86" t="s">
        <v>647</v>
      </c>
      <c r="O39" s="86"/>
      <c r="P39" s="86"/>
      <c r="Q39" s="86"/>
      <c r="R39" s="86"/>
      <c r="S39" s="86" t="s">
        <v>666</v>
      </c>
      <c r="T39" s="86"/>
      <c r="U39" s="44">
        <v>10</v>
      </c>
      <c r="V39" s="44">
        <v>37</v>
      </c>
      <c r="W39" s="44">
        <v>41</v>
      </c>
      <c r="X39" s="86" t="s">
        <v>667</v>
      </c>
      <c r="Y39" s="86" t="s">
        <v>649</v>
      </c>
      <c r="Z39" s="86" t="s">
        <v>280</v>
      </c>
      <c r="AA39" s="44">
        <v>42</v>
      </c>
      <c r="AB39" s="86" t="s">
        <v>668</v>
      </c>
      <c r="AC39" s="86" t="s">
        <v>669</v>
      </c>
      <c r="AD39" s="86" t="s">
        <v>280</v>
      </c>
      <c r="AE39" s="44"/>
      <c r="AF39" s="86"/>
      <c r="AG39" s="86"/>
      <c r="AH39" s="86"/>
      <c r="AI39" s="96">
        <v>1952</v>
      </c>
    </row>
    <row r="40" spans="1:35" x14ac:dyDescent="0.2">
      <c r="A40" s="149">
        <v>19</v>
      </c>
      <c r="B40" s="44"/>
      <c r="C40" s="44"/>
      <c r="D40" s="44">
        <v>52</v>
      </c>
      <c r="E40" s="44">
        <v>7</v>
      </c>
      <c r="F40" s="160">
        <v>3</v>
      </c>
      <c r="G40" s="44">
        <v>5</v>
      </c>
      <c r="H40" s="86" t="s">
        <v>363</v>
      </c>
      <c r="I40" s="86" t="s">
        <v>746</v>
      </c>
      <c r="J40" s="86" t="s">
        <v>83</v>
      </c>
      <c r="K40" s="86">
        <v>0</v>
      </c>
      <c r="L40" s="86" t="s">
        <v>165</v>
      </c>
      <c r="M40" s="86" t="s">
        <v>663</v>
      </c>
      <c r="N40" s="86" t="s">
        <v>683</v>
      </c>
      <c r="O40" s="86"/>
      <c r="P40" s="86"/>
      <c r="Q40" s="86"/>
      <c r="R40" s="86"/>
      <c r="S40" s="86" t="s">
        <v>664</v>
      </c>
      <c r="T40" s="86"/>
      <c r="U40" s="44">
        <v>10</v>
      </c>
      <c r="V40" s="44">
        <v>37</v>
      </c>
      <c r="W40" s="44">
        <v>54</v>
      </c>
      <c r="X40" s="86" t="s">
        <v>176</v>
      </c>
      <c r="Y40" s="86" t="s">
        <v>176</v>
      </c>
      <c r="Z40" s="86" t="s">
        <v>839</v>
      </c>
      <c r="AA40" s="44"/>
      <c r="AB40" s="86"/>
      <c r="AC40" s="86"/>
      <c r="AD40" s="86"/>
      <c r="AE40" s="44"/>
      <c r="AF40" s="86"/>
      <c r="AG40" s="86"/>
      <c r="AH40" s="86"/>
      <c r="AI40" s="96">
        <v>1948</v>
      </c>
    </row>
    <row r="41" spans="1:35" x14ac:dyDescent="0.2">
      <c r="A41" s="148">
        <v>20</v>
      </c>
      <c r="B41" s="44"/>
      <c r="C41" s="44"/>
      <c r="D41" s="44">
        <v>52</v>
      </c>
      <c r="E41" s="44">
        <v>7</v>
      </c>
      <c r="F41" s="160">
        <v>5</v>
      </c>
      <c r="G41" s="44">
        <v>6</v>
      </c>
      <c r="H41" s="86" t="s">
        <v>364</v>
      </c>
      <c r="I41" s="86" t="s">
        <v>746</v>
      </c>
      <c r="J41" s="86" t="s">
        <v>84</v>
      </c>
      <c r="K41" s="86">
        <v>0</v>
      </c>
      <c r="L41" s="86" t="s">
        <v>165</v>
      </c>
      <c r="M41" s="86" t="s">
        <v>660</v>
      </c>
      <c r="N41" s="86" t="s">
        <v>661</v>
      </c>
      <c r="O41" s="86"/>
      <c r="P41" s="86"/>
      <c r="Q41" s="86"/>
      <c r="R41" s="86"/>
      <c r="S41" s="86" t="s">
        <v>662</v>
      </c>
      <c r="T41" s="86"/>
      <c r="U41" s="44">
        <v>12</v>
      </c>
      <c r="V41" s="44">
        <v>27</v>
      </c>
      <c r="W41" s="44"/>
      <c r="X41" s="86"/>
      <c r="Y41" s="86"/>
      <c r="Z41" s="86"/>
      <c r="AA41" s="44"/>
      <c r="AB41" s="86"/>
      <c r="AC41" s="86"/>
      <c r="AD41" s="86"/>
      <c r="AE41" s="44"/>
      <c r="AF41" s="86"/>
      <c r="AG41" s="86"/>
      <c r="AH41" s="86"/>
      <c r="AI41" s="96">
        <v>1970</v>
      </c>
    </row>
    <row r="42" spans="1:35" x14ac:dyDescent="0.2">
      <c r="A42" s="148">
        <v>22</v>
      </c>
      <c r="B42" s="44"/>
      <c r="C42" s="44"/>
      <c r="D42" s="44">
        <v>52</v>
      </c>
      <c r="E42" s="44">
        <v>8</v>
      </c>
      <c r="F42" s="160">
        <v>1</v>
      </c>
      <c r="G42" s="44">
        <v>1</v>
      </c>
      <c r="H42" s="86" t="s">
        <v>366</v>
      </c>
      <c r="I42" s="86" t="s">
        <v>746</v>
      </c>
      <c r="J42" s="86" t="s">
        <v>85</v>
      </c>
      <c r="K42" s="86">
        <v>0</v>
      </c>
      <c r="L42" s="86" t="s">
        <v>144</v>
      </c>
      <c r="M42" s="86" t="s">
        <v>651</v>
      </c>
      <c r="N42" s="86" t="s">
        <v>671</v>
      </c>
      <c r="O42" s="86"/>
      <c r="P42" s="86">
        <v>0</v>
      </c>
      <c r="Q42" s="86"/>
      <c r="R42" s="86"/>
      <c r="S42" s="86" t="s">
        <v>652</v>
      </c>
      <c r="T42" s="86"/>
      <c r="U42" s="44">
        <v>15</v>
      </c>
      <c r="V42" s="44">
        <v>39</v>
      </c>
      <c r="W42" s="44"/>
      <c r="X42" s="86"/>
      <c r="Y42" s="86"/>
      <c r="Z42" s="86"/>
      <c r="AA42" s="44"/>
      <c r="AB42" s="86"/>
      <c r="AC42" s="86"/>
      <c r="AD42" s="86"/>
      <c r="AE42" s="44"/>
      <c r="AF42" s="86"/>
      <c r="AG42" s="86"/>
      <c r="AH42" s="86"/>
      <c r="AI42" s="96">
        <v>1977</v>
      </c>
    </row>
    <row r="43" spans="1:35" x14ac:dyDescent="0.2">
      <c r="A43" s="148">
        <v>24</v>
      </c>
      <c r="B43" s="44"/>
      <c r="C43" s="44"/>
      <c r="D43" s="44">
        <v>52</v>
      </c>
      <c r="E43" s="44">
        <v>8</v>
      </c>
      <c r="F43" s="160" t="s">
        <v>286</v>
      </c>
      <c r="G43" s="44">
        <v>2</v>
      </c>
      <c r="H43" s="86" t="s">
        <v>367</v>
      </c>
      <c r="I43" s="86" t="s">
        <v>746</v>
      </c>
      <c r="J43" s="86" t="s">
        <v>88</v>
      </c>
      <c r="K43" s="86" t="s">
        <v>176</v>
      </c>
      <c r="L43" s="86" t="s">
        <v>144</v>
      </c>
      <c r="M43" s="86" t="s">
        <v>648</v>
      </c>
      <c r="N43" s="86" t="s">
        <v>649</v>
      </c>
      <c r="O43" s="86" t="s">
        <v>176</v>
      </c>
      <c r="P43" s="86" t="s">
        <v>176</v>
      </c>
      <c r="Q43" s="86" t="s">
        <v>176</v>
      </c>
      <c r="R43" s="86" t="s">
        <v>176</v>
      </c>
      <c r="S43" s="86" t="s">
        <v>650</v>
      </c>
      <c r="T43" s="86" t="s">
        <v>176</v>
      </c>
      <c r="U43" s="44">
        <v>18</v>
      </c>
      <c r="V43" s="44">
        <v>41</v>
      </c>
      <c r="W43" s="44"/>
      <c r="X43" s="86"/>
      <c r="Y43" s="86"/>
      <c r="Z43" s="86"/>
      <c r="AA43" s="44"/>
      <c r="AB43" s="86"/>
      <c r="AC43" s="86"/>
      <c r="AD43" s="86"/>
      <c r="AE43" s="44"/>
      <c r="AF43" s="86"/>
      <c r="AG43" s="86"/>
      <c r="AH43" s="86"/>
      <c r="AI43" s="96">
        <v>1974</v>
      </c>
    </row>
    <row r="44" spans="1:35" x14ac:dyDescent="0.2">
      <c r="A44" s="148">
        <v>25</v>
      </c>
      <c r="B44" s="44"/>
      <c r="C44" s="44"/>
      <c r="D44" s="44">
        <v>52</v>
      </c>
      <c r="E44" s="44">
        <v>8</v>
      </c>
      <c r="F44" s="160" t="s">
        <v>287</v>
      </c>
      <c r="G44" s="44">
        <v>3</v>
      </c>
      <c r="H44" s="86" t="s">
        <v>368</v>
      </c>
      <c r="I44" s="86" t="s">
        <v>746</v>
      </c>
      <c r="J44" s="86" t="s">
        <v>89</v>
      </c>
      <c r="K44" s="86" t="s">
        <v>176</v>
      </c>
      <c r="L44" s="86" t="s">
        <v>165</v>
      </c>
      <c r="M44" s="86" t="s">
        <v>646</v>
      </c>
      <c r="N44" s="86" t="s">
        <v>647</v>
      </c>
      <c r="O44" s="86" t="s">
        <v>176</v>
      </c>
      <c r="P44" s="86" t="s">
        <v>176</v>
      </c>
      <c r="Q44" s="86" t="s">
        <v>176</v>
      </c>
      <c r="R44" s="86" t="s">
        <v>176</v>
      </c>
      <c r="S44" s="86" t="s">
        <v>653</v>
      </c>
      <c r="T44" s="86" t="s">
        <v>176</v>
      </c>
      <c r="U44" s="44">
        <v>18</v>
      </c>
      <c r="V44" s="44">
        <v>42</v>
      </c>
      <c r="W44" s="44"/>
      <c r="X44" s="86"/>
      <c r="Y44" s="86"/>
      <c r="Z44" s="86"/>
      <c r="AA44" s="44"/>
      <c r="AB44" s="86"/>
      <c r="AC44" s="86"/>
      <c r="AD44" s="86"/>
      <c r="AE44" s="44"/>
      <c r="AF44" s="86"/>
      <c r="AG44" s="86"/>
      <c r="AH44" s="86"/>
      <c r="AI44" s="96">
        <v>1984</v>
      </c>
    </row>
    <row r="45" spans="1:35" x14ac:dyDescent="0.2">
      <c r="A45" s="200">
        <v>55</v>
      </c>
      <c r="B45" s="164"/>
      <c r="C45" s="86"/>
      <c r="D45" s="3">
        <v>52</v>
      </c>
      <c r="E45" s="86">
        <v>8</v>
      </c>
      <c r="F45" s="3">
        <v>5</v>
      </c>
      <c r="G45" s="86">
        <v>4</v>
      </c>
      <c r="H45" s="3" t="s">
        <v>928</v>
      </c>
      <c r="I45" s="1" t="s">
        <v>746</v>
      </c>
      <c r="J45" s="1" t="s">
        <v>91</v>
      </c>
      <c r="K45" s="1" t="s">
        <v>176</v>
      </c>
      <c r="L45" s="1" t="s">
        <v>165</v>
      </c>
      <c r="M45" s="1" t="s">
        <v>840</v>
      </c>
      <c r="N45" s="1" t="s">
        <v>683</v>
      </c>
      <c r="O45" s="1" t="s">
        <v>176</v>
      </c>
      <c r="P45" s="1" t="s">
        <v>176</v>
      </c>
      <c r="Q45" s="1" t="s">
        <v>176</v>
      </c>
      <c r="R45" s="1" t="s">
        <v>176</v>
      </c>
      <c r="S45" s="1" t="s">
        <v>176</v>
      </c>
      <c r="T45" s="1" t="s">
        <v>176</v>
      </c>
      <c r="U45" s="1">
        <v>54</v>
      </c>
      <c r="V45" s="1">
        <v>19</v>
      </c>
      <c r="W45" s="1"/>
      <c r="X45" s="1"/>
      <c r="Y45" s="1"/>
      <c r="Z45" s="1"/>
      <c r="AA45" s="1"/>
      <c r="AB45" s="1"/>
      <c r="AC45" s="1"/>
      <c r="AD45" s="1"/>
      <c r="AE45" s="1"/>
      <c r="AF45" s="1"/>
      <c r="AG45" s="1"/>
      <c r="AH45" s="1"/>
      <c r="AI45" s="96">
        <v>1964</v>
      </c>
    </row>
    <row r="46" spans="1:35" x14ac:dyDescent="0.2">
      <c r="A46" s="163">
        <v>26</v>
      </c>
      <c r="B46" s="44"/>
      <c r="C46" s="44"/>
      <c r="D46" s="44">
        <v>52</v>
      </c>
      <c r="E46" s="44">
        <v>8</v>
      </c>
      <c r="F46" s="160">
        <v>7</v>
      </c>
      <c r="G46" s="44">
        <v>5</v>
      </c>
      <c r="H46" s="86" t="s">
        <v>369</v>
      </c>
      <c r="I46" s="86" t="s">
        <v>73</v>
      </c>
      <c r="J46" s="86" t="s">
        <v>90</v>
      </c>
      <c r="K46" s="86">
        <v>0</v>
      </c>
      <c r="L46" s="86" t="s">
        <v>144</v>
      </c>
      <c r="M46" s="86" t="s">
        <v>645</v>
      </c>
      <c r="N46" s="86" t="s">
        <v>642</v>
      </c>
      <c r="O46" s="86"/>
      <c r="P46" s="86"/>
      <c r="Q46" s="86"/>
      <c r="R46" s="86"/>
      <c r="S46" s="86">
        <v>0</v>
      </c>
      <c r="T46" s="86"/>
      <c r="U46" s="44">
        <v>21</v>
      </c>
      <c r="V46" s="44">
        <v>11</v>
      </c>
      <c r="W46" s="44"/>
      <c r="X46" s="86"/>
      <c r="Y46" s="86"/>
      <c r="Z46" s="86"/>
      <c r="AA46" s="44"/>
      <c r="AB46" s="86"/>
      <c r="AC46" s="86"/>
      <c r="AD46" s="86"/>
      <c r="AE46" s="44"/>
      <c r="AF46" s="86"/>
      <c r="AG46" s="86"/>
      <c r="AH46" s="86"/>
      <c r="AI46" s="96">
        <v>1947</v>
      </c>
    </row>
    <row r="47" spans="1:35" x14ac:dyDescent="0.2">
      <c r="A47" s="147">
        <v>29</v>
      </c>
      <c r="B47" s="44"/>
      <c r="C47" s="44"/>
      <c r="D47" s="44"/>
      <c r="E47" s="44"/>
      <c r="F47" s="160"/>
      <c r="G47" s="44"/>
      <c r="H47" s="86"/>
      <c r="I47" s="86" t="s">
        <v>749</v>
      </c>
      <c r="J47" s="86" t="s">
        <v>89</v>
      </c>
      <c r="K47" s="86">
        <v>0</v>
      </c>
      <c r="L47" s="86" t="s">
        <v>165</v>
      </c>
      <c r="M47" s="86" t="s">
        <v>724</v>
      </c>
      <c r="N47" s="86" t="s">
        <v>702</v>
      </c>
      <c r="O47" s="86" t="s">
        <v>701</v>
      </c>
      <c r="P47" s="86" t="s">
        <v>702</v>
      </c>
      <c r="Q47" s="86"/>
      <c r="R47" s="86"/>
      <c r="S47" s="86">
        <v>0</v>
      </c>
      <c r="T47" s="86"/>
      <c r="U47" s="44"/>
      <c r="V47" s="44"/>
      <c r="W47" s="44">
        <v>2</v>
      </c>
      <c r="X47" s="86" t="s">
        <v>716</v>
      </c>
      <c r="Y47" s="86" t="s">
        <v>633</v>
      </c>
      <c r="Z47" s="86">
        <v>0</v>
      </c>
      <c r="AA47" s="44"/>
      <c r="AB47" s="86"/>
      <c r="AC47" s="86"/>
      <c r="AD47" s="86"/>
      <c r="AE47" s="44"/>
      <c r="AF47" s="86"/>
      <c r="AG47" s="86"/>
      <c r="AH47" s="86"/>
      <c r="AI47" s="96">
        <v>1856</v>
      </c>
    </row>
    <row r="48" spans="1:35" x14ac:dyDescent="0.2">
      <c r="A48" s="147">
        <v>33</v>
      </c>
      <c r="B48" s="44"/>
      <c r="C48" s="44"/>
      <c r="D48" s="44"/>
      <c r="E48" s="44"/>
      <c r="F48" s="160"/>
      <c r="G48" s="44"/>
      <c r="H48" s="86"/>
      <c r="I48" s="86" t="s">
        <v>753</v>
      </c>
      <c r="J48" s="86" t="s">
        <v>754</v>
      </c>
      <c r="K48" s="86">
        <v>0</v>
      </c>
      <c r="L48" s="86" t="s">
        <v>165</v>
      </c>
      <c r="M48" s="86" t="s">
        <v>725</v>
      </c>
      <c r="N48" s="86" t="s">
        <v>697</v>
      </c>
      <c r="O48" s="86"/>
      <c r="P48" s="86"/>
      <c r="Q48" s="86"/>
      <c r="R48" s="86"/>
      <c r="S48" s="86">
        <v>0</v>
      </c>
      <c r="T48" s="86"/>
      <c r="U48" s="44"/>
      <c r="V48" s="44"/>
      <c r="W48" s="44">
        <v>7</v>
      </c>
      <c r="X48" s="86" t="s">
        <v>696</v>
      </c>
      <c r="Y48" s="86" t="s">
        <v>697</v>
      </c>
      <c r="Z48" s="86"/>
      <c r="AA48" s="44"/>
      <c r="AB48" s="86"/>
      <c r="AC48" s="86"/>
      <c r="AD48" s="86"/>
      <c r="AE48" s="44"/>
      <c r="AF48" s="86"/>
      <c r="AG48" s="86"/>
      <c r="AH48" s="86"/>
      <c r="AI48" s="96">
        <v>1901</v>
      </c>
    </row>
    <row r="49" spans="1:35" x14ac:dyDescent="0.2">
      <c r="A49" s="147">
        <v>34</v>
      </c>
      <c r="B49" s="44"/>
      <c r="C49" s="44"/>
      <c r="D49" s="44"/>
      <c r="E49" s="44"/>
      <c r="F49" s="160"/>
      <c r="G49" s="44"/>
      <c r="H49" s="86"/>
      <c r="I49" s="86" t="s">
        <v>755</v>
      </c>
      <c r="J49" s="86" t="s">
        <v>756</v>
      </c>
      <c r="K49" s="86">
        <v>0</v>
      </c>
      <c r="L49" s="86" t="s">
        <v>165</v>
      </c>
      <c r="M49" s="86" t="s">
        <v>726</v>
      </c>
      <c r="N49" s="86" t="s">
        <v>688</v>
      </c>
      <c r="O49" s="86" t="s">
        <v>810</v>
      </c>
      <c r="P49" s="86" t="s">
        <v>632</v>
      </c>
      <c r="Q49" s="86"/>
      <c r="R49" s="86"/>
      <c r="S49" s="86">
        <v>0</v>
      </c>
      <c r="T49" s="86"/>
      <c r="U49" s="44"/>
      <c r="V49" s="44"/>
      <c r="W49" s="44">
        <v>5</v>
      </c>
      <c r="X49" s="86" t="s">
        <v>705</v>
      </c>
      <c r="Y49" s="86" t="s">
        <v>632</v>
      </c>
      <c r="Z49" s="86">
        <v>0</v>
      </c>
      <c r="AA49" s="44"/>
      <c r="AB49" s="86"/>
      <c r="AC49" s="86"/>
      <c r="AD49" s="86"/>
      <c r="AE49" s="44"/>
      <c r="AF49" s="86"/>
      <c r="AG49" s="86"/>
      <c r="AH49" s="86"/>
      <c r="AI49" s="96">
        <v>1886</v>
      </c>
    </row>
    <row r="50" spans="1:35" x14ac:dyDescent="0.2">
      <c r="A50" s="161">
        <v>36</v>
      </c>
      <c r="B50" s="44"/>
      <c r="C50" s="44"/>
      <c r="D50" s="44"/>
      <c r="E50" s="44"/>
      <c r="F50" s="160"/>
      <c r="G50" s="44"/>
      <c r="H50" s="86"/>
      <c r="I50" s="86" t="s">
        <v>759</v>
      </c>
      <c r="J50" s="86" t="s">
        <v>760</v>
      </c>
      <c r="K50" s="86">
        <v>0</v>
      </c>
      <c r="L50" s="86" t="s">
        <v>165</v>
      </c>
      <c r="M50" s="86" t="s">
        <v>727</v>
      </c>
      <c r="N50" s="86" t="s">
        <v>671</v>
      </c>
      <c r="O50" s="86"/>
      <c r="P50" s="86">
        <v>0</v>
      </c>
      <c r="Q50" s="86"/>
      <c r="R50" s="86"/>
      <c r="S50" s="86">
        <v>0</v>
      </c>
      <c r="T50" s="86"/>
      <c r="U50" s="44"/>
      <c r="V50" s="44"/>
      <c r="W50" s="44">
        <v>9</v>
      </c>
      <c r="X50" s="86" t="s">
        <v>686</v>
      </c>
      <c r="Y50" s="86" t="s">
        <v>671</v>
      </c>
      <c r="Z50" s="86"/>
      <c r="AA50" s="44"/>
      <c r="AB50" s="86"/>
      <c r="AC50" s="86"/>
      <c r="AD50" s="86"/>
      <c r="AE50" s="44"/>
      <c r="AF50" s="86"/>
      <c r="AG50" s="86"/>
      <c r="AH50" s="86"/>
      <c r="AI50" s="96">
        <v>1921</v>
      </c>
    </row>
    <row r="51" spans="1:35" x14ac:dyDescent="0.2">
      <c r="A51" s="161">
        <v>37</v>
      </c>
      <c r="B51" s="44"/>
      <c r="C51" s="44"/>
      <c r="D51" s="44"/>
      <c r="E51" s="44"/>
      <c r="F51" s="160"/>
      <c r="G51" s="44"/>
      <c r="H51" s="86"/>
      <c r="I51" s="86" t="s">
        <v>761</v>
      </c>
      <c r="J51" s="86" t="s">
        <v>762</v>
      </c>
      <c r="K51" s="86">
        <v>0</v>
      </c>
      <c r="L51" s="86" t="s">
        <v>165</v>
      </c>
      <c r="M51" s="86" t="s">
        <v>728</v>
      </c>
      <c r="N51" s="86" t="s">
        <v>818</v>
      </c>
      <c r="O51" s="86"/>
      <c r="P51" s="86"/>
      <c r="Q51" s="86"/>
      <c r="R51" s="86"/>
      <c r="S51" s="86">
        <v>0</v>
      </c>
      <c r="T51" s="86"/>
      <c r="U51" s="44"/>
      <c r="V51" s="44"/>
      <c r="W51" s="44">
        <v>10</v>
      </c>
      <c r="X51" s="86" t="s">
        <v>684</v>
      </c>
      <c r="Y51" s="86" t="s">
        <v>647</v>
      </c>
      <c r="Z51" s="86"/>
      <c r="AA51" s="44"/>
      <c r="AB51" s="86"/>
      <c r="AC51" s="86"/>
      <c r="AD51" s="86"/>
      <c r="AE51" s="44"/>
      <c r="AF51" s="86"/>
      <c r="AG51" s="86"/>
      <c r="AH51" s="86"/>
      <c r="AI51" s="96">
        <v>1924</v>
      </c>
    </row>
    <row r="52" spans="1:35" x14ac:dyDescent="0.2">
      <c r="A52" s="161">
        <v>39</v>
      </c>
      <c r="B52" s="44"/>
      <c r="C52" s="44"/>
      <c r="D52" s="44"/>
      <c r="E52" s="44"/>
      <c r="F52" s="160"/>
      <c r="G52" s="44"/>
      <c r="H52" s="86"/>
      <c r="I52" s="86" t="s">
        <v>765</v>
      </c>
      <c r="J52" s="86" t="s">
        <v>766</v>
      </c>
      <c r="K52" s="86" t="s">
        <v>176</v>
      </c>
      <c r="L52" s="86" t="s">
        <v>165</v>
      </c>
      <c r="M52" s="86" t="s">
        <v>729</v>
      </c>
      <c r="N52" s="86" t="s">
        <v>822</v>
      </c>
      <c r="O52" s="86" t="s">
        <v>176</v>
      </c>
      <c r="P52" s="86" t="s">
        <v>176</v>
      </c>
      <c r="Q52" s="86" t="s">
        <v>176</v>
      </c>
      <c r="R52" s="86" t="s">
        <v>176</v>
      </c>
      <c r="S52" s="86" t="s">
        <v>176</v>
      </c>
      <c r="T52" s="86" t="s">
        <v>176</v>
      </c>
      <c r="U52" s="44">
        <v>0</v>
      </c>
      <c r="V52" s="44">
        <v>0</v>
      </c>
      <c r="W52" s="44">
        <v>15</v>
      </c>
      <c r="X52" s="86" t="s">
        <v>676</v>
      </c>
      <c r="Y52" s="86" t="s">
        <v>671</v>
      </c>
      <c r="Z52" s="86">
        <v>0</v>
      </c>
      <c r="AA52" s="44"/>
      <c r="AB52" s="86"/>
      <c r="AC52" s="86"/>
      <c r="AD52" s="86"/>
      <c r="AE52" s="44"/>
      <c r="AF52" s="86"/>
      <c r="AG52" s="86"/>
      <c r="AH52" s="86"/>
      <c r="AI52" s="96">
        <v>1945</v>
      </c>
    </row>
    <row r="53" spans="1:35" x14ac:dyDescent="0.2">
      <c r="A53" s="161">
        <v>41</v>
      </c>
      <c r="B53" s="44"/>
      <c r="C53" s="44"/>
      <c r="D53" s="44"/>
      <c r="E53" s="44"/>
      <c r="F53" s="160"/>
      <c r="G53" s="44"/>
      <c r="H53" s="86"/>
      <c r="I53" s="86" t="s">
        <v>767</v>
      </c>
      <c r="J53" s="86" t="s">
        <v>768</v>
      </c>
      <c r="K53" s="86">
        <v>0</v>
      </c>
      <c r="L53" s="86" t="s">
        <v>165</v>
      </c>
      <c r="M53" s="86" t="s">
        <v>730</v>
      </c>
      <c r="N53" s="86" t="s">
        <v>649</v>
      </c>
      <c r="O53" s="86"/>
      <c r="P53" s="86"/>
      <c r="Q53" s="86"/>
      <c r="R53" s="86"/>
      <c r="S53" s="86">
        <v>0</v>
      </c>
      <c r="T53" s="86"/>
      <c r="U53" s="44"/>
      <c r="V53" s="44"/>
      <c r="W53" s="44">
        <v>18</v>
      </c>
      <c r="X53" s="86" t="s">
        <v>667</v>
      </c>
      <c r="Y53" s="86" t="s">
        <v>649</v>
      </c>
      <c r="Z53" s="86" t="s">
        <v>280</v>
      </c>
      <c r="AA53" s="44"/>
      <c r="AB53" s="86"/>
      <c r="AC53" s="86"/>
      <c r="AD53" s="86"/>
      <c r="AE53" s="44"/>
      <c r="AF53" s="86"/>
      <c r="AG53" s="86"/>
      <c r="AH53" s="86"/>
      <c r="AI53" s="96">
        <v>1953</v>
      </c>
    </row>
    <row r="54" spans="1:35" x14ac:dyDescent="0.2">
      <c r="A54" s="161">
        <v>42</v>
      </c>
      <c r="B54" s="44"/>
      <c r="C54" s="44"/>
      <c r="D54" s="44"/>
      <c r="E54" s="44"/>
      <c r="F54" s="160"/>
      <c r="G54" s="44"/>
      <c r="H54" s="86"/>
      <c r="I54" s="86" t="s">
        <v>769</v>
      </c>
      <c r="J54" s="86" t="s">
        <v>770</v>
      </c>
      <c r="K54" s="86">
        <v>0</v>
      </c>
      <c r="L54" s="86" t="s">
        <v>165</v>
      </c>
      <c r="M54" s="86" t="s">
        <v>731</v>
      </c>
      <c r="N54" s="86" t="s">
        <v>823</v>
      </c>
      <c r="O54" s="86"/>
      <c r="P54" s="86"/>
      <c r="Q54" s="86"/>
      <c r="R54" s="86"/>
      <c r="S54" s="86">
        <v>0</v>
      </c>
      <c r="T54" s="86"/>
      <c r="U54" s="44"/>
      <c r="V54" s="44"/>
      <c r="W54" s="44">
        <v>18</v>
      </c>
      <c r="X54" s="86" t="s">
        <v>668</v>
      </c>
      <c r="Y54" s="86" t="s">
        <v>669</v>
      </c>
      <c r="Z54" s="86" t="s">
        <v>280</v>
      </c>
      <c r="AA54" s="44"/>
      <c r="AB54" s="86"/>
      <c r="AC54" s="86"/>
      <c r="AD54" s="86" t="s">
        <v>176</v>
      </c>
      <c r="AE54" s="44"/>
      <c r="AF54" s="86"/>
      <c r="AG54" s="86"/>
      <c r="AH54" s="86"/>
      <c r="AI54" s="96">
        <v>1954</v>
      </c>
    </row>
    <row r="55" spans="1:35" x14ac:dyDescent="0.2">
      <c r="A55" s="161">
        <v>46</v>
      </c>
      <c r="B55" s="44"/>
      <c r="C55" s="44"/>
      <c r="D55" s="44"/>
      <c r="E55" s="44"/>
      <c r="F55" s="160"/>
      <c r="G55" s="44"/>
      <c r="H55" s="86"/>
      <c r="I55" s="86" t="s">
        <v>771</v>
      </c>
      <c r="J55" s="86" t="s">
        <v>772</v>
      </c>
      <c r="K55" s="86" t="s">
        <v>176</v>
      </c>
      <c r="L55" s="86" t="s">
        <v>165</v>
      </c>
      <c r="M55" s="86" t="s">
        <v>732</v>
      </c>
      <c r="N55" s="86" t="s">
        <v>671</v>
      </c>
      <c r="O55" s="86" t="s">
        <v>808</v>
      </c>
      <c r="P55" s="86" t="s">
        <v>671</v>
      </c>
      <c r="Q55" s="86"/>
      <c r="R55" s="86"/>
      <c r="S55" s="86">
        <v>0</v>
      </c>
      <c r="T55" s="86"/>
      <c r="U55" s="44"/>
      <c r="V55" s="44"/>
      <c r="W55" s="44">
        <v>45</v>
      </c>
      <c r="X55" s="86" t="s">
        <v>708</v>
      </c>
      <c r="Y55" s="86" t="s">
        <v>826</v>
      </c>
      <c r="Z55" s="86" t="s">
        <v>280</v>
      </c>
      <c r="AA55" s="44"/>
      <c r="AB55" s="86"/>
      <c r="AC55" s="86"/>
      <c r="AD55" s="86"/>
      <c r="AE55" s="44"/>
      <c r="AF55" s="86"/>
      <c r="AG55" s="86"/>
      <c r="AH55" s="86"/>
      <c r="AI55" s="96">
        <v>1921</v>
      </c>
    </row>
    <row r="56" spans="1:35" x14ac:dyDescent="0.2">
      <c r="A56" s="161">
        <v>49</v>
      </c>
      <c r="B56" s="44"/>
      <c r="C56" s="44"/>
      <c r="D56" s="44"/>
      <c r="E56" s="44"/>
      <c r="F56" s="160"/>
      <c r="G56" s="44"/>
      <c r="H56" s="86"/>
      <c r="I56" s="86" t="s">
        <v>773</v>
      </c>
      <c r="J56" s="86" t="s">
        <v>774</v>
      </c>
      <c r="K56" s="86" t="s">
        <v>176</v>
      </c>
      <c r="L56" s="86" t="s">
        <v>165</v>
      </c>
      <c r="M56" s="86">
        <v>0</v>
      </c>
      <c r="N56" s="86"/>
      <c r="O56" s="86"/>
      <c r="P56" s="86" t="s">
        <v>176</v>
      </c>
      <c r="Q56" s="86"/>
      <c r="R56" s="86"/>
      <c r="S56" s="86">
        <v>0</v>
      </c>
      <c r="T56" s="86"/>
      <c r="U56" s="44"/>
      <c r="V56" s="44"/>
      <c r="W56" s="44">
        <v>48</v>
      </c>
      <c r="X56" s="87" t="s">
        <v>736</v>
      </c>
      <c r="Y56" s="86" t="s">
        <v>745</v>
      </c>
      <c r="Z56" s="86" t="s">
        <v>176</v>
      </c>
      <c r="AA56" s="44"/>
      <c r="AB56" s="86"/>
      <c r="AC56" s="86"/>
      <c r="AD56" s="86"/>
      <c r="AE56" s="44"/>
      <c r="AF56" s="86"/>
      <c r="AG56" s="86"/>
      <c r="AH56" s="86"/>
      <c r="AI56" s="96">
        <v>0</v>
      </c>
    </row>
    <row r="57" spans="1:35" x14ac:dyDescent="0.2">
      <c r="A57" s="161">
        <v>51</v>
      </c>
      <c r="B57" s="44"/>
      <c r="C57" s="44"/>
      <c r="D57" s="44"/>
      <c r="E57" s="44"/>
      <c r="F57" s="160"/>
      <c r="G57" s="44"/>
      <c r="H57" s="86"/>
      <c r="I57" s="86" t="s">
        <v>775</v>
      </c>
      <c r="J57" s="86" t="s">
        <v>776</v>
      </c>
      <c r="K57" s="86" t="s">
        <v>176</v>
      </c>
      <c r="L57" s="86" t="s">
        <v>165</v>
      </c>
      <c r="M57" s="86" t="s">
        <v>792</v>
      </c>
      <c r="N57" s="86" t="s">
        <v>743</v>
      </c>
      <c r="O57" s="86" t="s">
        <v>794</v>
      </c>
      <c r="P57" s="86" t="s">
        <v>661</v>
      </c>
      <c r="Q57" s="86"/>
      <c r="R57" s="86"/>
      <c r="S57" s="86"/>
      <c r="T57" s="86"/>
      <c r="U57" s="44"/>
      <c r="V57" s="44"/>
      <c r="W57" s="44">
        <v>50</v>
      </c>
      <c r="X57" s="86" t="s">
        <v>735</v>
      </c>
      <c r="Y57" s="86" t="s">
        <v>743</v>
      </c>
      <c r="Z57" s="86" t="s">
        <v>280</v>
      </c>
      <c r="AA57" s="44"/>
      <c r="AB57" s="86"/>
      <c r="AC57" s="86"/>
      <c r="AD57" s="86"/>
      <c r="AE57" s="44"/>
      <c r="AF57" s="86"/>
      <c r="AG57" s="86"/>
      <c r="AH57" s="86"/>
      <c r="AI57" s="96">
        <v>1825</v>
      </c>
    </row>
    <row r="58" spans="1:35" x14ac:dyDescent="0.2">
      <c r="A58" s="195">
        <v>54</v>
      </c>
      <c r="B58" s="3"/>
      <c r="C58" s="86"/>
      <c r="D58" s="3"/>
      <c r="E58" s="86"/>
      <c r="F58" s="3"/>
      <c r="G58" s="86"/>
      <c r="H58" s="3"/>
      <c r="I58" s="1" t="s">
        <v>740</v>
      </c>
      <c r="J58" s="1" t="s">
        <v>176</v>
      </c>
      <c r="K58" s="1" t="s">
        <v>176</v>
      </c>
      <c r="L58" s="1" t="s">
        <v>144</v>
      </c>
      <c r="M58" s="1" t="s">
        <v>176</v>
      </c>
      <c r="N58" s="1" t="s">
        <v>176</v>
      </c>
      <c r="O58" s="1" t="s">
        <v>176</v>
      </c>
      <c r="P58" s="1" t="s">
        <v>176</v>
      </c>
      <c r="Q58" s="1" t="s">
        <v>176</v>
      </c>
      <c r="R58" s="1" t="s">
        <v>889</v>
      </c>
      <c r="S58" s="1" t="s">
        <v>176</v>
      </c>
      <c r="T58" s="1" t="s">
        <v>176</v>
      </c>
      <c r="U58" s="1"/>
      <c r="V58" s="1"/>
      <c r="W58" s="1">
        <v>19</v>
      </c>
      <c r="X58" s="1" t="s">
        <v>176</v>
      </c>
      <c r="Y58" s="1" t="s">
        <v>176</v>
      </c>
      <c r="Z58" s="1" t="s">
        <v>839</v>
      </c>
      <c r="AA58" s="1"/>
      <c r="AB58" s="1"/>
      <c r="AC58" s="1"/>
      <c r="AD58" s="1"/>
      <c r="AE58" s="1"/>
      <c r="AF58" s="1"/>
      <c r="AG58" s="1"/>
      <c r="AH58" s="1"/>
      <c r="AI58" s="96"/>
    </row>
    <row r="59" spans="1:35" x14ac:dyDescent="0.2">
      <c r="A59" s="162"/>
      <c r="B59" s="44"/>
      <c r="C59" s="44"/>
      <c r="D59" s="44"/>
      <c r="E59" s="44"/>
      <c r="F59" s="160"/>
      <c r="G59" s="44"/>
      <c r="H59" s="86"/>
      <c r="I59" s="86"/>
      <c r="J59" s="86"/>
      <c r="K59" s="86"/>
      <c r="L59" s="86"/>
      <c r="M59" s="86"/>
      <c r="N59" s="86"/>
      <c r="O59" s="86"/>
      <c r="P59" s="86"/>
      <c r="Q59" s="86"/>
      <c r="R59" s="86"/>
      <c r="S59" s="86"/>
      <c r="T59" s="86"/>
      <c r="U59" s="44"/>
      <c r="V59" s="44"/>
      <c r="W59" s="44"/>
      <c r="X59" s="86"/>
      <c r="Y59" s="86"/>
      <c r="Z59" s="86"/>
      <c r="AA59" s="44"/>
      <c r="AB59" s="86"/>
      <c r="AC59" s="86"/>
      <c r="AD59" s="86"/>
      <c r="AE59" s="44"/>
      <c r="AF59" s="86"/>
      <c r="AG59" s="86"/>
      <c r="AH59" s="86"/>
      <c r="AI59" s="96"/>
    </row>
    <row r="60" spans="1:35" x14ac:dyDescent="0.2">
      <c r="A60" s="161"/>
      <c r="B60" s="44"/>
      <c r="C60" s="44"/>
      <c r="D60" s="44"/>
      <c r="E60" s="44"/>
      <c r="F60" s="160"/>
      <c r="G60" s="44"/>
      <c r="H60" s="86"/>
      <c r="I60" s="86"/>
      <c r="J60" s="86"/>
      <c r="K60" s="86"/>
      <c r="L60" s="86"/>
      <c r="M60" s="86"/>
      <c r="N60" s="86"/>
      <c r="O60" s="86"/>
      <c r="P60" s="86"/>
      <c r="Q60" s="86"/>
      <c r="R60" s="86"/>
      <c r="S60" s="86"/>
      <c r="T60" s="86"/>
      <c r="U60" s="44"/>
      <c r="V60" s="44"/>
      <c r="W60" s="44"/>
      <c r="X60" s="86"/>
      <c r="Y60" s="86"/>
      <c r="Z60" s="86"/>
      <c r="AA60" s="44"/>
      <c r="AB60" s="86"/>
      <c r="AC60" s="86"/>
      <c r="AD60" s="86"/>
      <c r="AE60" s="44"/>
      <c r="AF60" s="86"/>
      <c r="AG60" s="86"/>
      <c r="AH60" s="86"/>
      <c r="AI60" s="96"/>
    </row>
    <row r="61" spans="1:35" x14ac:dyDescent="0.2">
      <c r="A61" s="161"/>
      <c r="B61" s="44"/>
      <c r="C61" s="44"/>
      <c r="D61" s="44"/>
      <c r="E61" s="44"/>
      <c r="F61" s="160"/>
      <c r="G61" s="44"/>
      <c r="H61" s="86"/>
      <c r="I61" s="86"/>
      <c r="J61" s="86"/>
      <c r="K61" s="86"/>
      <c r="L61" s="86"/>
      <c r="M61" s="86"/>
      <c r="N61" s="86"/>
      <c r="O61" s="86"/>
      <c r="P61" s="86"/>
      <c r="Q61" s="86"/>
      <c r="R61" s="86"/>
      <c r="S61" s="86"/>
      <c r="T61" s="86"/>
      <c r="U61" s="44"/>
      <c r="V61" s="44"/>
      <c r="W61" s="44"/>
      <c r="X61" s="86"/>
      <c r="Y61" s="86"/>
      <c r="Z61" s="86"/>
      <c r="AA61" s="44"/>
      <c r="AB61" s="86"/>
      <c r="AC61" s="86"/>
      <c r="AD61" s="86"/>
      <c r="AE61" s="44"/>
      <c r="AF61" s="86"/>
      <c r="AG61" s="86"/>
      <c r="AH61" s="86"/>
      <c r="AI61" s="96"/>
    </row>
    <row r="62" spans="1:35" x14ac:dyDescent="0.2">
      <c r="A62" s="161"/>
      <c r="B62" s="44"/>
      <c r="C62" s="44"/>
      <c r="D62" s="44"/>
      <c r="E62" s="44"/>
      <c r="F62" s="160"/>
      <c r="G62" s="44"/>
      <c r="H62" s="86"/>
      <c r="I62" s="86"/>
      <c r="J62" s="86"/>
      <c r="K62" s="86"/>
      <c r="L62" s="86"/>
      <c r="M62" s="86"/>
      <c r="N62" s="86"/>
      <c r="O62" s="86"/>
      <c r="P62" s="86"/>
      <c r="Q62" s="86"/>
      <c r="R62" s="86"/>
      <c r="S62" s="86"/>
      <c r="T62" s="86"/>
      <c r="U62" s="44"/>
      <c r="V62" s="44"/>
      <c r="W62" s="44"/>
      <c r="X62" s="86"/>
      <c r="Y62" s="86"/>
      <c r="Z62" s="86"/>
      <c r="AA62" s="44"/>
      <c r="AB62" s="86"/>
      <c r="AC62" s="86"/>
      <c r="AD62" s="86"/>
      <c r="AE62" s="44"/>
      <c r="AF62" s="86"/>
      <c r="AG62" s="86"/>
      <c r="AH62" s="86"/>
      <c r="AI62" s="96"/>
    </row>
    <row r="63" spans="1:35" x14ac:dyDescent="0.2">
      <c r="A63" s="162"/>
      <c r="B63" s="44"/>
      <c r="C63" s="44"/>
      <c r="D63" s="44"/>
      <c r="E63" s="44"/>
      <c r="F63" s="160"/>
      <c r="G63" s="44"/>
      <c r="H63" s="86"/>
      <c r="I63" s="86"/>
      <c r="J63" s="86"/>
      <c r="K63" s="86"/>
      <c r="L63" s="86"/>
      <c r="M63" s="86"/>
      <c r="N63" s="86"/>
      <c r="O63" s="86"/>
      <c r="P63" s="86"/>
      <c r="Q63" s="86"/>
      <c r="R63" s="86"/>
      <c r="S63" s="86"/>
      <c r="T63" s="86"/>
      <c r="U63" s="44"/>
      <c r="V63" s="44"/>
      <c r="W63" s="44"/>
      <c r="X63" s="86"/>
      <c r="Y63" s="86"/>
      <c r="Z63" s="86"/>
      <c r="AA63" s="44"/>
      <c r="AB63" s="86"/>
      <c r="AC63" s="86"/>
      <c r="AD63" s="86"/>
      <c r="AE63" s="44"/>
      <c r="AF63" s="86"/>
      <c r="AG63" s="86"/>
      <c r="AH63" s="86"/>
      <c r="AI63" s="96"/>
    </row>
    <row r="64" spans="1:35" x14ac:dyDescent="0.2">
      <c r="A64" s="162"/>
      <c r="B64" s="44"/>
      <c r="C64" s="44"/>
      <c r="D64" s="44"/>
      <c r="E64" s="44"/>
      <c r="F64" s="160"/>
      <c r="G64" s="44"/>
      <c r="H64" s="86"/>
      <c r="I64" s="86"/>
      <c r="J64" s="86"/>
      <c r="K64" s="86"/>
      <c r="L64" s="86"/>
      <c r="M64" s="86"/>
      <c r="N64" s="86"/>
      <c r="O64" s="86"/>
      <c r="P64" s="86"/>
      <c r="Q64" s="86"/>
      <c r="R64" s="86"/>
      <c r="S64" s="86"/>
      <c r="T64" s="86"/>
      <c r="U64" s="44"/>
      <c r="V64" s="44"/>
      <c r="W64" s="44"/>
      <c r="X64" s="86"/>
      <c r="Y64" s="86"/>
      <c r="Z64" s="86"/>
      <c r="AA64" s="44"/>
      <c r="AB64" s="86"/>
      <c r="AC64" s="86"/>
      <c r="AD64" s="86"/>
      <c r="AE64" s="44"/>
      <c r="AF64" s="86"/>
      <c r="AG64" s="86"/>
      <c r="AH64" s="86"/>
      <c r="AI64" s="96"/>
    </row>
    <row r="65" spans="1:35" x14ac:dyDescent="0.2">
      <c r="A65" s="162"/>
      <c r="B65" s="44"/>
      <c r="C65" s="44"/>
      <c r="D65" s="44"/>
      <c r="E65" s="44"/>
      <c r="F65" s="160"/>
      <c r="G65" s="44"/>
      <c r="H65" s="86"/>
      <c r="I65" s="86"/>
      <c r="J65" s="86"/>
      <c r="K65" s="86"/>
      <c r="L65" s="86"/>
      <c r="M65" s="86"/>
      <c r="N65" s="86"/>
      <c r="O65" s="86"/>
      <c r="P65" s="86"/>
      <c r="Q65" s="86"/>
      <c r="R65" s="86"/>
      <c r="S65" s="86"/>
      <c r="T65" s="86"/>
      <c r="U65" s="44"/>
      <c r="V65" s="44"/>
      <c r="W65" s="44"/>
      <c r="X65" s="86"/>
      <c r="Y65" s="86"/>
      <c r="Z65" s="86"/>
      <c r="AA65" s="44"/>
      <c r="AB65" s="86"/>
      <c r="AC65" s="86"/>
      <c r="AD65" s="86"/>
      <c r="AE65" s="44"/>
      <c r="AF65" s="86"/>
      <c r="AG65" s="86"/>
      <c r="AH65" s="86"/>
      <c r="AI65" s="96"/>
    </row>
    <row r="66" spans="1:35" x14ac:dyDescent="0.2">
      <c r="A66" s="162"/>
      <c r="B66" s="44"/>
      <c r="C66" s="44"/>
      <c r="D66" s="44"/>
      <c r="E66" s="44"/>
      <c r="F66" s="160"/>
      <c r="G66" s="44"/>
      <c r="H66" s="86"/>
      <c r="I66" s="86"/>
      <c r="J66" s="86"/>
      <c r="K66" s="86"/>
      <c r="L66" s="86"/>
      <c r="M66" s="86"/>
      <c r="N66" s="86"/>
      <c r="O66" s="86"/>
      <c r="P66" s="86"/>
      <c r="Q66" s="86"/>
      <c r="R66" s="86"/>
      <c r="S66" s="86"/>
      <c r="T66" s="86"/>
      <c r="U66" s="44"/>
      <c r="V66" s="44"/>
      <c r="W66" s="44"/>
      <c r="X66" s="86"/>
      <c r="Y66" s="86"/>
      <c r="Z66" s="86"/>
      <c r="AA66" s="44"/>
      <c r="AB66" s="86"/>
      <c r="AC66" s="86"/>
      <c r="AD66" s="86"/>
      <c r="AE66" s="44"/>
      <c r="AF66" s="86"/>
      <c r="AG66" s="86"/>
      <c r="AH66" s="86"/>
      <c r="AI66" s="96"/>
    </row>
    <row r="67" spans="1:35" x14ac:dyDescent="0.2">
      <c r="A67" s="162"/>
      <c r="B67" s="44"/>
      <c r="C67" s="44"/>
      <c r="D67" s="44"/>
      <c r="E67" s="44"/>
      <c r="F67" s="160"/>
      <c r="G67" s="44"/>
      <c r="H67" s="86"/>
      <c r="I67" s="86"/>
      <c r="J67" s="86"/>
      <c r="K67" s="86"/>
      <c r="L67" s="86"/>
      <c r="M67" s="86"/>
      <c r="N67" s="86"/>
      <c r="O67" s="86"/>
      <c r="P67" s="86"/>
      <c r="Q67" s="86"/>
      <c r="R67" s="86"/>
      <c r="S67" s="86"/>
      <c r="T67" s="86"/>
      <c r="U67" s="44"/>
      <c r="V67" s="44"/>
      <c r="W67" s="44"/>
      <c r="X67" s="86"/>
      <c r="Y67" s="86"/>
      <c r="Z67" s="86"/>
      <c r="AA67" s="44"/>
      <c r="AB67" s="86"/>
      <c r="AC67" s="86"/>
      <c r="AD67" s="86"/>
      <c r="AE67" s="44"/>
      <c r="AF67" s="86"/>
      <c r="AG67" s="86"/>
      <c r="AH67" s="86"/>
      <c r="AI67" s="96"/>
    </row>
    <row r="68" spans="1:35" x14ac:dyDescent="0.2">
      <c r="A68" s="162"/>
      <c r="B68" s="44"/>
      <c r="C68" s="44"/>
      <c r="D68" s="44"/>
      <c r="E68" s="44"/>
      <c r="F68" s="160"/>
      <c r="G68" s="44"/>
      <c r="H68" s="86"/>
      <c r="I68" s="86"/>
      <c r="J68" s="86"/>
      <c r="K68" s="86"/>
      <c r="L68" s="86"/>
      <c r="M68" s="86"/>
      <c r="N68" s="86"/>
      <c r="O68" s="86"/>
      <c r="P68" s="86"/>
      <c r="Q68" s="86"/>
      <c r="R68" s="86"/>
      <c r="S68" s="86"/>
      <c r="T68" s="86"/>
      <c r="U68" s="44"/>
      <c r="V68" s="44"/>
      <c r="W68" s="44"/>
      <c r="X68" s="86"/>
      <c r="Y68" s="86"/>
      <c r="Z68" s="86"/>
      <c r="AA68" s="44"/>
      <c r="AB68" s="86"/>
      <c r="AC68" s="86"/>
      <c r="AD68" s="86"/>
      <c r="AE68" s="44"/>
      <c r="AF68" s="86"/>
      <c r="AG68" s="86"/>
      <c r="AH68" s="86"/>
      <c r="AI68" s="96"/>
    </row>
    <row r="69" spans="1:35" x14ac:dyDescent="0.2">
      <c r="A69" s="162"/>
      <c r="B69" s="44"/>
      <c r="C69" s="44"/>
      <c r="D69" s="44"/>
      <c r="E69" s="44"/>
      <c r="F69" s="160"/>
      <c r="G69" s="44"/>
      <c r="H69" s="86"/>
      <c r="I69" s="86"/>
      <c r="J69" s="86"/>
      <c r="K69" s="86"/>
      <c r="L69" s="86"/>
      <c r="M69" s="86"/>
      <c r="N69" s="86"/>
      <c r="O69" s="86"/>
      <c r="P69" s="86"/>
      <c r="Q69" s="86"/>
      <c r="R69" s="86"/>
      <c r="S69" s="86"/>
      <c r="T69" s="86"/>
      <c r="U69" s="44"/>
      <c r="V69" s="44"/>
      <c r="W69" s="44"/>
      <c r="X69" s="86"/>
      <c r="Y69" s="86"/>
      <c r="Z69" s="86"/>
      <c r="AA69" s="44"/>
      <c r="AB69" s="86"/>
      <c r="AC69" s="86"/>
      <c r="AD69" s="86"/>
      <c r="AE69" s="44"/>
      <c r="AF69" s="86"/>
      <c r="AG69" s="86"/>
      <c r="AH69" s="86"/>
      <c r="AI69" s="96"/>
    </row>
    <row r="70" spans="1:35" x14ac:dyDescent="0.2">
      <c r="A70" s="161"/>
      <c r="B70" s="44"/>
      <c r="C70" s="44"/>
      <c r="D70" s="44"/>
      <c r="E70" s="44"/>
      <c r="F70" s="160"/>
      <c r="G70" s="44"/>
      <c r="H70" s="86"/>
      <c r="I70" s="86"/>
      <c r="J70" s="86"/>
      <c r="K70" s="86"/>
      <c r="L70" s="86"/>
      <c r="M70" s="86"/>
      <c r="N70" s="86"/>
      <c r="O70" s="86"/>
      <c r="P70" s="86"/>
      <c r="Q70" s="86"/>
      <c r="R70" s="86"/>
      <c r="S70" s="86"/>
      <c r="T70" s="86"/>
      <c r="U70" s="44"/>
      <c r="V70" s="44"/>
      <c r="W70" s="44"/>
      <c r="X70" s="86"/>
      <c r="Y70" s="86"/>
      <c r="Z70" s="86"/>
      <c r="AA70" s="44"/>
      <c r="AB70" s="86"/>
      <c r="AC70" s="86"/>
      <c r="AD70" s="86"/>
      <c r="AE70" s="44"/>
      <c r="AF70" s="86"/>
      <c r="AG70" s="86"/>
      <c r="AH70" s="86"/>
      <c r="AI70" s="96"/>
    </row>
    <row r="71" spans="1:35" x14ac:dyDescent="0.2">
      <c r="A71" s="161"/>
      <c r="B71" s="44"/>
      <c r="C71" s="44"/>
      <c r="D71" s="44"/>
      <c r="E71" s="44"/>
      <c r="F71" s="160"/>
      <c r="G71" s="44"/>
      <c r="H71" s="86"/>
      <c r="I71" s="86"/>
      <c r="J71" s="86"/>
      <c r="K71" s="86"/>
      <c r="L71" s="86"/>
      <c r="M71" s="86"/>
      <c r="N71" s="86"/>
      <c r="O71" s="86"/>
      <c r="P71" s="86"/>
      <c r="Q71" s="86"/>
      <c r="R71" s="86"/>
      <c r="S71" s="86"/>
      <c r="T71" s="86"/>
      <c r="U71" s="44"/>
      <c r="V71" s="44"/>
      <c r="W71" s="44"/>
      <c r="X71" s="86"/>
      <c r="Y71" s="86"/>
      <c r="Z71" s="86"/>
      <c r="AA71" s="44"/>
      <c r="AB71" s="86"/>
      <c r="AC71" s="86"/>
      <c r="AD71" s="86"/>
      <c r="AE71" s="44"/>
      <c r="AF71" s="86"/>
      <c r="AG71" s="86"/>
      <c r="AH71" s="86"/>
      <c r="AI71" s="96"/>
    </row>
    <row r="72" spans="1:35" x14ac:dyDescent="0.2">
      <c r="A72" s="161"/>
      <c r="B72" s="44"/>
      <c r="C72" s="44"/>
      <c r="D72" s="44"/>
      <c r="E72" s="44"/>
      <c r="F72" s="160"/>
      <c r="G72" s="44"/>
      <c r="H72" s="86"/>
      <c r="I72" s="86"/>
      <c r="J72" s="86"/>
      <c r="K72" s="86"/>
      <c r="L72" s="86"/>
      <c r="M72" s="86"/>
      <c r="N72" s="86"/>
      <c r="O72" s="86"/>
      <c r="P72" s="86"/>
      <c r="Q72" s="86"/>
      <c r="R72" s="86"/>
      <c r="S72" s="86"/>
      <c r="T72" s="86"/>
      <c r="U72" s="44"/>
      <c r="V72" s="44"/>
      <c r="W72" s="44"/>
      <c r="X72" s="86"/>
      <c r="Y72" s="86"/>
      <c r="Z72" s="86"/>
      <c r="AA72" s="44"/>
      <c r="AB72" s="86"/>
      <c r="AC72" s="86"/>
      <c r="AD72" s="86"/>
      <c r="AE72" s="44"/>
      <c r="AF72" s="86"/>
      <c r="AG72" s="86"/>
      <c r="AH72" s="86"/>
      <c r="AI72" s="96"/>
    </row>
    <row r="73" spans="1:35" x14ac:dyDescent="0.2">
      <c r="A73" s="161"/>
      <c r="B73" s="44"/>
      <c r="C73" s="44"/>
      <c r="D73" s="44"/>
      <c r="E73" s="44"/>
      <c r="F73" s="160"/>
      <c r="G73" s="44"/>
      <c r="H73" s="86"/>
      <c r="I73" s="86"/>
      <c r="J73" s="86"/>
      <c r="K73" s="86"/>
      <c r="L73" s="86"/>
      <c r="M73" s="86"/>
      <c r="N73" s="86"/>
      <c r="O73" s="86"/>
      <c r="P73" s="86"/>
      <c r="Q73" s="86"/>
      <c r="R73" s="86"/>
      <c r="S73" s="86"/>
      <c r="T73" s="86"/>
      <c r="U73" s="44"/>
      <c r="V73" s="44"/>
      <c r="W73" s="44"/>
      <c r="X73" s="86"/>
      <c r="Y73" s="86"/>
      <c r="Z73" s="86"/>
      <c r="AA73" s="44"/>
      <c r="AB73" s="86"/>
      <c r="AC73" s="86"/>
      <c r="AD73" s="86"/>
      <c r="AE73" s="44"/>
      <c r="AF73" s="86"/>
      <c r="AG73" s="86"/>
      <c r="AH73" s="86"/>
      <c r="AI73" s="96"/>
    </row>
    <row r="74" spans="1:35" x14ac:dyDescent="0.2">
      <c r="A74" s="162"/>
      <c r="B74" s="44"/>
      <c r="C74" s="44"/>
      <c r="D74" s="44"/>
      <c r="E74" s="44"/>
      <c r="F74" s="160"/>
      <c r="G74" s="44"/>
      <c r="H74" s="86"/>
      <c r="I74" s="86"/>
      <c r="J74" s="86"/>
      <c r="K74" s="86"/>
      <c r="L74" s="86"/>
      <c r="M74" s="86"/>
      <c r="N74" s="86"/>
      <c r="O74" s="86"/>
      <c r="P74" s="86"/>
      <c r="Q74" s="86"/>
      <c r="R74" s="86"/>
      <c r="S74" s="86"/>
      <c r="T74" s="86"/>
      <c r="U74" s="44"/>
      <c r="V74" s="44"/>
      <c r="W74" s="44"/>
      <c r="X74" s="86"/>
      <c r="Y74" s="86"/>
      <c r="Z74" s="86"/>
      <c r="AA74" s="44"/>
      <c r="AB74" s="86"/>
      <c r="AC74" s="86"/>
      <c r="AD74" s="86"/>
      <c r="AE74" s="44"/>
      <c r="AF74" s="86"/>
      <c r="AG74" s="86"/>
      <c r="AH74" s="86"/>
      <c r="AI74" s="96"/>
    </row>
    <row r="75" spans="1:35" x14ac:dyDescent="0.2">
      <c r="A75" s="162"/>
      <c r="B75" s="44"/>
      <c r="C75" s="44"/>
      <c r="D75" s="44"/>
      <c r="E75" s="44"/>
      <c r="F75" s="160"/>
      <c r="G75" s="44"/>
      <c r="H75" s="86"/>
      <c r="I75" s="86"/>
      <c r="J75" s="86"/>
      <c r="K75" s="86"/>
      <c r="L75" s="86"/>
      <c r="M75" s="86"/>
      <c r="N75" s="86"/>
      <c r="O75" s="86"/>
      <c r="P75" s="86"/>
      <c r="Q75" s="86"/>
      <c r="R75" s="86"/>
      <c r="S75" s="86"/>
      <c r="T75" s="86"/>
      <c r="U75" s="44"/>
      <c r="V75" s="44"/>
      <c r="W75" s="44"/>
      <c r="X75" s="86"/>
      <c r="Y75" s="86"/>
      <c r="Z75" s="86"/>
      <c r="AA75" s="44"/>
      <c r="AB75" s="86"/>
      <c r="AC75" s="86"/>
      <c r="AD75" s="86"/>
      <c r="AE75" s="44"/>
      <c r="AF75" s="86"/>
      <c r="AG75" s="86"/>
      <c r="AH75" s="86"/>
      <c r="AI75" s="96"/>
    </row>
    <row r="76" spans="1:35" x14ac:dyDescent="0.2">
      <c r="A76" s="161"/>
      <c r="B76" s="44"/>
      <c r="C76" s="44"/>
      <c r="D76" s="44"/>
      <c r="E76" s="44"/>
      <c r="F76" s="160"/>
      <c r="G76" s="44"/>
      <c r="H76" s="86"/>
      <c r="I76" s="86"/>
      <c r="J76" s="86"/>
      <c r="K76" s="86"/>
      <c r="L76" s="86"/>
      <c r="M76" s="86"/>
      <c r="N76" s="86"/>
      <c r="O76" s="86"/>
      <c r="P76" s="86"/>
      <c r="Q76" s="86"/>
      <c r="R76" s="86"/>
      <c r="S76" s="86"/>
      <c r="T76" s="86"/>
      <c r="U76" s="44"/>
      <c r="V76" s="44"/>
      <c r="W76" s="44"/>
      <c r="X76" s="86"/>
      <c r="Y76" s="86"/>
      <c r="Z76" s="86"/>
      <c r="AA76" s="44"/>
      <c r="AB76" s="86"/>
      <c r="AC76" s="86"/>
      <c r="AD76" s="86"/>
      <c r="AE76" s="44"/>
      <c r="AF76" s="86"/>
      <c r="AG76" s="86"/>
      <c r="AH76" s="86"/>
      <c r="AI76" s="96"/>
    </row>
    <row r="77" spans="1:35" x14ac:dyDescent="0.2">
      <c r="A77" s="161"/>
      <c r="B77" s="44"/>
      <c r="C77" s="44"/>
      <c r="D77" s="44"/>
      <c r="E77" s="44"/>
      <c r="F77" s="160"/>
      <c r="G77" s="44"/>
      <c r="H77" s="86"/>
      <c r="I77" s="86"/>
      <c r="J77" s="86"/>
      <c r="K77" s="86"/>
      <c r="L77" s="86"/>
      <c r="M77" s="86"/>
      <c r="N77" s="86"/>
      <c r="O77" s="86"/>
      <c r="P77" s="86"/>
      <c r="Q77" s="86"/>
      <c r="R77" s="86"/>
      <c r="S77" s="86"/>
      <c r="T77" s="86"/>
      <c r="U77" s="44"/>
      <c r="V77" s="44"/>
      <c r="W77" s="44"/>
      <c r="X77" s="86"/>
      <c r="Y77" s="86"/>
      <c r="Z77" s="86"/>
      <c r="AA77" s="44"/>
      <c r="AB77" s="86"/>
      <c r="AC77" s="86"/>
      <c r="AD77" s="86"/>
      <c r="AE77" s="44"/>
      <c r="AF77" s="86"/>
      <c r="AG77" s="86"/>
      <c r="AH77" s="86"/>
      <c r="AI77" s="96"/>
    </row>
    <row r="78" spans="1:35" x14ac:dyDescent="0.2">
      <c r="A78" s="161"/>
      <c r="B78" s="44"/>
      <c r="C78" s="44"/>
      <c r="D78" s="44"/>
      <c r="E78" s="44"/>
      <c r="F78" s="160"/>
      <c r="G78" s="44"/>
      <c r="H78" s="86"/>
      <c r="I78" s="86"/>
      <c r="J78" s="86"/>
      <c r="K78" s="86"/>
      <c r="L78" s="86"/>
      <c r="M78" s="86"/>
      <c r="N78" s="86"/>
      <c r="O78" s="86"/>
      <c r="P78" s="86"/>
      <c r="Q78" s="86"/>
      <c r="R78" s="86"/>
      <c r="S78" s="86"/>
      <c r="T78" s="86"/>
      <c r="U78" s="44"/>
      <c r="V78" s="44"/>
      <c r="W78" s="44"/>
      <c r="X78" s="86"/>
      <c r="Y78" s="86"/>
      <c r="Z78" s="86"/>
      <c r="AA78" s="44"/>
      <c r="AB78" s="86"/>
      <c r="AC78" s="86"/>
      <c r="AD78" s="86"/>
      <c r="AE78" s="44"/>
      <c r="AF78" s="86"/>
      <c r="AG78" s="86"/>
      <c r="AH78" s="86"/>
      <c r="AI78" s="96"/>
    </row>
    <row r="79" spans="1:35" x14ac:dyDescent="0.2">
      <c r="A79" s="161"/>
      <c r="B79" s="44"/>
      <c r="C79" s="44"/>
      <c r="D79" s="44"/>
      <c r="E79" s="44"/>
      <c r="F79" s="160"/>
      <c r="G79" s="44"/>
      <c r="H79" s="86"/>
      <c r="I79" s="86"/>
      <c r="J79" s="86"/>
      <c r="K79" s="86"/>
      <c r="L79" s="86"/>
      <c r="M79" s="86"/>
      <c r="N79" s="86"/>
      <c r="O79" s="86"/>
      <c r="P79" s="86"/>
      <c r="Q79" s="86"/>
      <c r="R79" s="86"/>
      <c r="S79" s="86"/>
      <c r="T79" s="86"/>
      <c r="U79" s="44"/>
      <c r="V79" s="44"/>
      <c r="W79" s="44"/>
      <c r="X79" s="86"/>
      <c r="Y79" s="86"/>
      <c r="Z79" s="86"/>
      <c r="AA79" s="44"/>
      <c r="AB79" s="86"/>
      <c r="AC79" s="86"/>
      <c r="AD79" s="86"/>
      <c r="AE79" s="44"/>
      <c r="AF79" s="86"/>
      <c r="AG79" s="86"/>
      <c r="AH79" s="86"/>
      <c r="AI79" s="96"/>
    </row>
    <row r="80" spans="1:35" x14ac:dyDescent="0.2">
      <c r="A80" s="162"/>
      <c r="B80" s="44"/>
      <c r="C80" s="44"/>
      <c r="D80" s="44"/>
      <c r="E80" s="44"/>
      <c r="F80" s="160"/>
      <c r="G80" s="44"/>
      <c r="H80" s="86"/>
      <c r="I80" s="86"/>
      <c r="J80" s="86"/>
      <c r="K80" s="86"/>
      <c r="L80" s="86"/>
      <c r="M80" s="86"/>
      <c r="N80" s="86"/>
      <c r="O80" s="86"/>
      <c r="P80" s="86"/>
      <c r="Q80" s="86"/>
      <c r="R80" s="86"/>
      <c r="S80" s="86"/>
      <c r="T80" s="86"/>
      <c r="U80" s="44"/>
      <c r="V80" s="44"/>
      <c r="W80" s="44"/>
      <c r="X80" s="86"/>
      <c r="Y80" s="86"/>
      <c r="Z80" s="86"/>
      <c r="AA80" s="44"/>
      <c r="AB80" s="86"/>
      <c r="AC80" s="86"/>
      <c r="AD80" s="86"/>
      <c r="AE80" s="44"/>
      <c r="AF80" s="86"/>
      <c r="AG80" s="86"/>
      <c r="AH80" s="86"/>
      <c r="AI80" s="96"/>
    </row>
    <row r="81" spans="1:35" x14ac:dyDescent="0.2">
      <c r="A81" s="162"/>
      <c r="B81" s="44"/>
      <c r="C81" s="44"/>
      <c r="D81" s="44"/>
      <c r="E81" s="44"/>
      <c r="F81" s="160"/>
      <c r="G81" s="44"/>
      <c r="H81" s="86"/>
      <c r="I81" s="86"/>
      <c r="J81" s="86"/>
      <c r="K81" s="86"/>
      <c r="L81" s="86"/>
      <c r="M81" s="86"/>
      <c r="N81" s="86"/>
      <c r="O81" s="86"/>
      <c r="P81" s="86"/>
      <c r="Q81" s="86"/>
      <c r="R81" s="86"/>
      <c r="S81" s="86"/>
      <c r="T81" s="86"/>
      <c r="U81" s="44"/>
      <c r="V81" s="44"/>
      <c r="W81" s="44"/>
      <c r="X81" s="86"/>
      <c r="Y81" s="86"/>
      <c r="Z81" s="86"/>
      <c r="AA81" s="44"/>
      <c r="AB81" s="86"/>
      <c r="AC81" s="86"/>
      <c r="AD81" s="86"/>
      <c r="AE81" s="44"/>
      <c r="AF81" s="86"/>
      <c r="AG81" s="86"/>
      <c r="AH81" s="86"/>
      <c r="AI81" s="96"/>
    </row>
    <row r="82" spans="1:35" x14ac:dyDescent="0.2">
      <c r="A82" s="162"/>
      <c r="B82" s="44"/>
      <c r="C82" s="44"/>
      <c r="D82" s="44"/>
      <c r="E82" s="44"/>
      <c r="F82" s="160"/>
      <c r="G82" s="44"/>
      <c r="H82" s="86"/>
      <c r="I82" s="86"/>
      <c r="J82" s="86"/>
      <c r="K82" s="86"/>
      <c r="L82" s="86"/>
      <c r="M82" s="86"/>
      <c r="N82" s="86"/>
      <c r="O82" s="86"/>
      <c r="P82" s="86"/>
      <c r="Q82" s="86"/>
      <c r="R82" s="86"/>
      <c r="S82" s="86"/>
      <c r="T82" s="86"/>
      <c r="U82" s="44"/>
      <c r="V82" s="44"/>
      <c r="W82" s="44"/>
      <c r="X82" s="86"/>
      <c r="Y82" s="86"/>
      <c r="Z82" s="86"/>
      <c r="AA82" s="44"/>
      <c r="AB82" s="86"/>
      <c r="AC82" s="86"/>
      <c r="AD82" s="86"/>
      <c r="AE82" s="44"/>
      <c r="AF82" s="86"/>
      <c r="AG82" s="86"/>
      <c r="AH82" s="86"/>
      <c r="AI82" s="96"/>
    </row>
    <row r="83" spans="1:35" x14ac:dyDescent="0.2">
      <c r="A83" s="161"/>
      <c r="B83" s="44"/>
      <c r="C83" s="44"/>
      <c r="D83" s="44"/>
      <c r="E83" s="44"/>
      <c r="F83" s="160"/>
      <c r="G83" s="44"/>
      <c r="H83" s="86"/>
      <c r="I83" s="86"/>
      <c r="J83" s="86"/>
      <c r="K83" s="86"/>
      <c r="L83" s="86"/>
      <c r="M83" s="86"/>
      <c r="N83" s="86"/>
      <c r="O83" s="86"/>
      <c r="P83" s="86"/>
      <c r="Q83" s="86"/>
      <c r="R83" s="86"/>
      <c r="S83" s="86"/>
      <c r="T83" s="86"/>
      <c r="U83" s="44"/>
      <c r="V83" s="44"/>
      <c r="W83" s="44"/>
      <c r="X83" s="86"/>
      <c r="Y83" s="86"/>
      <c r="Z83" s="86"/>
      <c r="AA83" s="44"/>
      <c r="AB83" s="86"/>
      <c r="AC83" s="86"/>
      <c r="AD83" s="86"/>
      <c r="AE83" s="44"/>
      <c r="AF83" s="86"/>
      <c r="AG83" s="86"/>
      <c r="AH83" s="86"/>
      <c r="AI83" s="96"/>
    </row>
    <row r="84" spans="1:35" x14ac:dyDescent="0.2">
      <c r="A84" s="161"/>
      <c r="B84" s="44"/>
      <c r="C84" s="44"/>
      <c r="D84" s="44"/>
      <c r="E84" s="44"/>
      <c r="F84" s="160"/>
      <c r="G84" s="44"/>
      <c r="H84" s="86"/>
      <c r="I84" s="86"/>
      <c r="J84" s="86"/>
      <c r="K84" s="86"/>
      <c r="L84" s="86"/>
      <c r="M84" s="86"/>
      <c r="N84" s="86"/>
      <c r="O84" s="86"/>
      <c r="P84" s="86"/>
      <c r="Q84" s="86"/>
      <c r="R84" s="86"/>
      <c r="S84" s="86"/>
      <c r="T84" s="86"/>
      <c r="U84" s="44"/>
      <c r="V84" s="44"/>
      <c r="W84" s="44"/>
      <c r="X84" s="86"/>
      <c r="Y84" s="86"/>
      <c r="Z84" s="86"/>
      <c r="AA84" s="44"/>
      <c r="AB84" s="86"/>
      <c r="AC84" s="86"/>
      <c r="AD84" s="86"/>
      <c r="AE84" s="44"/>
      <c r="AF84" s="86"/>
      <c r="AG84" s="86"/>
      <c r="AH84" s="86"/>
      <c r="AI84" s="96"/>
    </row>
    <row r="85" spans="1:35" x14ac:dyDescent="0.2">
      <c r="A85" s="162"/>
      <c r="B85" s="44"/>
      <c r="C85" s="44"/>
      <c r="D85" s="44"/>
      <c r="E85" s="44"/>
      <c r="F85" s="160"/>
      <c r="G85" s="44"/>
      <c r="H85" s="86"/>
      <c r="I85" s="86"/>
      <c r="J85" s="86"/>
      <c r="K85" s="86"/>
      <c r="L85" s="86"/>
      <c r="M85" s="86"/>
      <c r="N85" s="86"/>
      <c r="O85" s="86"/>
      <c r="P85" s="86"/>
      <c r="Q85" s="86"/>
      <c r="R85" s="86"/>
      <c r="S85" s="86"/>
      <c r="T85" s="86"/>
      <c r="U85" s="44"/>
      <c r="V85" s="44"/>
      <c r="W85" s="44"/>
      <c r="X85" s="86"/>
      <c r="Y85" s="86"/>
      <c r="Z85" s="86"/>
      <c r="AA85" s="44"/>
      <c r="AB85" s="86"/>
      <c r="AC85" s="86"/>
      <c r="AD85" s="86"/>
      <c r="AE85" s="44"/>
      <c r="AF85" s="86"/>
      <c r="AG85" s="86"/>
      <c r="AH85" s="86"/>
      <c r="AI85" s="96"/>
    </row>
    <row r="86" spans="1:35" x14ac:dyDescent="0.2">
      <c r="A86" s="162"/>
      <c r="B86" s="44"/>
      <c r="C86" s="44"/>
      <c r="D86" s="44"/>
      <c r="E86" s="44"/>
      <c r="F86" s="160"/>
      <c r="G86" s="44"/>
      <c r="H86" s="86"/>
      <c r="I86" s="86"/>
      <c r="J86" s="86"/>
      <c r="K86" s="86"/>
      <c r="L86" s="86"/>
      <c r="M86" s="86"/>
      <c r="N86" s="86"/>
      <c r="O86" s="86"/>
      <c r="P86" s="86"/>
      <c r="Q86" s="86"/>
      <c r="R86" s="86"/>
      <c r="S86" s="86"/>
      <c r="T86" s="86"/>
      <c r="U86" s="44"/>
      <c r="V86" s="44"/>
      <c r="W86" s="44"/>
      <c r="X86" s="86"/>
      <c r="Y86" s="86"/>
      <c r="Z86" s="86"/>
      <c r="AA86" s="44"/>
      <c r="AB86" s="86"/>
      <c r="AC86" s="86"/>
      <c r="AD86" s="86"/>
      <c r="AE86" s="44"/>
      <c r="AF86" s="86"/>
      <c r="AG86" s="86"/>
      <c r="AH86" s="86"/>
      <c r="AI86" s="96"/>
    </row>
    <row r="87" spans="1:35" ht="12.75" x14ac:dyDescent="0.2">
      <c r="A87" s="162"/>
      <c r="H87" s="86"/>
      <c r="I87"/>
      <c r="AH87" s="86"/>
      <c r="AI87" s="96"/>
    </row>
    <row r="88" spans="1:35" x14ac:dyDescent="0.2">
      <c r="A88" s="162"/>
      <c r="H88" s="86"/>
      <c r="AH88" s="86"/>
      <c r="AI88" s="96"/>
    </row>
    <row r="89" spans="1:35" x14ac:dyDescent="0.2">
      <c r="A89" s="162"/>
      <c r="H89" s="86"/>
      <c r="AH89" s="86"/>
      <c r="AI89" s="96"/>
    </row>
    <row r="90" spans="1:35" x14ac:dyDescent="0.2">
      <c r="A90" s="162"/>
      <c r="H90" s="86"/>
      <c r="AH90" s="86"/>
      <c r="AI90" s="96"/>
    </row>
    <row r="91" spans="1:35" x14ac:dyDescent="0.2">
      <c r="A91" s="161"/>
      <c r="H91" s="86"/>
      <c r="AH91" s="86"/>
      <c r="AI91" s="96"/>
    </row>
    <row r="92" spans="1:35" x14ac:dyDescent="0.2">
      <c r="A92" s="161"/>
      <c r="H92" s="86"/>
      <c r="AH92" s="86"/>
      <c r="AI92" s="96"/>
    </row>
    <row r="93" spans="1:35" x14ac:dyDescent="0.2">
      <c r="A93" s="161"/>
      <c r="H93" s="86"/>
      <c r="AH93" s="86"/>
      <c r="AI93" s="96"/>
    </row>
    <row r="94" spans="1:35" x14ac:dyDescent="0.2">
      <c r="A94" s="161"/>
      <c r="H94" s="86"/>
      <c r="AH94" s="86"/>
      <c r="AI94" s="96"/>
    </row>
    <row r="95" spans="1:35" x14ac:dyDescent="0.2">
      <c r="A95" s="162"/>
      <c r="H95" s="86"/>
      <c r="AH95" s="86"/>
      <c r="AI95" s="96"/>
    </row>
    <row r="96" spans="1:35" x14ac:dyDescent="0.2">
      <c r="A96" s="162"/>
      <c r="H96" s="86"/>
      <c r="AH96" s="86"/>
      <c r="AI96" s="96"/>
    </row>
    <row r="97" spans="1:35" x14ac:dyDescent="0.2">
      <c r="A97" s="162"/>
      <c r="H97" s="86"/>
      <c r="AH97" s="86"/>
      <c r="AI97" s="96"/>
    </row>
    <row r="98" spans="1:35" x14ac:dyDescent="0.2">
      <c r="A98" s="162"/>
      <c r="H98" s="86"/>
      <c r="AH98" s="86"/>
      <c r="AI98" s="96"/>
    </row>
    <row r="99" spans="1:35" x14ac:dyDescent="0.2">
      <c r="A99" s="162"/>
      <c r="H99" s="86"/>
      <c r="AH99" s="86"/>
      <c r="AI99" s="96"/>
    </row>
    <row r="100" spans="1:35" x14ac:dyDescent="0.2">
      <c r="A100" s="162"/>
      <c r="H100" s="86"/>
      <c r="AH100" s="86"/>
      <c r="AI100" s="96"/>
    </row>
    <row r="101" spans="1:35" x14ac:dyDescent="0.2">
      <c r="A101" s="162"/>
      <c r="H101" s="86"/>
      <c r="AH101" s="86"/>
      <c r="AI101" s="96"/>
    </row>
    <row r="102" spans="1:35" x14ac:dyDescent="0.2">
      <c r="A102" s="162"/>
      <c r="H102" s="86"/>
      <c r="AH102" s="86"/>
      <c r="AI102" s="96"/>
    </row>
    <row r="103" spans="1:35" x14ac:dyDescent="0.2">
      <c r="A103" s="162"/>
      <c r="H103" s="86"/>
      <c r="AH103" s="86"/>
      <c r="AI103" s="96"/>
    </row>
    <row r="104" spans="1:35" x14ac:dyDescent="0.2">
      <c r="A104" s="161"/>
      <c r="H104" s="86"/>
      <c r="AH104" s="86"/>
      <c r="AI104" s="96"/>
    </row>
    <row r="105" spans="1:35" x14ac:dyDescent="0.2">
      <c r="A105" s="161"/>
      <c r="H105" s="86"/>
      <c r="AH105" s="86"/>
      <c r="AI105" s="96"/>
    </row>
    <row r="106" spans="1:35" x14ac:dyDescent="0.2">
      <c r="A106" s="162"/>
      <c r="H106" s="86"/>
      <c r="AH106" s="86"/>
      <c r="AI106" s="96"/>
    </row>
    <row r="107" spans="1:35" x14ac:dyDescent="0.2">
      <c r="A107" s="162"/>
      <c r="H107" s="86"/>
      <c r="AH107" s="86"/>
      <c r="AI107" s="96"/>
    </row>
    <row r="108" spans="1:35" x14ac:dyDescent="0.2">
      <c r="A108" s="161"/>
      <c r="H108" s="86"/>
      <c r="AH108" s="86"/>
      <c r="AI108" s="96"/>
    </row>
    <row r="109" spans="1:35" x14ac:dyDescent="0.2">
      <c r="A109" s="161"/>
      <c r="H109" s="86"/>
      <c r="AH109" s="86"/>
      <c r="AI109" s="96"/>
    </row>
    <row r="110" spans="1:35" x14ac:dyDescent="0.2">
      <c r="A110" s="161"/>
      <c r="H110" s="86"/>
      <c r="AH110" s="86"/>
      <c r="AI110" s="96"/>
    </row>
    <row r="111" spans="1:35" x14ac:dyDescent="0.2">
      <c r="A111" s="161"/>
      <c r="B111" s="44"/>
      <c r="C111" s="44"/>
      <c r="D111" s="44"/>
      <c r="E111" s="44"/>
      <c r="F111" s="160"/>
      <c r="G111" s="44"/>
      <c r="H111" s="86"/>
      <c r="I111" s="86"/>
      <c r="J111" s="86"/>
      <c r="K111" s="86"/>
      <c r="L111" s="86"/>
      <c r="M111" s="86"/>
      <c r="N111" s="86"/>
      <c r="O111" s="86"/>
      <c r="P111" s="86"/>
      <c r="Q111" s="86"/>
      <c r="R111" s="86"/>
      <c r="S111" s="86"/>
      <c r="T111" s="86"/>
      <c r="U111" s="44"/>
      <c r="V111" s="44"/>
      <c r="W111" s="44"/>
      <c r="X111" s="86"/>
      <c r="Y111" s="86"/>
      <c r="Z111" s="86"/>
      <c r="AA111" s="44"/>
      <c r="AB111" s="86"/>
      <c r="AC111" s="86"/>
      <c r="AD111" s="86"/>
      <c r="AE111" s="44"/>
      <c r="AF111" s="86"/>
      <c r="AG111" s="86"/>
      <c r="AH111" s="86"/>
      <c r="AI111" s="96"/>
    </row>
    <row r="112" spans="1:35" x14ac:dyDescent="0.2">
      <c r="A112" s="161"/>
      <c r="H112" s="86"/>
      <c r="AH112" s="86"/>
      <c r="AI112" s="96"/>
    </row>
    <row r="113" spans="1:35" x14ac:dyDescent="0.2">
      <c r="A113" s="161"/>
      <c r="H113" s="86"/>
      <c r="AH113" s="86"/>
      <c r="AI113" s="96"/>
    </row>
    <row r="114" spans="1:35" x14ac:dyDescent="0.2">
      <c r="A114" s="161"/>
      <c r="H114" s="86"/>
      <c r="AH114" s="86"/>
      <c r="AI114" s="96"/>
    </row>
    <row r="115" spans="1:35" x14ac:dyDescent="0.2">
      <c r="A115" s="162"/>
      <c r="H115" s="86"/>
      <c r="AH115" s="86"/>
      <c r="AI115" s="96"/>
    </row>
    <row r="116" spans="1:35" x14ac:dyDescent="0.2">
      <c r="A116" s="161"/>
      <c r="H116" s="86"/>
      <c r="AH116" s="86"/>
      <c r="AI116" s="96"/>
    </row>
    <row r="117" spans="1:35" x14ac:dyDescent="0.2">
      <c r="A117" s="162"/>
      <c r="H117" s="86"/>
      <c r="AH117" s="86"/>
      <c r="AI117" s="96"/>
    </row>
    <row r="118" spans="1:35" x14ac:dyDescent="0.2">
      <c r="A118" s="161"/>
      <c r="H118" s="86"/>
      <c r="AH118" s="86"/>
      <c r="AI118" s="96"/>
    </row>
    <row r="119" spans="1:35" x14ac:dyDescent="0.2">
      <c r="A119" s="161"/>
      <c r="H119" s="86"/>
      <c r="AH119" s="86"/>
      <c r="AI119" s="96"/>
    </row>
    <row r="120" spans="1:35" x14ac:dyDescent="0.2">
      <c r="A120" s="161"/>
      <c r="H120" s="86"/>
      <c r="AH120" s="86"/>
      <c r="AI120" s="96"/>
    </row>
    <row r="121" spans="1:35" x14ac:dyDescent="0.2">
      <c r="A121" s="161"/>
      <c r="H121" s="86"/>
      <c r="AH121" s="86"/>
      <c r="AI121" s="96"/>
    </row>
    <row r="122" spans="1:35" x14ac:dyDescent="0.2">
      <c r="A122" s="161"/>
      <c r="H122" s="86"/>
      <c r="AH122" s="86"/>
      <c r="AI122" s="96"/>
    </row>
    <row r="123" spans="1:35" x14ac:dyDescent="0.2">
      <c r="A123" s="161"/>
      <c r="H123" s="86"/>
      <c r="AH123" s="86"/>
      <c r="AI123" s="96"/>
    </row>
    <row r="124" spans="1:35" x14ac:dyDescent="0.2">
      <c r="A124" s="161"/>
      <c r="H124" s="86"/>
      <c r="AH124" s="86"/>
      <c r="AI124" s="96"/>
    </row>
    <row r="125" spans="1:35" x14ac:dyDescent="0.2">
      <c r="A125" s="162"/>
      <c r="H125" s="86"/>
      <c r="AH125" s="86"/>
      <c r="AI125" s="96"/>
    </row>
    <row r="126" spans="1:35" x14ac:dyDescent="0.2">
      <c r="A126" s="162"/>
      <c r="H126" s="86"/>
      <c r="AH126" s="86"/>
      <c r="AI126" s="96"/>
    </row>
    <row r="127" spans="1:35" x14ac:dyDescent="0.2">
      <c r="A127" s="161"/>
      <c r="H127" s="86"/>
      <c r="AH127" s="86"/>
      <c r="AI127" s="96"/>
    </row>
    <row r="128" spans="1:35" x14ac:dyDescent="0.2">
      <c r="A128" s="161"/>
      <c r="H128" s="86"/>
      <c r="AH128" s="86"/>
      <c r="AI128" s="96"/>
    </row>
    <row r="129" spans="1:35" x14ac:dyDescent="0.2">
      <c r="A129" s="163"/>
      <c r="H129" s="86"/>
      <c r="AH129" s="86"/>
      <c r="AI129" s="96"/>
    </row>
    <row r="130" spans="1:35" x14ac:dyDescent="0.2">
      <c r="A130" s="161"/>
      <c r="H130" s="86"/>
      <c r="AH130" s="86"/>
      <c r="AI130" s="96"/>
    </row>
    <row r="131" spans="1:35" x14ac:dyDescent="0.2">
      <c r="A131" s="162"/>
      <c r="H131" s="86"/>
      <c r="AH131" s="86"/>
      <c r="AI131" s="96"/>
    </row>
    <row r="132" spans="1:35" x14ac:dyDescent="0.2">
      <c r="A132" s="163"/>
      <c r="H132" s="86"/>
      <c r="AH132" s="86"/>
      <c r="AI132" s="96"/>
    </row>
    <row r="133" spans="1:35" x14ac:dyDescent="0.2">
      <c r="A133" s="161"/>
      <c r="H133" s="86"/>
      <c r="AH133" s="86"/>
      <c r="AI133" s="96"/>
    </row>
    <row r="134" spans="1:35" x14ac:dyDescent="0.2">
      <c r="A134" s="161"/>
      <c r="H134" s="86"/>
      <c r="AH134" s="86"/>
      <c r="AI134" s="96"/>
    </row>
    <row r="135" spans="1:35" x14ac:dyDescent="0.2">
      <c r="A135" s="163"/>
      <c r="H135" s="86"/>
      <c r="AH135" s="86"/>
      <c r="AI135" s="96"/>
    </row>
    <row r="136" spans="1:35" x14ac:dyDescent="0.2">
      <c r="A136" s="161"/>
      <c r="H136" s="86"/>
      <c r="AH136" s="86"/>
      <c r="AI136" s="96"/>
    </row>
    <row r="137" spans="1:35" x14ac:dyDescent="0.2">
      <c r="A137" s="162"/>
      <c r="H137" s="86"/>
      <c r="AH137" s="86"/>
      <c r="AI137" s="96"/>
    </row>
    <row r="138" spans="1:35" x14ac:dyDescent="0.2">
      <c r="A138" s="162"/>
      <c r="H138" s="86"/>
      <c r="AH138" s="86"/>
      <c r="AI138" s="96"/>
    </row>
    <row r="139" spans="1:35" x14ac:dyDescent="0.2">
      <c r="A139" s="161"/>
      <c r="H139" s="86"/>
      <c r="AH139" s="86"/>
      <c r="AI139" s="96"/>
    </row>
    <row r="140" spans="1:35" x14ac:dyDescent="0.2">
      <c r="A140" s="161"/>
      <c r="H140" s="86"/>
      <c r="AH140" s="86"/>
      <c r="AI140" s="44"/>
    </row>
    <row r="141" spans="1:35" x14ac:dyDescent="0.2">
      <c r="A141" s="161"/>
      <c r="H141" s="86"/>
      <c r="AH141" s="86"/>
      <c r="AI141" s="44"/>
    </row>
    <row r="142" spans="1:35" x14ac:dyDescent="0.2">
      <c r="A142" s="161"/>
      <c r="H142" s="86"/>
      <c r="AH142" s="86"/>
      <c r="AI142" s="44"/>
    </row>
    <row r="143" spans="1:35" x14ac:dyDescent="0.2">
      <c r="A143" s="161"/>
      <c r="H143" s="86"/>
      <c r="AH143" s="86"/>
      <c r="AI143" s="44"/>
    </row>
    <row r="144" spans="1:35" x14ac:dyDescent="0.2">
      <c r="A144" s="163"/>
      <c r="H144" s="86"/>
      <c r="AH144" s="86"/>
      <c r="AI144" s="44"/>
    </row>
    <row r="145" spans="1:35" x14ac:dyDescent="0.2">
      <c r="A145" s="163"/>
      <c r="H145" s="86"/>
      <c r="AH145" s="86"/>
      <c r="AI145" s="44"/>
    </row>
    <row r="146" spans="1:35" x14ac:dyDescent="0.2">
      <c r="A146" s="162"/>
      <c r="H146" s="86"/>
      <c r="AH146" s="86"/>
      <c r="AI146" s="44"/>
    </row>
    <row r="147" spans="1:35" x14ac:dyDescent="0.2">
      <c r="A147" s="162"/>
      <c r="H147" s="86"/>
      <c r="AH147" s="86"/>
      <c r="AI147" s="44"/>
    </row>
    <row r="148" spans="1:35" x14ac:dyDescent="0.2">
      <c r="A148" s="161"/>
      <c r="H148" s="86"/>
      <c r="AH148" s="86"/>
      <c r="AI148" s="44"/>
    </row>
    <row r="149" spans="1:35" x14ac:dyDescent="0.2">
      <c r="A149" s="161"/>
      <c r="H149" s="86"/>
      <c r="AH149" s="86"/>
      <c r="AI149" s="44"/>
    </row>
    <row r="150" spans="1:35" x14ac:dyDescent="0.2">
      <c r="A150" s="161"/>
      <c r="H150" s="86"/>
      <c r="AH150" s="86"/>
      <c r="AI150" s="44"/>
    </row>
    <row r="151" spans="1:35" x14ac:dyDescent="0.2">
      <c r="A151" s="162"/>
      <c r="H151" s="86"/>
      <c r="AH151" s="86"/>
      <c r="AI151" s="44"/>
    </row>
    <row r="152" spans="1:35" x14ac:dyDescent="0.2">
      <c r="A152" s="161"/>
      <c r="H152" s="86"/>
      <c r="AH152" s="86"/>
      <c r="AI152" s="44"/>
    </row>
    <row r="153" spans="1:35" x14ac:dyDescent="0.2">
      <c r="A153" s="161"/>
      <c r="H153" s="86"/>
      <c r="AH153" s="86"/>
      <c r="AI153" s="44"/>
    </row>
    <row r="154" spans="1:35" x14ac:dyDescent="0.2">
      <c r="A154" s="161"/>
      <c r="H154" s="86"/>
      <c r="AH154" s="86"/>
      <c r="AI154" s="44"/>
    </row>
    <row r="155" spans="1:35" x14ac:dyDescent="0.2">
      <c r="A155" s="161"/>
      <c r="H155" s="86"/>
      <c r="AH155" s="86"/>
      <c r="AI155" s="44"/>
    </row>
    <row r="156" spans="1:35" x14ac:dyDescent="0.2">
      <c r="A156" s="161"/>
      <c r="H156" s="86"/>
      <c r="AH156" s="86"/>
      <c r="AI156" s="44"/>
    </row>
    <row r="157" spans="1:35" x14ac:dyDescent="0.2">
      <c r="A157" s="161"/>
      <c r="H157" s="86"/>
      <c r="AH157" s="86"/>
      <c r="AI157" s="44"/>
    </row>
    <row r="158" spans="1:35" x14ac:dyDescent="0.2">
      <c r="A158" s="161"/>
      <c r="H158" s="86"/>
      <c r="AH158" s="86"/>
      <c r="AI158" s="44"/>
    </row>
    <row r="159" spans="1:35" x14ac:dyDescent="0.2">
      <c r="A159" s="162"/>
      <c r="H159" s="86"/>
      <c r="AH159" s="86"/>
      <c r="AI159" s="44"/>
    </row>
    <row r="160" spans="1:35" x14ac:dyDescent="0.2">
      <c r="A160" s="161"/>
      <c r="H160" s="86"/>
      <c r="AH160" s="86"/>
      <c r="AI160" s="44"/>
    </row>
    <row r="161" spans="1:35" x14ac:dyDescent="0.2">
      <c r="A161" s="161"/>
      <c r="H161" s="86"/>
      <c r="AH161" s="86"/>
      <c r="AI161" s="44"/>
    </row>
    <row r="162" spans="1:35" x14ac:dyDescent="0.2">
      <c r="A162" s="162"/>
      <c r="H162" s="86"/>
      <c r="AH162" s="86"/>
      <c r="AI162" s="44"/>
    </row>
    <row r="163" spans="1:35" x14ac:dyDescent="0.2">
      <c r="A163" s="161"/>
      <c r="H163" s="86"/>
      <c r="AH163" s="86"/>
      <c r="AI163" s="44"/>
    </row>
    <row r="164" spans="1:35" x14ac:dyDescent="0.2">
      <c r="A164" s="163"/>
      <c r="H164" s="86"/>
      <c r="AH164" s="86"/>
      <c r="AI164" s="44"/>
    </row>
    <row r="165" spans="1:35" x14ac:dyDescent="0.2">
      <c r="A165" s="163"/>
      <c r="H165" s="86"/>
      <c r="AH165" s="86"/>
      <c r="AI165" s="44"/>
    </row>
    <row r="166" spans="1:35" x14ac:dyDescent="0.2">
      <c r="A166" s="163"/>
      <c r="H166" s="86"/>
      <c r="AH166" s="86"/>
      <c r="AI166" s="44"/>
    </row>
    <row r="167" spans="1:35" x14ac:dyDescent="0.2">
      <c r="A167" s="161"/>
      <c r="H167" s="86"/>
      <c r="AH167" s="86"/>
      <c r="AI167" s="44"/>
    </row>
    <row r="168" spans="1:35" x14ac:dyDescent="0.2">
      <c r="A168" s="161"/>
      <c r="H168" s="86"/>
      <c r="AH168" s="86"/>
      <c r="AI168" s="44"/>
    </row>
    <row r="169" spans="1:35" x14ac:dyDescent="0.2">
      <c r="A169" s="161"/>
      <c r="H169" s="86"/>
      <c r="AH169" s="86"/>
      <c r="AI169" s="44"/>
    </row>
    <row r="170" spans="1:35" x14ac:dyDescent="0.2">
      <c r="A170" s="161"/>
      <c r="H170" s="86"/>
      <c r="AH170" s="86"/>
      <c r="AI170" s="44"/>
    </row>
    <row r="171" spans="1:35" x14ac:dyDescent="0.2">
      <c r="A171" s="161"/>
      <c r="H171" s="86"/>
      <c r="AH171" s="86"/>
      <c r="AI171" s="44"/>
    </row>
    <row r="172" spans="1:35" x14ac:dyDescent="0.2">
      <c r="A172" s="161"/>
      <c r="H172" s="86"/>
      <c r="AH172" s="86"/>
      <c r="AI172" s="44"/>
    </row>
    <row r="173" spans="1:35" x14ac:dyDescent="0.2">
      <c r="A173" s="161"/>
      <c r="H173" s="86"/>
      <c r="AH173" s="86"/>
      <c r="AI173" s="44"/>
    </row>
    <row r="174" spans="1:35" x14ac:dyDescent="0.2">
      <c r="A174" s="161"/>
      <c r="H174" s="86"/>
      <c r="AH174" s="86"/>
      <c r="AI174" s="44"/>
    </row>
    <row r="175" spans="1:35" x14ac:dyDescent="0.2">
      <c r="A175" s="161"/>
      <c r="H175" s="86"/>
      <c r="AH175" s="86"/>
      <c r="AI175" s="44"/>
    </row>
    <row r="176" spans="1:35" x14ac:dyDescent="0.2">
      <c r="A176" s="133"/>
      <c r="H176" s="86"/>
      <c r="AH176" s="86"/>
    </row>
    <row r="177" spans="1:34" x14ac:dyDescent="0.2">
      <c r="A177" s="133"/>
      <c r="H177" s="86"/>
      <c r="AH177" s="86"/>
    </row>
    <row r="178" spans="1:34" x14ac:dyDescent="0.2">
      <c r="A178" s="133"/>
      <c r="H178" s="86"/>
      <c r="AH178" s="86"/>
    </row>
    <row r="179" spans="1:34" x14ac:dyDescent="0.2">
      <c r="A179" s="133"/>
      <c r="H179" s="86"/>
      <c r="AH179" s="86"/>
    </row>
    <row r="180" spans="1:34" x14ac:dyDescent="0.2">
      <c r="A180" s="133"/>
      <c r="H180" s="86"/>
      <c r="AH180" s="86"/>
    </row>
    <row r="181" spans="1:34" x14ac:dyDescent="0.2">
      <c r="A181" s="133"/>
      <c r="H181" s="86"/>
      <c r="AH181" s="86"/>
    </row>
    <row r="182" spans="1:34" x14ac:dyDescent="0.2">
      <c r="A182" s="133"/>
      <c r="H182" s="86"/>
      <c r="AH182" s="86"/>
    </row>
    <row r="183" spans="1:34" x14ac:dyDescent="0.2">
      <c r="A183" s="133"/>
      <c r="H183" s="86"/>
      <c r="AH183" s="86"/>
    </row>
    <row r="184" spans="1:34" x14ac:dyDescent="0.2">
      <c r="A184" s="133"/>
      <c r="H184" s="86"/>
      <c r="AH184" s="86"/>
    </row>
    <row r="185" spans="1:34" x14ac:dyDescent="0.2">
      <c r="A185" s="133"/>
      <c r="H185" s="86"/>
      <c r="AH185" s="86"/>
    </row>
    <row r="186" spans="1:34" x14ac:dyDescent="0.2">
      <c r="A186" s="133"/>
      <c r="H186" s="86"/>
      <c r="AH186" s="86"/>
    </row>
    <row r="187" spans="1:34" x14ac:dyDescent="0.2">
      <c r="A187" s="133"/>
      <c r="H187" s="86"/>
      <c r="AH187" s="86"/>
    </row>
    <row r="188" spans="1:34" x14ac:dyDescent="0.2">
      <c r="A188" s="133"/>
      <c r="H188" s="86"/>
      <c r="AH188" s="86"/>
    </row>
    <row r="189" spans="1:34" x14ac:dyDescent="0.2">
      <c r="A189" s="133"/>
      <c r="H189" s="86"/>
      <c r="AH189" s="86"/>
    </row>
    <row r="190" spans="1:34" x14ac:dyDescent="0.2">
      <c r="A190" s="133"/>
      <c r="H190" s="86"/>
      <c r="AH190" s="86"/>
    </row>
    <row r="191" spans="1:34" x14ac:dyDescent="0.2">
      <c r="A191" s="133"/>
      <c r="H191" s="86"/>
      <c r="AH191" s="86"/>
    </row>
    <row r="192" spans="1:34" x14ac:dyDescent="0.2">
      <c r="A192" s="133"/>
      <c r="H192" s="86"/>
      <c r="AH192" s="86"/>
    </row>
    <row r="193" spans="1:34" x14ac:dyDescent="0.2">
      <c r="A193" s="133"/>
      <c r="H193" s="86"/>
      <c r="AH193" s="86"/>
    </row>
    <row r="194" spans="1:34" x14ac:dyDescent="0.2">
      <c r="A194" s="133"/>
      <c r="H194" s="86"/>
      <c r="AH194" s="86"/>
    </row>
    <row r="195" spans="1:34" x14ac:dyDescent="0.2">
      <c r="A195" s="133"/>
      <c r="H195" s="86"/>
      <c r="AH195" s="86"/>
    </row>
    <row r="196" spans="1:34" x14ac:dyDescent="0.2">
      <c r="A196" s="133"/>
      <c r="H196" s="86"/>
      <c r="AH196" s="86"/>
    </row>
    <row r="197" spans="1:34" x14ac:dyDescent="0.2">
      <c r="A197" s="133"/>
      <c r="H197" s="86"/>
      <c r="AH197" s="86"/>
    </row>
    <row r="198" spans="1:34" x14ac:dyDescent="0.2">
      <c r="A198" s="133"/>
      <c r="H198" s="86"/>
      <c r="AH198" s="86"/>
    </row>
    <row r="199" spans="1:34" x14ac:dyDescent="0.2">
      <c r="A199" s="133"/>
      <c r="H199" s="86"/>
      <c r="AH199" s="86"/>
    </row>
    <row r="200" spans="1:34" x14ac:dyDescent="0.2">
      <c r="A200" s="133"/>
      <c r="H200" s="86"/>
      <c r="AH200" s="86"/>
    </row>
    <row r="201" spans="1:34" x14ac:dyDescent="0.2">
      <c r="A201" s="133"/>
      <c r="H201" s="86"/>
      <c r="AH201" s="86"/>
    </row>
    <row r="202" spans="1:34" x14ac:dyDescent="0.2">
      <c r="A202" s="133"/>
      <c r="H202" s="86"/>
      <c r="AH202" s="86"/>
    </row>
    <row r="203" spans="1:34" x14ac:dyDescent="0.2">
      <c r="A203" s="133"/>
      <c r="H203" s="86"/>
      <c r="AH203" s="86"/>
    </row>
    <row r="204" spans="1:34" x14ac:dyDescent="0.2">
      <c r="A204" s="133"/>
      <c r="H204" s="86"/>
      <c r="AH204" s="86"/>
    </row>
    <row r="205" spans="1:34" x14ac:dyDescent="0.2">
      <c r="A205" s="133"/>
      <c r="H205" s="86"/>
      <c r="AH205" s="86"/>
    </row>
    <row r="206" spans="1:34" x14ac:dyDescent="0.2">
      <c r="A206" s="133"/>
      <c r="H206" s="86"/>
      <c r="AH206" s="86"/>
    </row>
    <row r="207" spans="1:34" x14ac:dyDescent="0.2">
      <c r="A207" s="133"/>
      <c r="H207" s="86"/>
      <c r="AH207" s="86"/>
    </row>
    <row r="208" spans="1:34" x14ac:dyDescent="0.2">
      <c r="A208" s="133"/>
      <c r="H208" s="86"/>
      <c r="AH208" s="86"/>
    </row>
    <row r="209" spans="1:34" x14ac:dyDescent="0.2">
      <c r="A209" s="133"/>
      <c r="H209" s="86"/>
      <c r="AH209" s="86"/>
    </row>
    <row r="210" spans="1:34" x14ac:dyDescent="0.2">
      <c r="A210" s="133"/>
      <c r="H210" s="86"/>
      <c r="AH210" s="86"/>
    </row>
    <row r="211" spans="1:34" x14ac:dyDescent="0.2">
      <c r="A211" s="133"/>
      <c r="H211" s="86"/>
      <c r="AH211" s="86"/>
    </row>
    <row r="212" spans="1:34" x14ac:dyDescent="0.2">
      <c r="A212" s="133"/>
      <c r="H212" s="86"/>
      <c r="AH212" s="86"/>
    </row>
    <row r="213" spans="1:34" x14ac:dyDescent="0.2">
      <c r="A213" s="133"/>
      <c r="H213" s="86"/>
      <c r="AH213" s="86"/>
    </row>
    <row r="214" spans="1:34" x14ac:dyDescent="0.2">
      <c r="A214" s="133"/>
      <c r="H214" s="86"/>
      <c r="AH214" s="86"/>
    </row>
    <row r="215" spans="1:34" x14ac:dyDescent="0.2">
      <c r="A215" s="133"/>
      <c r="H215" s="86"/>
      <c r="AH215" s="86"/>
    </row>
    <row r="216" spans="1:34" x14ac:dyDescent="0.2">
      <c r="A216" s="133"/>
      <c r="H216" s="86"/>
      <c r="AH216" s="86"/>
    </row>
    <row r="217" spans="1:34" x14ac:dyDescent="0.2">
      <c r="A217" s="133"/>
      <c r="H217" s="86"/>
      <c r="AH217" s="86"/>
    </row>
    <row r="218" spans="1:34" x14ac:dyDescent="0.2">
      <c r="A218" s="133"/>
      <c r="H218" s="86"/>
      <c r="AH218" s="86"/>
    </row>
    <row r="219" spans="1:34" x14ac:dyDescent="0.2">
      <c r="A219" s="133"/>
      <c r="H219" s="86"/>
      <c r="AH219" s="86"/>
    </row>
    <row r="220" spans="1:34" x14ac:dyDescent="0.2">
      <c r="A220" s="133"/>
      <c r="H220" s="86"/>
      <c r="AH220" s="86"/>
    </row>
    <row r="221" spans="1:34" x14ac:dyDescent="0.2">
      <c r="A221" s="133"/>
      <c r="H221" s="86"/>
      <c r="AH221" s="86"/>
    </row>
    <row r="222" spans="1:34" x14ac:dyDescent="0.2">
      <c r="A222" s="133"/>
      <c r="H222" s="86"/>
      <c r="AH222" s="86"/>
    </row>
    <row r="223" spans="1:34" x14ac:dyDescent="0.2">
      <c r="A223" s="133"/>
      <c r="H223" s="86"/>
      <c r="AH223" s="86"/>
    </row>
    <row r="224" spans="1:34" x14ac:dyDescent="0.2">
      <c r="A224" s="133"/>
      <c r="H224" s="86"/>
      <c r="AH224" s="86"/>
    </row>
    <row r="225" spans="1:34" x14ac:dyDescent="0.2">
      <c r="A225" s="133"/>
      <c r="H225" s="86"/>
      <c r="AH225" s="86"/>
    </row>
  </sheetData>
  <pageMargins left="0.34" right="0.47" top="0.36" bottom="0.15" header="0.18" footer="0.13"/>
  <pageSetup paperSize="9" orientation="landscape" horizontalDpi="4294967293" verticalDpi="0" r:id="rId1"/>
  <headerFooter alignWithMargins="0">
    <oddHeader>&amp;C&amp;P&amp;"-,Normal"&amp;A&amp;F</oddHeader>
  </headerFooter>
  <colBreaks count="1" manualBreakCount="1">
    <brk id="35" max="1048575"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dimension ref="A1:K8"/>
  <sheetViews>
    <sheetView zoomScale="75" workbookViewId="0">
      <selection activeCell="A2" sqref="A2"/>
    </sheetView>
    <sheetView workbookViewId="1"/>
  </sheetViews>
  <sheetFormatPr baseColWidth="10" defaultRowHeight="12.75" x14ac:dyDescent="0.2"/>
  <cols>
    <col min="1" max="1" width="6.28515625" customWidth="1"/>
    <col min="3" max="3" width="23" style="165" customWidth="1"/>
    <col min="5" max="5" width="22.7109375" style="165" customWidth="1"/>
    <col min="7" max="7" width="22.85546875" customWidth="1"/>
    <col min="9" max="9" width="19.28515625" customWidth="1"/>
    <col min="11" max="11" width="23" customWidth="1"/>
  </cols>
  <sheetData>
    <row r="1" spans="1:11" x14ac:dyDescent="0.2">
      <c r="A1" s="56" t="s">
        <v>345</v>
      </c>
      <c r="B1" s="56" t="s">
        <v>109</v>
      </c>
      <c r="C1" s="154" t="s">
        <v>110</v>
      </c>
      <c r="D1" s="56" t="s">
        <v>111</v>
      </c>
      <c r="E1" s="154" t="s">
        <v>112</v>
      </c>
      <c r="F1" s="56" t="s">
        <v>113</v>
      </c>
      <c r="G1" s="91" t="s">
        <v>114</v>
      </c>
      <c r="H1" s="56" t="s">
        <v>115</v>
      </c>
      <c r="I1" s="91" t="s">
        <v>116</v>
      </c>
      <c r="J1" s="56" t="s">
        <v>117</v>
      </c>
      <c r="K1" s="91" t="s">
        <v>118</v>
      </c>
    </row>
    <row r="2" spans="1:11" ht="38.25" x14ac:dyDescent="0.2">
      <c r="A2">
        <v>50</v>
      </c>
      <c r="B2" t="s">
        <v>829</v>
      </c>
      <c r="C2" s="165" t="s">
        <v>830</v>
      </c>
      <c r="D2" t="s">
        <v>176</v>
      </c>
      <c r="E2" s="165" t="s">
        <v>176</v>
      </c>
      <c r="F2" t="s">
        <v>176</v>
      </c>
      <c r="G2" t="s">
        <v>176</v>
      </c>
      <c r="H2" t="s">
        <v>176</v>
      </c>
      <c r="I2" t="s">
        <v>176</v>
      </c>
      <c r="J2" t="s">
        <v>176</v>
      </c>
      <c r="K2" t="s">
        <v>176</v>
      </c>
    </row>
    <row r="3" spans="1:11" ht="76.5" x14ac:dyDescent="0.2">
      <c r="A3">
        <v>1</v>
      </c>
      <c r="B3" t="s">
        <v>38</v>
      </c>
      <c r="C3" s="165" t="s">
        <v>831</v>
      </c>
      <c r="D3" t="s">
        <v>176</v>
      </c>
      <c r="E3" s="165" t="s">
        <v>176</v>
      </c>
      <c r="F3" t="s">
        <v>176</v>
      </c>
      <c r="G3" t="s">
        <v>176</v>
      </c>
      <c r="H3" t="s">
        <v>176</v>
      </c>
      <c r="I3" t="s">
        <v>176</v>
      </c>
      <c r="J3" t="s">
        <v>176</v>
      </c>
      <c r="K3" t="s">
        <v>176</v>
      </c>
    </row>
    <row r="4" spans="1:11" ht="38.25" x14ac:dyDescent="0.2">
      <c r="A4">
        <v>2</v>
      </c>
      <c r="B4" t="s">
        <v>634</v>
      </c>
      <c r="C4" s="165" t="s">
        <v>832</v>
      </c>
      <c r="D4" t="s">
        <v>176</v>
      </c>
      <c r="E4" s="165" t="s">
        <v>176</v>
      </c>
      <c r="F4" t="s">
        <v>176</v>
      </c>
      <c r="G4" t="s">
        <v>176</v>
      </c>
      <c r="H4" t="s">
        <v>176</v>
      </c>
      <c r="I4" t="s">
        <v>176</v>
      </c>
      <c r="J4" t="s">
        <v>176</v>
      </c>
      <c r="K4" t="s">
        <v>176</v>
      </c>
    </row>
    <row r="5" spans="1:11" ht="89.25" x14ac:dyDescent="0.2">
      <c r="A5">
        <v>5</v>
      </c>
      <c r="B5" t="s">
        <v>634</v>
      </c>
      <c r="C5" s="165" t="s">
        <v>909</v>
      </c>
      <c r="D5" t="s">
        <v>833</v>
      </c>
      <c r="E5" s="165" t="s">
        <v>834</v>
      </c>
      <c r="F5" t="s">
        <v>176</v>
      </c>
      <c r="G5" t="s">
        <v>176</v>
      </c>
      <c r="H5" t="s">
        <v>176</v>
      </c>
      <c r="I5" t="s">
        <v>176</v>
      </c>
      <c r="J5" t="s">
        <v>176</v>
      </c>
      <c r="K5" t="s">
        <v>176</v>
      </c>
    </row>
    <row r="6" spans="1:11" ht="38.25" x14ac:dyDescent="0.2">
      <c r="A6">
        <v>6</v>
      </c>
      <c r="B6" t="s">
        <v>637</v>
      </c>
      <c r="C6" s="165" t="s">
        <v>835</v>
      </c>
      <c r="D6" t="s">
        <v>176</v>
      </c>
      <c r="E6" s="165" t="s">
        <v>176</v>
      </c>
      <c r="F6" t="s">
        <v>176</v>
      </c>
      <c r="G6" t="s">
        <v>176</v>
      </c>
      <c r="H6" t="s">
        <v>176</v>
      </c>
      <c r="I6" t="s">
        <v>176</v>
      </c>
      <c r="J6" t="s">
        <v>176</v>
      </c>
      <c r="K6" t="s">
        <v>176</v>
      </c>
    </row>
    <row r="7" spans="1:11" ht="76.5" x14ac:dyDescent="0.2">
      <c r="A7">
        <v>45</v>
      </c>
      <c r="B7" t="s">
        <v>836</v>
      </c>
      <c r="C7" s="165" t="s">
        <v>837</v>
      </c>
      <c r="D7" t="s">
        <v>176</v>
      </c>
      <c r="E7" s="165" t="s">
        <v>176</v>
      </c>
      <c r="F7" t="s">
        <v>176</v>
      </c>
      <c r="G7" t="s">
        <v>176</v>
      </c>
      <c r="H7" t="s">
        <v>176</v>
      </c>
      <c r="I7" t="s">
        <v>176</v>
      </c>
      <c r="J7" t="s">
        <v>176</v>
      </c>
      <c r="K7" t="s">
        <v>176</v>
      </c>
    </row>
    <row r="8" spans="1:11" ht="51" x14ac:dyDescent="0.2">
      <c r="A8">
        <v>21</v>
      </c>
      <c r="B8" t="s">
        <v>640</v>
      </c>
      <c r="C8" s="165" t="s">
        <v>838</v>
      </c>
      <c r="D8" t="s">
        <v>176</v>
      </c>
      <c r="E8" s="165" t="s">
        <v>176</v>
      </c>
      <c r="F8" t="s">
        <v>176</v>
      </c>
      <c r="G8" t="s">
        <v>176</v>
      </c>
      <c r="H8" t="s">
        <v>176</v>
      </c>
      <c r="I8" t="s">
        <v>176</v>
      </c>
      <c r="J8" t="s">
        <v>176</v>
      </c>
      <c r="K8" t="s">
        <v>176</v>
      </c>
    </row>
  </sheetData>
  <pageMargins left="0.78740157499999996" right="0.78740157499999996" top="0.984251969" bottom="0.984251969" header="0.4921259845" footer="0.4921259845"/>
  <pageSetup paperSize="9" orientation="portrait" horizontalDpi="4294967293"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8"/>
  <dimension ref="A1:I18"/>
  <sheetViews>
    <sheetView workbookViewId="0">
      <selection activeCell="A17" sqref="A17"/>
    </sheetView>
    <sheetView workbookViewId="1"/>
  </sheetViews>
  <sheetFormatPr baseColWidth="10" defaultRowHeight="11.25" x14ac:dyDescent="0.2"/>
  <cols>
    <col min="1" max="1" width="4.42578125" style="1" customWidth="1"/>
    <col min="2" max="2" width="10.7109375" style="1" customWidth="1"/>
    <col min="3" max="16384" width="11.42578125" style="1"/>
  </cols>
  <sheetData>
    <row r="1" spans="1:9" x14ac:dyDescent="0.2">
      <c r="A1" s="56" t="s">
        <v>327</v>
      </c>
      <c r="B1" s="56" t="s">
        <v>344</v>
      </c>
      <c r="C1" s="56" t="s">
        <v>332</v>
      </c>
      <c r="D1" s="56" t="s">
        <v>333</v>
      </c>
      <c r="E1" s="56" t="s">
        <v>616</v>
      </c>
      <c r="F1" s="56" t="s">
        <v>617</v>
      </c>
      <c r="G1" s="56" t="s">
        <v>618</v>
      </c>
      <c r="H1" s="56" t="s">
        <v>337</v>
      </c>
    </row>
    <row r="2" spans="1:9" x14ac:dyDescent="0.2">
      <c r="A2" s="1">
        <v>1</v>
      </c>
      <c r="B2" s="1" t="s">
        <v>176</v>
      </c>
      <c r="C2" s="1" t="s">
        <v>208</v>
      </c>
      <c r="D2" s="1" t="s">
        <v>200</v>
      </c>
      <c r="E2" s="1" t="s">
        <v>659</v>
      </c>
      <c r="F2" s="1" t="s">
        <v>176</v>
      </c>
      <c r="G2" s="1" t="s">
        <v>176</v>
      </c>
      <c r="H2" s="1" t="s">
        <v>176</v>
      </c>
    </row>
    <row r="3" spans="1:9" x14ac:dyDescent="0.2">
      <c r="A3" s="1">
        <v>2</v>
      </c>
      <c r="B3" s="1" t="s">
        <v>176</v>
      </c>
      <c r="C3" s="1" t="s">
        <v>208</v>
      </c>
      <c r="D3" s="1" t="s">
        <v>200</v>
      </c>
      <c r="E3" s="1" t="s">
        <v>659</v>
      </c>
      <c r="F3" s="1" t="s">
        <v>659</v>
      </c>
      <c r="G3" s="1" t="s">
        <v>176</v>
      </c>
      <c r="H3" s="1" t="s">
        <v>176</v>
      </c>
    </row>
    <row r="4" spans="1:9" x14ac:dyDescent="0.2">
      <c r="A4" s="1">
        <v>3</v>
      </c>
      <c r="B4" s="1" t="s">
        <v>176</v>
      </c>
      <c r="C4" s="1" t="s">
        <v>208</v>
      </c>
      <c r="D4" s="1" t="s">
        <v>200</v>
      </c>
      <c r="E4" s="1" t="s">
        <v>659</v>
      </c>
      <c r="F4" s="1" t="s">
        <v>176</v>
      </c>
      <c r="G4" s="1" t="s">
        <v>176</v>
      </c>
      <c r="H4" s="1" t="s">
        <v>176</v>
      </c>
    </row>
    <row r="5" spans="1:9" ht="12.75" x14ac:dyDescent="0.2">
      <c r="A5" s="1">
        <v>5</v>
      </c>
      <c r="B5" s="1" t="s">
        <v>176</v>
      </c>
      <c r="C5" s="1" t="s">
        <v>208</v>
      </c>
      <c r="D5" s="1" t="s">
        <v>200</v>
      </c>
      <c r="E5" s="1" t="s">
        <v>659</v>
      </c>
      <c r="F5" s="1" t="s">
        <v>176</v>
      </c>
      <c r="G5" s="1" t="s">
        <v>176</v>
      </c>
      <c r="H5" s="1" t="s">
        <v>176</v>
      </c>
      <c r="I5"/>
    </row>
    <row r="6" spans="1:9" x14ac:dyDescent="0.2">
      <c r="A6" s="1">
        <v>6</v>
      </c>
      <c r="B6" s="1" t="s">
        <v>176</v>
      </c>
      <c r="C6" s="1" t="s">
        <v>208</v>
      </c>
      <c r="D6" s="1" t="s">
        <v>200</v>
      </c>
      <c r="E6" s="1" t="s">
        <v>659</v>
      </c>
      <c r="F6" s="1" t="s">
        <v>176</v>
      </c>
      <c r="G6" s="1" t="s">
        <v>176</v>
      </c>
      <c r="H6" s="1" t="s">
        <v>176</v>
      </c>
    </row>
    <row r="7" spans="1:9" x14ac:dyDescent="0.2">
      <c r="A7" s="1">
        <v>13</v>
      </c>
      <c r="B7" s="1" t="s">
        <v>176</v>
      </c>
      <c r="C7" s="1" t="s">
        <v>208</v>
      </c>
      <c r="D7" s="1" t="s">
        <v>176</v>
      </c>
      <c r="E7" s="1" t="s">
        <v>176</v>
      </c>
      <c r="F7" s="1" t="s">
        <v>176</v>
      </c>
      <c r="G7" s="1" t="s">
        <v>176</v>
      </c>
      <c r="H7" s="1" t="s">
        <v>176</v>
      </c>
    </row>
    <row r="8" spans="1:9" x14ac:dyDescent="0.2">
      <c r="A8" s="1">
        <v>21</v>
      </c>
      <c r="B8" s="1" t="s">
        <v>176</v>
      </c>
      <c r="C8" s="1" t="s">
        <v>208</v>
      </c>
      <c r="D8" s="1" t="s">
        <v>200</v>
      </c>
      <c r="E8" s="1" t="s">
        <v>659</v>
      </c>
      <c r="F8" s="1" t="s">
        <v>176</v>
      </c>
      <c r="G8" s="1" t="s">
        <v>176</v>
      </c>
      <c r="H8" s="1" t="s">
        <v>176</v>
      </c>
    </row>
    <row r="9" spans="1:9" x14ac:dyDescent="0.2">
      <c r="A9" s="1">
        <v>31</v>
      </c>
      <c r="B9" s="1" t="s">
        <v>176</v>
      </c>
      <c r="C9" s="1" t="s">
        <v>176</v>
      </c>
      <c r="D9" s="1" t="s">
        <v>200</v>
      </c>
      <c r="E9" s="1" t="s">
        <v>659</v>
      </c>
      <c r="F9" s="1" t="s">
        <v>176</v>
      </c>
      <c r="G9" s="1" t="s">
        <v>176</v>
      </c>
      <c r="H9" s="1" t="s">
        <v>176</v>
      </c>
    </row>
    <row r="10" spans="1:9" x14ac:dyDescent="0.2">
      <c r="A10" s="1">
        <v>43</v>
      </c>
      <c r="B10" s="1" t="s">
        <v>176</v>
      </c>
      <c r="C10" s="1" t="s">
        <v>176</v>
      </c>
      <c r="D10" s="1" t="s">
        <v>200</v>
      </c>
      <c r="E10" s="1" t="s">
        <v>659</v>
      </c>
      <c r="F10" s="1" t="s">
        <v>176</v>
      </c>
      <c r="G10" s="1" t="s">
        <v>176</v>
      </c>
      <c r="H10" s="1" t="s">
        <v>176</v>
      </c>
    </row>
    <row r="11" spans="1:9" x14ac:dyDescent="0.2">
      <c r="A11" s="1">
        <v>44</v>
      </c>
      <c r="B11" s="1" t="s">
        <v>828</v>
      </c>
      <c r="C11" s="1" t="s">
        <v>176</v>
      </c>
      <c r="D11" s="1" t="s">
        <v>200</v>
      </c>
      <c r="E11" s="1" t="s">
        <v>659</v>
      </c>
      <c r="F11" s="1" t="s">
        <v>176</v>
      </c>
      <c r="G11" s="1" t="s">
        <v>176</v>
      </c>
    </row>
    <row r="12" spans="1:9" x14ac:dyDescent="0.2">
      <c r="A12" s="1">
        <v>45</v>
      </c>
      <c r="B12" s="1" t="s">
        <v>176</v>
      </c>
      <c r="C12" s="1" t="s">
        <v>208</v>
      </c>
      <c r="D12" s="1" t="s">
        <v>200</v>
      </c>
      <c r="E12" s="1" t="s">
        <v>659</v>
      </c>
      <c r="F12" s="1" t="s">
        <v>176</v>
      </c>
      <c r="G12" s="1" t="s">
        <v>176</v>
      </c>
      <c r="H12" s="1" t="s">
        <v>176</v>
      </c>
    </row>
    <row r="13" spans="1:9" x14ac:dyDescent="0.2">
      <c r="A13" s="1">
        <v>48</v>
      </c>
      <c r="B13" s="1" t="s">
        <v>176</v>
      </c>
      <c r="C13" s="1" t="s">
        <v>208</v>
      </c>
      <c r="D13" s="1" t="s">
        <v>200</v>
      </c>
      <c r="E13" s="1" t="s">
        <v>659</v>
      </c>
      <c r="F13" s="1" t="s">
        <v>176</v>
      </c>
      <c r="G13" s="1" t="s">
        <v>176</v>
      </c>
      <c r="H13" s="1" t="s">
        <v>176</v>
      </c>
    </row>
    <row r="14" spans="1:9" x14ac:dyDescent="0.2">
      <c r="A14" s="1">
        <v>50</v>
      </c>
      <c r="B14" s="1" t="s">
        <v>176</v>
      </c>
      <c r="C14" s="1" t="s">
        <v>208</v>
      </c>
      <c r="D14" s="1" t="s">
        <v>200</v>
      </c>
      <c r="E14" s="1" t="s">
        <v>659</v>
      </c>
      <c r="F14" s="1" t="s">
        <v>176</v>
      </c>
      <c r="G14" s="1" t="s">
        <v>176</v>
      </c>
      <c r="H14" s="1" t="s">
        <v>176</v>
      </c>
    </row>
    <row r="15" spans="1:9" x14ac:dyDescent="0.2">
      <c r="A15" s="1">
        <v>52</v>
      </c>
      <c r="B15" s="1" t="s">
        <v>828</v>
      </c>
      <c r="C15" s="1" t="s">
        <v>176</v>
      </c>
      <c r="D15" s="1" t="s">
        <v>176</v>
      </c>
      <c r="E15" s="1" t="s">
        <v>176</v>
      </c>
      <c r="F15" s="1" t="s">
        <v>176</v>
      </c>
      <c r="G15" s="1" t="s">
        <v>176</v>
      </c>
      <c r="H15" s="1" t="s">
        <v>176</v>
      </c>
    </row>
    <row r="16" spans="1:9" x14ac:dyDescent="0.2">
      <c r="A16" s="1">
        <v>55</v>
      </c>
      <c r="B16" s="1" t="s">
        <v>176</v>
      </c>
      <c r="C16" s="1" t="s">
        <v>208</v>
      </c>
      <c r="D16" s="1" t="s">
        <v>176</v>
      </c>
      <c r="E16" s="1" t="s">
        <v>176</v>
      </c>
      <c r="F16" s="1" t="s">
        <v>176</v>
      </c>
      <c r="G16" s="1" t="s">
        <v>176</v>
      </c>
      <c r="H16" s="1" t="s">
        <v>176</v>
      </c>
    </row>
    <row r="17" spans="1:8" x14ac:dyDescent="0.2">
      <c r="A17" s="1">
        <v>54</v>
      </c>
      <c r="B17" s="1" t="s">
        <v>890</v>
      </c>
      <c r="C17" s="1" t="s">
        <v>176</v>
      </c>
      <c r="D17" s="1" t="s">
        <v>176</v>
      </c>
      <c r="E17" s="1" t="s">
        <v>176</v>
      </c>
      <c r="F17" s="1" t="s">
        <v>176</v>
      </c>
      <c r="G17" s="1" t="s">
        <v>176</v>
      </c>
      <c r="H17" s="1" t="s">
        <v>176</v>
      </c>
    </row>
    <row r="18" spans="1:8" x14ac:dyDescent="0.2">
      <c r="A18" s="1">
        <v>53</v>
      </c>
      <c r="B18" s="1" t="s">
        <v>176</v>
      </c>
      <c r="C18" s="1" t="s">
        <v>176</v>
      </c>
      <c r="D18" s="1" t="s">
        <v>176</v>
      </c>
      <c r="E18" s="1" t="s">
        <v>176</v>
      </c>
      <c r="F18" s="1" t="s">
        <v>176</v>
      </c>
      <c r="G18" s="1" t="s">
        <v>176</v>
      </c>
    </row>
  </sheetData>
  <pageMargins left="0.78740157499999996" right="0.78740157499999996" top="0.984251969" bottom="0.984251969" header="0.4921259845" footer="0.492125984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H507"/>
  <sheetViews>
    <sheetView showRowColHeaders="0" zoomScale="80" zoomScaleNormal="80" workbookViewId="0">
      <pane ySplit="1" topLeftCell="A2" activePane="bottomLeft" state="frozen"/>
      <selection pane="bottomLeft" activeCell="A2" sqref="A2"/>
    </sheetView>
    <sheetView showRowColHeaders="0" zoomScale="80" zoomScaleNormal="80" workbookViewId="1">
      <pane ySplit="1" topLeftCell="A2" activePane="bottomLeft" state="frozen"/>
      <selection pane="bottomLeft" activeCell="A2" sqref="A2"/>
    </sheetView>
  </sheetViews>
  <sheetFormatPr baseColWidth="10" defaultRowHeight="11.25" x14ac:dyDescent="0.2"/>
  <cols>
    <col min="1" max="1" width="4.5703125" style="77" customWidth="1"/>
    <col min="2" max="2" width="1.7109375" style="1" customWidth="1"/>
    <col min="3" max="3" width="8.85546875" style="175" customWidth="1"/>
    <col min="4" max="4" width="46.42578125" style="172" customWidth="1"/>
    <col min="5" max="5" width="25.140625" style="1" customWidth="1"/>
    <col min="6" max="6" width="10.5703125" style="75" customWidth="1"/>
    <col min="7" max="7" width="15.7109375" style="1" customWidth="1"/>
    <col min="8" max="8" width="8.85546875" style="1" customWidth="1"/>
    <col min="9" max="9" width="15.7109375" style="1" customWidth="1"/>
    <col min="10" max="16384" width="11.42578125" style="1"/>
  </cols>
  <sheetData>
    <row r="1" spans="1:8" x14ac:dyDescent="0.2">
      <c r="A1" s="152" t="s">
        <v>47</v>
      </c>
      <c r="B1" s="83"/>
      <c r="C1" s="173" t="s">
        <v>136</v>
      </c>
      <c r="D1" s="170" t="s">
        <v>628</v>
      </c>
      <c r="E1" s="169" t="s">
        <v>629</v>
      </c>
      <c r="F1" s="167" t="s">
        <v>532</v>
      </c>
    </row>
    <row r="2" spans="1:8" x14ac:dyDescent="0.2">
      <c r="A2" s="155" t="s">
        <v>305</v>
      </c>
      <c r="B2" s="47"/>
      <c r="C2" s="174"/>
      <c r="D2" s="171"/>
      <c r="E2" s="48"/>
      <c r="F2" s="168"/>
      <c r="H2" s="33"/>
    </row>
    <row r="3" spans="1:8" x14ac:dyDescent="0.2">
      <c r="A3" s="77">
        <v>1</v>
      </c>
      <c r="B3" s="77"/>
      <c r="D3" s="172" t="s">
        <v>33</v>
      </c>
      <c r="E3" s="3" t="s">
        <v>824</v>
      </c>
      <c r="F3" s="75" t="s">
        <v>176</v>
      </c>
    </row>
    <row r="4" spans="1:8" x14ac:dyDescent="0.2">
      <c r="B4" s="77" t="s">
        <v>306</v>
      </c>
      <c r="C4" s="175" t="s">
        <v>641</v>
      </c>
      <c r="D4" s="172" t="s">
        <v>642</v>
      </c>
      <c r="E4" s="3" t="s">
        <v>176</v>
      </c>
    </row>
    <row r="5" spans="1:8" x14ac:dyDescent="0.2">
      <c r="B5" s="77" t="s">
        <v>304</v>
      </c>
      <c r="C5" s="175" t="s">
        <v>176</v>
      </c>
      <c r="D5" s="172" t="s">
        <v>176</v>
      </c>
      <c r="E5" s="3" t="s">
        <v>176</v>
      </c>
    </row>
    <row r="6" spans="1:8" x14ac:dyDescent="0.2">
      <c r="A6" s="153" t="s">
        <v>293</v>
      </c>
      <c r="B6" s="77"/>
      <c r="E6" s="3"/>
    </row>
    <row r="7" spans="1:8" x14ac:dyDescent="0.2">
      <c r="A7" s="77">
        <v>2</v>
      </c>
      <c r="B7" s="77"/>
      <c r="D7" s="172" t="s">
        <v>29</v>
      </c>
      <c r="E7" s="3" t="s">
        <v>903</v>
      </c>
      <c r="F7" s="75" t="s">
        <v>176</v>
      </c>
    </row>
    <row r="8" spans="1:8" x14ac:dyDescent="0.2">
      <c r="B8" s="77" t="s">
        <v>306</v>
      </c>
      <c r="C8" s="175" t="s">
        <v>656</v>
      </c>
      <c r="D8" s="172" t="s">
        <v>636</v>
      </c>
      <c r="E8" s="3"/>
      <c r="F8" s="75" t="s">
        <v>208</v>
      </c>
    </row>
    <row r="9" spans="1:8" x14ac:dyDescent="0.2">
      <c r="B9" s="77" t="s">
        <v>304</v>
      </c>
      <c r="C9" s="175" t="s">
        <v>819</v>
      </c>
      <c r="D9" s="172" t="s">
        <v>642</v>
      </c>
      <c r="E9" s="3"/>
      <c r="F9" s="75" t="s">
        <v>200</v>
      </c>
    </row>
    <row r="10" spans="1:8" x14ac:dyDescent="0.2">
      <c r="B10" s="77" t="s">
        <v>307</v>
      </c>
      <c r="C10" s="175" t="s">
        <v>658</v>
      </c>
      <c r="D10" s="172" t="s">
        <v>683</v>
      </c>
      <c r="E10" s="3"/>
      <c r="F10" s="75" t="s">
        <v>659</v>
      </c>
    </row>
    <row r="11" spans="1:8" ht="22.5" x14ac:dyDescent="0.2">
      <c r="B11" s="77"/>
      <c r="C11" s="175" t="s">
        <v>640</v>
      </c>
      <c r="D11" s="172" t="s">
        <v>838</v>
      </c>
      <c r="E11" s="3"/>
    </row>
    <row r="12" spans="1:8" x14ac:dyDescent="0.2">
      <c r="A12" s="77">
        <v>3</v>
      </c>
      <c r="B12" s="77"/>
      <c r="D12" s="172" t="s">
        <v>17</v>
      </c>
      <c r="E12" s="3" t="s">
        <v>904</v>
      </c>
      <c r="F12" s="75" t="s">
        <v>176</v>
      </c>
    </row>
    <row r="13" spans="1:8" x14ac:dyDescent="0.2">
      <c r="B13" s="77" t="s">
        <v>306</v>
      </c>
      <c r="C13" s="175" t="s">
        <v>654</v>
      </c>
      <c r="D13" s="172" t="s">
        <v>683</v>
      </c>
      <c r="E13" s="3"/>
      <c r="F13" s="75" t="s">
        <v>176</v>
      </c>
    </row>
    <row r="14" spans="1:8" x14ac:dyDescent="0.2">
      <c r="B14" s="77" t="s">
        <v>304</v>
      </c>
      <c r="C14" s="175" t="s">
        <v>176</v>
      </c>
      <c r="D14" s="172" t="s">
        <v>176</v>
      </c>
      <c r="E14" s="3"/>
      <c r="F14" s="75" t="s">
        <v>176</v>
      </c>
    </row>
    <row r="15" spans="1:8" x14ac:dyDescent="0.2">
      <c r="A15" s="153" t="s">
        <v>294</v>
      </c>
      <c r="B15" s="77"/>
      <c r="E15" s="3"/>
    </row>
    <row r="16" spans="1:8" x14ac:dyDescent="0.2">
      <c r="A16" s="77">
        <v>4</v>
      </c>
      <c r="B16" s="77"/>
      <c r="D16" s="172" t="s">
        <v>19</v>
      </c>
      <c r="E16" s="3" t="s">
        <v>905</v>
      </c>
      <c r="F16" s="75" t="s">
        <v>176</v>
      </c>
    </row>
    <row r="17" spans="1:6" x14ac:dyDescent="0.2">
      <c r="B17" s="77" t="s">
        <v>306</v>
      </c>
      <c r="C17" s="175" t="s">
        <v>678</v>
      </c>
      <c r="D17" s="172" t="s">
        <v>636</v>
      </c>
      <c r="E17" s="3"/>
      <c r="F17" s="75" t="s">
        <v>176</v>
      </c>
    </row>
    <row r="18" spans="1:6" x14ac:dyDescent="0.2">
      <c r="B18" s="77" t="s">
        <v>304</v>
      </c>
      <c r="C18" s="175" t="s">
        <v>820</v>
      </c>
      <c r="D18" s="172" t="s">
        <v>636</v>
      </c>
      <c r="E18" s="3"/>
      <c r="F18" s="75" t="s">
        <v>176</v>
      </c>
    </row>
    <row r="19" spans="1:6" x14ac:dyDescent="0.2">
      <c r="B19" s="77" t="s">
        <v>307</v>
      </c>
      <c r="C19" s="175" t="s">
        <v>680</v>
      </c>
      <c r="D19" s="172" t="s">
        <v>636</v>
      </c>
      <c r="E19" s="3"/>
      <c r="F19" s="75" t="s">
        <v>176</v>
      </c>
    </row>
    <row r="20" spans="1:6" x14ac:dyDescent="0.2">
      <c r="A20" s="77">
        <v>5</v>
      </c>
      <c r="B20" s="77"/>
      <c r="D20" s="172" t="s">
        <v>20</v>
      </c>
      <c r="E20" s="3" t="s">
        <v>824</v>
      </c>
      <c r="F20" s="75" t="s">
        <v>176</v>
      </c>
    </row>
    <row r="21" spans="1:6" x14ac:dyDescent="0.2">
      <c r="B21" s="77" t="s">
        <v>306</v>
      </c>
      <c r="C21" s="175" t="s">
        <v>718</v>
      </c>
      <c r="D21" s="172" t="s">
        <v>821</v>
      </c>
      <c r="E21" s="3"/>
      <c r="F21" s="75" t="s">
        <v>176</v>
      </c>
    </row>
    <row r="22" spans="1:6" x14ac:dyDescent="0.2">
      <c r="B22" s="77" t="s">
        <v>304</v>
      </c>
      <c r="C22" s="175" t="s">
        <v>176</v>
      </c>
      <c r="D22" s="172" t="s">
        <v>176</v>
      </c>
      <c r="E22" s="3"/>
      <c r="F22" s="75" t="s">
        <v>176</v>
      </c>
    </row>
    <row r="23" spans="1:6" x14ac:dyDescent="0.2">
      <c r="A23" s="77">
        <v>6</v>
      </c>
      <c r="B23" s="77"/>
      <c r="D23" s="172" t="s">
        <v>783</v>
      </c>
      <c r="E23" s="3" t="s">
        <v>36</v>
      </c>
      <c r="F23" s="75" t="s">
        <v>176</v>
      </c>
    </row>
    <row r="24" spans="1:6" x14ac:dyDescent="0.2">
      <c r="B24" s="77" t="s">
        <v>306</v>
      </c>
      <c r="C24" s="175" t="s">
        <v>698</v>
      </c>
      <c r="D24" s="172" t="s">
        <v>661</v>
      </c>
      <c r="E24" s="3"/>
      <c r="F24" s="75" t="s">
        <v>208</v>
      </c>
    </row>
    <row r="25" spans="1:6" x14ac:dyDescent="0.2">
      <c r="B25" s="77" t="s">
        <v>304</v>
      </c>
      <c r="C25" s="175" t="s">
        <v>811</v>
      </c>
      <c r="D25" s="172" t="s">
        <v>683</v>
      </c>
      <c r="E25" s="3"/>
      <c r="F25" s="75" t="s">
        <v>200</v>
      </c>
    </row>
    <row r="26" spans="1:6" x14ac:dyDescent="0.2">
      <c r="B26" s="77" t="s">
        <v>307</v>
      </c>
      <c r="C26" s="175" t="s">
        <v>700</v>
      </c>
      <c r="D26" s="172" t="s">
        <v>683</v>
      </c>
      <c r="E26" s="3"/>
      <c r="F26" s="75" t="s">
        <v>659</v>
      </c>
    </row>
    <row r="27" spans="1:6" ht="22.5" x14ac:dyDescent="0.2">
      <c r="B27" s="77"/>
      <c r="C27" s="175" t="s">
        <v>637</v>
      </c>
      <c r="D27" s="172" t="s">
        <v>835</v>
      </c>
      <c r="E27" s="3"/>
    </row>
    <row r="28" spans="1:6" x14ac:dyDescent="0.2">
      <c r="A28" s="77">
        <v>7</v>
      </c>
      <c r="B28" s="77"/>
      <c r="D28" s="172" t="s">
        <v>784</v>
      </c>
      <c r="E28" s="3" t="s">
        <v>824</v>
      </c>
      <c r="F28" s="75" t="s">
        <v>176</v>
      </c>
    </row>
    <row r="29" spans="1:6" x14ac:dyDescent="0.2">
      <c r="B29" s="77" t="s">
        <v>306</v>
      </c>
      <c r="C29" s="175" t="s">
        <v>719</v>
      </c>
      <c r="D29" s="172" t="s">
        <v>812</v>
      </c>
      <c r="E29" s="3"/>
      <c r="F29" s="75" t="s">
        <v>176</v>
      </c>
    </row>
    <row r="30" spans="1:6" x14ac:dyDescent="0.2">
      <c r="B30" s="77" t="s">
        <v>304</v>
      </c>
      <c r="C30" s="175" t="s">
        <v>813</v>
      </c>
      <c r="D30" s="172" t="s">
        <v>683</v>
      </c>
      <c r="E30" s="3"/>
      <c r="F30" s="75" t="s">
        <v>176</v>
      </c>
    </row>
    <row r="31" spans="1:6" x14ac:dyDescent="0.2">
      <c r="A31" s="153" t="s">
        <v>295</v>
      </c>
      <c r="B31" s="77"/>
      <c r="E31" s="3"/>
    </row>
    <row r="32" spans="1:6" x14ac:dyDescent="0.2">
      <c r="A32" s="77">
        <v>8</v>
      </c>
      <c r="B32" s="77"/>
      <c r="D32" s="172" t="s">
        <v>11</v>
      </c>
      <c r="E32" s="3" t="s">
        <v>906</v>
      </c>
      <c r="F32" s="75" t="s">
        <v>176</v>
      </c>
    </row>
    <row r="33" spans="1:6" x14ac:dyDescent="0.2">
      <c r="B33" s="77" t="s">
        <v>306</v>
      </c>
      <c r="C33" s="175" t="s">
        <v>692</v>
      </c>
      <c r="D33" s="172" t="s">
        <v>635</v>
      </c>
      <c r="E33" s="3"/>
      <c r="F33" s="75" t="s">
        <v>176</v>
      </c>
    </row>
    <row r="34" spans="1:6" x14ac:dyDescent="0.2">
      <c r="B34" s="77" t="s">
        <v>304</v>
      </c>
      <c r="C34" s="175" t="s">
        <v>815</v>
      </c>
      <c r="D34" s="172" t="s">
        <v>636</v>
      </c>
      <c r="E34" s="3"/>
      <c r="F34" s="75" t="s">
        <v>176</v>
      </c>
    </row>
    <row r="35" spans="1:6" x14ac:dyDescent="0.2">
      <c r="B35" s="77" t="s">
        <v>307</v>
      </c>
      <c r="C35" s="175" t="s">
        <v>694</v>
      </c>
      <c r="D35" s="172" t="s">
        <v>636</v>
      </c>
      <c r="E35" s="3"/>
      <c r="F35" s="75" t="s">
        <v>176</v>
      </c>
    </row>
    <row r="36" spans="1:6" x14ac:dyDescent="0.2">
      <c r="A36" s="77">
        <v>9</v>
      </c>
      <c r="B36" s="77"/>
      <c r="D36" s="172" t="s">
        <v>12</v>
      </c>
      <c r="E36" s="3" t="s">
        <v>824</v>
      </c>
      <c r="F36" s="75" t="s">
        <v>176</v>
      </c>
    </row>
    <row r="37" spans="1:6" x14ac:dyDescent="0.2">
      <c r="B37" s="77" t="s">
        <v>306</v>
      </c>
      <c r="C37" s="175" t="s">
        <v>720</v>
      </c>
      <c r="D37" s="172" t="s">
        <v>816</v>
      </c>
      <c r="E37" s="3"/>
      <c r="F37" s="75" t="s">
        <v>176</v>
      </c>
    </row>
    <row r="38" spans="1:6" x14ac:dyDescent="0.2">
      <c r="B38" s="77" t="s">
        <v>304</v>
      </c>
      <c r="C38" s="175" t="s">
        <v>817</v>
      </c>
      <c r="D38" s="172" t="s">
        <v>636</v>
      </c>
      <c r="E38" s="3"/>
      <c r="F38" s="75" t="s">
        <v>176</v>
      </c>
    </row>
    <row r="39" spans="1:6" x14ac:dyDescent="0.2">
      <c r="A39" s="77">
        <v>12</v>
      </c>
      <c r="B39" s="77"/>
      <c r="D39" s="172" t="s">
        <v>781</v>
      </c>
      <c r="E39" s="3" t="s">
        <v>37</v>
      </c>
      <c r="F39" s="75" t="s">
        <v>176</v>
      </c>
    </row>
    <row r="40" spans="1:6" x14ac:dyDescent="0.2">
      <c r="B40" s="77" t="s">
        <v>306</v>
      </c>
      <c r="C40" s="175" t="s">
        <v>714</v>
      </c>
      <c r="D40" s="172" t="s">
        <v>632</v>
      </c>
      <c r="E40" s="3"/>
      <c r="F40" s="75" t="s">
        <v>208</v>
      </c>
    </row>
    <row r="41" spans="1:6" x14ac:dyDescent="0.2">
      <c r="B41" s="77" t="s">
        <v>304</v>
      </c>
      <c r="C41" s="175" t="s">
        <v>799</v>
      </c>
      <c r="D41" s="172" t="s">
        <v>697</v>
      </c>
      <c r="E41" s="3"/>
      <c r="F41" s="75" t="s">
        <v>200</v>
      </c>
    </row>
    <row r="42" spans="1:6" x14ac:dyDescent="0.2">
      <c r="B42" s="77" t="s">
        <v>307</v>
      </c>
      <c r="C42" s="175" t="s">
        <v>717</v>
      </c>
      <c r="D42" s="172" t="s">
        <v>630</v>
      </c>
      <c r="E42" s="3"/>
      <c r="F42" s="75" t="s">
        <v>659</v>
      </c>
    </row>
    <row r="43" spans="1:6" ht="22.5" x14ac:dyDescent="0.2">
      <c r="B43" s="77"/>
      <c r="C43" s="175" t="s">
        <v>634</v>
      </c>
      <c r="D43" s="172" t="s">
        <v>832</v>
      </c>
      <c r="E43" s="3"/>
    </row>
    <row r="44" spans="1:6" x14ac:dyDescent="0.2">
      <c r="A44" s="77">
        <v>13</v>
      </c>
      <c r="B44" s="77"/>
      <c r="D44" s="172" t="s">
        <v>782</v>
      </c>
      <c r="E44" s="3" t="s">
        <v>824</v>
      </c>
      <c r="F44" s="75" t="s">
        <v>176</v>
      </c>
    </row>
    <row r="45" spans="1:6" x14ac:dyDescent="0.2">
      <c r="B45" s="77" t="s">
        <v>306</v>
      </c>
      <c r="C45" s="175" t="s">
        <v>721</v>
      </c>
      <c r="D45" s="172" t="s">
        <v>661</v>
      </c>
      <c r="E45" s="3"/>
      <c r="F45" s="75" t="s">
        <v>176</v>
      </c>
    </row>
    <row r="46" spans="1:6" x14ac:dyDescent="0.2">
      <c r="B46" s="77" t="s">
        <v>304</v>
      </c>
      <c r="C46" s="175" t="s">
        <v>176</v>
      </c>
      <c r="D46" s="172" t="s">
        <v>176</v>
      </c>
      <c r="E46" s="3"/>
      <c r="F46" s="75" t="s">
        <v>176</v>
      </c>
    </row>
    <row r="47" spans="1:6" x14ac:dyDescent="0.2">
      <c r="A47" s="153" t="s">
        <v>296</v>
      </c>
      <c r="B47" s="77"/>
      <c r="E47" s="3"/>
    </row>
    <row r="48" spans="1:6" x14ac:dyDescent="0.2">
      <c r="A48" s="77">
        <v>16</v>
      </c>
      <c r="B48" s="77"/>
      <c r="D48" s="172" t="s">
        <v>4</v>
      </c>
      <c r="E48" s="3" t="s">
        <v>907</v>
      </c>
      <c r="F48" s="75" t="s">
        <v>176</v>
      </c>
    </row>
    <row r="49" spans="1:6" x14ac:dyDescent="0.2">
      <c r="B49" s="77" t="s">
        <v>306</v>
      </c>
      <c r="C49" s="175" t="s">
        <v>176</v>
      </c>
      <c r="D49" s="172" t="s">
        <v>176</v>
      </c>
      <c r="E49" s="3"/>
      <c r="F49" s="75" t="s">
        <v>176</v>
      </c>
    </row>
    <row r="50" spans="1:6" x14ac:dyDescent="0.2">
      <c r="B50" s="77" t="s">
        <v>304</v>
      </c>
      <c r="C50" s="175" t="s">
        <v>802</v>
      </c>
      <c r="D50" s="172" t="s">
        <v>801</v>
      </c>
      <c r="E50" s="3"/>
      <c r="F50" s="75" t="s">
        <v>200</v>
      </c>
    </row>
    <row r="51" spans="1:6" x14ac:dyDescent="0.2">
      <c r="B51" s="77" t="s">
        <v>307</v>
      </c>
      <c r="C51" s="175" t="s">
        <v>712</v>
      </c>
      <c r="D51" s="172" t="s">
        <v>635</v>
      </c>
      <c r="E51" s="3"/>
      <c r="F51" s="75" t="s">
        <v>659</v>
      </c>
    </row>
    <row r="52" spans="1:6" x14ac:dyDescent="0.2">
      <c r="A52" s="77">
        <v>17</v>
      </c>
      <c r="B52" s="77"/>
      <c r="D52" s="172" t="s">
        <v>3</v>
      </c>
      <c r="E52" s="3" t="s">
        <v>824</v>
      </c>
      <c r="F52" s="75" t="s">
        <v>176</v>
      </c>
    </row>
    <row r="53" spans="1:6" x14ac:dyDescent="0.2">
      <c r="B53" s="77" t="s">
        <v>306</v>
      </c>
      <c r="C53" s="175" t="s">
        <v>711</v>
      </c>
      <c r="D53" s="172" t="s">
        <v>697</v>
      </c>
      <c r="E53" s="3"/>
      <c r="F53" s="75" t="s">
        <v>208</v>
      </c>
    </row>
    <row r="54" spans="1:6" x14ac:dyDescent="0.2">
      <c r="B54" s="77" t="s">
        <v>304</v>
      </c>
      <c r="C54" s="175" t="s">
        <v>800</v>
      </c>
      <c r="D54" s="172" t="s">
        <v>801</v>
      </c>
      <c r="E54" s="3"/>
      <c r="F54" s="75" t="s">
        <v>200</v>
      </c>
    </row>
    <row r="55" spans="1:6" x14ac:dyDescent="0.2">
      <c r="A55" s="77">
        <v>24</v>
      </c>
      <c r="B55" s="77"/>
      <c r="D55" s="172" t="s">
        <v>779</v>
      </c>
      <c r="E55" s="3" t="s">
        <v>825</v>
      </c>
      <c r="F55" s="75" t="s">
        <v>176</v>
      </c>
    </row>
    <row r="56" spans="1:6" x14ac:dyDescent="0.2">
      <c r="B56" s="77" t="s">
        <v>306</v>
      </c>
      <c r="C56" s="175" t="s">
        <v>722</v>
      </c>
      <c r="D56" s="172" t="s">
        <v>697</v>
      </c>
      <c r="E56" s="3"/>
      <c r="F56" s="75" t="s">
        <v>208</v>
      </c>
    </row>
    <row r="57" spans="1:6" x14ac:dyDescent="0.2">
      <c r="B57" s="77" t="s">
        <v>304</v>
      </c>
      <c r="C57" s="175" t="s">
        <v>795</v>
      </c>
      <c r="D57" s="172" t="s">
        <v>688</v>
      </c>
      <c r="E57" s="3"/>
      <c r="F57" s="75" t="s">
        <v>200</v>
      </c>
    </row>
    <row r="58" spans="1:6" x14ac:dyDescent="0.2">
      <c r="B58" s="77" t="s">
        <v>307</v>
      </c>
      <c r="C58" s="175" t="s">
        <v>738</v>
      </c>
      <c r="D58" s="172" t="s">
        <v>744</v>
      </c>
      <c r="E58" s="3"/>
      <c r="F58" s="75" t="s">
        <v>659</v>
      </c>
    </row>
    <row r="59" spans="1:6" ht="22.5" x14ac:dyDescent="0.2">
      <c r="B59" s="77"/>
      <c r="C59" s="175" t="s">
        <v>38</v>
      </c>
      <c r="D59" s="172" t="s">
        <v>831</v>
      </c>
      <c r="E59" s="3"/>
    </row>
    <row r="60" spans="1:6" x14ac:dyDescent="0.2">
      <c r="A60" s="77">
        <v>25</v>
      </c>
      <c r="B60" s="77"/>
      <c r="D60" s="172" t="s">
        <v>780</v>
      </c>
      <c r="E60" s="3" t="s">
        <v>824</v>
      </c>
      <c r="F60" s="75" t="s">
        <v>176</v>
      </c>
    </row>
    <row r="61" spans="1:6" x14ac:dyDescent="0.2">
      <c r="B61" s="77" t="s">
        <v>306</v>
      </c>
      <c r="C61" s="175" t="s">
        <v>723</v>
      </c>
      <c r="D61" s="172" t="s">
        <v>744</v>
      </c>
      <c r="E61" s="3"/>
      <c r="F61" s="75" t="s">
        <v>176</v>
      </c>
    </row>
    <row r="62" spans="1:6" x14ac:dyDescent="0.2">
      <c r="B62" s="77" t="s">
        <v>304</v>
      </c>
      <c r="C62" s="175" t="s">
        <v>796</v>
      </c>
      <c r="D62" s="172" t="s">
        <v>702</v>
      </c>
      <c r="E62" s="3"/>
      <c r="F62" s="75" t="s">
        <v>176</v>
      </c>
    </row>
    <row r="63" spans="1:6" x14ac:dyDescent="0.2">
      <c r="A63" s="153" t="s">
        <v>298</v>
      </c>
      <c r="B63" s="77"/>
      <c r="E63" s="3"/>
    </row>
    <row r="64" spans="1:6" x14ac:dyDescent="0.2">
      <c r="A64" s="77">
        <v>34</v>
      </c>
      <c r="B64" s="77"/>
      <c r="D64" s="172" t="s">
        <v>891</v>
      </c>
      <c r="E64" s="3"/>
    </row>
    <row r="65" spans="1:6" x14ac:dyDescent="0.2">
      <c r="A65" s="77">
        <v>35</v>
      </c>
      <c r="B65" s="77"/>
      <c r="D65" s="172" t="s">
        <v>892</v>
      </c>
      <c r="E65" s="3"/>
    </row>
    <row r="66" spans="1:6" x14ac:dyDescent="0.2">
      <c r="A66" s="77">
        <v>48</v>
      </c>
      <c r="B66" s="77"/>
      <c r="D66" s="172" t="s">
        <v>778</v>
      </c>
      <c r="E66" s="3" t="s">
        <v>825</v>
      </c>
      <c r="F66" s="75" t="s">
        <v>176</v>
      </c>
    </row>
    <row r="67" spans="1:6" x14ac:dyDescent="0.2">
      <c r="B67" s="77" t="s">
        <v>306</v>
      </c>
      <c r="C67" s="175" t="s">
        <v>176</v>
      </c>
      <c r="D67" s="172" t="s">
        <v>798</v>
      </c>
      <c r="E67" s="3"/>
      <c r="F67" s="75" t="s">
        <v>176</v>
      </c>
    </row>
    <row r="68" spans="1:6" x14ac:dyDescent="0.2">
      <c r="B68" s="77" t="s">
        <v>304</v>
      </c>
      <c r="C68" s="175" t="s">
        <v>791</v>
      </c>
      <c r="D68" s="172" t="s">
        <v>697</v>
      </c>
      <c r="E68" s="3"/>
      <c r="F68" s="75" t="s">
        <v>200</v>
      </c>
    </row>
    <row r="69" spans="1:6" x14ac:dyDescent="0.2">
      <c r="B69" s="77" t="s">
        <v>307</v>
      </c>
      <c r="C69" s="175" t="s">
        <v>737</v>
      </c>
      <c r="D69" s="172" t="s">
        <v>697</v>
      </c>
      <c r="E69" s="3"/>
      <c r="F69" s="75" t="s">
        <v>659</v>
      </c>
    </row>
    <row r="70" spans="1:6" x14ac:dyDescent="0.2">
      <c r="A70" s="77">
        <v>49</v>
      </c>
      <c r="B70" s="77"/>
      <c r="D70" s="172" t="s">
        <v>627</v>
      </c>
      <c r="E70" s="3" t="s">
        <v>824</v>
      </c>
      <c r="F70" s="75" t="s">
        <v>828</v>
      </c>
    </row>
    <row r="71" spans="1:6" x14ac:dyDescent="0.2">
      <c r="B71" s="77" t="s">
        <v>306</v>
      </c>
      <c r="C71" s="175" t="s">
        <v>631</v>
      </c>
      <c r="D71" s="172" t="s">
        <v>741</v>
      </c>
      <c r="E71" s="3"/>
      <c r="F71" s="75" t="s">
        <v>176</v>
      </c>
    </row>
    <row r="72" spans="1:6" x14ac:dyDescent="0.2">
      <c r="B72" s="77" t="s">
        <v>304</v>
      </c>
      <c r="C72" s="175" t="s">
        <v>790</v>
      </c>
      <c r="D72" s="172" t="s">
        <v>661</v>
      </c>
      <c r="E72" s="3"/>
      <c r="F72" s="75" t="s">
        <v>200</v>
      </c>
    </row>
    <row r="73" spans="1:6" x14ac:dyDescent="0.2">
      <c r="A73" s="153" t="s">
        <v>299</v>
      </c>
      <c r="B73" s="77"/>
      <c r="E73" s="3"/>
    </row>
    <row r="74" spans="1:6" x14ac:dyDescent="0.2">
      <c r="A74" s="77">
        <v>98</v>
      </c>
      <c r="B74" s="77"/>
      <c r="D74" s="172" t="s">
        <v>777</v>
      </c>
      <c r="E74" s="3" t="s">
        <v>824</v>
      </c>
      <c r="F74" s="75" t="s">
        <v>828</v>
      </c>
    </row>
    <row r="75" spans="1:6" x14ac:dyDescent="0.2">
      <c r="B75" s="77" t="s">
        <v>306</v>
      </c>
      <c r="C75" s="175" t="s">
        <v>176</v>
      </c>
      <c r="D75" s="172" t="s">
        <v>176</v>
      </c>
      <c r="E75" s="3"/>
      <c r="F75" s="75" t="s">
        <v>176</v>
      </c>
    </row>
    <row r="76" spans="1:6" x14ac:dyDescent="0.2">
      <c r="B76" s="77" t="s">
        <v>304</v>
      </c>
      <c r="C76" s="175" t="s">
        <v>176</v>
      </c>
      <c r="D76" s="172" t="s">
        <v>176</v>
      </c>
      <c r="E76" s="3"/>
      <c r="F76" s="75" t="s">
        <v>176</v>
      </c>
    </row>
    <row r="77" spans="1:6" x14ac:dyDescent="0.2">
      <c r="B77" s="77" t="s">
        <v>307</v>
      </c>
      <c r="C77" s="175" t="s">
        <v>176</v>
      </c>
      <c r="D77" s="172" t="s">
        <v>176</v>
      </c>
      <c r="E77" s="3"/>
      <c r="F77" s="75" t="s">
        <v>176</v>
      </c>
    </row>
    <row r="78" spans="1:6" x14ac:dyDescent="0.2">
      <c r="A78" s="77">
        <v>99</v>
      </c>
      <c r="B78" s="77"/>
      <c r="D78" s="172" t="s">
        <v>908</v>
      </c>
      <c r="E78" s="3" t="s">
        <v>824</v>
      </c>
      <c r="F78" s="75" t="s">
        <v>176</v>
      </c>
    </row>
    <row r="79" spans="1:6" x14ac:dyDescent="0.2">
      <c r="B79" s="77" t="s">
        <v>306</v>
      </c>
      <c r="C79" s="175" t="s">
        <v>176</v>
      </c>
      <c r="D79" s="172" t="s">
        <v>176</v>
      </c>
      <c r="E79" s="3"/>
      <c r="F79" s="75" t="s">
        <v>176</v>
      </c>
    </row>
    <row r="80" spans="1:6" x14ac:dyDescent="0.2">
      <c r="B80" s="77" t="s">
        <v>304</v>
      </c>
      <c r="C80" s="175" t="s">
        <v>176</v>
      </c>
      <c r="D80" s="172" t="s">
        <v>176</v>
      </c>
      <c r="E80" s="3"/>
      <c r="F80" s="75" t="s">
        <v>176</v>
      </c>
    </row>
    <row r="81" spans="2:5" x14ac:dyDescent="0.2">
      <c r="B81" s="77"/>
      <c r="E81" s="3"/>
    </row>
    <row r="82" spans="2:5" x14ac:dyDescent="0.2">
      <c r="B82" s="77"/>
      <c r="E82" s="3"/>
    </row>
    <row r="83" spans="2:5" x14ac:dyDescent="0.2">
      <c r="B83" s="77"/>
      <c r="E83" s="3"/>
    </row>
    <row r="84" spans="2:5" x14ac:dyDescent="0.2">
      <c r="B84" s="77"/>
      <c r="E84" s="3"/>
    </row>
    <row r="85" spans="2:5" x14ac:dyDescent="0.2">
      <c r="B85" s="77"/>
      <c r="E85" s="3"/>
    </row>
    <row r="86" spans="2:5" x14ac:dyDescent="0.2">
      <c r="B86" s="77"/>
      <c r="E86" s="3"/>
    </row>
    <row r="87" spans="2:5" x14ac:dyDescent="0.2">
      <c r="B87" s="77"/>
      <c r="E87" s="3"/>
    </row>
    <row r="88" spans="2:5" x14ac:dyDescent="0.2">
      <c r="B88" s="77"/>
      <c r="E88" s="3"/>
    </row>
    <row r="89" spans="2:5" x14ac:dyDescent="0.2">
      <c r="B89" s="77"/>
      <c r="E89" s="3"/>
    </row>
    <row r="90" spans="2:5" x14ac:dyDescent="0.2">
      <c r="B90" s="77"/>
      <c r="E90" s="3"/>
    </row>
    <row r="91" spans="2:5" x14ac:dyDescent="0.2">
      <c r="B91" s="77"/>
      <c r="E91" s="3"/>
    </row>
    <row r="92" spans="2:5" x14ac:dyDescent="0.2">
      <c r="B92" s="77"/>
      <c r="E92" s="3"/>
    </row>
    <row r="93" spans="2:5" x14ac:dyDescent="0.2">
      <c r="B93" s="77"/>
      <c r="E93" s="3"/>
    </row>
    <row r="94" spans="2:5" x14ac:dyDescent="0.2">
      <c r="B94" s="77"/>
      <c r="E94" s="3"/>
    </row>
    <row r="95" spans="2:5" x14ac:dyDescent="0.2">
      <c r="B95" s="77"/>
      <c r="E95" s="3"/>
    </row>
    <row r="96" spans="2:5" x14ac:dyDescent="0.2">
      <c r="B96" s="77"/>
      <c r="E96" s="3"/>
    </row>
    <row r="97" spans="2:5" x14ac:dyDescent="0.2">
      <c r="B97" s="77"/>
      <c r="E97" s="3"/>
    </row>
    <row r="98" spans="2:5" x14ac:dyDescent="0.2">
      <c r="B98" s="77"/>
      <c r="E98" s="3"/>
    </row>
    <row r="99" spans="2:5" x14ac:dyDescent="0.2">
      <c r="B99" s="77"/>
      <c r="E99" s="3"/>
    </row>
    <row r="100" spans="2:5" x14ac:dyDescent="0.2">
      <c r="B100" s="77"/>
      <c r="E100" s="3"/>
    </row>
    <row r="101" spans="2:5" x14ac:dyDescent="0.2">
      <c r="B101" s="77"/>
      <c r="E101" s="3"/>
    </row>
    <row r="102" spans="2:5" x14ac:dyDescent="0.2">
      <c r="B102" s="77"/>
      <c r="E102" s="3"/>
    </row>
    <row r="103" spans="2:5" x14ac:dyDescent="0.2">
      <c r="B103" s="77"/>
      <c r="E103" s="3"/>
    </row>
    <row r="104" spans="2:5" x14ac:dyDescent="0.2">
      <c r="B104" s="77"/>
      <c r="E104" s="3"/>
    </row>
    <row r="105" spans="2:5" x14ac:dyDescent="0.2">
      <c r="B105" s="77"/>
      <c r="E105" s="3"/>
    </row>
    <row r="106" spans="2:5" x14ac:dyDescent="0.2">
      <c r="B106" s="77"/>
      <c r="E106" s="3"/>
    </row>
    <row r="107" spans="2:5" x14ac:dyDescent="0.2">
      <c r="B107" s="77"/>
      <c r="E107" s="3"/>
    </row>
    <row r="108" spans="2:5" x14ac:dyDescent="0.2">
      <c r="B108" s="77"/>
      <c r="E108" s="3"/>
    </row>
    <row r="109" spans="2:5" x14ac:dyDescent="0.2">
      <c r="B109" s="77"/>
      <c r="E109" s="3"/>
    </row>
    <row r="110" spans="2:5" x14ac:dyDescent="0.2">
      <c r="B110" s="77"/>
      <c r="E110" s="3"/>
    </row>
    <row r="111" spans="2:5" x14ac:dyDescent="0.2">
      <c r="B111" s="77"/>
      <c r="E111" s="3"/>
    </row>
    <row r="112" spans="2:5" x14ac:dyDescent="0.2">
      <c r="B112" s="77"/>
      <c r="E112" s="3"/>
    </row>
    <row r="113" spans="2:5" x14ac:dyDescent="0.2">
      <c r="B113" s="77"/>
      <c r="E113" s="3"/>
    </row>
    <row r="114" spans="2:5" x14ac:dyDescent="0.2">
      <c r="B114" s="77"/>
      <c r="E114" s="3"/>
    </row>
    <row r="115" spans="2:5" x14ac:dyDescent="0.2">
      <c r="B115" s="77"/>
      <c r="E115" s="3"/>
    </row>
    <row r="116" spans="2:5" x14ac:dyDescent="0.2">
      <c r="B116" s="77"/>
      <c r="E116" s="3"/>
    </row>
    <row r="117" spans="2:5" x14ac:dyDescent="0.2">
      <c r="B117" s="77"/>
      <c r="E117" s="3"/>
    </row>
    <row r="118" spans="2:5" x14ac:dyDescent="0.2">
      <c r="B118" s="77"/>
      <c r="E118" s="3"/>
    </row>
    <row r="119" spans="2:5" x14ac:dyDescent="0.2">
      <c r="B119" s="77"/>
      <c r="E119" s="3"/>
    </row>
    <row r="120" spans="2:5" x14ac:dyDescent="0.2">
      <c r="B120" s="77"/>
      <c r="E120" s="3"/>
    </row>
    <row r="121" spans="2:5" x14ac:dyDescent="0.2">
      <c r="B121" s="77"/>
      <c r="E121" s="3"/>
    </row>
    <row r="122" spans="2:5" x14ac:dyDescent="0.2">
      <c r="B122" s="77"/>
      <c r="E122" s="3"/>
    </row>
    <row r="123" spans="2:5" x14ac:dyDescent="0.2">
      <c r="B123" s="77"/>
      <c r="E123" s="3"/>
    </row>
    <row r="124" spans="2:5" x14ac:dyDescent="0.2">
      <c r="B124" s="77"/>
      <c r="E124" s="3"/>
    </row>
    <row r="125" spans="2:5" x14ac:dyDescent="0.2">
      <c r="B125" s="77"/>
      <c r="E125" s="3"/>
    </row>
    <row r="126" spans="2:5" x14ac:dyDescent="0.2">
      <c r="B126" s="77"/>
      <c r="E126" s="3"/>
    </row>
    <row r="127" spans="2:5" x14ac:dyDescent="0.2">
      <c r="B127" s="77"/>
      <c r="E127" s="3"/>
    </row>
    <row r="128" spans="2:5" x14ac:dyDescent="0.2">
      <c r="B128" s="77"/>
      <c r="E128" s="3"/>
    </row>
    <row r="129" spans="2:5" x14ac:dyDescent="0.2">
      <c r="B129" s="77"/>
      <c r="E129" s="3"/>
    </row>
    <row r="130" spans="2:5" x14ac:dyDescent="0.2">
      <c r="B130" s="77"/>
      <c r="E130" s="3"/>
    </row>
    <row r="131" spans="2:5" x14ac:dyDescent="0.2">
      <c r="B131" s="77"/>
      <c r="E131" s="3"/>
    </row>
    <row r="132" spans="2:5" x14ac:dyDescent="0.2">
      <c r="B132" s="77"/>
      <c r="E132" s="3"/>
    </row>
    <row r="133" spans="2:5" x14ac:dyDescent="0.2">
      <c r="B133" s="77"/>
      <c r="E133" s="3"/>
    </row>
    <row r="134" spans="2:5" x14ac:dyDescent="0.2">
      <c r="B134" s="77"/>
      <c r="E134" s="3"/>
    </row>
    <row r="135" spans="2:5" x14ac:dyDescent="0.2">
      <c r="B135" s="77"/>
      <c r="E135" s="3"/>
    </row>
    <row r="136" spans="2:5" x14ac:dyDescent="0.2">
      <c r="B136" s="77"/>
      <c r="E136" s="3"/>
    </row>
    <row r="137" spans="2:5" x14ac:dyDescent="0.2">
      <c r="B137" s="77"/>
      <c r="E137" s="3"/>
    </row>
    <row r="138" spans="2:5" x14ac:dyDescent="0.2">
      <c r="B138" s="77"/>
      <c r="E138" s="3"/>
    </row>
    <row r="139" spans="2:5" x14ac:dyDescent="0.2">
      <c r="B139" s="77"/>
      <c r="E139" s="3"/>
    </row>
    <row r="140" spans="2:5" x14ac:dyDescent="0.2">
      <c r="B140" s="77"/>
      <c r="E140" s="3"/>
    </row>
    <row r="141" spans="2:5" x14ac:dyDescent="0.2">
      <c r="B141" s="77"/>
      <c r="E141" s="3"/>
    </row>
    <row r="142" spans="2:5" x14ac:dyDescent="0.2">
      <c r="B142" s="77"/>
      <c r="E142" s="3"/>
    </row>
    <row r="143" spans="2:5" x14ac:dyDescent="0.2">
      <c r="B143" s="77"/>
      <c r="E143" s="3"/>
    </row>
    <row r="144" spans="2:5" x14ac:dyDescent="0.2">
      <c r="B144" s="77"/>
      <c r="E144" s="3"/>
    </row>
    <row r="145" spans="2:5" x14ac:dyDescent="0.2">
      <c r="B145" s="77"/>
      <c r="E145" s="3"/>
    </row>
    <row r="146" spans="2:5" x14ac:dyDescent="0.2">
      <c r="B146" s="77"/>
      <c r="E146" s="3"/>
    </row>
    <row r="147" spans="2:5" x14ac:dyDescent="0.2">
      <c r="B147" s="77"/>
      <c r="E147" s="3"/>
    </row>
    <row r="148" spans="2:5" x14ac:dyDescent="0.2">
      <c r="B148" s="77"/>
      <c r="E148" s="3"/>
    </row>
    <row r="149" spans="2:5" x14ac:dyDescent="0.2">
      <c r="B149" s="77"/>
      <c r="E149" s="3"/>
    </row>
    <row r="150" spans="2:5" x14ac:dyDescent="0.2">
      <c r="B150" s="77"/>
      <c r="E150" s="3"/>
    </row>
    <row r="151" spans="2:5" x14ac:dyDescent="0.2">
      <c r="B151" s="77"/>
      <c r="E151" s="3"/>
    </row>
    <row r="152" spans="2:5" x14ac:dyDescent="0.2">
      <c r="B152" s="77"/>
      <c r="E152" s="3"/>
    </row>
    <row r="153" spans="2:5" x14ac:dyDescent="0.2">
      <c r="B153" s="77"/>
      <c r="E153" s="3"/>
    </row>
    <row r="154" spans="2:5" x14ac:dyDescent="0.2">
      <c r="B154" s="77"/>
      <c r="E154" s="3"/>
    </row>
    <row r="155" spans="2:5" x14ac:dyDescent="0.2">
      <c r="B155" s="77"/>
      <c r="E155" s="3"/>
    </row>
    <row r="156" spans="2:5" x14ac:dyDescent="0.2">
      <c r="B156" s="77"/>
      <c r="E156" s="3"/>
    </row>
    <row r="157" spans="2:5" x14ac:dyDescent="0.2">
      <c r="B157" s="77"/>
      <c r="E157" s="3"/>
    </row>
    <row r="158" spans="2:5" x14ac:dyDescent="0.2">
      <c r="B158" s="77"/>
      <c r="E158" s="3"/>
    </row>
    <row r="159" spans="2:5" x14ac:dyDescent="0.2">
      <c r="B159" s="77"/>
      <c r="E159" s="3"/>
    </row>
    <row r="160" spans="2:5" x14ac:dyDescent="0.2">
      <c r="B160" s="77"/>
      <c r="E160" s="3"/>
    </row>
    <row r="161" spans="2:5" x14ac:dyDescent="0.2">
      <c r="B161" s="77"/>
      <c r="E161" s="3"/>
    </row>
    <row r="162" spans="2:5" x14ac:dyDescent="0.2">
      <c r="B162" s="77"/>
      <c r="E162" s="3"/>
    </row>
    <row r="163" spans="2:5" x14ac:dyDescent="0.2">
      <c r="B163" s="77"/>
      <c r="E163" s="3"/>
    </row>
    <row r="164" spans="2:5" x14ac:dyDescent="0.2">
      <c r="B164" s="77"/>
      <c r="E164" s="3"/>
    </row>
    <row r="165" spans="2:5" x14ac:dyDescent="0.2">
      <c r="B165" s="77"/>
      <c r="E165" s="3"/>
    </row>
    <row r="166" spans="2:5" x14ac:dyDescent="0.2">
      <c r="B166" s="77"/>
      <c r="E166" s="3"/>
    </row>
    <row r="167" spans="2:5" x14ac:dyDescent="0.2">
      <c r="B167" s="77"/>
      <c r="E167" s="3"/>
    </row>
    <row r="168" spans="2:5" x14ac:dyDescent="0.2">
      <c r="B168" s="77"/>
      <c r="E168" s="3"/>
    </row>
    <row r="169" spans="2:5" x14ac:dyDescent="0.2">
      <c r="B169" s="77"/>
      <c r="E169" s="3"/>
    </row>
    <row r="170" spans="2:5" x14ac:dyDescent="0.2">
      <c r="B170" s="77"/>
      <c r="E170" s="3"/>
    </row>
    <row r="171" spans="2:5" x14ac:dyDescent="0.2">
      <c r="B171" s="77"/>
      <c r="E171" s="3"/>
    </row>
    <row r="172" spans="2:5" x14ac:dyDescent="0.2">
      <c r="B172" s="77"/>
      <c r="E172" s="3"/>
    </row>
    <row r="173" spans="2:5" x14ac:dyDescent="0.2">
      <c r="B173" s="77"/>
      <c r="E173" s="3"/>
    </row>
    <row r="174" spans="2:5" x14ac:dyDescent="0.2">
      <c r="B174" s="77"/>
      <c r="E174" s="3"/>
    </row>
    <row r="175" spans="2:5" x14ac:dyDescent="0.2">
      <c r="B175" s="77"/>
      <c r="E175" s="3"/>
    </row>
    <row r="176" spans="2:5" x14ac:dyDescent="0.2">
      <c r="B176" s="77"/>
      <c r="E176" s="3"/>
    </row>
    <row r="177" spans="2:5" x14ac:dyDescent="0.2">
      <c r="B177" s="77"/>
      <c r="E177" s="3"/>
    </row>
    <row r="178" spans="2:5" x14ac:dyDescent="0.2">
      <c r="B178" s="77"/>
      <c r="E178" s="3"/>
    </row>
    <row r="179" spans="2:5" x14ac:dyDescent="0.2">
      <c r="B179" s="77"/>
      <c r="E179" s="3"/>
    </row>
    <row r="180" spans="2:5" x14ac:dyDescent="0.2">
      <c r="B180" s="77"/>
      <c r="E180" s="3"/>
    </row>
    <row r="181" spans="2:5" x14ac:dyDescent="0.2">
      <c r="B181" s="77"/>
      <c r="E181" s="3"/>
    </row>
    <row r="182" spans="2:5" x14ac:dyDescent="0.2">
      <c r="B182" s="77"/>
      <c r="E182" s="3"/>
    </row>
    <row r="183" spans="2:5" x14ac:dyDescent="0.2">
      <c r="B183" s="77"/>
      <c r="E183" s="3"/>
    </row>
    <row r="184" spans="2:5" x14ac:dyDescent="0.2">
      <c r="B184" s="77"/>
      <c r="E184" s="3"/>
    </row>
    <row r="185" spans="2:5" x14ac:dyDescent="0.2">
      <c r="B185" s="77"/>
      <c r="E185" s="3"/>
    </row>
    <row r="186" spans="2:5" x14ac:dyDescent="0.2">
      <c r="B186" s="77"/>
      <c r="E186" s="3"/>
    </row>
    <row r="187" spans="2:5" x14ac:dyDescent="0.2">
      <c r="B187" s="77"/>
      <c r="E187" s="3"/>
    </row>
    <row r="188" spans="2:5" x14ac:dyDescent="0.2">
      <c r="B188" s="77"/>
      <c r="E188" s="3"/>
    </row>
    <row r="189" spans="2:5" x14ac:dyDescent="0.2">
      <c r="B189" s="77"/>
      <c r="E189" s="3"/>
    </row>
    <row r="190" spans="2:5" x14ac:dyDescent="0.2">
      <c r="B190" s="77"/>
      <c r="E190" s="3"/>
    </row>
    <row r="191" spans="2:5" x14ac:dyDescent="0.2">
      <c r="B191" s="77"/>
      <c r="E191" s="3"/>
    </row>
    <row r="192" spans="2:5" x14ac:dyDescent="0.2">
      <c r="B192" s="77"/>
      <c r="E192" s="3"/>
    </row>
    <row r="193" spans="2:5" x14ac:dyDescent="0.2">
      <c r="B193" s="77"/>
      <c r="E193" s="3"/>
    </row>
    <row r="194" spans="2:5" x14ac:dyDescent="0.2">
      <c r="B194" s="77"/>
      <c r="E194" s="3"/>
    </row>
    <row r="195" spans="2:5" x14ac:dyDescent="0.2">
      <c r="B195" s="77"/>
      <c r="E195" s="3"/>
    </row>
    <row r="196" spans="2:5" x14ac:dyDescent="0.2">
      <c r="B196" s="77"/>
      <c r="E196" s="3"/>
    </row>
    <row r="197" spans="2:5" x14ac:dyDescent="0.2">
      <c r="B197" s="77"/>
      <c r="E197" s="3"/>
    </row>
    <row r="198" spans="2:5" x14ac:dyDescent="0.2">
      <c r="B198" s="77"/>
      <c r="E198" s="3"/>
    </row>
    <row r="199" spans="2:5" x14ac:dyDescent="0.2">
      <c r="B199" s="77"/>
      <c r="E199" s="3"/>
    </row>
    <row r="200" spans="2:5" x14ac:dyDescent="0.2">
      <c r="B200" s="77"/>
      <c r="E200" s="3"/>
    </row>
    <row r="201" spans="2:5" x14ac:dyDescent="0.2">
      <c r="B201" s="77"/>
      <c r="E201" s="3"/>
    </row>
    <row r="202" spans="2:5" x14ac:dyDescent="0.2">
      <c r="B202" s="77"/>
      <c r="E202" s="3"/>
    </row>
    <row r="203" spans="2:5" x14ac:dyDescent="0.2">
      <c r="B203" s="77"/>
      <c r="E203" s="3"/>
    </row>
    <row r="204" spans="2:5" x14ac:dyDescent="0.2">
      <c r="B204" s="77"/>
      <c r="E204" s="3"/>
    </row>
    <row r="205" spans="2:5" x14ac:dyDescent="0.2">
      <c r="B205" s="77"/>
      <c r="E205" s="3"/>
    </row>
    <row r="206" spans="2:5" x14ac:dyDescent="0.2">
      <c r="B206" s="77"/>
      <c r="E206" s="3"/>
    </row>
    <row r="207" spans="2:5" x14ac:dyDescent="0.2">
      <c r="B207" s="77"/>
      <c r="E207" s="3"/>
    </row>
    <row r="208" spans="2:5" x14ac:dyDescent="0.2">
      <c r="B208" s="77"/>
      <c r="E208" s="3"/>
    </row>
    <row r="209" spans="2:5" x14ac:dyDescent="0.2">
      <c r="B209" s="77"/>
      <c r="E209" s="3"/>
    </row>
    <row r="210" spans="2:5" x14ac:dyDescent="0.2">
      <c r="B210" s="77"/>
      <c r="E210" s="3"/>
    </row>
    <row r="211" spans="2:5" x14ac:dyDescent="0.2">
      <c r="B211" s="77"/>
      <c r="E211" s="3"/>
    </row>
    <row r="212" spans="2:5" x14ac:dyDescent="0.2">
      <c r="B212" s="77"/>
      <c r="E212" s="3"/>
    </row>
    <row r="213" spans="2:5" x14ac:dyDescent="0.2">
      <c r="B213" s="77"/>
      <c r="E213" s="3"/>
    </row>
    <row r="214" spans="2:5" x14ac:dyDescent="0.2">
      <c r="B214" s="77"/>
      <c r="E214" s="3"/>
    </row>
    <row r="215" spans="2:5" x14ac:dyDescent="0.2">
      <c r="B215" s="77"/>
      <c r="E215" s="3"/>
    </row>
    <row r="216" spans="2:5" x14ac:dyDescent="0.2">
      <c r="B216" s="77"/>
      <c r="E216" s="3"/>
    </row>
    <row r="217" spans="2:5" x14ac:dyDescent="0.2">
      <c r="B217" s="77"/>
      <c r="E217" s="3"/>
    </row>
    <row r="218" spans="2:5" x14ac:dyDescent="0.2">
      <c r="B218" s="77"/>
      <c r="E218" s="3"/>
    </row>
    <row r="219" spans="2:5" x14ac:dyDescent="0.2">
      <c r="B219" s="77"/>
      <c r="E219" s="3"/>
    </row>
    <row r="220" spans="2:5" x14ac:dyDescent="0.2">
      <c r="B220" s="77"/>
      <c r="E220" s="3"/>
    </row>
    <row r="221" spans="2:5" x14ac:dyDescent="0.2">
      <c r="B221" s="77"/>
      <c r="E221" s="3"/>
    </row>
    <row r="222" spans="2:5" x14ac:dyDescent="0.2">
      <c r="B222" s="77"/>
      <c r="E222" s="3"/>
    </row>
    <row r="223" spans="2:5" x14ac:dyDescent="0.2">
      <c r="B223" s="77"/>
      <c r="E223" s="3"/>
    </row>
    <row r="224" spans="2:5" x14ac:dyDescent="0.2">
      <c r="B224" s="77"/>
      <c r="E224" s="3"/>
    </row>
    <row r="225" spans="2:5" x14ac:dyDescent="0.2">
      <c r="B225" s="77"/>
      <c r="E225" s="3"/>
    </row>
    <row r="226" spans="2:5" x14ac:dyDescent="0.2">
      <c r="B226" s="77"/>
      <c r="E226" s="3"/>
    </row>
    <row r="227" spans="2:5" x14ac:dyDescent="0.2">
      <c r="B227" s="77"/>
      <c r="E227" s="3"/>
    </row>
    <row r="228" spans="2:5" x14ac:dyDescent="0.2">
      <c r="B228" s="77"/>
      <c r="E228" s="3"/>
    </row>
    <row r="229" spans="2:5" x14ac:dyDescent="0.2">
      <c r="B229" s="77"/>
      <c r="E229" s="3"/>
    </row>
    <row r="230" spans="2:5" x14ac:dyDescent="0.2">
      <c r="B230" s="77"/>
      <c r="E230" s="3"/>
    </row>
    <row r="231" spans="2:5" x14ac:dyDescent="0.2">
      <c r="B231" s="77"/>
      <c r="E231" s="3"/>
    </row>
    <row r="232" spans="2:5" x14ac:dyDescent="0.2">
      <c r="B232" s="77"/>
      <c r="E232" s="3"/>
    </row>
    <row r="233" spans="2:5" x14ac:dyDescent="0.2">
      <c r="B233" s="77"/>
      <c r="E233" s="3"/>
    </row>
    <row r="234" spans="2:5" x14ac:dyDescent="0.2">
      <c r="B234" s="77"/>
      <c r="E234" s="3"/>
    </row>
    <row r="235" spans="2:5" x14ac:dyDescent="0.2">
      <c r="B235" s="77"/>
      <c r="E235" s="3"/>
    </row>
    <row r="236" spans="2:5" x14ac:dyDescent="0.2">
      <c r="B236" s="77"/>
      <c r="E236" s="3"/>
    </row>
    <row r="237" spans="2:5" x14ac:dyDescent="0.2">
      <c r="B237" s="77"/>
      <c r="E237" s="3"/>
    </row>
    <row r="238" spans="2:5" x14ac:dyDescent="0.2">
      <c r="B238" s="77"/>
      <c r="E238" s="3"/>
    </row>
    <row r="239" spans="2:5" x14ac:dyDescent="0.2">
      <c r="B239" s="77"/>
      <c r="E239" s="3"/>
    </row>
    <row r="240" spans="2:5" x14ac:dyDescent="0.2">
      <c r="B240" s="77"/>
      <c r="E240" s="3"/>
    </row>
    <row r="241" spans="2:5" x14ac:dyDescent="0.2">
      <c r="B241" s="77"/>
      <c r="E241" s="3"/>
    </row>
    <row r="242" spans="2:5" x14ac:dyDescent="0.2">
      <c r="B242" s="77"/>
      <c r="E242" s="3"/>
    </row>
    <row r="243" spans="2:5" x14ac:dyDescent="0.2">
      <c r="B243" s="77"/>
      <c r="E243" s="3"/>
    </row>
    <row r="244" spans="2:5" x14ac:dyDescent="0.2">
      <c r="B244" s="77"/>
      <c r="E244" s="3"/>
    </row>
    <row r="245" spans="2:5" x14ac:dyDescent="0.2">
      <c r="B245" s="77"/>
      <c r="E245" s="3"/>
    </row>
    <row r="246" spans="2:5" x14ac:dyDescent="0.2">
      <c r="B246" s="77"/>
      <c r="E246" s="3"/>
    </row>
    <row r="247" spans="2:5" x14ac:dyDescent="0.2">
      <c r="B247" s="77"/>
      <c r="E247" s="3"/>
    </row>
    <row r="248" spans="2:5" x14ac:dyDescent="0.2">
      <c r="B248" s="77"/>
      <c r="E248" s="3"/>
    </row>
    <row r="249" spans="2:5" x14ac:dyDescent="0.2">
      <c r="B249" s="77"/>
      <c r="E249" s="3"/>
    </row>
    <row r="250" spans="2:5" x14ac:dyDescent="0.2">
      <c r="B250" s="77"/>
      <c r="E250" s="3"/>
    </row>
    <row r="251" spans="2:5" x14ac:dyDescent="0.2">
      <c r="B251" s="77"/>
      <c r="E251" s="3"/>
    </row>
    <row r="252" spans="2:5" x14ac:dyDescent="0.2">
      <c r="B252" s="77"/>
      <c r="E252" s="3"/>
    </row>
    <row r="253" spans="2:5" x14ac:dyDescent="0.2">
      <c r="B253" s="77"/>
      <c r="E253" s="3"/>
    </row>
    <row r="254" spans="2:5" x14ac:dyDescent="0.2">
      <c r="B254" s="77"/>
      <c r="E254" s="3"/>
    </row>
    <row r="255" spans="2:5" x14ac:dyDescent="0.2">
      <c r="B255" s="77"/>
      <c r="E255" s="3"/>
    </row>
    <row r="256" spans="2:5" x14ac:dyDescent="0.2">
      <c r="B256" s="77"/>
      <c r="E256" s="3"/>
    </row>
    <row r="257" spans="2:5" x14ac:dyDescent="0.2">
      <c r="B257" s="77"/>
      <c r="E257" s="3"/>
    </row>
    <row r="258" spans="2:5" x14ac:dyDescent="0.2">
      <c r="B258" s="77"/>
      <c r="E258" s="3"/>
    </row>
    <row r="259" spans="2:5" x14ac:dyDescent="0.2">
      <c r="B259" s="77"/>
      <c r="E259" s="3"/>
    </row>
    <row r="260" spans="2:5" x14ac:dyDescent="0.2">
      <c r="B260" s="77"/>
      <c r="E260" s="3"/>
    </row>
    <row r="261" spans="2:5" x14ac:dyDescent="0.2">
      <c r="B261" s="77"/>
      <c r="E261" s="3"/>
    </row>
    <row r="262" spans="2:5" x14ac:dyDescent="0.2">
      <c r="B262" s="77"/>
      <c r="E262" s="3"/>
    </row>
    <row r="263" spans="2:5" x14ac:dyDescent="0.2">
      <c r="B263" s="77"/>
      <c r="E263" s="3"/>
    </row>
    <row r="264" spans="2:5" x14ac:dyDescent="0.2">
      <c r="B264" s="77"/>
      <c r="E264" s="3"/>
    </row>
    <row r="507" spans="2:6" x14ac:dyDescent="0.2">
      <c r="B507" s="1" t="s">
        <v>304</v>
      </c>
      <c r="C507" s="175" t="s">
        <v>176</v>
      </c>
      <c r="D507" s="172" t="s">
        <v>176</v>
      </c>
      <c r="F507" s="75" t="s">
        <v>176</v>
      </c>
    </row>
  </sheetData>
  <pageMargins left="0.59055118110236227" right="0.15748031496062992" top="0.82677165354330717" bottom="0.59055118110236227" header="0.51181102362204722" footer="0.31496062992125984"/>
  <pageSetup paperSize="9" orientation="portrait" horizontalDpi="4294967293" verticalDpi="0" r:id="rId1"/>
  <headerFooter alignWithMargins="0">
    <oddHeader>&amp;C&amp;"Arial,Gras"LISTE  D'ASCENDANCE  DETAILLEE&amp;R&amp;P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F283"/>
  <sheetViews>
    <sheetView showRowColHeaders="0" showZeros="0" tabSelected="1" showOutlineSymbols="0" zoomScale="80" zoomScaleNormal="80" workbookViewId="0">
      <pane ySplit="1" topLeftCell="A2" activePane="bottomLeft" state="frozen"/>
      <selection pane="bottomLeft" activeCell="C3" sqref="C3"/>
    </sheetView>
    <sheetView showRowColHeaders="0" zoomScale="80" zoomScaleNormal="80" workbookViewId="1">
      <pane ySplit="1" topLeftCell="A2" activePane="bottomLeft" state="frozen"/>
      <selection pane="bottomLeft" activeCell="A2" sqref="A2"/>
    </sheetView>
  </sheetViews>
  <sheetFormatPr baseColWidth="10" defaultRowHeight="11.25" x14ac:dyDescent="0.2"/>
  <cols>
    <col min="1" max="1" width="4.42578125" style="1" customWidth="1"/>
    <col min="2" max="2" width="1.28515625" style="1" customWidth="1"/>
    <col min="3" max="3" width="29.7109375" style="1" customWidth="1"/>
    <col min="4" max="6" width="16" style="1" bestFit="1" customWidth="1"/>
    <col min="7" max="16384" width="11.42578125" style="1"/>
  </cols>
  <sheetData>
    <row r="1" spans="1:6" x14ac:dyDescent="0.2">
      <c r="A1" s="58" t="s">
        <v>288</v>
      </c>
      <c r="B1" s="79"/>
      <c r="C1" s="80" t="s">
        <v>289</v>
      </c>
      <c r="D1" s="58" t="s">
        <v>290</v>
      </c>
      <c r="E1" s="58" t="s">
        <v>291</v>
      </c>
      <c r="F1" s="58" t="s">
        <v>292</v>
      </c>
    </row>
    <row r="2" spans="1:6" x14ac:dyDescent="0.2">
      <c r="A2" s="75"/>
      <c r="C2" s="10" t="s">
        <v>305</v>
      </c>
      <c r="D2" s="81"/>
      <c r="F2" s="81"/>
    </row>
    <row r="3" spans="1:6" x14ac:dyDescent="0.2">
      <c r="A3" s="75">
        <v>1</v>
      </c>
      <c r="C3" s="1" t="s">
        <v>893</v>
      </c>
      <c r="D3" s="75" t="s">
        <v>641</v>
      </c>
      <c r="E3" s="1" t="s">
        <v>176</v>
      </c>
      <c r="F3" s="75"/>
    </row>
    <row r="4" spans="1:6" x14ac:dyDescent="0.2">
      <c r="A4" s="75"/>
      <c r="D4" s="75" t="s">
        <v>642</v>
      </c>
      <c r="E4" s="1" t="s">
        <v>176</v>
      </c>
      <c r="F4" s="75"/>
    </row>
    <row r="5" spans="1:6" x14ac:dyDescent="0.2">
      <c r="A5" s="75"/>
      <c r="C5" s="10" t="s">
        <v>293</v>
      </c>
      <c r="D5" s="75"/>
      <c r="F5" s="75"/>
    </row>
    <row r="6" spans="1:6" x14ac:dyDescent="0.2">
      <c r="A6" s="75">
        <v>2</v>
      </c>
      <c r="C6" s="1" t="s">
        <v>894</v>
      </c>
      <c r="D6" s="75" t="s">
        <v>656</v>
      </c>
      <c r="E6" s="1" t="s">
        <v>819</v>
      </c>
      <c r="F6" s="75" t="s">
        <v>658</v>
      </c>
    </row>
    <row r="7" spans="1:6" x14ac:dyDescent="0.2">
      <c r="A7" s="75"/>
      <c r="D7" s="75" t="s">
        <v>636</v>
      </c>
      <c r="E7" s="1" t="s">
        <v>642</v>
      </c>
      <c r="F7" s="75" t="s">
        <v>683</v>
      </c>
    </row>
    <row r="8" spans="1:6" x14ac:dyDescent="0.2">
      <c r="A8" s="75">
        <v>3</v>
      </c>
      <c r="C8" s="1" t="s">
        <v>895</v>
      </c>
      <c r="D8" s="75" t="s">
        <v>654</v>
      </c>
      <c r="E8" s="1">
        <v>0</v>
      </c>
      <c r="F8" s="75"/>
    </row>
    <row r="9" spans="1:6" x14ac:dyDescent="0.2">
      <c r="A9" s="75"/>
      <c r="D9" s="75" t="s">
        <v>683</v>
      </c>
      <c r="E9" s="1">
        <v>0</v>
      </c>
      <c r="F9" s="75"/>
    </row>
    <row r="10" spans="1:6" x14ac:dyDescent="0.2">
      <c r="A10" s="75"/>
      <c r="C10" s="10" t="s">
        <v>294</v>
      </c>
      <c r="D10" s="75"/>
      <c r="F10" s="75"/>
    </row>
    <row r="11" spans="1:6" x14ac:dyDescent="0.2">
      <c r="A11" s="75">
        <v>4</v>
      </c>
      <c r="C11" s="1" t="s">
        <v>896</v>
      </c>
      <c r="D11" s="75" t="s">
        <v>678</v>
      </c>
      <c r="E11" s="1" t="s">
        <v>820</v>
      </c>
      <c r="F11" s="75" t="s">
        <v>680</v>
      </c>
    </row>
    <row r="12" spans="1:6" x14ac:dyDescent="0.2">
      <c r="A12" s="75"/>
      <c r="D12" s="75" t="s">
        <v>636</v>
      </c>
      <c r="E12" s="1" t="s">
        <v>636</v>
      </c>
      <c r="F12" s="75" t="s">
        <v>636</v>
      </c>
    </row>
    <row r="13" spans="1:6" x14ac:dyDescent="0.2">
      <c r="A13" s="75">
        <v>5</v>
      </c>
      <c r="C13" s="1" t="s">
        <v>897</v>
      </c>
      <c r="D13" s="75" t="s">
        <v>718</v>
      </c>
      <c r="E13" s="1">
        <v>0</v>
      </c>
      <c r="F13" s="75"/>
    </row>
    <row r="14" spans="1:6" x14ac:dyDescent="0.2">
      <c r="A14" s="75"/>
      <c r="D14" s="75" t="s">
        <v>821</v>
      </c>
      <c r="E14" s="1">
        <v>0</v>
      </c>
      <c r="F14" s="75"/>
    </row>
    <row r="15" spans="1:6" x14ac:dyDescent="0.2">
      <c r="A15" s="75">
        <v>6</v>
      </c>
      <c r="C15" s="1" t="s">
        <v>848</v>
      </c>
      <c r="D15" s="75" t="s">
        <v>698</v>
      </c>
      <c r="E15" s="1" t="s">
        <v>811</v>
      </c>
      <c r="F15" s="75" t="s">
        <v>700</v>
      </c>
    </row>
    <row r="16" spans="1:6" x14ac:dyDescent="0.2">
      <c r="A16" s="75"/>
      <c r="D16" s="75" t="s">
        <v>661</v>
      </c>
      <c r="E16" s="1" t="s">
        <v>683</v>
      </c>
      <c r="F16" s="75" t="s">
        <v>683</v>
      </c>
    </row>
    <row r="17" spans="1:6" x14ac:dyDescent="0.2">
      <c r="A17" s="75">
        <v>7</v>
      </c>
      <c r="C17" s="1" t="s">
        <v>849</v>
      </c>
      <c r="D17" s="75" t="s">
        <v>719</v>
      </c>
      <c r="E17" s="1" t="s">
        <v>813</v>
      </c>
      <c r="F17" s="75"/>
    </row>
    <row r="18" spans="1:6" x14ac:dyDescent="0.2">
      <c r="A18" s="75"/>
      <c r="D18" s="75" t="s">
        <v>812</v>
      </c>
      <c r="E18" s="1" t="s">
        <v>683</v>
      </c>
      <c r="F18" s="75"/>
    </row>
    <row r="19" spans="1:6" x14ac:dyDescent="0.2">
      <c r="A19" s="75"/>
      <c r="C19" s="10" t="s">
        <v>295</v>
      </c>
      <c r="D19" s="75"/>
      <c r="F19" s="75"/>
    </row>
    <row r="20" spans="1:6" x14ac:dyDescent="0.2">
      <c r="A20" s="75">
        <v>8</v>
      </c>
      <c r="C20" s="1" t="s">
        <v>898</v>
      </c>
      <c r="D20" s="75" t="s">
        <v>692</v>
      </c>
      <c r="E20" s="1" t="s">
        <v>815</v>
      </c>
      <c r="F20" s="75" t="s">
        <v>694</v>
      </c>
    </row>
    <row r="21" spans="1:6" x14ac:dyDescent="0.2">
      <c r="A21" s="75"/>
      <c r="D21" s="75" t="s">
        <v>635</v>
      </c>
      <c r="E21" s="1" t="s">
        <v>636</v>
      </c>
      <c r="F21" s="75" t="s">
        <v>636</v>
      </c>
    </row>
    <row r="22" spans="1:6" x14ac:dyDescent="0.2">
      <c r="A22" s="75">
        <v>9</v>
      </c>
      <c r="C22" s="1" t="s">
        <v>899</v>
      </c>
      <c r="D22" s="75" t="s">
        <v>720</v>
      </c>
      <c r="E22" s="1" t="s">
        <v>817</v>
      </c>
      <c r="F22" s="75"/>
    </row>
    <row r="23" spans="1:6" x14ac:dyDescent="0.2">
      <c r="A23" s="75"/>
      <c r="D23" s="75" t="s">
        <v>816</v>
      </c>
      <c r="E23" s="1" t="s">
        <v>636</v>
      </c>
      <c r="F23" s="75"/>
    </row>
    <row r="24" spans="1:6" x14ac:dyDescent="0.2">
      <c r="A24" s="75">
        <v>12</v>
      </c>
      <c r="C24" s="1" t="s">
        <v>850</v>
      </c>
      <c r="D24" s="75" t="s">
        <v>714</v>
      </c>
      <c r="E24" s="1" t="s">
        <v>799</v>
      </c>
      <c r="F24" s="75" t="s">
        <v>717</v>
      </c>
    </row>
    <row r="25" spans="1:6" x14ac:dyDescent="0.2">
      <c r="A25" s="75"/>
      <c r="D25" s="75" t="s">
        <v>632</v>
      </c>
      <c r="E25" s="1" t="s">
        <v>697</v>
      </c>
      <c r="F25" s="75" t="s">
        <v>630</v>
      </c>
    </row>
    <row r="26" spans="1:6" x14ac:dyDescent="0.2">
      <c r="A26" s="75">
        <v>13</v>
      </c>
      <c r="C26" s="1" t="s">
        <v>851</v>
      </c>
      <c r="D26" s="75" t="s">
        <v>721</v>
      </c>
      <c r="E26" s="1">
        <v>0</v>
      </c>
      <c r="F26" s="75"/>
    </row>
    <row r="27" spans="1:6" x14ac:dyDescent="0.2">
      <c r="A27" s="75"/>
      <c r="D27" s="75" t="s">
        <v>661</v>
      </c>
      <c r="E27" s="1">
        <v>0</v>
      </c>
      <c r="F27" s="75"/>
    </row>
    <row r="28" spans="1:6" x14ac:dyDescent="0.2">
      <c r="A28" s="75"/>
      <c r="C28" s="10" t="s">
        <v>296</v>
      </c>
      <c r="D28" s="75"/>
      <c r="F28" s="75"/>
    </row>
    <row r="29" spans="1:6" x14ac:dyDescent="0.2">
      <c r="A29" s="75">
        <v>16</v>
      </c>
      <c r="C29" s="1" t="s">
        <v>900</v>
      </c>
      <c r="D29" s="75" t="s">
        <v>176</v>
      </c>
      <c r="E29" s="1" t="s">
        <v>802</v>
      </c>
      <c r="F29" s="75" t="s">
        <v>712</v>
      </c>
    </row>
    <row r="30" spans="1:6" x14ac:dyDescent="0.2">
      <c r="A30" s="75"/>
      <c r="D30" s="75" t="s">
        <v>176</v>
      </c>
      <c r="E30" s="1" t="s">
        <v>801</v>
      </c>
      <c r="F30" s="75" t="s">
        <v>635</v>
      </c>
    </row>
    <row r="31" spans="1:6" x14ac:dyDescent="0.2">
      <c r="A31" s="75">
        <v>17</v>
      </c>
      <c r="C31" s="1" t="s">
        <v>901</v>
      </c>
      <c r="D31" s="75" t="s">
        <v>711</v>
      </c>
      <c r="E31" s="1" t="s">
        <v>800</v>
      </c>
      <c r="F31" s="75"/>
    </row>
    <row r="32" spans="1:6" x14ac:dyDescent="0.2">
      <c r="A32" s="75"/>
      <c r="D32" s="75" t="s">
        <v>697</v>
      </c>
      <c r="E32" s="1" t="s">
        <v>801</v>
      </c>
      <c r="F32" s="75"/>
    </row>
    <row r="33" spans="1:6" x14ac:dyDescent="0.2">
      <c r="A33" s="75">
        <v>24</v>
      </c>
      <c r="C33" s="1" t="s">
        <v>852</v>
      </c>
      <c r="D33" s="75" t="s">
        <v>722</v>
      </c>
      <c r="E33" s="1" t="s">
        <v>795</v>
      </c>
      <c r="F33" s="75" t="s">
        <v>738</v>
      </c>
    </row>
    <row r="34" spans="1:6" x14ac:dyDescent="0.2">
      <c r="A34" s="75"/>
      <c r="D34" s="75" t="s">
        <v>697</v>
      </c>
      <c r="E34" s="1" t="s">
        <v>688</v>
      </c>
      <c r="F34" s="75" t="s">
        <v>744</v>
      </c>
    </row>
    <row r="35" spans="1:6" x14ac:dyDescent="0.2">
      <c r="A35" s="75">
        <v>25</v>
      </c>
      <c r="C35" s="1" t="s">
        <v>853</v>
      </c>
      <c r="D35" s="75" t="s">
        <v>723</v>
      </c>
      <c r="E35" s="1" t="s">
        <v>796</v>
      </c>
      <c r="F35" s="75"/>
    </row>
    <row r="36" spans="1:6" x14ac:dyDescent="0.2">
      <c r="A36" s="75"/>
      <c r="D36" s="75" t="s">
        <v>744</v>
      </c>
      <c r="E36" s="1" t="s">
        <v>702</v>
      </c>
      <c r="F36" s="75"/>
    </row>
    <row r="37" spans="1:6" x14ac:dyDescent="0.2">
      <c r="A37" s="75"/>
      <c r="C37" s="10" t="s">
        <v>298</v>
      </c>
      <c r="D37" s="75"/>
      <c r="F37" s="75"/>
    </row>
    <row r="38" spans="1:6" x14ac:dyDescent="0.2">
      <c r="A38" s="75">
        <v>34</v>
      </c>
      <c r="C38" s="1" t="s">
        <v>891</v>
      </c>
      <c r="D38" s="75"/>
      <c r="F38" s="75"/>
    </row>
    <row r="39" spans="1:6" x14ac:dyDescent="0.2">
      <c r="A39" s="75">
        <v>35</v>
      </c>
      <c r="C39" s="1" t="s">
        <v>892</v>
      </c>
      <c r="D39" s="75"/>
      <c r="F39" s="75"/>
    </row>
    <row r="40" spans="1:6" x14ac:dyDescent="0.2">
      <c r="A40" s="75">
        <v>48</v>
      </c>
      <c r="C40" s="1" t="s">
        <v>854</v>
      </c>
      <c r="D40" s="75" t="s">
        <v>176</v>
      </c>
      <c r="E40" s="1" t="s">
        <v>791</v>
      </c>
      <c r="F40" s="75" t="s">
        <v>737</v>
      </c>
    </row>
    <row r="41" spans="1:6" x14ac:dyDescent="0.2">
      <c r="A41" s="75"/>
      <c r="D41" s="75" t="s">
        <v>798</v>
      </c>
      <c r="E41" s="1" t="s">
        <v>697</v>
      </c>
      <c r="F41" s="75" t="s">
        <v>697</v>
      </c>
    </row>
    <row r="42" spans="1:6" x14ac:dyDescent="0.2">
      <c r="A42" s="75">
        <v>49</v>
      </c>
      <c r="C42" s="1" t="s">
        <v>855</v>
      </c>
      <c r="D42" s="75" t="s">
        <v>631</v>
      </c>
      <c r="E42" s="1" t="s">
        <v>790</v>
      </c>
      <c r="F42" s="75"/>
    </row>
    <row r="43" spans="1:6" x14ac:dyDescent="0.2">
      <c r="A43" s="75"/>
      <c r="D43" s="75" t="s">
        <v>741</v>
      </c>
      <c r="E43" s="1" t="s">
        <v>661</v>
      </c>
      <c r="F43" s="75"/>
    </row>
    <row r="44" spans="1:6" x14ac:dyDescent="0.2">
      <c r="A44" s="75"/>
      <c r="C44" s="10" t="s">
        <v>299</v>
      </c>
      <c r="D44" s="75"/>
      <c r="F44" s="75"/>
    </row>
    <row r="45" spans="1:6" x14ac:dyDescent="0.2">
      <c r="A45" s="75">
        <v>98</v>
      </c>
      <c r="C45" s="1" t="s">
        <v>856</v>
      </c>
      <c r="D45" s="75" t="s">
        <v>176</v>
      </c>
      <c r="E45" s="1" t="s">
        <v>176</v>
      </c>
      <c r="F45" s="75" t="s">
        <v>176</v>
      </c>
    </row>
    <row r="46" spans="1:6" x14ac:dyDescent="0.2">
      <c r="A46" s="75"/>
      <c r="D46" s="75" t="s">
        <v>176</v>
      </c>
      <c r="E46" s="1" t="s">
        <v>176</v>
      </c>
      <c r="F46" s="75" t="s">
        <v>176</v>
      </c>
    </row>
    <row r="47" spans="1:6" x14ac:dyDescent="0.2">
      <c r="A47" s="75">
        <v>99</v>
      </c>
      <c r="C47" s="1" t="s">
        <v>902</v>
      </c>
      <c r="D47" s="75">
        <v>0</v>
      </c>
      <c r="E47" s="1" t="s">
        <v>176</v>
      </c>
      <c r="F47" s="75"/>
    </row>
    <row r="48" spans="1:6" x14ac:dyDescent="0.2">
      <c r="A48" s="75"/>
      <c r="D48" s="75">
        <v>0</v>
      </c>
      <c r="E48" s="1" t="s">
        <v>176</v>
      </c>
      <c r="F48" s="75"/>
    </row>
    <row r="49" spans="1:6" x14ac:dyDescent="0.2">
      <c r="A49" s="75"/>
      <c r="D49" s="75"/>
      <c r="F49" s="75"/>
    </row>
    <row r="50" spans="1:6" x14ac:dyDescent="0.2">
      <c r="A50" s="75"/>
      <c r="D50" s="75"/>
      <c r="F50" s="75"/>
    </row>
    <row r="51" spans="1:6" x14ac:dyDescent="0.2">
      <c r="A51" s="75"/>
      <c r="D51" s="75"/>
      <c r="F51" s="75"/>
    </row>
    <row r="52" spans="1:6" x14ac:dyDescent="0.2">
      <c r="A52" s="75"/>
      <c r="D52" s="75"/>
      <c r="F52" s="75"/>
    </row>
    <row r="53" spans="1:6" x14ac:dyDescent="0.2">
      <c r="A53" s="75"/>
      <c r="D53" s="75"/>
      <c r="F53" s="75"/>
    </row>
    <row r="54" spans="1:6" x14ac:dyDescent="0.2">
      <c r="A54" s="75"/>
      <c r="D54" s="75"/>
      <c r="F54" s="75"/>
    </row>
    <row r="55" spans="1:6" x14ac:dyDescent="0.2">
      <c r="A55" s="75"/>
      <c r="D55" s="75"/>
      <c r="F55" s="75"/>
    </row>
    <row r="56" spans="1:6" x14ac:dyDescent="0.2">
      <c r="A56" s="75"/>
      <c r="D56" s="75"/>
      <c r="F56" s="75"/>
    </row>
    <row r="57" spans="1:6" x14ac:dyDescent="0.2">
      <c r="A57" s="75"/>
      <c r="D57" s="75"/>
      <c r="F57" s="75"/>
    </row>
    <row r="58" spans="1:6" x14ac:dyDescent="0.2">
      <c r="A58" s="75"/>
      <c r="D58" s="75"/>
      <c r="F58" s="75"/>
    </row>
    <row r="59" spans="1:6" x14ac:dyDescent="0.2">
      <c r="A59" s="75"/>
      <c r="D59" s="75"/>
      <c r="F59" s="75"/>
    </row>
    <row r="60" spans="1:6" x14ac:dyDescent="0.2">
      <c r="A60" s="75"/>
      <c r="D60" s="75"/>
      <c r="F60" s="75"/>
    </row>
    <row r="61" spans="1:6" x14ac:dyDescent="0.2">
      <c r="A61" s="75"/>
      <c r="D61" s="75"/>
      <c r="F61" s="75"/>
    </row>
    <row r="62" spans="1:6" x14ac:dyDescent="0.2">
      <c r="A62" s="75"/>
      <c r="D62" s="75"/>
      <c r="F62" s="75"/>
    </row>
    <row r="63" spans="1:6" x14ac:dyDescent="0.2">
      <c r="A63" s="75"/>
      <c r="D63" s="75"/>
      <c r="F63" s="75"/>
    </row>
    <row r="64" spans="1:6" x14ac:dyDescent="0.2">
      <c r="A64" s="75"/>
      <c r="D64" s="75"/>
      <c r="F64" s="75"/>
    </row>
    <row r="65" spans="1:6" x14ac:dyDescent="0.2">
      <c r="A65" s="75"/>
      <c r="D65" s="75"/>
      <c r="F65" s="75"/>
    </row>
    <row r="66" spans="1:6" x14ac:dyDescent="0.2">
      <c r="A66" s="75"/>
      <c r="D66" s="75"/>
      <c r="F66" s="75"/>
    </row>
    <row r="67" spans="1:6" x14ac:dyDescent="0.2">
      <c r="A67" s="75"/>
      <c r="D67" s="75"/>
      <c r="F67" s="75"/>
    </row>
    <row r="68" spans="1:6" x14ac:dyDescent="0.2">
      <c r="A68" s="75"/>
      <c r="D68" s="75"/>
      <c r="F68" s="75"/>
    </row>
    <row r="69" spans="1:6" x14ac:dyDescent="0.2">
      <c r="A69" s="75"/>
      <c r="D69" s="75"/>
      <c r="F69" s="75"/>
    </row>
    <row r="70" spans="1:6" x14ac:dyDescent="0.2">
      <c r="A70" s="75"/>
      <c r="D70" s="75"/>
      <c r="F70" s="75"/>
    </row>
    <row r="71" spans="1:6" x14ac:dyDescent="0.2">
      <c r="A71" s="75"/>
      <c r="D71" s="75"/>
      <c r="F71" s="75"/>
    </row>
    <row r="72" spans="1:6" x14ac:dyDescent="0.2">
      <c r="A72" s="75"/>
      <c r="D72" s="75"/>
      <c r="F72" s="75"/>
    </row>
    <row r="73" spans="1:6" x14ac:dyDescent="0.2">
      <c r="A73" s="75"/>
      <c r="D73" s="75"/>
      <c r="F73" s="75"/>
    </row>
    <row r="74" spans="1:6" x14ac:dyDescent="0.2">
      <c r="A74" s="75"/>
      <c r="D74" s="75"/>
      <c r="F74" s="75"/>
    </row>
    <row r="75" spans="1:6" x14ac:dyDescent="0.2">
      <c r="A75" s="75"/>
      <c r="D75" s="75"/>
      <c r="F75" s="75"/>
    </row>
    <row r="76" spans="1:6" x14ac:dyDescent="0.2">
      <c r="A76" s="75"/>
      <c r="D76" s="75"/>
      <c r="F76" s="75"/>
    </row>
    <row r="77" spans="1:6" x14ac:dyDescent="0.2">
      <c r="A77" s="75"/>
      <c r="D77" s="75"/>
      <c r="F77" s="75"/>
    </row>
    <row r="78" spans="1:6" x14ac:dyDescent="0.2">
      <c r="A78" s="75"/>
      <c r="D78" s="75"/>
      <c r="F78" s="75"/>
    </row>
    <row r="79" spans="1:6" x14ac:dyDescent="0.2">
      <c r="A79" s="75"/>
      <c r="D79" s="75"/>
      <c r="F79" s="75"/>
    </row>
    <row r="80" spans="1:6" x14ac:dyDescent="0.2">
      <c r="A80" s="75"/>
      <c r="D80" s="75"/>
      <c r="F80" s="75"/>
    </row>
    <row r="81" spans="1:6" x14ac:dyDescent="0.2">
      <c r="A81" s="75"/>
      <c r="D81" s="75"/>
      <c r="F81" s="75"/>
    </row>
    <row r="82" spans="1:6" x14ac:dyDescent="0.2">
      <c r="A82" s="75"/>
      <c r="D82" s="75"/>
      <c r="F82" s="75"/>
    </row>
    <row r="83" spans="1:6" x14ac:dyDescent="0.2">
      <c r="A83" s="75"/>
      <c r="D83" s="75"/>
      <c r="F83" s="75"/>
    </row>
    <row r="84" spans="1:6" x14ac:dyDescent="0.2">
      <c r="A84" s="75"/>
      <c r="D84" s="75"/>
      <c r="F84" s="75"/>
    </row>
    <row r="85" spans="1:6" x14ac:dyDescent="0.2">
      <c r="A85" s="75"/>
      <c r="D85" s="75"/>
      <c r="F85" s="75"/>
    </row>
    <row r="86" spans="1:6" x14ac:dyDescent="0.2">
      <c r="A86" s="75"/>
      <c r="D86" s="75"/>
      <c r="F86" s="75"/>
    </row>
    <row r="87" spans="1:6" x14ac:dyDescent="0.2">
      <c r="A87" s="75"/>
      <c r="D87" s="75"/>
      <c r="F87" s="75"/>
    </row>
    <row r="88" spans="1:6" x14ac:dyDescent="0.2">
      <c r="A88" s="75"/>
      <c r="D88" s="75"/>
      <c r="F88" s="75"/>
    </row>
    <row r="89" spans="1:6" x14ac:dyDescent="0.2">
      <c r="A89" s="75"/>
      <c r="D89" s="75"/>
      <c r="F89" s="75"/>
    </row>
    <row r="90" spans="1:6" x14ac:dyDescent="0.2">
      <c r="A90" s="75"/>
      <c r="D90" s="75"/>
      <c r="F90" s="75"/>
    </row>
    <row r="91" spans="1:6" x14ac:dyDescent="0.2">
      <c r="A91" s="75"/>
      <c r="D91" s="75"/>
      <c r="F91" s="75"/>
    </row>
    <row r="92" spans="1:6" x14ac:dyDescent="0.2">
      <c r="A92" s="75"/>
      <c r="D92" s="75"/>
      <c r="F92" s="75"/>
    </row>
    <row r="93" spans="1:6" x14ac:dyDescent="0.2">
      <c r="A93" s="75"/>
      <c r="D93" s="75"/>
      <c r="F93" s="75"/>
    </row>
    <row r="94" spans="1:6" x14ac:dyDescent="0.2">
      <c r="A94" s="75"/>
      <c r="D94" s="75"/>
      <c r="F94" s="75"/>
    </row>
    <row r="95" spans="1:6" x14ac:dyDescent="0.2">
      <c r="A95" s="75"/>
      <c r="D95" s="75"/>
      <c r="F95" s="75"/>
    </row>
    <row r="96" spans="1:6" x14ac:dyDescent="0.2">
      <c r="A96" s="75"/>
      <c r="D96" s="75"/>
      <c r="F96" s="75"/>
    </row>
    <row r="97" spans="1:6" x14ac:dyDescent="0.2">
      <c r="A97" s="75"/>
      <c r="D97" s="75"/>
      <c r="F97" s="75"/>
    </row>
    <row r="98" spans="1:6" x14ac:dyDescent="0.2">
      <c r="A98" s="75"/>
      <c r="D98" s="75"/>
      <c r="F98" s="75"/>
    </row>
    <row r="99" spans="1:6" x14ac:dyDescent="0.2">
      <c r="A99" s="75"/>
      <c r="D99" s="75"/>
      <c r="F99" s="75"/>
    </row>
    <row r="100" spans="1:6" x14ac:dyDescent="0.2">
      <c r="A100" s="75"/>
      <c r="D100" s="75"/>
      <c r="F100" s="75"/>
    </row>
    <row r="101" spans="1:6" x14ac:dyDescent="0.2">
      <c r="A101" s="75"/>
      <c r="D101" s="75"/>
      <c r="F101" s="75"/>
    </row>
    <row r="102" spans="1:6" x14ac:dyDescent="0.2">
      <c r="A102" s="75"/>
      <c r="D102" s="75"/>
      <c r="F102" s="75"/>
    </row>
    <row r="103" spans="1:6" x14ac:dyDescent="0.2">
      <c r="A103" s="75"/>
      <c r="D103" s="75"/>
      <c r="F103" s="75"/>
    </row>
    <row r="104" spans="1:6" x14ac:dyDescent="0.2">
      <c r="A104" s="75"/>
      <c r="D104" s="75"/>
      <c r="F104" s="75"/>
    </row>
    <row r="105" spans="1:6" x14ac:dyDescent="0.2">
      <c r="A105" s="75"/>
      <c r="D105" s="75"/>
      <c r="F105" s="75"/>
    </row>
    <row r="106" spans="1:6" x14ac:dyDescent="0.2">
      <c r="A106" s="75"/>
      <c r="D106" s="75"/>
      <c r="F106" s="75"/>
    </row>
    <row r="107" spans="1:6" x14ac:dyDescent="0.2">
      <c r="A107" s="75"/>
      <c r="D107" s="75"/>
      <c r="F107" s="75"/>
    </row>
    <row r="108" spans="1:6" x14ac:dyDescent="0.2">
      <c r="A108" s="75"/>
      <c r="D108" s="75"/>
      <c r="F108" s="75"/>
    </row>
    <row r="109" spans="1:6" x14ac:dyDescent="0.2">
      <c r="A109" s="75"/>
      <c r="D109" s="75"/>
      <c r="F109" s="75"/>
    </row>
    <row r="110" spans="1:6" x14ac:dyDescent="0.2">
      <c r="A110" s="75"/>
      <c r="D110" s="75"/>
      <c r="F110" s="75"/>
    </row>
    <row r="111" spans="1:6" x14ac:dyDescent="0.2">
      <c r="A111" s="75"/>
      <c r="D111" s="75"/>
      <c r="F111" s="75"/>
    </row>
    <row r="112" spans="1:6" x14ac:dyDescent="0.2">
      <c r="A112" s="75"/>
      <c r="D112" s="75"/>
      <c r="F112" s="75"/>
    </row>
    <row r="113" spans="1:6" x14ac:dyDescent="0.2">
      <c r="A113" s="75"/>
      <c r="D113" s="75"/>
      <c r="F113" s="75"/>
    </row>
    <row r="114" spans="1:6" x14ac:dyDescent="0.2">
      <c r="A114" s="75"/>
      <c r="D114" s="75"/>
      <c r="F114" s="75"/>
    </row>
    <row r="115" spans="1:6" x14ac:dyDescent="0.2">
      <c r="A115" s="75"/>
      <c r="D115" s="75"/>
      <c r="F115" s="75"/>
    </row>
    <row r="116" spans="1:6" x14ac:dyDescent="0.2">
      <c r="A116" s="75"/>
      <c r="D116" s="75"/>
      <c r="F116" s="75"/>
    </row>
    <row r="117" spans="1:6" x14ac:dyDescent="0.2">
      <c r="A117" s="75"/>
      <c r="D117" s="75"/>
      <c r="F117" s="75"/>
    </row>
    <row r="118" spans="1:6" x14ac:dyDescent="0.2">
      <c r="A118" s="75"/>
      <c r="D118" s="75"/>
      <c r="F118" s="75"/>
    </row>
    <row r="119" spans="1:6" x14ac:dyDescent="0.2">
      <c r="A119" s="75"/>
      <c r="D119" s="75"/>
      <c r="F119" s="75"/>
    </row>
    <row r="120" spans="1:6" x14ac:dyDescent="0.2">
      <c r="A120" s="75"/>
      <c r="D120" s="75"/>
      <c r="F120" s="75"/>
    </row>
    <row r="121" spans="1:6" x14ac:dyDescent="0.2">
      <c r="A121" s="75"/>
      <c r="D121" s="75"/>
      <c r="F121" s="75"/>
    </row>
    <row r="122" spans="1:6" x14ac:dyDescent="0.2">
      <c r="A122" s="75"/>
      <c r="D122" s="75"/>
      <c r="F122" s="75"/>
    </row>
    <row r="123" spans="1:6" x14ac:dyDescent="0.2">
      <c r="A123" s="75"/>
      <c r="D123" s="75"/>
      <c r="F123" s="75"/>
    </row>
    <row r="124" spans="1:6" x14ac:dyDescent="0.2">
      <c r="A124" s="75"/>
      <c r="D124" s="75"/>
      <c r="F124" s="75"/>
    </row>
    <row r="125" spans="1:6" x14ac:dyDescent="0.2">
      <c r="A125" s="75"/>
      <c r="D125" s="75"/>
      <c r="F125" s="75"/>
    </row>
    <row r="126" spans="1:6" x14ac:dyDescent="0.2">
      <c r="A126" s="75"/>
      <c r="D126" s="75"/>
      <c r="F126" s="75"/>
    </row>
    <row r="127" spans="1:6" x14ac:dyDescent="0.2">
      <c r="A127" s="75"/>
      <c r="D127" s="75"/>
      <c r="F127" s="75"/>
    </row>
    <row r="128" spans="1:6" x14ac:dyDescent="0.2">
      <c r="A128" s="75"/>
      <c r="D128" s="75"/>
      <c r="F128" s="75"/>
    </row>
    <row r="129" spans="1:6" x14ac:dyDescent="0.2">
      <c r="A129" s="75"/>
      <c r="D129" s="75"/>
      <c r="F129" s="75"/>
    </row>
    <row r="130" spans="1:6" x14ac:dyDescent="0.2">
      <c r="A130" s="75"/>
      <c r="D130" s="75"/>
      <c r="F130" s="75"/>
    </row>
    <row r="131" spans="1:6" x14ac:dyDescent="0.2">
      <c r="A131" s="75"/>
      <c r="D131" s="75"/>
      <c r="F131" s="75"/>
    </row>
    <row r="132" spans="1:6" x14ac:dyDescent="0.2">
      <c r="A132" s="75"/>
      <c r="D132" s="75"/>
      <c r="F132" s="75"/>
    </row>
    <row r="133" spans="1:6" x14ac:dyDescent="0.2">
      <c r="A133" s="75"/>
      <c r="D133" s="75"/>
      <c r="F133" s="75"/>
    </row>
    <row r="134" spans="1:6" x14ac:dyDescent="0.2">
      <c r="A134" s="75"/>
      <c r="D134" s="75"/>
      <c r="F134" s="75"/>
    </row>
    <row r="135" spans="1:6" x14ac:dyDescent="0.2">
      <c r="A135" s="75"/>
      <c r="D135" s="75"/>
      <c r="F135" s="75"/>
    </row>
    <row r="136" spans="1:6" x14ac:dyDescent="0.2">
      <c r="A136" s="75"/>
      <c r="D136" s="75"/>
      <c r="F136" s="75"/>
    </row>
    <row r="137" spans="1:6" x14ac:dyDescent="0.2">
      <c r="A137" s="75"/>
      <c r="D137" s="75"/>
      <c r="F137" s="75"/>
    </row>
    <row r="138" spans="1:6" x14ac:dyDescent="0.2">
      <c r="A138" s="75"/>
      <c r="D138" s="75"/>
      <c r="F138" s="75"/>
    </row>
    <row r="139" spans="1:6" x14ac:dyDescent="0.2">
      <c r="A139" s="75"/>
      <c r="D139" s="75"/>
      <c r="F139" s="75"/>
    </row>
    <row r="140" spans="1:6" x14ac:dyDescent="0.2">
      <c r="A140" s="75"/>
      <c r="D140" s="75"/>
      <c r="F140" s="75"/>
    </row>
    <row r="141" spans="1:6" x14ac:dyDescent="0.2">
      <c r="A141" s="75"/>
      <c r="D141" s="75"/>
      <c r="F141" s="75"/>
    </row>
    <row r="142" spans="1:6" x14ac:dyDescent="0.2">
      <c r="A142" s="75"/>
      <c r="D142" s="75"/>
      <c r="F142" s="75"/>
    </row>
    <row r="143" spans="1:6" x14ac:dyDescent="0.2">
      <c r="A143" s="75"/>
      <c r="D143" s="75"/>
      <c r="F143" s="75"/>
    </row>
    <row r="144" spans="1:6" x14ac:dyDescent="0.2">
      <c r="A144" s="75"/>
      <c r="D144" s="75"/>
      <c r="F144" s="75"/>
    </row>
    <row r="145" spans="1:6" x14ac:dyDescent="0.2">
      <c r="A145" s="75"/>
      <c r="D145" s="75"/>
      <c r="F145" s="75"/>
    </row>
    <row r="146" spans="1:6" x14ac:dyDescent="0.2">
      <c r="A146" s="75"/>
      <c r="D146" s="75"/>
      <c r="F146" s="75"/>
    </row>
    <row r="147" spans="1:6" x14ac:dyDescent="0.2">
      <c r="A147" s="75"/>
      <c r="D147" s="75"/>
      <c r="F147" s="75"/>
    </row>
    <row r="148" spans="1:6" x14ac:dyDescent="0.2">
      <c r="A148" s="75"/>
      <c r="D148" s="75"/>
      <c r="F148" s="75"/>
    </row>
    <row r="149" spans="1:6" x14ac:dyDescent="0.2">
      <c r="A149" s="75"/>
      <c r="D149" s="75"/>
      <c r="F149" s="75"/>
    </row>
    <row r="150" spans="1:6" x14ac:dyDescent="0.2">
      <c r="A150" s="75"/>
      <c r="D150" s="75"/>
      <c r="F150" s="75"/>
    </row>
    <row r="151" spans="1:6" x14ac:dyDescent="0.2">
      <c r="A151" s="75"/>
      <c r="D151" s="75"/>
      <c r="F151" s="75"/>
    </row>
    <row r="152" spans="1:6" x14ac:dyDescent="0.2">
      <c r="A152" s="75"/>
      <c r="D152" s="75"/>
      <c r="F152" s="75"/>
    </row>
    <row r="153" spans="1:6" x14ac:dyDescent="0.2">
      <c r="A153" s="75"/>
      <c r="D153" s="75"/>
      <c r="F153" s="75"/>
    </row>
    <row r="154" spans="1:6" x14ac:dyDescent="0.2">
      <c r="A154" s="75"/>
      <c r="D154" s="75"/>
      <c r="F154" s="75"/>
    </row>
    <row r="155" spans="1:6" x14ac:dyDescent="0.2">
      <c r="A155" s="75"/>
      <c r="D155" s="75"/>
      <c r="F155" s="75"/>
    </row>
    <row r="156" spans="1:6" x14ac:dyDescent="0.2">
      <c r="A156" s="75"/>
      <c r="D156" s="75"/>
      <c r="F156" s="75"/>
    </row>
    <row r="157" spans="1:6" x14ac:dyDescent="0.2">
      <c r="A157" s="75"/>
      <c r="D157" s="75"/>
      <c r="F157" s="75"/>
    </row>
    <row r="158" spans="1:6" x14ac:dyDescent="0.2">
      <c r="A158" s="75"/>
      <c r="D158" s="75"/>
      <c r="F158" s="75"/>
    </row>
    <row r="159" spans="1:6" x14ac:dyDescent="0.2">
      <c r="A159" s="75"/>
      <c r="D159" s="75"/>
      <c r="F159" s="75"/>
    </row>
    <row r="160" spans="1:6" x14ac:dyDescent="0.2">
      <c r="A160" s="75"/>
      <c r="D160" s="75"/>
      <c r="F160" s="75"/>
    </row>
    <row r="161" spans="1:6" x14ac:dyDescent="0.2">
      <c r="A161" s="75"/>
      <c r="D161" s="75"/>
      <c r="F161" s="75"/>
    </row>
    <row r="162" spans="1:6" x14ac:dyDescent="0.2">
      <c r="A162" s="75"/>
      <c r="D162" s="75"/>
      <c r="F162" s="75"/>
    </row>
    <row r="163" spans="1:6" x14ac:dyDescent="0.2">
      <c r="A163" s="75"/>
      <c r="D163" s="75"/>
      <c r="F163" s="75"/>
    </row>
    <row r="164" spans="1:6" x14ac:dyDescent="0.2">
      <c r="A164" s="75"/>
      <c r="D164" s="75"/>
      <c r="F164" s="75"/>
    </row>
    <row r="165" spans="1:6" x14ac:dyDescent="0.2">
      <c r="A165" s="75"/>
      <c r="D165" s="75"/>
      <c r="F165" s="75"/>
    </row>
    <row r="166" spans="1:6" x14ac:dyDescent="0.2">
      <c r="A166" s="75"/>
      <c r="D166" s="75"/>
      <c r="F166" s="75"/>
    </row>
    <row r="167" spans="1:6" x14ac:dyDescent="0.2">
      <c r="A167" s="75"/>
      <c r="D167" s="75"/>
      <c r="F167" s="75"/>
    </row>
    <row r="168" spans="1:6" x14ac:dyDescent="0.2">
      <c r="A168" s="75"/>
      <c r="D168" s="75"/>
      <c r="F168" s="75"/>
    </row>
    <row r="169" spans="1:6" x14ac:dyDescent="0.2">
      <c r="A169" s="75"/>
      <c r="D169" s="75"/>
      <c r="F169" s="75"/>
    </row>
    <row r="170" spans="1:6" x14ac:dyDescent="0.2">
      <c r="A170" s="75"/>
      <c r="D170" s="75"/>
      <c r="F170" s="75"/>
    </row>
    <row r="171" spans="1:6" x14ac:dyDescent="0.2">
      <c r="A171" s="75"/>
      <c r="D171" s="75"/>
      <c r="F171" s="75"/>
    </row>
    <row r="172" spans="1:6" x14ac:dyDescent="0.2">
      <c r="A172" s="75"/>
      <c r="D172" s="75"/>
      <c r="F172" s="75"/>
    </row>
    <row r="173" spans="1:6" x14ac:dyDescent="0.2">
      <c r="A173" s="75"/>
      <c r="D173" s="75"/>
      <c r="F173" s="75"/>
    </row>
    <row r="174" spans="1:6" x14ac:dyDescent="0.2">
      <c r="A174" s="75"/>
      <c r="D174" s="75"/>
      <c r="F174" s="75"/>
    </row>
    <row r="175" spans="1:6" x14ac:dyDescent="0.2">
      <c r="A175" s="75"/>
      <c r="D175" s="75"/>
      <c r="F175" s="75"/>
    </row>
    <row r="176" spans="1:6" x14ac:dyDescent="0.2">
      <c r="A176" s="75"/>
      <c r="D176" s="75"/>
      <c r="F176" s="75"/>
    </row>
    <row r="177" spans="1:6" x14ac:dyDescent="0.2">
      <c r="A177" s="75"/>
      <c r="D177" s="75"/>
      <c r="F177" s="75"/>
    </row>
    <row r="178" spans="1:6" x14ac:dyDescent="0.2">
      <c r="A178" s="75"/>
      <c r="D178" s="75"/>
      <c r="F178" s="75"/>
    </row>
    <row r="179" spans="1:6" x14ac:dyDescent="0.2">
      <c r="A179" s="75"/>
      <c r="D179" s="75"/>
      <c r="F179" s="75"/>
    </row>
    <row r="180" spans="1:6" x14ac:dyDescent="0.2">
      <c r="A180" s="75"/>
      <c r="D180" s="75"/>
      <c r="F180" s="75"/>
    </row>
    <row r="181" spans="1:6" x14ac:dyDescent="0.2">
      <c r="A181" s="75"/>
      <c r="D181" s="75"/>
      <c r="F181" s="75"/>
    </row>
    <row r="182" spans="1:6" x14ac:dyDescent="0.2">
      <c r="A182" s="75"/>
      <c r="D182" s="75"/>
      <c r="F182" s="75"/>
    </row>
    <row r="183" spans="1:6" x14ac:dyDescent="0.2">
      <c r="A183" s="75"/>
      <c r="D183" s="75"/>
      <c r="F183" s="75"/>
    </row>
    <row r="184" spans="1:6" x14ac:dyDescent="0.2">
      <c r="A184" s="75"/>
      <c r="D184" s="75"/>
      <c r="F184" s="75"/>
    </row>
    <row r="185" spans="1:6" x14ac:dyDescent="0.2">
      <c r="A185" s="75"/>
      <c r="D185" s="75"/>
      <c r="F185" s="75"/>
    </row>
    <row r="186" spans="1:6" x14ac:dyDescent="0.2">
      <c r="A186" s="75"/>
      <c r="D186" s="75"/>
      <c r="F186" s="75"/>
    </row>
    <row r="187" spans="1:6" x14ac:dyDescent="0.2">
      <c r="A187" s="75"/>
      <c r="D187" s="75"/>
      <c r="F187" s="75"/>
    </row>
    <row r="188" spans="1:6" x14ac:dyDescent="0.2">
      <c r="A188" s="75"/>
      <c r="D188" s="75"/>
      <c r="F188" s="75"/>
    </row>
    <row r="189" spans="1:6" x14ac:dyDescent="0.2">
      <c r="A189" s="75"/>
      <c r="D189" s="75"/>
      <c r="F189" s="75"/>
    </row>
    <row r="190" spans="1:6" x14ac:dyDescent="0.2">
      <c r="A190" s="75"/>
      <c r="D190" s="75"/>
      <c r="F190" s="75"/>
    </row>
    <row r="191" spans="1:6" x14ac:dyDescent="0.2">
      <c r="A191" s="75"/>
      <c r="D191" s="75"/>
      <c r="F191" s="75"/>
    </row>
    <row r="192" spans="1:6" x14ac:dyDescent="0.2">
      <c r="A192" s="75"/>
      <c r="D192" s="75"/>
      <c r="F192" s="75"/>
    </row>
    <row r="193" spans="1:6" x14ac:dyDescent="0.2">
      <c r="A193" s="75"/>
      <c r="D193" s="75"/>
      <c r="F193" s="75"/>
    </row>
    <row r="194" spans="1:6" x14ac:dyDescent="0.2">
      <c r="A194" s="75"/>
      <c r="D194" s="75"/>
      <c r="F194" s="75"/>
    </row>
    <row r="195" spans="1:6" x14ac:dyDescent="0.2">
      <c r="A195" s="75"/>
      <c r="D195" s="75"/>
      <c r="F195" s="75"/>
    </row>
    <row r="196" spans="1:6" x14ac:dyDescent="0.2">
      <c r="A196" s="75"/>
      <c r="D196" s="75"/>
      <c r="F196" s="75"/>
    </row>
    <row r="197" spans="1:6" x14ac:dyDescent="0.2">
      <c r="A197" s="75"/>
      <c r="D197" s="75"/>
      <c r="F197" s="75"/>
    </row>
    <row r="198" spans="1:6" x14ac:dyDescent="0.2">
      <c r="A198" s="75"/>
      <c r="D198" s="75"/>
      <c r="F198" s="75"/>
    </row>
    <row r="199" spans="1:6" x14ac:dyDescent="0.2">
      <c r="A199" s="75"/>
      <c r="D199" s="75"/>
      <c r="F199" s="75"/>
    </row>
    <row r="200" spans="1:6" x14ac:dyDescent="0.2">
      <c r="A200" s="75"/>
      <c r="D200" s="75"/>
      <c r="F200" s="75"/>
    </row>
    <row r="201" spans="1:6" x14ac:dyDescent="0.2">
      <c r="A201" s="75"/>
      <c r="D201" s="75"/>
      <c r="F201" s="75"/>
    </row>
    <row r="202" spans="1:6" x14ac:dyDescent="0.2">
      <c r="A202" s="75"/>
      <c r="D202" s="75"/>
      <c r="F202" s="75"/>
    </row>
    <row r="203" spans="1:6" x14ac:dyDescent="0.2">
      <c r="A203" s="75"/>
      <c r="D203" s="75"/>
      <c r="F203" s="75"/>
    </row>
    <row r="204" spans="1:6" x14ac:dyDescent="0.2">
      <c r="A204" s="75"/>
      <c r="D204" s="75"/>
      <c r="F204" s="75"/>
    </row>
    <row r="205" spans="1:6" x14ac:dyDescent="0.2">
      <c r="A205" s="75"/>
      <c r="D205" s="75"/>
      <c r="F205" s="75"/>
    </row>
    <row r="206" spans="1:6" x14ac:dyDescent="0.2">
      <c r="A206" s="75"/>
      <c r="D206" s="75"/>
      <c r="F206" s="75"/>
    </row>
    <row r="207" spans="1:6" x14ac:dyDescent="0.2">
      <c r="A207" s="75"/>
      <c r="D207" s="75"/>
      <c r="F207" s="75"/>
    </row>
    <row r="208" spans="1:6" x14ac:dyDescent="0.2">
      <c r="A208" s="75"/>
      <c r="D208" s="75"/>
      <c r="F208" s="75"/>
    </row>
    <row r="209" spans="1:6" x14ac:dyDescent="0.2">
      <c r="A209" s="75"/>
      <c r="D209" s="75"/>
      <c r="F209" s="75"/>
    </row>
    <row r="210" spans="1:6" x14ac:dyDescent="0.2">
      <c r="A210" s="75"/>
      <c r="D210" s="75"/>
      <c r="F210" s="75"/>
    </row>
    <row r="211" spans="1:6" x14ac:dyDescent="0.2">
      <c r="A211" s="75"/>
      <c r="D211" s="75"/>
      <c r="F211" s="75"/>
    </row>
    <row r="212" spans="1:6" x14ac:dyDescent="0.2">
      <c r="A212" s="75"/>
      <c r="D212" s="75"/>
      <c r="F212" s="75"/>
    </row>
    <row r="213" spans="1:6" x14ac:dyDescent="0.2">
      <c r="A213" s="75"/>
      <c r="D213" s="75"/>
      <c r="F213" s="75"/>
    </row>
    <row r="214" spans="1:6" x14ac:dyDescent="0.2">
      <c r="A214" s="75"/>
      <c r="D214" s="75"/>
      <c r="F214" s="75"/>
    </row>
    <row r="215" spans="1:6" x14ac:dyDescent="0.2">
      <c r="A215" s="75"/>
      <c r="D215" s="75"/>
      <c r="F215" s="75"/>
    </row>
    <row r="216" spans="1:6" x14ac:dyDescent="0.2">
      <c r="A216" s="75"/>
      <c r="D216" s="75"/>
      <c r="F216" s="75"/>
    </row>
    <row r="217" spans="1:6" x14ac:dyDescent="0.2">
      <c r="A217" s="75"/>
      <c r="D217" s="75"/>
      <c r="F217" s="75"/>
    </row>
    <row r="218" spans="1:6" x14ac:dyDescent="0.2">
      <c r="A218" s="75"/>
      <c r="D218" s="75"/>
      <c r="F218" s="75"/>
    </row>
    <row r="219" spans="1:6" x14ac:dyDescent="0.2">
      <c r="A219" s="75"/>
      <c r="D219" s="75"/>
      <c r="F219" s="75"/>
    </row>
    <row r="220" spans="1:6" x14ac:dyDescent="0.2">
      <c r="A220" s="75"/>
      <c r="D220" s="75"/>
      <c r="F220" s="75"/>
    </row>
    <row r="221" spans="1:6" x14ac:dyDescent="0.2">
      <c r="A221" s="75"/>
      <c r="D221" s="75"/>
      <c r="F221" s="75"/>
    </row>
    <row r="222" spans="1:6" x14ac:dyDescent="0.2">
      <c r="A222" s="75"/>
      <c r="D222" s="75"/>
      <c r="F222" s="75"/>
    </row>
    <row r="223" spans="1:6" x14ac:dyDescent="0.2">
      <c r="A223" s="75"/>
      <c r="D223" s="75"/>
      <c r="F223" s="75"/>
    </row>
    <row r="224" spans="1:6" x14ac:dyDescent="0.2">
      <c r="A224" s="75"/>
      <c r="D224" s="75"/>
      <c r="F224" s="75"/>
    </row>
    <row r="225" spans="1:6" x14ac:dyDescent="0.2">
      <c r="A225" s="75"/>
      <c r="D225" s="75"/>
      <c r="F225" s="75"/>
    </row>
    <row r="226" spans="1:6" x14ac:dyDescent="0.2">
      <c r="A226" s="75"/>
      <c r="D226" s="75"/>
      <c r="F226" s="75"/>
    </row>
    <row r="227" spans="1:6" x14ac:dyDescent="0.2">
      <c r="A227" s="75"/>
      <c r="D227" s="75"/>
      <c r="F227" s="75"/>
    </row>
    <row r="228" spans="1:6" x14ac:dyDescent="0.2">
      <c r="A228" s="75"/>
      <c r="D228" s="75"/>
      <c r="F228" s="75"/>
    </row>
    <row r="229" spans="1:6" x14ac:dyDescent="0.2">
      <c r="A229" s="75"/>
      <c r="D229" s="75"/>
      <c r="F229" s="75"/>
    </row>
    <row r="230" spans="1:6" x14ac:dyDescent="0.2">
      <c r="A230" s="75"/>
      <c r="D230" s="75"/>
      <c r="F230" s="75"/>
    </row>
    <row r="231" spans="1:6" x14ac:dyDescent="0.2">
      <c r="A231" s="75"/>
      <c r="D231" s="75"/>
      <c r="F231" s="75"/>
    </row>
    <row r="232" spans="1:6" x14ac:dyDescent="0.2">
      <c r="A232" s="75"/>
      <c r="D232" s="75"/>
      <c r="F232" s="75"/>
    </row>
    <row r="233" spans="1:6" x14ac:dyDescent="0.2">
      <c r="A233" s="75"/>
      <c r="D233" s="75"/>
      <c r="F233" s="75"/>
    </row>
    <row r="234" spans="1:6" x14ac:dyDescent="0.2">
      <c r="A234" s="75"/>
      <c r="D234" s="75"/>
      <c r="F234" s="75"/>
    </row>
    <row r="235" spans="1:6" x14ac:dyDescent="0.2">
      <c r="A235" s="75"/>
      <c r="D235" s="75"/>
      <c r="F235" s="75"/>
    </row>
    <row r="236" spans="1:6" x14ac:dyDescent="0.2">
      <c r="A236" s="75"/>
      <c r="D236" s="75"/>
      <c r="F236" s="75"/>
    </row>
    <row r="237" spans="1:6" x14ac:dyDescent="0.2">
      <c r="A237" s="75"/>
      <c r="D237" s="75"/>
      <c r="F237" s="75"/>
    </row>
    <row r="238" spans="1:6" x14ac:dyDescent="0.2">
      <c r="A238" s="75"/>
      <c r="D238" s="75"/>
      <c r="F238" s="75"/>
    </row>
    <row r="239" spans="1:6" x14ac:dyDescent="0.2">
      <c r="A239" s="75"/>
      <c r="D239" s="75"/>
      <c r="F239" s="75"/>
    </row>
    <row r="240" spans="1:6" x14ac:dyDescent="0.2">
      <c r="A240" s="75"/>
      <c r="D240" s="75"/>
      <c r="F240" s="75"/>
    </row>
    <row r="241" spans="1:6" x14ac:dyDescent="0.2">
      <c r="A241" s="75"/>
      <c r="D241" s="75"/>
      <c r="F241" s="75"/>
    </row>
    <row r="242" spans="1:6" x14ac:dyDescent="0.2">
      <c r="A242" s="75"/>
      <c r="D242" s="75"/>
      <c r="F242" s="75"/>
    </row>
    <row r="243" spans="1:6" x14ac:dyDescent="0.2">
      <c r="A243" s="75"/>
      <c r="D243" s="75"/>
      <c r="F243" s="75"/>
    </row>
    <row r="244" spans="1:6" x14ac:dyDescent="0.2">
      <c r="A244" s="75"/>
      <c r="D244" s="75"/>
      <c r="F244" s="75"/>
    </row>
    <row r="245" spans="1:6" x14ac:dyDescent="0.2">
      <c r="A245" s="75"/>
      <c r="D245" s="75"/>
      <c r="F245" s="75"/>
    </row>
    <row r="246" spans="1:6" x14ac:dyDescent="0.2">
      <c r="A246" s="75"/>
      <c r="D246" s="75"/>
      <c r="F246" s="75"/>
    </row>
    <row r="247" spans="1:6" x14ac:dyDescent="0.2">
      <c r="A247" s="75"/>
      <c r="D247" s="75"/>
      <c r="F247" s="75"/>
    </row>
    <row r="248" spans="1:6" x14ac:dyDescent="0.2">
      <c r="A248" s="75"/>
      <c r="D248" s="75"/>
      <c r="F248" s="75"/>
    </row>
    <row r="249" spans="1:6" x14ac:dyDescent="0.2">
      <c r="A249" s="75"/>
      <c r="D249" s="75"/>
      <c r="F249" s="75"/>
    </row>
    <row r="250" spans="1:6" x14ac:dyDescent="0.2">
      <c r="A250" s="75"/>
      <c r="D250" s="75"/>
      <c r="F250" s="75"/>
    </row>
    <row r="251" spans="1:6" x14ac:dyDescent="0.2">
      <c r="A251" s="75"/>
      <c r="D251" s="75"/>
      <c r="F251" s="75"/>
    </row>
    <row r="252" spans="1:6" x14ac:dyDescent="0.2">
      <c r="A252" s="75"/>
      <c r="D252" s="75"/>
      <c r="F252" s="75"/>
    </row>
    <row r="253" spans="1:6" x14ac:dyDescent="0.2">
      <c r="A253" s="75"/>
      <c r="D253" s="75"/>
      <c r="F253" s="75"/>
    </row>
    <row r="254" spans="1:6" x14ac:dyDescent="0.2">
      <c r="A254" s="75"/>
      <c r="D254" s="75"/>
      <c r="F254" s="75"/>
    </row>
    <row r="255" spans="1:6" x14ac:dyDescent="0.2">
      <c r="A255" s="75"/>
      <c r="D255" s="75"/>
      <c r="F255" s="75"/>
    </row>
    <row r="256" spans="1:6" x14ac:dyDescent="0.2">
      <c r="A256" s="75"/>
      <c r="D256" s="75"/>
      <c r="F256" s="75"/>
    </row>
    <row r="257" spans="1:6" x14ac:dyDescent="0.2">
      <c r="A257" s="75"/>
      <c r="D257" s="75"/>
      <c r="F257" s="75"/>
    </row>
    <row r="258" spans="1:6" x14ac:dyDescent="0.2">
      <c r="A258" s="75"/>
      <c r="D258" s="75"/>
      <c r="F258" s="75"/>
    </row>
    <row r="259" spans="1:6" x14ac:dyDescent="0.2">
      <c r="A259" s="75"/>
      <c r="D259" s="75"/>
      <c r="F259" s="75"/>
    </row>
    <row r="260" spans="1:6" x14ac:dyDescent="0.2">
      <c r="A260" s="75"/>
      <c r="D260" s="75"/>
      <c r="F260" s="75"/>
    </row>
    <row r="261" spans="1:6" x14ac:dyDescent="0.2">
      <c r="A261" s="75"/>
      <c r="D261" s="75"/>
      <c r="F261" s="75"/>
    </row>
    <row r="262" spans="1:6" x14ac:dyDescent="0.2">
      <c r="A262" s="75"/>
      <c r="D262" s="75"/>
      <c r="F262" s="75"/>
    </row>
    <row r="263" spans="1:6" x14ac:dyDescent="0.2">
      <c r="A263" s="75"/>
      <c r="D263" s="75"/>
      <c r="F263" s="75"/>
    </row>
    <row r="264" spans="1:6" x14ac:dyDescent="0.2">
      <c r="A264" s="75"/>
      <c r="D264" s="75"/>
      <c r="F264" s="75"/>
    </row>
    <row r="265" spans="1:6" x14ac:dyDescent="0.2">
      <c r="A265" s="75"/>
      <c r="D265" s="75"/>
      <c r="F265" s="75"/>
    </row>
    <row r="266" spans="1:6" x14ac:dyDescent="0.2">
      <c r="A266" s="75"/>
      <c r="D266" s="75"/>
      <c r="F266" s="75"/>
    </row>
    <row r="267" spans="1:6" x14ac:dyDescent="0.2">
      <c r="A267" s="75"/>
      <c r="D267" s="75"/>
      <c r="F267" s="75"/>
    </row>
    <row r="268" spans="1:6" x14ac:dyDescent="0.2">
      <c r="A268" s="75"/>
      <c r="D268" s="75"/>
      <c r="F268" s="75"/>
    </row>
    <row r="269" spans="1:6" x14ac:dyDescent="0.2">
      <c r="A269" s="75"/>
      <c r="D269" s="75"/>
      <c r="F269" s="75"/>
    </row>
    <row r="270" spans="1:6" x14ac:dyDescent="0.2">
      <c r="A270" s="75"/>
      <c r="D270" s="75"/>
      <c r="F270" s="75"/>
    </row>
    <row r="271" spans="1:6" x14ac:dyDescent="0.2">
      <c r="A271" s="75"/>
      <c r="D271" s="75"/>
      <c r="F271" s="75"/>
    </row>
    <row r="272" spans="1:6" x14ac:dyDescent="0.2">
      <c r="A272" s="75"/>
      <c r="D272" s="75"/>
      <c r="F272" s="75"/>
    </row>
    <row r="273" spans="1:6" x14ac:dyDescent="0.2">
      <c r="A273" s="75"/>
      <c r="D273" s="75"/>
      <c r="F273" s="75"/>
    </row>
    <row r="274" spans="1:6" x14ac:dyDescent="0.2">
      <c r="A274" s="75"/>
      <c r="D274" s="75"/>
      <c r="F274" s="75"/>
    </row>
    <row r="275" spans="1:6" x14ac:dyDescent="0.2">
      <c r="A275" s="75"/>
      <c r="D275" s="75"/>
      <c r="F275" s="75"/>
    </row>
    <row r="276" spans="1:6" x14ac:dyDescent="0.2">
      <c r="A276" s="75"/>
      <c r="D276" s="75"/>
      <c r="F276" s="75"/>
    </row>
    <row r="277" spans="1:6" x14ac:dyDescent="0.2">
      <c r="A277" s="75"/>
      <c r="D277" s="75"/>
      <c r="F277" s="75"/>
    </row>
    <row r="278" spans="1:6" x14ac:dyDescent="0.2">
      <c r="A278" s="75"/>
      <c r="D278" s="75"/>
      <c r="F278" s="75"/>
    </row>
    <row r="279" spans="1:6" x14ac:dyDescent="0.2">
      <c r="A279" s="75"/>
      <c r="D279" s="75"/>
      <c r="F279" s="75"/>
    </row>
    <row r="280" spans="1:6" x14ac:dyDescent="0.2">
      <c r="A280" s="75"/>
      <c r="D280" s="75"/>
      <c r="F280" s="75"/>
    </row>
    <row r="281" spans="1:6" x14ac:dyDescent="0.2">
      <c r="A281" s="75"/>
      <c r="D281" s="75"/>
      <c r="F281" s="75"/>
    </row>
    <row r="282" spans="1:6" x14ac:dyDescent="0.2">
      <c r="A282" s="75"/>
      <c r="D282" s="75"/>
      <c r="F282" s="75"/>
    </row>
    <row r="283" spans="1:6" x14ac:dyDescent="0.2">
      <c r="A283" s="75"/>
      <c r="D283" s="75"/>
      <c r="F283" s="75"/>
    </row>
  </sheetData>
  <conditionalFormatting sqref="D2">
    <cfRule type="cellIs" dxfId="4" priority="1" stopIfTrue="1" operator="notEqual">
      <formula>""""""</formula>
    </cfRule>
  </conditionalFormatting>
  <pageMargins left="0.78740157499999996" right="0.78740157499999996" top="0.5" bottom="0.46" header="0.25" footer="0.4921259845"/>
  <pageSetup paperSize="9" orientation="portrait" horizontalDpi="4294967293" verticalDpi="0" r:id="rId1"/>
  <headerFooter alignWithMargins="0">
    <oddHeader>&amp;C&amp;"Arial,Gras"LISTE  D'ASCENDANCE  SIMPLE&amp;R&amp;P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
  <dimension ref="A1:N912"/>
  <sheetViews>
    <sheetView showGridLines="0" showRowColHeaders="0" zoomScale="80" zoomScaleNormal="80" workbookViewId="0">
      <selection activeCell="A97" sqref="A97"/>
    </sheetView>
    <sheetView showGridLines="0" showRowColHeaders="0" zoomScale="80" zoomScaleNormal="80" workbookViewId="1"/>
  </sheetViews>
  <sheetFormatPr baseColWidth="10" defaultRowHeight="11.25" x14ac:dyDescent="0.2"/>
  <cols>
    <col min="1" max="1" width="4.7109375" style="1" customWidth="1"/>
    <col min="2" max="2" width="22.5703125" style="1" customWidth="1"/>
    <col min="3" max="3" width="1.7109375" style="1" customWidth="1"/>
    <col min="4" max="4" width="4.7109375" style="1" customWidth="1"/>
    <col min="5" max="5" width="22.5703125" style="1" customWidth="1"/>
    <col min="6" max="6" width="1.7109375" style="1" customWidth="1"/>
    <col min="7" max="7" width="4.7109375" style="1" customWidth="1"/>
    <col min="8" max="8" width="22.5703125" style="1" customWidth="1"/>
    <col min="9" max="9" width="1.7109375" style="1" customWidth="1"/>
    <col min="10" max="10" width="4.7109375" style="1" customWidth="1"/>
    <col min="11" max="11" width="22.5703125" style="1" customWidth="1"/>
    <col min="12" max="12" width="1.7109375" style="1" customWidth="1"/>
    <col min="13" max="13" width="4.7109375" style="1" customWidth="1"/>
    <col min="14" max="14" width="22.5703125" style="1" customWidth="1"/>
    <col min="15" max="15" width="2.28515625" style="1" customWidth="1"/>
    <col min="16" max="16" width="24.7109375" style="1" customWidth="1"/>
    <col min="17" max="16384" width="11.42578125" style="1"/>
  </cols>
  <sheetData>
    <row r="1" spans="1:14" x14ac:dyDescent="0.2">
      <c r="A1" s="47"/>
      <c r="B1" s="48"/>
      <c r="C1" s="48"/>
      <c r="D1" s="48"/>
      <c r="E1" s="48"/>
      <c r="F1" s="48"/>
      <c r="G1" s="48"/>
      <c r="H1" s="48"/>
      <c r="I1" s="48"/>
      <c r="J1" s="48"/>
      <c r="K1" s="48"/>
      <c r="L1" s="48"/>
      <c r="M1" s="48"/>
      <c r="N1" s="49"/>
    </row>
    <row r="2" spans="1:14" x14ac:dyDescent="0.2">
      <c r="A2" s="2"/>
      <c r="B2" s="3"/>
      <c r="C2" s="3"/>
      <c r="D2" s="3"/>
      <c r="E2" s="3"/>
      <c r="F2" s="3"/>
      <c r="G2" s="3"/>
      <c r="H2" s="3"/>
      <c r="I2" s="3"/>
      <c r="J2" s="3"/>
      <c r="K2" s="3"/>
      <c r="L2" s="3"/>
      <c r="M2" s="176">
        <v>16</v>
      </c>
      <c r="N2" s="8" t="s">
        <v>900</v>
      </c>
    </row>
    <row r="3" spans="1:14" x14ac:dyDescent="0.2">
      <c r="A3" s="2"/>
      <c r="B3" s="3"/>
      <c r="C3" s="3"/>
      <c r="D3" s="3"/>
      <c r="E3" s="3"/>
      <c r="F3" s="3"/>
      <c r="G3" s="3"/>
      <c r="H3" s="3"/>
      <c r="I3" s="3"/>
      <c r="J3" s="3"/>
      <c r="K3" s="3"/>
      <c r="L3" s="3"/>
      <c r="M3" s="177"/>
      <c r="N3" s="8" t="s">
        <v>920</v>
      </c>
    </row>
    <row r="4" spans="1:14" x14ac:dyDescent="0.2">
      <c r="A4" s="2"/>
      <c r="B4" s="3"/>
      <c r="C4" s="3"/>
      <c r="D4" s="3"/>
      <c r="E4" s="3"/>
      <c r="F4" s="3"/>
      <c r="G4" s="3"/>
      <c r="H4" s="3"/>
      <c r="I4" s="3"/>
      <c r="J4" s="176">
        <v>8</v>
      </c>
      <c r="K4" s="8" t="s">
        <v>898</v>
      </c>
      <c r="L4" s="104"/>
      <c r="M4" s="3"/>
      <c r="N4" s="4" t="s">
        <v>921</v>
      </c>
    </row>
    <row r="5" spans="1:14" x14ac:dyDescent="0.2">
      <c r="A5" s="2"/>
      <c r="B5" s="3"/>
      <c r="C5" s="3"/>
      <c r="D5" s="3"/>
      <c r="E5" s="3"/>
      <c r="F5" s="3"/>
      <c r="G5" s="3"/>
      <c r="H5" s="3"/>
      <c r="I5" s="3"/>
      <c r="J5" s="177"/>
      <c r="K5" s="8" t="s">
        <v>917</v>
      </c>
      <c r="L5" s="3"/>
      <c r="M5" s="176">
        <v>17</v>
      </c>
      <c r="N5" s="8" t="s">
        <v>901</v>
      </c>
    </row>
    <row r="6" spans="1:14" x14ac:dyDescent="0.2">
      <c r="A6" s="2"/>
      <c r="B6" s="3"/>
      <c r="C6" s="3"/>
      <c r="D6" s="3"/>
      <c r="E6" s="3"/>
      <c r="F6" s="3"/>
      <c r="G6" s="3"/>
      <c r="H6" s="3"/>
      <c r="I6" s="4"/>
      <c r="J6" s="3"/>
      <c r="K6" s="3" t="s">
        <v>918</v>
      </c>
      <c r="L6" s="3"/>
      <c r="M6" s="177"/>
      <c r="N6" s="8" t="s">
        <v>922</v>
      </c>
    </row>
    <row r="7" spans="1:14" x14ac:dyDescent="0.2">
      <c r="A7" s="2"/>
      <c r="B7" s="3"/>
      <c r="C7" s="3"/>
      <c r="D7" s="3"/>
      <c r="E7" s="3"/>
      <c r="F7" s="3"/>
      <c r="G7" s="176">
        <v>4</v>
      </c>
      <c r="H7" s="8" t="s">
        <v>896</v>
      </c>
      <c r="I7" s="104"/>
      <c r="J7" s="3"/>
      <c r="K7" s="3"/>
      <c r="L7" s="3"/>
      <c r="M7" s="3"/>
      <c r="N7" s="4"/>
    </row>
    <row r="8" spans="1:14" x14ac:dyDescent="0.2">
      <c r="A8" s="2"/>
      <c r="B8" s="3"/>
      <c r="C8" s="3"/>
      <c r="D8" s="3"/>
      <c r="E8" s="3"/>
      <c r="F8" s="3"/>
      <c r="G8" s="177"/>
      <c r="H8" s="8" t="s">
        <v>914</v>
      </c>
      <c r="I8" s="4"/>
      <c r="J8" s="3"/>
      <c r="K8" s="3"/>
      <c r="L8" s="3"/>
      <c r="M8" s="176"/>
      <c r="N8" s="8"/>
    </row>
    <row r="9" spans="1:14" x14ac:dyDescent="0.2">
      <c r="A9" s="2"/>
      <c r="B9" s="3"/>
      <c r="C9" s="3"/>
      <c r="D9" s="3"/>
      <c r="E9" s="3"/>
      <c r="F9" s="4"/>
      <c r="G9" s="3"/>
      <c r="H9" s="3" t="s">
        <v>915</v>
      </c>
      <c r="I9" s="4"/>
      <c r="J9" s="3"/>
      <c r="K9" s="3"/>
      <c r="L9" s="3"/>
      <c r="M9" s="177"/>
      <c r="N9" s="8"/>
    </row>
    <row r="10" spans="1:14" x14ac:dyDescent="0.2">
      <c r="A10" s="2"/>
      <c r="B10" s="3"/>
      <c r="C10" s="3"/>
      <c r="D10" s="3"/>
      <c r="E10" s="3"/>
      <c r="F10" s="4"/>
      <c r="G10" s="3"/>
      <c r="H10" s="3"/>
      <c r="I10" s="3"/>
      <c r="J10" s="176">
        <v>9</v>
      </c>
      <c r="K10" s="8" t="s">
        <v>899</v>
      </c>
      <c r="L10" s="104"/>
      <c r="M10" s="3"/>
      <c r="N10" s="4"/>
    </row>
    <row r="11" spans="1:14" x14ac:dyDescent="0.2">
      <c r="A11" s="2"/>
      <c r="B11" s="3"/>
      <c r="C11" s="3"/>
      <c r="D11" s="3"/>
      <c r="E11" s="3"/>
      <c r="F11" s="4"/>
      <c r="G11" s="3"/>
      <c r="H11" s="3"/>
      <c r="I11" s="3"/>
      <c r="J11" s="177"/>
      <c r="K11" s="8" t="s">
        <v>919</v>
      </c>
      <c r="L11" s="3"/>
      <c r="M11" s="176"/>
      <c r="N11" s="8"/>
    </row>
    <row r="12" spans="1:14" x14ac:dyDescent="0.2">
      <c r="A12" s="2"/>
      <c r="B12" s="3"/>
      <c r="C12" s="3"/>
      <c r="D12" s="3"/>
      <c r="E12" s="3"/>
      <c r="F12" s="4"/>
      <c r="G12" s="3"/>
      <c r="H12" s="3"/>
      <c r="I12" s="3"/>
      <c r="J12" s="3"/>
      <c r="K12" s="3"/>
      <c r="L12" s="3"/>
      <c r="M12" s="177"/>
      <c r="N12" s="8"/>
    </row>
    <row r="13" spans="1:14" x14ac:dyDescent="0.2">
      <c r="A13" s="2"/>
      <c r="B13" s="3"/>
      <c r="C13" s="3"/>
      <c r="D13" s="176">
        <v>2</v>
      </c>
      <c r="E13" s="8" t="s">
        <v>894</v>
      </c>
      <c r="F13" s="104"/>
      <c r="G13" s="3"/>
      <c r="H13" s="3"/>
      <c r="I13" s="3"/>
      <c r="J13" s="3"/>
      <c r="K13" s="3"/>
      <c r="L13" s="3"/>
      <c r="M13" s="3"/>
      <c r="N13" s="4"/>
    </row>
    <row r="14" spans="1:14" x14ac:dyDescent="0.2">
      <c r="A14" s="2"/>
      <c r="B14" s="3"/>
      <c r="C14" s="3"/>
      <c r="D14" s="177"/>
      <c r="E14" s="8" t="s">
        <v>911</v>
      </c>
      <c r="F14" s="4"/>
      <c r="G14" s="3"/>
      <c r="H14" s="3"/>
      <c r="I14" s="3"/>
      <c r="J14" s="3"/>
      <c r="K14" s="3"/>
      <c r="L14" s="3"/>
      <c r="M14" s="176"/>
      <c r="N14" s="8"/>
    </row>
    <row r="15" spans="1:14" x14ac:dyDescent="0.2">
      <c r="A15" s="2"/>
      <c r="B15" s="3"/>
      <c r="C15" s="4"/>
      <c r="D15" s="3"/>
      <c r="E15" s="3" t="s">
        <v>912</v>
      </c>
      <c r="F15" s="4"/>
      <c r="G15" s="3"/>
      <c r="H15" s="3"/>
      <c r="I15" s="3"/>
      <c r="J15" s="3"/>
      <c r="K15" s="3"/>
      <c r="L15" s="3"/>
      <c r="M15" s="177"/>
      <c r="N15" s="8"/>
    </row>
    <row r="16" spans="1:14" x14ac:dyDescent="0.2">
      <c r="A16" s="2"/>
      <c r="B16" s="3"/>
      <c r="C16" s="4"/>
      <c r="D16" s="3"/>
      <c r="E16" s="3"/>
      <c r="F16" s="4"/>
      <c r="G16" s="3"/>
      <c r="H16" s="3"/>
      <c r="I16" s="3"/>
      <c r="J16" s="176"/>
      <c r="K16" s="8"/>
      <c r="L16" s="104"/>
      <c r="M16" s="3"/>
      <c r="N16" s="4"/>
    </row>
    <row r="17" spans="1:14" x14ac:dyDescent="0.2">
      <c r="A17" s="2"/>
      <c r="B17" s="3"/>
      <c r="C17" s="4"/>
      <c r="D17" s="3"/>
      <c r="E17" s="3"/>
      <c r="F17" s="4"/>
      <c r="G17" s="3"/>
      <c r="H17" s="3"/>
      <c r="I17" s="3"/>
      <c r="J17" s="177"/>
      <c r="K17" s="8"/>
      <c r="L17" s="3"/>
      <c r="M17" s="176"/>
      <c r="N17" s="8"/>
    </row>
    <row r="18" spans="1:14" x14ac:dyDescent="0.2">
      <c r="A18" s="2"/>
      <c r="B18" s="3"/>
      <c r="C18" s="4"/>
      <c r="D18" s="3"/>
      <c r="E18" s="3"/>
      <c r="F18" s="4"/>
      <c r="G18" s="3"/>
      <c r="H18" s="3"/>
      <c r="I18" s="4"/>
      <c r="J18" s="3"/>
      <c r="K18" s="3"/>
      <c r="L18" s="3"/>
      <c r="M18" s="177"/>
      <c r="N18" s="8"/>
    </row>
    <row r="19" spans="1:14" x14ac:dyDescent="0.2">
      <c r="A19" s="2"/>
      <c r="B19" s="3"/>
      <c r="C19" s="4"/>
      <c r="D19" s="3"/>
      <c r="E19" s="3"/>
      <c r="F19" s="3"/>
      <c r="G19" s="176">
        <v>5</v>
      </c>
      <c r="H19" s="8" t="s">
        <v>897</v>
      </c>
      <c r="I19" s="104"/>
      <c r="J19" s="3"/>
      <c r="K19" s="3"/>
      <c r="L19" s="3"/>
      <c r="M19" s="3"/>
      <c r="N19" s="4"/>
    </row>
    <row r="20" spans="1:14" x14ac:dyDescent="0.2">
      <c r="A20" s="2"/>
      <c r="B20" s="3"/>
      <c r="C20" s="4"/>
      <c r="D20" s="3"/>
      <c r="E20" s="3"/>
      <c r="F20" s="3"/>
      <c r="G20" s="177"/>
      <c r="H20" s="8" t="s">
        <v>916</v>
      </c>
      <c r="I20" s="4"/>
      <c r="J20" s="3"/>
      <c r="K20" s="3"/>
      <c r="L20" s="3"/>
      <c r="M20" s="176"/>
      <c r="N20" s="8"/>
    </row>
    <row r="21" spans="1:14" x14ac:dyDescent="0.2">
      <c r="A21" s="2"/>
      <c r="B21" s="3"/>
      <c r="C21" s="4"/>
      <c r="D21" s="3"/>
      <c r="E21" s="3"/>
      <c r="F21" s="3"/>
      <c r="G21" s="3"/>
      <c r="H21" s="3"/>
      <c r="I21" s="4"/>
      <c r="J21" s="3"/>
      <c r="K21" s="3"/>
      <c r="L21" s="3"/>
      <c r="M21" s="177"/>
      <c r="N21" s="8"/>
    </row>
    <row r="22" spans="1:14" x14ac:dyDescent="0.2">
      <c r="A22" s="2"/>
      <c r="B22" s="3"/>
      <c r="C22" s="4"/>
      <c r="D22" s="3"/>
      <c r="E22" s="3"/>
      <c r="F22" s="3"/>
      <c r="G22" s="3"/>
      <c r="H22" s="3"/>
      <c r="I22" s="3"/>
      <c r="J22" s="176"/>
      <c r="K22" s="8"/>
      <c r="L22" s="104"/>
      <c r="M22" s="3"/>
      <c r="N22" s="4"/>
    </row>
    <row r="23" spans="1:14" x14ac:dyDescent="0.2">
      <c r="A23" s="2"/>
      <c r="B23" s="3"/>
      <c r="C23" s="4"/>
      <c r="D23" s="3"/>
      <c r="E23" s="3"/>
      <c r="F23" s="3"/>
      <c r="G23" s="3"/>
      <c r="H23" s="3"/>
      <c r="I23" s="3"/>
      <c r="J23" s="177"/>
      <c r="K23" s="8"/>
      <c r="L23" s="3"/>
      <c r="M23" s="176"/>
      <c r="N23" s="8"/>
    </row>
    <row r="24" spans="1:14" x14ac:dyDescent="0.2">
      <c r="A24" s="2"/>
      <c r="B24" s="3"/>
      <c r="C24" s="4"/>
      <c r="D24" s="3"/>
      <c r="E24" s="3"/>
      <c r="F24" s="3"/>
      <c r="G24" s="3"/>
      <c r="H24" s="3"/>
      <c r="I24" s="3"/>
      <c r="J24" s="3"/>
      <c r="K24" s="3"/>
      <c r="L24" s="3"/>
      <c r="M24" s="177"/>
      <c r="N24" s="8"/>
    </row>
    <row r="25" spans="1:14" x14ac:dyDescent="0.2">
      <c r="A25" s="176">
        <v>1</v>
      </c>
      <c r="B25" s="8" t="s">
        <v>893</v>
      </c>
      <c r="C25" s="102"/>
      <c r="D25" s="3"/>
      <c r="E25" s="3"/>
      <c r="F25" s="3"/>
      <c r="G25" s="3"/>
      <c r="H25" s="3"/>
      <c r="I25" s="3"/>
      <c r="J25" s="3"/>
      <c r="K25" s="3"/>
      <c r="L25" s="3"/>
      <c r="M25" s="3"/>
      <c r="N25" s="4"/>
    </row>
    <row r="26" spans="1:14" x14ac:dyDescent="0.2">
      <c r="A26" s="177"/>
      <c r="B26" s="8" t="s">
        <v>910</v>
      </c>
      <c r="C26" s="49"/>
      <c r="D26" s="3"/>
      <c r="E26" s="3"/>
      <c r="F26" s="3"/>
      <c r="G26" s="3"/>
      <c r="H26" s="3"/>
      <c r="I26" s="3"/>
      <c r="J26" s="3"/>
      <c r="K26" s="3"/>
      <c r="L26" s="3"/>
      <c r="M26" s="176">
        <v>24</v>
      </c>
      <c r="N26" s="8" t="s">
        <v>852</v>
      </c>
    </row>
    <row r="27" spans="1:14" x14ac:dyDescent="0.2">
      <c r="A27" s="2"/>
      <c r="B27" s="3"/>
      <c r="C27" s="4"/>
      <c r="D27" s="3"/>
      <c r="E27" s="3"/>
      <c r="F27" s="3"/>
      <c r="G27" s="3"/>
      <c r="H27" s="3"/>
      <c r="I27" s="3"/>
      <c r="J27" s="3"/>
      <c r="K27" s="3"/>
      <c r="L27" s="3"/>
      <c r="M27" s="177"/>
      <c r="N27" s="8" t="s">
        <v>861</v>
      </c>
    </row>
    <row r="28" spans="1:14" x14ac:dyDescent="0.2">
      <c r="A28" s="2"/>
      <c r="B28" s="3"/>
      <c r="C28" s="4"/>
      <c r="D28" s="3"/>
      <c r="E28" s="3"/>
      <c r="F28" s="3"/>
      <c r="G28" s="3"/>
      <c r="H28" s="3"/>
      <c r="I28" s="3"/>
      <c r="J28" s="176">
        <v>12</v>
      </c>
      <c r="K28" s="8" t="s">
        <v>850</v>
      </c>
      <c r="L28" s="104"/>
      <c r="M28" s="3"/>
      <c r="N28" s="4" t="s">
        <v>887</v>
      </c>
    </row>
    <row r="29" spans="1:14" x14ac:dyDescent="0.2">
      <c r="A29" s="2"/>
      <c r="B29" s="3"/>
      <c r="C29" s="4"/>
      <c r="D29" s="3"/>
      <c r="E29" s="3"/>
      <c r="F29" s="3"/>
      <c r="G29" s="3"/>
      <c r="H29" s="3"/>
      <c r="I29" s="3"/>
      <c r="J29" s="177"/>
      <c r="K29" s="8" t="s">
        <v>859</v>
      </c>
      <c r="L29" s="3"/>
      <c r="M29" s="176">
        <v>25</v>
      </c>
      <c r="N29" s="8" t="s">
        <v>853</v>
      </c>
    </row>
    <row r="30" spans="1:14" x14ac:dyDescent="0.2">
      <c r="A30" s="2"/>
      <c r="B30" s="3"/>
      <c r="C30" s="4"/>
      <c r="D30" s="3"/>
      <c r="E30" s="3"/>
      <c r="F30" s="3"/>
      <c r="I30" s="4"/>
      <c r="J30" s="3"/>
      <c r="K30" s="3" t="s">
        <v>886</v>
      </c>
      <c r="L30" s="3"/>
      <c r="M30" s="177"/>
      <c r="N30" s="8" t="s">
        <v>862</v>
      </c>
    </row>
    <row r="31" spans="1:14" x14ac:dyDescent="0.2">
      <c r="A31" s="2"/>
      <c r="B31" s="3"/>
      <c r="C31" s="4"/>
      <c r="D31" s="3"/>
      <c r="E31" s="3"/>
      <c r="F31" s="3"/>
      <c r="G31" s="176">
        <v>6</v>
      </c>
      <c r="H31" s="8" t="s">
        <v>848</v>
      </c>
      <c r="I31" s="104"/>
      <c r="J31" s="3"/>
      <c r="K31" s="3"/>
      <c r="L31" s="3"/>
      <c r="M31" s="3"/>
      <c r="N31" s="4"/>
    </row>
    <row r="32" spans="1:14" x14ac:dyDescent="0.2">
      <c r="A32" s="2"/>
      <c r="B32" s="3"/>
      <c r="C32" s="4"/>
      <c r="D32" s="3"/>
      <c r="E32" s="3"/>
      <c r="F32" s="4"/>
      <c r="G32" s="177"/>
      <c r="H32" s="8" t="s">
        <v>857</v>
      </c>
      <c r="I32" s="4"/>
      <c r="J32" s="3"/>
      <c r="K32" s="3"/>
      <c r="L32" s="3"/>
      <c r="M32" s="176"/>
      <c r="N32" s="8"/>
    </row>
    <row r="33" spans="1:14" x14ac:dyDescent="0.2">
      <c r="A33" s="2"/>
      <c r="B33" s="3"/>
      <c r="C33" s="4"/>
      <c r="D33" s="3"/>
      <c r="E33" s="3"/>
      <c r="F33" s="4"/>
      <c r="G33" s="3"/>
      <c r="H33" s="3" t="s">
        <v>885</v>
      </c>
      <c r="I33" s="4"/>
      <c r="J33" s="3"/>
      <c r="K33" s="3"/>
      <c r="L33" s="3"/>
      <c r="M33" s="177"/>
      <c r="N33" s="8"/>
    </row>
    <row r="34" spans="1:14" x14ac:dyDescent="0.2">
      <c r="A34" s="2"/>
      <c r="B34" s="3"/>
      <c r="C34" s="4"/>
      <c r="D34" s="3"/>
      <c r="E34" s="3"/>
      <c r="F34" s="4"/>
      <c r="G34" s="3"/>
      <c r="H34" s="3"/>
      <c r="I34" s="3"/>
      <c r="J34" s="176">
        <v>13</v>
      </c>
      <c r="K34" s="8" t="s">
        <v>851</v>
      </c>
      <c r="L34" s="104"/>
      <c r="M34" s="3"/>
      <c r="N34" s="4"/>
    </row>
    <row r="35" spans="1:14" x14ac:dyDescent="0.2">
      <c r="A35" s="2"/>
      <c r="B35" s="3"/>
      <c r="C35" s="4"/>
      <c r="D35" s="3"/>
      <c r="E35" s="3"/>
      <c r="F35" s="4"/>
      <c r="G35" s="3"/>
      <c r="H35" s="3"/>
      <c r="I35" s="3"/>
      <c r="J35" s="177"/>
      <c r="K35" s="8" t="s">
        <v>860</v>
      </c>
      <c r="L35" s="3"/>
      <c r="M35" s="176"/>
      <c r="N35" s="8"/>
    </row>
    <row r="36" spans="1:14" x14ac:dyDescent="0.2">
      <c r="A36" s="2"/>
      <c r="B36" s="3"/>
      <c r="C36" s="4"/>
      <c r="F36" s="4"/>
      <c r="G36" s="3"/>
      <c r="H36" s="3"/>
      <c r="I36" s="3"/>
      <c r="J36" s="3"/>
      <c r="K36" s="3"/>
      <c r="L36" s="3"/>
      <c r="M36" s="177"/>
      <c r="N36" s="8"/>
    </row>
    <row r="37" spans="1:14" x14ac:dyDescent="0.2">
      <c r="A37" s="2"/>
      <c r="B37" s="3"/>
      <c r="C37" s="3"/>
      <c r="D37" s="176">
        <v>3</v>
      </c>
      <c r="E37" s="8" t="s">
        <v>895</v>
      </c>
      <c r="F37" s="104"/>
      <c r="G37" s="3"/>
      <c r="H37" s="3"/>
      <c r="I37" s="3"/>
      <c r="J37" s="3"/>
      <c r="K37" s="3"/>
      <c r="L37" s="3"/>
      <c r="M37" s="3"/>
      <c r="N37" s="4"/>
    </row>
    <row r="38" spans="1:14" x14ac:dyDescent="0.2">
      <c r="A38" s="2"/>
      <c r="B38" s="3"/>
      <c r="C38" s="3"/>
      <c r="D38" s="177"/>
      <c r="E38" s="8" t="s">
        <v>913</v>
      </c>
      <c r="F38" s="4"/>
      <c r="G38" s="3"/>
      <c r="H38" s="3"/>
      <c r="I38" s="3"/>
      <c r="J38" s="3"/>
      <c r="K38" s="3"/>
      <c r="L38" s="3"/>
      <c r="M38" s="176"/>
      <c r="N38" s="8"/>
    </row>
    <row r="39" spans="1:14" x14ac:dyDescent="0.2">
      <c r="A39" s="2"/>
      <c r="B39" s="3"/>
      <c r="C39" s="3"/>
      <c r="D39" s="3"/>
      <c r="E39" s="3"/>
      <c r="F39" s="4"/>
      <c r="G39" s="3"/>
      <c r="H39" s="3"/>
      <c r="I39" s="3"/>
      <c r="J39" s="3"/>
      <c r="K39" s="3"/>
      <c r="L39" s="3"/>
      <c r="M39" s="177"/>
      <c r="N39" s="8"/>
    </row>
    <row r="40" spans="1:14" x14ac:dyDescent="0.2">
      <c r="A40" s="2"/>
      <c r="B40" s="3"/>
      <c r="C40" s="3"/>
      <c r="D40" s="3"/>
      <c r="E40" s="3"/>
      <c r="F40" s="4"/>
      <c r="G40" s="3"/>
      <c r="H40" s="3"/>
      <c r="I40" s="3"/>
      <c r="J40" s="176"/>
      <c r="K40" s="8"/>
      <c r="L40" s="104"/>
      <c r="M40" s="3"/>
      <c r="N40" s="4"/>
    </row>
    <row r="41" spans="1:14" x14ac:dyDescent="0.2">
      <c r="A41" s="2"/>
      <c r="B41" s="3"/>
      <c r="C41" s="3"/>
      <c r="D41" s="3"/>
      <c r="E41" s="3"/>
      <c r="F41" s="4"/>
      <c r="G41" s="3"/>
      <c r="H41" s="3"/>
      <c r="I41" s="3"/>
      <c r="J41" s="177"/>
      <c r="K41" s="8"/>
      <c r="L41" s="3"/>
      <c r="M41" s="176"/>
      <c r="N41" s="8"/>
    </row>
    <row r="42" spans="1:14" x14ac:dyDescent="0.2">
      <c r="A42" s="2"/>
      <c r="B42" s="3"/>
      <c r="C42" s="3"/>
      <c r="D42" s="3"/>
      <c r="E42" s="3"/>
      <c r="F42" s="4"/>
      <c r="I42" s="4"/>
      <c r="J42" s="3"/>
      <c r="K42" s="3"/>
      <c r="L42" s="3"/>
      <c r="M42" s="177"/>
      <c r="N42" s="8"/>
    </row>
    <row r="43" spans="1:14" x14ac:dyDescent="0.2">
      <c r="A43" s="2"/>
      <c r="B43" s="3"/>
      <c r="C43" s="3"/>
      <c r="D43" s="3"/>
      <c r="E43" s="3"/>
      <c r="F43" s="3"/>
      <c r="G43" s="176">
        <v>7</v>
      </c>
      <c r="H43" s="8" t="s">
        <v>849</v>
      </c>
      <c r="I43" s="104"/>
      <c r="J43" s="3"/>
      <c r="K43" s="3"/>
      <c r="L43" s="3"/>
      <c r="M43" s="3"/>
      <c r="N43" s="4"/>
    </row>
    <row r="44" spans="1:14" x14ac:dyDescent="0.2">
      <c r="A44" s="2"/>
      <c r="B44" s="3"/>
      <c r="C44" s="3"/>
      <c r="D44" s="3"/>
      <c r="E44" s="3"/>
      <c r="F44" s="3"/>
      <c r="G44" s="177"/>
      <c r="H44" s="8" t="s">
        <v>858</v>
      </c>
      <c r="I44" s="4"/>
      <c r="J44" s="3"/>
      <c r="K44" s="3"/>
      <c r="L44" s="3"/>
      <c r="M44" s="176"/>
      <c r="N44" s="8"/>
    </row>
    <row r="45" spans="1:14" x14ac:dyDescent="0.2">
      <c r="A45" s="2"/>
      <c r="B45" s="3"/>
      <c r="C45" s="3"/>
      <c r="D45" s="3"/>
      <c r="E45" s="3"/>
      <c r="F45" s="3"/>
      <c r="G45" s="3"/>
      <c r="H45" s="3"/>
      <c r="I45" s="4"/>
      <c r="J45" s="3"/>
      <c r="K45" s="3"/>
      <c r="L45" s="3"/>
      <c r="M45" s="177"/>
      <c r="N45" s="8"/>
    </row>
    <row r="46" spans="1:14" x14ac:dyDescent="0.2">
      <c r="A46" s="2"/>
      <c r="B46" s="3"/>
      <c r="C46" s="3"/>
      <c r="D46" s="3"/>
      <c r="E46" s="3"/>
      <c r="F46" s="3"/>
      <c r="G46" s="3"/>
      <c r="H46" s="3"/>
      <c r="I46" s="3"/>
      <c r="J46" s="176"/>
      <c r="K46" s="8"/>
      <c r="L46" s="104"/>
      <c r="M46" s="3"/>
      <c r="N46" s="4"/>
    </row>
    <row r="47" spans="1:14" x14ac:dyDescent="0.2">
      <c r="A47" s="2"/>
      <c r="B47" s="3"/>
      <c r="C47" s="3"/>
      <c r="D47" s="3"/>
      <c r="E47" s="3"/>
      <c r="F47" s="3"/>
      <c r="G47" s="3"/>
      <c r="H47" s="3"/>
      <c r="I47" s="3"/>
      <c r="J47" s="177"/>
      <c r="K47" s="8"/>
      <c r="L47" s="3"/>
      <c r="M47" s="176"/>
      <c r="N47" s="8"/>
    </row>
    <row r="48" spans="1:14" x14ac:dyDescent="0.2">
      <c r="A48" s="2"/>
      <c r="B48" s="3"/>
      <c r="C48" s="3"/>
      <c r="D48" s="3"/>
      <c r="E48" s="3"/>
      <c r="F48" s="3"/>
      <c r="G48" s="3"/>
      <c r="H48" s="3"/>
      <c r="I48" s="3"/>
      <c r="J48" s="3"/>
      <c r="K48" s="3"/>
      <c r="L48" s="3"/>
      <c r="M48" s="178"/>
      <c r="N48" s="27"/>
    </row>
    <row r="49" spans="1:14" x14ac:dyDescent="0.2">
      <c r="A49" s="47"/>
      <c r="B49" s="48"/>
      <c r="C49" s="48"/>
      <c r="D49" s="48"/>
      <c r="E49" s="48"/>
      <c r="F49" s="48"/>
      <c r="G49" s="48"/>
      <c r="H49" s="48"/>
      <c r="I49" s="48"/>
      <c r="J49" s="48"/>
      <c r="K49" s="48"/>
      <c r="L49" s="48"/>
      <c r="M49" s="48"/>
      <c r="N49" s="49"/>
    </row>
    <row r="50" spans="1:14" x14ac:dyDescent="0.2">
      <c r="A50" s="2"/>
      <c r="B50" s="3"/>
      <c r="C50" s="3"/>
      <c r="D50" s="3"/>
      <c r="E50" s="3"/>
      <c r="F50" s="3"/>
      <c r="G50" s="3"/>
      <c r="H50" s="3"/>
      <c r="I50" s="3"/>
      <c r="J50" s="3"/>
      <c r="K50" s="3"/>
      <c r="L50" s="3"/>
      <c r="M50" s="176"/>
      <c r="N50" s="8"/>
    </row>
    <row r="51" spans="1:14" x14ac:dyDescent="0.2">
      <c r="A51" s="2"/>
      <c r="B51" s="3"/>
      <c r="C51" s="3"/>
      <c r="D51" s="3"/>
      <c r="E51" s="3"/>
      <c r="F51" s="3"/>
      <c r="G51" s="3"/>
      <c r="H51" s="3"/>
      <c r="I51" s="3"/>
      <c r="J51" s="3"/>
      <c r="K51" s="3"/>
      <c r="L51" s="3"/>
      <c r="M51" s="177"/>
      <c r="N51" s="8"/>
    </row>
    <row r="52" spans="1:14" x14ac:dyDescent="0.2">
      <c r="A52" s="2"/>
      <c r="B52" s="3"/>
      <c r="C52" s="3"/>
      <c r="D52" s="3"/>
      <c r="E52" s="3"/>
      <c r="F52" s="3"/>
      <c r="G52" s="3"/>
      <c r="H52" s="3"/>
      <c r="I52" s="3"/>
      <c r="J52" s="176"/>
      <c r="K52" s="8"/>
      <c r="L52" s="104"/>
      <c r="M52" s="3"/>
      <c r="N52" s="4"/>
    </row>
    <row r="53" spans="1:14" x14ac:dyDescent="0.2">
      <c r="A53" s="2"/>
      <c r="B53" s="3"/>
      <c r="C53" s="3"/>
      <c r="D53" s="3"/>
      <c r="E53" s="3"/>
      <c r="F53" s="3"/>
      <c r="G53" s="3"/>
      <c r="H53" s="3"/>
      <c r="I53" s="3"/>
      <c r="J53" s="177"/>
      <c r="K53" s="8"/>
      <c r="L53" s="3"/>
      <c r="M53" s="176"/>
      <c r="N53" s="8"/>
    </row>
    <row r="54" spans="1:14" x14ac:dyDescent="0.2">
      <c r="A54" s="2"/>
      <c r="B54" s="3"/>
      <c r="C54" s="3"/>
      <c r="D54" s="3"/>
      <c r="E54" s="3"/>
      <c r="F54" s="3"/>
      <c r="G54" s="3"/>
      <c r="H54" s="3"/>
      <c r="I54" s="4"/>
      <c r="J54" s="3"/>
      <c r="K54" s="3"/>
      <c r="L54" s="3"/>
      <c r="M54" s="177"/>
      <c r="N54" s="8"/>
    </row>
    <row r="55" spans="1:14" x14ac:dyDescent="0.2">
      <c r="A55" s="2"/>
      <c r="B55" s="3"/>
      <c r="C55" s="3"/>
      <c r="D55" s="3"/>
      <c r="E55" s="3"/>
      <c r="F55" s="3"/>
      <c r="G55" s="176"/>
      <c r="H55" s="8"/>
      <c r="I55" s="104"/>
      <c r="J55" s="3"/>
      <c r="K55" s="3"/>
      <c r="L55" s="3"/>
      <c r="M55" s="3"/>
      <c r="N55" s="4"/>
    </row>
    <row r="56" spans="1:14" x14ac:dyDescent="0.2">
      <c r="A56" s="2"/>
      <c r="B56" s="3"/>
      <c r="C56" s="3"/>
      <c r="D56" s="3"/>
      <c r="E56" s="3"/>
      <c r="F56" s="3"/>
      <c r="G56" s="177"/>
      <c r="H56" s="8"/>
      <c r="I56" s="4"/>
      <c r="J56" s="3"/>
      <c r="K56" s="3"/>
      <c r="L56" s="3"/>
      <c r="M56" s="176"/>
      <c r="N56" s="8"/>
    </row>
    <row r="57" spans="1:14" x14ac:dyDescent="0.2">
      <c r="A57" s="2"/>
      <c r="B57" s="3"/>
      <c r="C57" s="3"/>
      <c r="D57" s="3"/>
      <c r="E57" s="3"/>
      <c r="F57" s="4"/>
      <c r="G57" s="3"/>
      <c r="H57" s="3"/>
      <c r="I57" s="4"/>
      <c r="J57" s="3"/>
      <c r="K57" s="3"/>
      <c r="L57" s="3"/>
      <c r="M57" s="177"/>
      <c r="N57" s="8"/>
    </row>
    <row r="58" spans="1:14" x14ac:dyDescent="0.2">
      <c r="A58" s="2"/>
      <c r="B58" s="3"/>
      <c r="C58" s="3"/>
      <c r="D58" s="3"/>
      <c r="E58" s="3"/>
      <c r="F58" s="4"/>
      <c r="G58" s="3"/>
      <c r="H58" s="3"/>
      <c r="I58" s="3"/>
      <c r="J58" s="176"/>
      <c r="K58" s="8"/>
      <c r="L58" s="104"/>
      <c r="M58" s="3"/>
      <c r="N58" s="4"/>
    </row>
    <row r="59" spans="1:14" x14ac:dyDescent="0.2">
      <c r="A59" s="2"/>
      <c r="B59" s="3"/>
      <c r="C59" s="3"/>
      <c r="D59" s="3"/>
      <c r="E59" s="3"/>
      <c r="F59" s="4"/>
      <c r="G59" s="3"/>
      <c r="H59" s="3"/>
      <c r="I59" s="3"/>
      <c r="J59" s="177"/>
      <c r="K59" s="8"/>
      <c r="L59" s="3"/>
      <c r="M59" s="176"/>
      <c r="N59" s="8"/>
    </row>
    <row r="60" spans="1:14" x14ac:dyDescent="0.2">
      <c r="A60" s="2"/>
      <c r="B60" s="3"/>
      <c r="C60" s="3"/>
      <c r="D60" s="3"/>
      <c r="E60" s="3"/>
      <c r="F60" s="4"/>
      <c r="G60" s="3"/>
      <c r="H60" s="3"/>
      <c r="I60" s="3"/>
      <c r="J60" s="3"/>
      <c r="K60" s="3"/>
      <c r="L60" s="3"/>
      <c r="M60" s="177"/>
      <c r="N60" s="8"/>
    </row>
    <row r="61" spans="1:14" x14ac:dyDescent="0.2">
      <c r="A61" s="2"/>
      <c r="B61" s="3"/>
      <c r="C61" s="3"/>
      <c r="D61" s="176">
        <v>34</v>
      </c>
      <c r="E61" s="8" t="s">
        <v>923</v>
      </c>
      <c r="F61" s="104"/>
      <c r="G61" s="3"/>
      <c r="H61" s="3"/>
      <c r="I61" s="3"/>
      <c r="J61" s="3"/>
      <c r="K61" s="3"/>
      <c r="L61" s="3"/>
      <c r="M61" s="3"/>
      <c r="N61" s="4"/>
    </row>
    <row r="62" spans="1:14" x14ac:dyDescent="0.2">
      <c r="A62" s="2"/>
      <c r="B62" s="3"/>
      <c r="C62" s="3"/>
      <c r="D62" s="177"/>
      <c r="E62" s="8" t="s">
        <v>372</v>
      </c>
      <c r="F62" s="4"/>
      <c r="G62" s="3"/>
      <c r="H62" s="3"/>
      <c r="I62" s="3"/>
      <c r="J62" s="3"/>
      <c r="K62" s="3"/>
      <c r="L62" s="3"/>
      <c r="M62" s="176"/>
      <c r="N62" s="8"/>
    </row>
    <row r="63" spans="1:14" x14ac:dyDescent="0.2">
      <c r="A63" s="2"/>
      <c r="B63" s="3"/>
      <c r="C63" s="4"/>
      <c r="D63" s="3"/>
      <c r="E63" s="3" t="s">
        <v>176</v>
      </c>
      <c r="F63" s="4"/>
      <c r="G63" s="3"/>
      <c r="H63" s="3"/>
      <c r="I63" s="3"/>
      <c r="J63" s="3"/>
      <c r="K63" s="3"/>
      <c r="L63" s="3"/>
      <c r="M63" s="177"/>
      <c r="N63" s="8"/>
    </row>
    <row r="64" spans="1:14" x14ac:dyDescent="0.2">
      <c r="A64" s="2"/>
      <c r="B64" s="3"/>
      <c r="C64" s="4"/>
      <c r="D64" s="3"/>
      <c r="E64" s="3"/>
      <c r="F64" s="4"/>
      <c r="G64" s="3"/>
      <c r="H64" s="3"/>
      <c r="I64" s="3"/>
      <c r="J64" s="176"/>
      <c r="K64" s="8"/>
      <c r="L64" s="104"/>
      <c r="M64" s="3"/>
      <c r="N64" s="4"/>
    </row>
    <row r="65" spans="1:14" x14ac:dyDescent="0.2">
      <c r="A65" s="2"/>
      <c r="B65" s="3"/>
      <c r="C65" s="4"/>
      <c r="D65" s="3"/>
      <c r="E65" s="3"/>
      <c r="F65" s="4"/>
      <c r="G65" s="3"/>
      <c r="H65" s="3"/>
      <c r="I65" s="3"/>
      <c r="J65" s="177"/>
      <c r="K65" s="8"/>
      <c r="L65" s="3"/>
      <c r="M65" s="176"/>
      <c r="N65" s="8"/>
    </row>
    <row r="66" spans="1:14" x14ac:dyDescent="0.2">
      <c r="A66" s="2"/>
      <c r="B66" s="3"/>
      <c r="C66" s="4"/>
      <c r="D66" s="3"/>
      <c r="E66" s="3"/>
      <c r="F66" s="4"/>
      <c r="G66" s="3"/>
      <c r="H66" s="3"/>
      <c r="I66" s="4"/>
      <c r="J66" s="3"/>
      <c r="K66" s="3"/>
      <c r="L66" s="3"/>
      <c r="M66" s="177"/>
      <c r="N66" s="8"/>
    </row>
    <row r="67" spans="1:14" x14ac:dyDescent="0.2">
      <c r="A67" s="2"/>
      <c r="B67" s="3"/>
      <c r="C67" s="4"/>
      <c r="D67" s="3"/>
      <c r="E67" s="3"/>
      <c r="F67" s="3"/>
      <c r="G67" s="176"/>
      <c r="H67" s="8"/>
      <c r="I67" s="104"/>
      <c r="J67" s="3"/>
      <c r="K67" s="3"/>
      <c r="L67" s="3"/>
      <c r="M67" s="3"/>
      <c r="N67" s="4"/>
    </row>
    <row r="68" spans="1:14" x14ac:dyDescent="0.2">
      <c r="A68" s="2"/>
      <c r="B68" s="3"/>
      <c r="C68" s="4"/>
      <c r="D68" s="3"/>
      <c r="E68" s="3"/>
      <c r="F68" s="3"/>
      <c r="G68" s="177"/>
      <c r="H68" s="8"/>
      <c r="I68" s="4"/>
      <c r="J68" s="3"/>
      <c r="K68" s="3"/>
      <c r="L68" s="3"/>
      <c r="M68" s="176"/>
      <c r="N68" s="8"/>
    </row>
    <row r="69" spans="1:14" x14ac:dyDescent="0.2">
      <c r="A69" s="2"/>
      <c r="B69" s="3"/>
      <c r="C69" s="4"/>
      <c r="D69" s="3"/>
      <c r="E69" s="3"/>
      <c r="F69" s="3"/>
      <c r="G69" s="3"/>
      <c r="H69" s="3"/>
      <c r="I69" s="4"/>
      <c r="J69" s="3"/>
      <c r="K69" s="3"/>
      <c r="L69" s="3"/>
      <c r="M69" s="177"/>
      <c r="N69" s="8"/>
    </row>
    <row r="70" spans="1:14" x14ac:dyDescent="0.2">
      <c r="A70" s="2"/>
      <c r="B70" s="3"/>
      <c r="C70" s="4"/>
      <c r="D70" s="3"/>
      <c r="E70" s="3"/>
      <c r="F70" s="3"/>
      <c r="G70" s="3"/>
      <c r="H70" s="3"/>
      <c r="I70" s="3"/>
      <c r="J70" s="176"/>
      <c r="K70" s="8"/>
      <c r="L70" s="104"/>
      <c r="M70" s="3"/>
      <c r="N70" s="4"/>
    </row>
    <row r="71" spans="1:14" x14ac:dyDescent="0.2">
      <c r="A71" s="2"/>
      <c r="B71" s="3"/>
      <c r="C71" s="4"/>
      <c r="D71" s="3"/>
      <c r="E71" s="3"/>
      <c r="F71" s="3"/>
      <c r="G71" s="3"/>
      <c r="H71" s="3"/>
      <c r="I71" s="3"/>
      <c r="J71" s="177"/>
      <c r="K71" s="8"/>
      <c r="L71" s="3"/>
      <c r="M71" s="176"/>
      <c r="N71" s="8"/>
    </row>
    <row r="72" spans="1:14" x14ac:dyDescent="0.2">
      <c r="A72" s="2"/>
      <c r="B72" s="3"/>
      <c r="C72" s="4"/>
      <c r="D72" s="3"/>
      <c r="E72" s="3"/>
      <c r="F72" s="3"/>
      <c r="G72" s="3"/>
      <c r="H72" s="3"/>
      <c r="I72" s="3"/>
      <c r="J72" s="3"/>
      <c r="K72" s="3"/>
      <c r="L72" s="3"/>
      <c r="M72" s="177"/>
      <c r="N72" s="8"/>
    </row>
    <row r="73" spans="1:14" x14ac:dyDescent="0.2">
      <c r="A73" s="176">
        <v>17</v>
      </c>
      <c r="B73" s="8" t="s">
        <v>901</v>
      </c>
      <c r="C73" s="102"/>
      <c r="D73" s="3"/>
      <c r="E73" s="3"/>
      <c r="F73" s="3"/>
      <c r="G73" s="3"/>
      <c r="H73" s="3"/>
      <c r="I73" s="3"/>
      <c r="J73" s="3"/>
      <c r="K73" s="3"/>
      <c r="L73" s="3"/>
      <c r="M73" s="3"/>
      <c r="N73" s="4"/>
    </row>
    <row r="74" spans="1:14" x14ac:dyDescent="0.2">
      <c r="A74" s="177"/>
      <c r="B74" s="8" t="s">
        <v>922</v>
      </c>
      <c r="C74" s="49"/>
      <c r="D74" s="3"/>
      <c r="E74" s="3"/>
      <c r="F74" s="3"/>
      <c r="G74" s="3"/>
      <c r="H74" s="3"/>
      <c r="I74" s="3"/>
      <c r="J74" s="3"/>
      <c r="K74" s="3"/>
      <c r="L74" s="3"/>
      <c r="M74" s="176"/>
      <c r="N74" s="8"/>
    </row>
    <row r="75" spans="1:14" x14ac:dyDescent="0.2">
      <c r="A75" s="2"/>
      <c r="B75" s="3"/>
      <c r="C75" s="4"/>
      <c r="D75" s="3"/>
      <c r="E75" s="3"/>
      <c r="F75" s="3"/>
      <c r="G75" s="3"/>
      <c r="H75" s="3"/>
      <c r="I75" s="3"/>
      <c r="J75" s="3"/>
      <c r="K75" s="3"/>
      <c r="L75" s="3"/>
      <c r="M75" s="177"/>
      <c r="N75" s="8"/>
    </row>
    <row r="76" spans="1:14" x14ac:dyDescent="0.2">
      <c r="A76" s="2"/>
      <c r="B76" s="3"/>
      <c r="C76" s="4"/>
      <c r="D76" s="3"/>
      <c r="E76" s="3"/>
      <c r="F76" s="3"/>
      <c r="G76" s="3"/>
      <c r="H76" s="3"/>
      <c r="I76" s="3"/>
      <c r="J76" s="176"/>
      <c r="K76" s="8"/>
      <c r="L76" s="104"/>
      <c r="M76" s="3"/>
      <c r="N76" s="4"/>
    </row>
    <row r="77" spans="1:14" x14ac:dyDescent="0.2">
      <c r="A77" s="2"/>
      <c r="B77" s="3"/>
      <c r="C77" s="4"/>
      <c r="D77" s="3"/>
      <c r="E77" s="3"/>
      <c r="F77" s="3"/>
      <c r="G77" s="3"/>
      <c r="H77" s="3"/>
      <c r="I77" s="3"/>
      <c r="J77" s="177"/>
      <c r="K77" s="8"/>
      <c r="L77" s="3"/>
      <c r="M77" s="176"/>
      <c r="N77" s="8"/>
    </row>
    <row r="78" spans="1:14" x14ac:dyDescent="0.2">
      <c r="A78" s="2"/>
      <c r="B78" s="3"/>
      <c r="C78" s="4"/>
      <c r="D78" s="3"/>
      <c r="E78" s="3"/>
      <c r="F78" s="3"/>
      <c r="I78" s="4"/>
      <c r="J78" s="3"/>
      <c r="K78" s="3"/>
      <c r="L78" s="3"/>
      <c r="M78" s="177"/>
      <c r="N78" s="8"/>
    </row>
    <row r="79" spans="1:14" x14ac:dyDescent="0.2">
      <c r="A79" s="2"/>
      <c r="B79" s="3"/>
      <c r="C79" s="4"/>
      <c r="D79" s="3"/>
      <c r="E79" s="3"/>
      <c r="F79" s="3"/>
      <c r="G79" s="176"/>
      <c r="H79" s="8"/>
      <c r="I79" s="104"/>
      <c r="J79" s="3"/>
      <c r="K79" s="3"/>
      <c r="L79" s="3"/>
      <c r="M79" s="3"/>
      <c r="N79" s="4"/>
    </row>
    <row r="80" spans="1:14" x14ac:dyDescent="0.2">
      <c r="A80" s="2"/>
      <c r="B80" s="3"/>
      <c r="C80" s="4"/>
      <c r="D80" s="3"/>
      <c r="E80" s="3"/>
      <c r="F80" s="4"/>
      <c r="G80" s="177"/>
      <c r="H80" s="8"/>
      <c r="I80" s="4"/>
      <c r="J80" s="3"/>
      <c r="K80" s="3"/>
      <c r="L80" s="3"/>
      <c r="M80" s="176"/>
      <c r="N80" s="8"/>
    </row>
    <row r="81" spans="1:14" x14ac:dyDescent="0.2">
      <c r="A81" s="2"/>
      <c r="B81" s="3"/>
      <c r="C81" s="4"/>
      <c r="D81" s="3"/>
      <c r="E81" s="3"/>
      <c r="F81" s="4"/>
      <c r="G81" s="3"/>
      <c r="H81" s="3"/>
      <c r="I81" s="4"/>
      <c r="J81" s="3"/>
      <c r="K81" s="3"/>
      <c r="L81" s="3"/>
      <c r="M81" s="177"/>
      <c r="N81" s="8"/>
    </row>
    <row r="82" spans="1:14" x14ac:dyDescent="0.2">
      <c r="A82" s="2"/>
      <c r="B82" s="3"/>
      <c r="C82" s="4"/>
      <c r="D82" s="3"/>
      <c r="E82" s="3"/>
      <c r="F82" s="4"/>
      <c r="G82" s="3"/>
      <c r="H82" s="3"/>
      <c r="I82" s="3"/>
      <c r="J82" s="176"/>
      <c r="K82" s="8"/>
      <c r="L82" s="104"/>
      <c r="M82" s="3"/>
      <c r="N82" s="4"/>
    </row>
    <row r="83" spans="1:14" x14ac:dyDescent="0.2">
      <c r="A83" s="2"/>
      <c r="B83" s="3"/>
      <c r="C83" s="4"/>
      <c r="D83" s="3"/>
      <c r="E83" s="3"/>
      <c r="F83" s="4"/>
      <c r="G83" s="3"/>
      <c r="H83" s="3"/>
      <c r="I83" s="3"/>
      <c r="J83" s="177"/>
      <c r="K83" s="8"/>
      <c r="L83" s="3"/>
      <c r="M83" s="176"/>
      <c r="N83" s="8"/>
    </row>
    <row r="84" spans="1:14" x14ac:dyDescent="0.2">
      <c r="A84" s="2"/>
      <c r="B84" s="3"/>
      <c r="C84" s="4"/>
      <c r="F84" s="4"/>
      <c r="G84" s="3"/>
      <c r="H84" s="3"/>
      <c r="I84" s="3"/>
      <c r="J84" s="3"/>
      <c r="K84" s="3"/>
      <c r="L84" s="3"/>
      <c r="M84" s="177"/>
      <c r="N84" s="8"/>
    </row>
    <row r="85" spans="1:14" x14ac:dyDescent="0.2">
      <c r="A85" s="2"/>
      <c r="B85" s="3"/>
      <c r="C85" s="3"/>
      <c r="D85" s="176">
        <v>35</v>
      </c>
      <c r="E85" s="8" t="s">
        <v>924</v>
      </c>
      <c r="F85" s="104"/>
      <c r="G85" s="3"/>
      <c r="H85" s="3"/>
      <c r="I85" s="3"/>
      <c r="J85" s="3"/>
      <c r="K85" s="3"/>
      <c r="L85" s="3"/>
      <c r="M85" s="3"/>
      <c r="N85" s="4"/>
    </row>
    <row r="86" spans="1:14" x14ac:dyDescent="0.2">
      <c r="A86" s="2"/>
      <c r="B86" s="3"/>
      <c r="C86" s="3"/>
      <c r="D86" s="177"/>
      <c r="E86" s="8" t="s">
        <v>372</v>
      </c>
      <c r="F86" s="4"/>
      <c r="G86" s="3"/>
      <c r="H86" s="3"/>
      <c r="I86" s="3"/>
      <c r="J86" s="3"/>
      <c r="K86" s="3"/>
      <c r="L86" s="3"/>
      <c r="M86" s="176"/>
      <c r="N86" s="8"/>
    </row>
    <row r="87" spans="1:14" x14ac:dyDescent="0.2">
      <c r="A87" s="2"/>
      <c r="B87" s="3"/>
      <c r="C87" s="3"/>
      <c r="D87" s="3"/>
      <c r="E87" s="3"/>
      <c r="F87" s="4"/>
      <c r="G87" s="3"/>
      <c r="H87" s="3"/>
      <c r="I87" s="3"/>
      <c r="J87" s="3"/>
      <c r="K87" s="3"/>
      <c r="L87" s="3"/>
      <c r="M87" s="177"/>
      <c r="N87" s="8"/>
    </row>
    <row r="88" spans="1:14" x14ac:dyDescent="0.2">
      <c r="A88" s="2"/>
      <c r="B88" s="3"/>
      <c r="C88" s="3"/>
      <c r="D88" s="3"/>
      <c r="E88" s="3"/>
      <c r="F88" s="4"/>
      <c r="G88" s="3"/>
      <c r="H88" s="3"/>
      <c r="I88" s="3"/>
      <c r="J88" s="176"/>
      <c r="K88" s="8"/>
      <c r="L88" s="104"/>
      <c r="M88" s="3"/>
      <c r="N88" s="4"/>
    </row>
    <row r="89" spans="1:14" x14ac:dyDescent="0.2">
      <c r="A89" s="2"/>
      <c r="B89" s="3"/>
      <c r="C89" s="3"/>
      <c r="D89" s="3"/>
      <c r="E89" s="3"/>
      <c r="F89" s="4"/>
      <c r="G89" s="3"/>
      <c r="H89" s="3"/>
      <c r="I89" s="3"/>
      <c r="J89" s="177"/>
      <c r="K89" s="8"/>
      <c r="L89" s="3"/>
      <c r="M89" s="176"/>
      <c r="N89" s="8"/>
    </row>
    <row r="90" spans="1:14" x14ac:dyDescent="0.2">
      <c r="A90" s="2"/>
      <c r="B90" s="3"/>
      <c r="C90" s="3"/>
      <c r="D90" s="3"/>
      <c r="E90" s="3"/>
      <c r="F90" s="4"/>
      <c r="I90" s="4"/>
      <c r="J90" s="3"/>
      <c r="K90" s="3"/>
      <c r="L90" s="3"/>
      <c r="M90" s="177"/>
      <c r="N90" s="8"/>
    </row>
    <row r="91" spans="1:14" x14ac:dyDescent="0.2">
      <c r="A91" s="2"/>
      <c r="B91" s="3"/>
      <c r="C91" s="3"/>
      <c r="D91" s="3"/>
      <c r="E91" s="3"/>
      <c r="F91" s="3"/>
      <c r="G91" s="176"/>
      <c r="H91" s="8"/>
      <c r="I91" s="104"/>
      <c r="J91" s="3"/>
      <c r="K91" s="3"/>
      <c r="L91" s="3"/>
      <c r="M91" s="3"/>
      <c r="N91" s="4"/>
    </row>
    <row r="92" spans="1:14" x14ac:dyDescent="0.2">
      <c r="A92" s="2"/>
      <c r="B92" s="3"/>
      <c r="C92" s="3"/>
      <c r="D92" s="3"/>
      <c r="E92" s="3"/>
      <c r="F92" s="3"/>
      <c r="G92" s="177"/>
      <c r="H92" s="8"/>
      <c r="I92" s="4"/>
      <c r="J92" s="3"/>
      <c r="K92" s="3"/>
      <c r="L92" s="3"/>
      <c r="M92" s="176"/>
      <c r="N92" s="8"/>
    </row>
    <row r="93" spans="1:14" x14ac:dyDescent="0.2">
      <c r="A93" s="2"/>
      <c r="B93" s="3"/>
      <c r="C93" s="3"/>
      <c r="D93" s="3"/>
      <c r="E93" s="3"/>
      <c r="F93" s="3"/>
      <c r="G93" s="3"/>
      <c r="H93" s="3"/>
      <c r="I93" s="4"/>
      <c r="J93" s="3"/>
      <c r="K93" s="3"/>
      <c r="L93" s="3"/>
      <c r="M93" s="177"/>
      <c r="N93" s="8"/>
    </row>
    <row r="94" spans="1:14" x14ac:dyDescent="0.2">
      <c r="A94" s="2"/>
      <c r="B94" s="3"/>
      <c r="C94" s="3"/>
      <c r="D94" s="3"/>
      <c r="E94" s="3"/>
      <c r="F94" s="3"/>
      <c r="G94" s="3"/>
      <c r="H94" s="3"/>
      <c r="I94" s="3"/>
      <c r="J94" s="176"/>
      <c r="K94" s="8"/>
      <c r="L94" s="104"/>
      <c r="M94" s="3"/>
      <c r="N94" s="4"/>
    </row>
    <row r="95" spans="1:14" x14ac:dyDescent="0.2">
      <c r="A95" s="2"/>
      <c r="B95" s="3"/>
      <c r="C95" s="3"/>
      <c r="D95" s="3"/>
      <c r="E95" s="3"/>
      <c r="F95" s="3"/>
      <c r="G95" s="3"/>
      <c r="H95" s="3"/>
      <c r="I95" s="3"/>
      <c r="J95" s="177"/>
      <c r="K95" s="8"/>
      <c r="L95" s="3"/>
      <c r="M95" s="176"/>
      <c r="N95" s="8"/>
    </row>
    <row r="96" spans="1:14" x14ac:dyDescent="0.2">
      <c r="A96" s="2"/>
      <c r="B96" s="3"/>
      <c r="C96" s="3"/>
      <c r="D96" s="3"/>
      <c r="E96" s="3"/>
      <c r="F96" s="3"/>
      <c r="G96" s="3"/>
      <c r="H96" s="3"/>
      <c r="I96" s="3"/>
      <c r="J96" s="3"/>
      <c r="K96" s="3"/>
      <c r="L96" s="3"/>
      <c r="M96" s="178"/>
      <c r="N96" s="27"/>
    </row>
    <row r="97" spans="1:14" x14ac:dyDescent="0.2">
      <c r="A97" s="47"/>
      <c r="B97" s="48"/>
      <c r="C97" s="48"/>
      <c r="D97" s="48"/>
      <c r="E97" s="48"/>
      <c r="F97" s="48"/>
      <c r="G97" s="48"/>
      <c r="H97" s="48"/>
      <c r="I97" s="48"/>
      <c r="J97" s="48"/>
      <c r="K97" s="48"/>
      <c r="L97" s="48"/>
      <c r="M97" s="48"/>
      <c r="N97" s="49"/>
    </row>
    <row r="98" spans="1:14" x14ac:dyDescent="0.2">
      <c r="A98" s="2"/>
      <c r="B98" s="3"/>
      <c r="C98" s="3"/>
      <c r="D98" s="3"/>
      <c r="E98" s="3"/>
      <c r="F98" s="3"/>
      <c r="G98" s="3"/>
      <c r="H98" s="3"/>
      <c r="I98" s="3"/>
      <c r="J98" s="3"/>
      <c r="K98" s="3"/>
      <c r="L98" s="3"/>
      <c r="M98" s="176"/>
      <c r="N98" s="8"/>
    </row>
    <row r="99" spans="1:14" x14ac:dyDescent="0.2">
      <c r="A99" s="2"/>
      <c r="B99" s="3"/>
      <c r="C99" s="3"/>
      <c r="D99" s="3"/>
      <c r="E99" s="3"/>
      <c r="F99" s="3"/>
      <c r="G99" s="3"/>
      <c r="H99" s="3"/>
      <c r="I99" s="3"/>
      <c r="J99" s="3"/>
      <c r="K99" s="3"/>
      <c r="L99" s="3"/>
      <c r="M99" s="177"/>
      <c r="N99" s="8"/>
    </row>
    <row r="100" spans="1:14" x14ac:dyDescent="0.2">
      <c r="A100" s="2"/>
      <c r="B100" s="3"/>
      <c r="C100" s="3"/>
      <c r="D100" s="3"/>
      <c r="E100" s="3"/>
      <c r="F100" s="3"/>
      <c r="G100" s="3"/>
      <c r="H100" s="3"/>
      <c r="I100" s="3"/>
      <c r="J100" s="176"/>
      <c r="K100" s="8"/>
      <c r="L100" s="104"/>
      <c r="M100" s="3"/>
      <c r="N100" s="4"/>
    </row>
    <row r="101" spans="1:14" x14ac:dyDescent="0.2">
      <c r="A101" s="2"/>
      <c r="B101" s="3"/>
      <c r="C101" s="3"/>
      <c r="D101" s="3"/>
      <c r="E101" s="3"/>
      <c r="F101" s="3"/>
      <c r="G101" s="3"/>
      <c r="H101" s="3"/>
      <c r="I101" s="3"/>
      <c r="J101" s="177"/>
      <c r="K101" s="8"/>
      <c r="L101" s="3"/>
      <c r="M101" s="176"/>
      <c r="N101" s="8"/>
    </row>
    <row r="102" spans="1:14" x14ac:dyDescent="0.2">
      <c r="A102" s="2"/>
      <c r="B102" s="3"/>
      <c r="C102" s="3"/>
      <c r="D102" s="3"/>
      <c r="E102" s="3"/>
      <c r="F102" s="3"/>
      <c r="G102" s="3"/>
      <c r="H102" s="3"/>
      <c r="I102" s="4"/>
      <c r="J102" s="3"/>
      <c r="K102" s="3"/>
      <c r="L102" s="3"/>
      <c r="M102" s="177"/>
      <c r="N102" s="8"/>
    </row>
    <row r="103" spans="1:14" x14ac:dyDescent="0.2">
      <c r="A103" s="2"/>
      <c r="B103" s="3"/>
      <c r="C103" s="3"/>
      <c r="D103" s="3"/>
      <c r="E103" s="3"/>
      <c r="F103" s="3"/>
      <c r="G103" s="176"/>
      <c r="H103" s="8"/>
      <c r="I103" s="104"/>
      <c r="J103" s="3"/>
      <c r="K103" s="3"/>
      <c r="L103" s="3"/>
      <c r="M103" s="3"/>
      <c r="N103" s="4"/>
    </row>
    <row r="104" spans="1:14" x14ac:dyDescent="0.2">
      <c r="A104" s="2"/>
      <c r="B104" s="3"/>
      <c r="C104" s="3"/>
      <c r="D104" s="3"/>
      <c r="E104" s="3"/>
      <c r="F104" s="3"/>
      <c r="G104" s="177"/>
      <c r="H104" s="8"/>
      <c r="I104" s="4"/>
      <c r="J104" s="3"/>
      <c r="K104" s="3"/>
      <c r="L104" s="3"/>
      <c r="M104" s="176"/>
      <c r="N104" s="8"/>
    </row>
    <row r="105" spans="1:14" x14ac:dyDescent="0.2">
      <c r="A105" s="2"/>
      <c r="B105" s="3"/>
      <c r="C105" s="3"/>
      <c r="D105" s="3"/>
      <c r="E105" s="3"/>
      <c r="F105" s="4"/>
      <c r="G105" s="3"/>
      <c r="H105" s="3"/>
      <c r="I105" s="4"/>
      <c r="J105" s="3"/>
      <c r="K105" s="3"/>
      <c r="L105" s="3"/>
      <c r="M105" s="177"/>
      <c r="N105" s="8"/>
    </row>
    <row r="106" spans="1:14" x14ac:dyDescent="0.2">
      <c r="A106" s="2"/>
      <c r="B106" s="3"/>
      <c r="C106" s="3"/>
      <c r="D106" s="3"/>
      <c r="E106" s="3"/>
      <c r="F106" s="4"/>
      <c r="G106" s="3"/>
      <c r="H106" s="3"/>
      <c r="I106" s="3"/>
      <c r="J106" s="176"/>
      <c r="K106" s="8"/>
      <c r="L106" s="104"/>
      <c r="M106" s="3"/>
      <c r="N106" s="4"/>
    </row>
    <row r="107" spans="1:14" x14ac:dyDescent="0.2">
      <c r="A107" s="2"/>
      <c r="B107" s="3"/>
      <c r="C107" s="3"/>
      <c r="D107" s="3"/>
      <c r="E107" s="3"/>
      <c r="F107" s="4"/>
      <c r="G107" s="3"/>
      <c r="H107" s="3"/>
      <c r="I107" s="3"/>
      <c r="J107" s="177"/>
      <c r="K107" s="8"/>
      <c r="L107" s="3"/>
      <c r="M107" s="176"/>
      <c r="N107" s="8"/>
    </row>
    <row r="108" spans="1:14" x14ac:dyDescent="0.2">
      <c r="A108" s="2"/>
      <c r="B108" s="3"/>
      <c r="C108" s="3"/>
      <c r="D108" s="3"/>
      <c r="E108" s="3"/>
      <c r="F108" s="4"/>
      <c r="G108" s="3"/>
      <c r="H108" s="3"/>
      <c r="I108" s="3"/>
      <c r="J108" s="3"/>
      <c r="K108" s="3"/>
      <c r="L108" s="3"/>
      <c r="M108" s="177"/>
      <c r="N108" s="8"/>
    </row>
    <row r="109" spans="1:14" x14ac:dyDescent="0.2">
      <c r="A109" s="2"/>
      <c r="B109" s="3"/>
      <c r="C109" s="3"/>
      <c r="D109" s="176">
        <v>48</v>
      </c>
      <c r="E109" s="8" t="s">
        <v>854</v>
      </c>
      <c r="F109" s="104"/>
      <c r="G109" s="3"/>
      <c r="H109" s="3"/>
      <c r="I109" s="3"/>
      <c r="J109" s="3"/>
      <c r="K109" s="3"/>
      <c r="L109" s="3"/>
      <c r="M109" s="3"/>
      <c r="N109" s="4"/>
    </row>
    <row r="110" spans="1:14" x14ac:dyDescent="0.2">
      <c r="A110" s="2"/>
      <c r="B110" s="3"/>
      <c r="C110" s="3"/>
      <c r="D110" s="177"/>
      <c r="E110" s="8" t="s">
        <v>863</v>
      </c>
      <c r="F110" s="4"/>
      <c r="G110" s="3"/>
      <c r="H110" s="3"/>
      <c r="I110" s="3"/>
      <c r="J110" s="3"/>
      <c r="K110" s="3"/>
      <c r="L110" s="3"/>
      <c r="M110" s="176"/>
      <c r="N110" s="8"/>
    </row>
    <row r="111" spans="1:14" x14ac:dyDescent="0.2">
      <c r="A111" s="2"/>
      <c r="B111" s="3"/>
      <c r="C111" s="4"/>
      <c r="D111" s="3"/>
      <c r="E111" s="3" t="s">
        <v>888</v>
      </c>
      <c r="F111" s="4"/>
      <c r="G111" s="3"/>
      <c r="H111" s="3"/>
      <c r="I111" s="3"/>
      <c r="J111" s="3"/>
      <c r="K111" s="3"/>
      <c r="L111" s="3"/>
      <c r="M111" s="177"/>
      <c r="N111" s="8"/>
    </row>
    <row r="112" spans="1:14" x14ac:dyDescent="0.2">
      <c r="A112" s="2"/>
      <c r="B112" s="3"/>
      <c r="C112" s="4"/>
      <c r="D112" s="3"/>
      <c r="E112" s="3"/>
      <c r="F112" s="4"/>
      <c r="G112" s="3"/>
      <c r="H112" s="3"/>
      <c r="I112" s="3"/>
      <c r="J112" s="176"/>
      <c r="K112" s="8"/>
      <c r="L112" s="104"/>
      <c r="M112" s="3"/>
      <c r="N112" s="4"/>
    </row>
    <row r="113" spans="1:14" x14ac:dyDescent="0.2">
      <c r="A113" s="2"/>
      <c r="B113" s="3"/>
      <c r="C113" s="4"/>
      <c r="D113" s="3"/>
      <c r="E113" s="3"/>
      <c r="F113" s="4"/>
      <c r="G113" s="3"/>
      <c r="H113" s="3"/>
      <c r="I113" s="3"/>
      <c r="J113" s="177"/>
      <c r="K113" s="8"/>
      <c r="L113" s="3"/>
      <c r="M113" s="176"/>
      <c r="N113" s="8"/>
    </row>
    <row r="114" spans="1:14" x14ac:dyDescent="0.2">
      <c r="A114" s="2"/>
      <c r="B114" s="3"/>
      <c r="C114" s="4"/>
      <c r="D114" s="3"/>
      <c r="E114" s="3"/>
      <c r="F114" s="4"/>
      <c r="G114" s="3"/>
      <c r="H114" s="3"/>
      <c r="I114" s="4"/>
      <c r="J114" s="3"/>
      <c r="K114" s="3"/>
      <c r="L114" s="3"/>
      <c r="M114" s="177"/>
      <c r="N114" s="8"/>
    </row>
    <row r="115" spans="1:14" x14ac:dyDescent="0.2">
      <c r="A115" s="2"/>
      <c r="B115" s="3"/>
      <c r="C115" s="4"/>
      <c r="D115" s="3"/>
      <c r="E115" s="3"/>
      <c r="F115" s="3"/>
      <c r="G115" s="176"/>
      <c r="H115" s="8"/>
      <c r="I115" s="104"/>
      <c r="J115" s="3"/>
      <c r="K115" s="3"/>
      <c r="L115" s="3"/>
      <c r="M115" s="3"/>
      <c r="N115" s="4"/>
    </row>
    <row r="116" spans="1:14" x14ac:dyDescent="0.2">
      <c r="A116" s="2"/>
      <c r="B116" s="3"/>
      <c r="C116" s="4"/>
      <c r="D116" s="3"/>
      <c r="E116" s="3"/>
      <c r="F116" s="3"/>
      <c r="G116" s="177"/>
      <c r="H116" s="8"/>
      <c r="I116" s="4"/>
      <c r="J116" s="3"/>
      <c r="K116" s="3"/>
      <c r="L116" s="3"/>
      <c r="M116" s="176"/>
      <c r="N116" s="8"/>
    </row>
    <row r="117" spans="1:14" x14ac:dyDescent="0.2">
      <c r="A117" s="2"/>
      <c r="B117" s="3"/>
      <c r="C117" s="4"/>
      <c r="D117" s="3"/>
      <c r="E117" s="3"/>
      <c r="F117" s="3"/>
      <c r="G117" s="3"/>
      <c r="H117" s="3"/>
      <c r="I117" s="4"/>
      <c r="J117" s="3"/>
      <c r="K117" s="3"/>
      <c r="L117" s="3"/>
      <c r="M117" s="177"/>
      <c r="N117" s="8"/>
    </row>
    <row r="118" spans="1:14" x14ac:dyDescent="0.2">
      <c r="A118" s="2"/>
      <c r="B118" s="3"/>
      <c r="C118" s="4"/>
      <c r="D118" s="3"/>
      <c r="E118" s="3"/>
      <c r="F118" s="3"/>
      <c r="G118" s="3"/>
      <c r="H118" s="3"/>
      <c r="I118" s="3"/>
      <c r="J118" s="176"/>
      <c r="K118" s="8"/>
      <c r="L118" s="104"/>
      <c r="M118" s="3"/>
      <c r="N118" s="4"/>
    </row>
    <row r="119" spans="1:14" x14ac:dyDescent="0.2">
      <c r="A119" s="2"/>
      <c r="B119" s="3"/>
      <c r="C119" s="4"/>
      <c r="D119" s="3"/>
      <c r="E119" s="3"/>
      <c r="F119" s="3"/>
      <c r="G119" s="3"/>
      <c r="H119" s="3"/>
      <c r="I119" s="3"/>
      <c r="J119" s="177"/>
      <c r="K119" s="8"/>
      <c r="L119" s="3"/>
      <c r="M119" s="176"/>
      <c r="N119" s="8"/>
    </row>
    <row r="120" spans="1:14" x14ac:dyDescent="0.2">
      <c r="A120" s="2"/>
      <c r="B120" s="3"/>
      <c r="C120" s="4"/>
      <c r="D120" s="3"/>
      <c r="E120" s="3"/>
      <c r="F120" s="3"/>
      <c r="G120" s="3"/>
      <c r="H120" s="3"/>
      <c r="I120" s="3"/>
      <c r="J120" s="3"/>
      <c r="K120" s="3"/>
      <c r="L120" s="3"/>
      <c r="M120" s="177"/>
      <c r="N120" s="8"/>
    </row>
    <row r="121" spans="1:14" x14ac:dyDescent="0.2">
      <c r="A121" s="176">
        <v>24</v>
      </c>
      <c r="B121" s="8" t="s">
        <v>852</v>
      </c>
      <c r="C121" s="102"/>
      <c r="D121" s="3"/>
      <c r="E121" s="3"/>
      <c r="F121" s="3"/>
      <c r="G121" s="3"/>
      <c r="H121" s="3"/>
      <c r="I121" s="3"/>
      <c r="J121" s="3"/>
      <c r="K121" s="3"/>
      <c r="L121" s="3"/>
      <c r="M121" s="3"/>
      <c r="N121" s="4"/>
    </row>
    <row r="122" spans="1:14" x14ac:dyDescent="0.2">
      <c r="A122" s="177"/>
      <c r="B122" s="8" t="s">
        <v>861</v>
      </c>
      <c r="C122" s="49"/>
      <c r="D122" s="3"/>
      <c r="E122" s="3"/>
      <c r="F122" s="3"/>
      <c r="G122" s="3"/>
      <c r="H122" s="3"/>
      <c r="I122" s="3"/>
      <c r="J122" s="3"/>
      <c r="K122" s="3"/>
      <c r="L122" s="3"/>
      <c r="M122" s="176"/>
      <c r="N122" s="8"/>
    </row>
    <row r="123" spans="1:14" x14ac:dyDescent="0.2">
      <c r="A123" s="2"/>
      <c r="B123" s="3" t="s">
        <v>887</v>
      </c>
      <c r="C123" s="4"/>
      <c r="D123" s="3"/>
      <c r="E123" s="3"/>
      <c r="F123" s="3"/>
      <c r="G123" s="3"/>
      <c r="H123" s="3"/>
      <c r="I123" s="3"/>
      <c r="J123" s="3"/>
      <c r="K123" s="3"/>
      <c r="L123" s="3"/>
      <c r="M123" s="177"/>
      <c r="N123" s="8"/>
    </row>
    <row r="124" spans="1:14" x14ac:dyDescent="0.2">
      <c r="A124" s="2"/>
      <c r="B124" s="3"/>
      <c r="C124" s="4"/>
      <c r="D124" s="3"/>
      <c r="E124" s="3"/>
      <c r="F124" s="3"/>
      <c r="G124" s="3"/>
      <c r="H124" s="3"/>
      <c r="I124" s="3"/>
      <c r="J124" s="176"/>
      <c r="K124" s="8"/>
      <c r="L124" s="104"/>
      <c r="M124" s="3"/>
      <c r="N124" s="4"/>
    </row>
    <row r="125" spans="1:14" x14ac:dyDescent="0.2">
      <c r="A125" s="2"/>
      <c r="B125" s="3"/>
      <c r="C125" s="4"/>
      <c r="D125" s="3"/>
      <c r="E125" s="3"/>
      <c r="F125" s="3"/>
      <c r="G125" s="3"/>
      <c r="H125" s="3"/>
      <c r="I125" s="3"/>
      <c r="J125" s="177"/>
      <c r="K125" s="8"/>
      <c r="L125" s="3"/>
      <c r="M125" s="176"/>
      <c r="N125" s="8"/>
    </row>
    <row r="126" spans="1:14" x14ac:dyDescent="0.2">
      <c r="A126" s="2"/>
      <c r="B126" s="3"/>
      <c r="C126" s="4"/>
      <c r="D126" s="3"/>
      <c r="E126" s="3"/>
      <c r="F126" s="3"/>
      <c r="I126" s="4"/>
      <c r="J126" s="3"/>
      <c r="K126" s="3"/>
      <c r="L126" s="3"/>
      <c r="M126" s="177"/>
      <c r="N126" s="8"/>
    </row>
    <row r="127" spans="1:14" x14ac:dyDescent="0.2">
      <c r="A127" s="2"/>
      <c r="B127" s="3"/>
      <c r="C127" s="4"/>
      <c r="D127" s="3"/>
      <c r="E127" s="3"/>
      <c r="F127" s="3"/>
      <c r="G127" s="176">
        <v>98</v>
      </c>
      <c r="H127" s="8" t="s">
        <v>856</v>
      </c>
      <c r="I127" s="104"/>
      <c r="J127" s="3"/>
      <c r="K127" s="3"/>
      <c r="L127" s="3"/>
      <c r="M127" s="3"/>
      <c r="N127" s="4"/>
    </row>
    <row r="128" spans="1:14" x14ac:dyDescent="0.2">
      <c r="A128" s="2"/>
      <c r="B128" s="3"/>
      <c r="C128" s="4"/>
      <c r="D128" s="3"/>
      <c r="E128" s="3"/>
      <c r="F128" s="4"/>
      <c r="G128" s="177"/>
      <c r="H128" s="8" t="s">
        <v>372</v>
      </c>
      <c r="I128" s="4"/>
      <c r="J128" s="3"/>
      <c r="K128" s="3"/>
      <c r="L128" s="3"/>
      <c r="M128" s="176"/>
      <c r="N128" s="8"/>
    </row>
    <row r="129" spans="1:14" x14ac:dyDescent="0.2">
      <c r="A129" s="2"/>
      <c r="B129" s="3"/>
      <c r="C129" s="4"/>
      <c r="D129" s="3"/>
      <c r="E129" s="3"/>
      <c r="F129" s="4"/>
      <c r="G129" s="3"/>
      <c r="H129" s="3" t="s">
        <v>925</v>
      </c>
      <c r="I129" s="4"/>
      <c r="J129" s="3"/>
      <c r="K129" s="3"/>
      <c r="L129" s="3"/>
      <c r="M129" s="177"/>
      <c r="N129" s="8"/>
    </row>
    <row r="130" spans="1:14" x14ac:dyDescent="0.2">
      <c r="A130" s="2"/>
      <c r="B130" s="3"/>
      <c r="C130" s="4"/>
      <c r="D130" s="3"/>
      <c r="E130" s="3"/>
      <c r="F130" s="4"/>
      <c r="G130" s="3"/>
      <c r="H130" s="3"/>
      <c r="I130" s="3"/>
      <c r="J130" s="176"/>
      <c r="K130" s="8"/>
      <c r="L130" s="104"/>
      <c r="M130" s="3"/>
      <c r="N130" s="4"/>
    </row>
    <row r="131" spans="1:14" x14ac:dyDescent="0.2">
      <c r="A131" s="2"/>
      <c r="B131" s="3"/>
      <c r="C131" s="4"/>
      <c r="D131" s="3"/>
      <c r="E131" s="3"/>
      <c r="F131" s="4"/>
      <c r="G131" s="3"/>
      <c r="H131" s="3"/>
      <c r="I131" s="3"/>
      <c r="J131" s="177"/>
      <c r="K131" s="8"/>
      <c r="L131" s="3"/>
      <c r="M131" s="176"/>
      <c r="N131" s="8"/>
    </row>
    <row r="132" spans="1:14" x14ac:dyDescent="0.2">
      <c r="A132" s="2"/>
      <c r="B132" s="3"/>
      <c r="C132" s="4"/>
      <c r="F132" s="4"/>
      <c r="G132" s="3"/>
      <c r="H132" s="3"/>
      <c r="I132" s="3"/>
      <c r="J132" s="3"/>
      <c r="K132" s="3"/>
      <c r="L132" s="3"/>
      <c r="M132" s="177"/>
      <c r="N132" s="8"/>
    </row>
    <row r="133" spans="1:14" x14ac:dyDescent="0.2">
      <c r="A133" s="2"/>
      <c r="B133" s="3"/>
      <c r="C133" s="3"/>
      <c r="D133" s="176">
        <v>49</v>
      </c>
      <c r="E133" s="8" t="s">
        <v>855</v>
      </c>
      <c r="F133" s="104"/>
      <c r="G133" s="3"/>
      <c r="H133" s="3"/>
      <c r="I133" s="3"/>
      <c r="J133" s="3"/>
      <c r="K133" s="3"/>
      <c r="L133" s="3"/>
      <c r="M133" s="3"/>
      <c r="N133" s="4"/>
    </row>
    <row r="134" spans="1:14" x14ac:dyDescent="0.2">
      <c r="A134" s="2"/>
      <c r="B134" s="3"/>
      <c r="C134" s="3"/>
      <c r="D134" s="177"/>
      <c r="E134" s="8" t="s">
        <v>864</v>
      </c>
      <c r="F134" s="4"/>
      <c r="G134" s="3"/>
      <c r="H134" s="3"/>
      <c r="I134" s="3"/>
      <c r="J134" s="3"/>
      <c r="K134" s="3"/>
      <c r="L134" s="3"/>
      <c r="M134" s="176"/>
      <c r="N134" s="8"/>
    </row>
    <row r="135" spans="1:14" x14ac:dyDescent="0.2">
      <c r="A135" s="2"/>
      <c r="B135" s="3"/>
      <c r="C135" s="3"/>
      <c r="D135" s="3"/>
      <c r="E135" s="3"/>
      <c r="F135" s="4"/>
      <c r="G135" s="3"/>
      <c r="H135" s="3"/>
      <c r="I135" s="3"/>
      <c r="J135" s="3"/>
      <c r="K135" s="3"/>
      <c r="L135" s="3"/>
      <c r="M135" s="177"/>
      <c r="N135" s="8"/>
    </row>
    <row r="136" spans="1:14" x14ac:dyDescent="0.2">
      <c r="A136" s="2"/>
      <c r="B136" s="3"/>
      <c r="C136" s="3"/>
      <c r="D136" s="3"/>
      <c r="E136" s="3"/>
      <c r="F136" s="4"/>
      <c r="G136" s="3"/>
      <c r="H136" s="3"/>
      <c r="I136" s="3"/>
      <c r="J136" s="176"/>
      <c r="K136" s="8"/>
      <c r="L136" s="104"/>
      <c r="M136" s="3"/>
      <c r="N136" s="4"/>
    </row>
    <row r="137" spans="1:14" x14ac:dyDescent="0.2">
      <c r="A137" s="2"/>
      <c r="B137" s="3"/>
      <c r="C137" s="3"/>
      <c r="D137" s="3"/>
      <c r="E137" s="3"/>
      <c r="F137" s="4"/>
      <c r="G137" s="3"/>
      <c r="H137" s="3"/>
      <c r="I137" s="3"/>
      <c r="J137" s="177"/>
      <c r="K137" s="8"/>
      <c r="L137" s="3"/>
      <c r="M137" s="176"/>
      <c r="N137" s="8"/>
    </row>
    <row r="138" spans="1:14" x14ac:dyDescent="0.2">
      <c r="A138" s="2"/>
      <c r="B138" s="3"/>
      <c r="C138" s="3"/>
      <c r="D138" s="3"/>
      <c r="E138" s="3"/>
      <c r="F138" s="4"/>
      <c r="I138" s="4"/>
      <c r="J138" s="3"/>
      <c r="K138" s="3"/>
      <c r="L138" s="3"/>
      <c r="M138" s="177"/>
      <c r="N138" s="8"/>
    </row>
    <row r="139" spans="1:14" x14ac:dyDescent="0.2">
      <c r="A139" s="2"/>
      <c r="B139" s="3"/>
      <c r="C139" s="3"/>
      <c r="D139" s="3"/>
      <c r="E139" s="3"/>
      <c r="F139" s="3"/>
      <c r="G139" s="176">
        <v>99</v>
      </c>
      <c r="H139" s="8" t="s">
        <v>926</v>
      </c>
      <c r="I139" s="104"/>
      <c r="J139" s="3"/>
      <c r="K139" s="3"/>
      <c r="L139" s="3"/>
      <c r="M139" s="3"/>
      <c r="N139" s="4"/>
    </row>
    <row r="140" spans="1:14" x14ac:dyDescent="0.2">
      <c r="A140" s="2"/>
      <c r="B140" s="3"/>
      <c r="C140" s="3"/>
      <c r="D140" s="3"/>
      <c r="E140" s="3"/>
      <c r="F140" s="3"/>
      <c r="G140" s="177"/>
      <c r="H140" s="8" t="s">
        <v>372</v>
      </c>
      <c r="I140" s="4"/>
      <c r="J140" s="3"/>
      <c r="K140" s="3"/>
      <c r="L140" s="3"/>
      <c r="M140" s="176"/>
      <c r="N140" s="8"/>
    </row>
    <row r="141" spans="1:14" x14ac:dyDescent="0.2">
      <c r="A141" s="2"/>
      <c r="B141" s="3"/>
      <c r="C141" s="3"/>
      <c r="D141" s="3"/>
      <c r="E141" s="3"/>
      <c r="F141" s="3"/>
      <c r="G141" s="3"/>
      <c r="H141" s="3"/>
      <c r="I141" s="4"/>
      <c r="J141" s="3"/>
      <c r="K141" s="3"/>
      <c r="L141" s="3"/>
      <c r="M141" s="177"/>
      <c r="N141" s="8"/>
    </row>
    <row r="142" spans="1:14" x14ac:dyDescent="0.2">
      <c r="A142" s="2"/>
      <c r="B142" s="3"/>
      <c r="C142" s="3"/>
      <c r="D142" s="3"/>
      <c r="E142" s="3"/>
      <c r="F142" s="3"/>
      <c r="G142" s="3"/>
      <c r="H142" s="3"/>
      <c r="I142" s="3"/>
      <c r="J142" s="176"/>
      <c r="K142" s="8"/>
      <c r="L142" s="104"/>
      <c r="M142" s="3"/>
      <c r="N142" s="4"/>
    </row>
    <row r="143" spans="1:14" x14ac:dyDescent="0.2">
      <c r="A143" s="2"/>
      <c r="B143" s="3"/>
      <c r="C143" s="3"/>
      <c r="D143" s="3"/>
      <c r="E143" s="3"/>
      <c r="F143" s="3"/>
      <c r="G143" s="3"/>
      <c r="H143" s="3"/>
      <c r="I143" s="3"/>
      <c r="J143" s="177"/>
      <c r="K143" s="8"/>
      <c r="L143" s="3"/>
      <c r="M143" s="176"/>
      <c r="N143" s="8"/>
    </row>
    <row r="144" spans="1:14" x14ac:dyDescent="0.2">
      <c r="A144" s="2"/>
      <c r="B144" s="3"/>
      <c r="C144" s="3"/>
      <c r="D144" s="3"/>
      <c r="E144" s="3"/>
      <c r="F144" s="3"/>
      <c r="G144" s="3"/>
      <c r="H144" s="3"/>
      <c r="I144" s="3"/>
      <c r="J144" s="3"/>
      <c r="K144" s="3"/>
      <c r="L144" s="3"/>
      <c r="M144" s="178"/>
      <c r="N144" s="27"/>
    </row>
    <row r="145" spans="1:14" x14ac:dyDescent="0.2">
      <c r="A145" s="47"/>
      <c r="B145" s="48"/>
      <c r="C145" s="48"/>
      <c r="D145" s="48"/>
      <c r="E145" s="48"/>
      <c r="F145" s="48"/>
      <c r="G145" s="48"/>
      <c r="H145" s="48"/>
      <c r="I145" s="48"/>
      <c r="J145" s="48"/>
      <c r="K145" s="48"/>
      <c r="L145" s="48"/>
      <c r="M145" s="48"/>
      <c r="N145" s="49"/>
    </row>
    <row r="146" spans="1:14" x14ac:dyDescent="0.2">
      <c r="A146" s="2"/>
      <c r="B146" s="3"/>
      <c r="C146" s="3"/>
      <c r="D146" s="3"/>
      <c r="E146" s="3"/>
      <c r="F146" s="3"/>
      <c r="G146" s="3"/>
      <c r="H146" s="3"/>
      <c r="I146" s="3"/>
      <c r="J146" s="3"/>
      <c r="K146" s="3"/>
      <c r="L146" s="3"/>
      <c r="M146" s="176"/>
      <c r="N146" s="8"/>
    </row>
    <row r="147" spans="1:14" x14ac:dyDescent="0.2">
      <c r="A147" s="2"/>
      <c r="B147" s="3"/>
      <c r="C147" s="3"/>
      <c r="D147" s="3"/>
      <c r="E147" s="3"/>
      <c r="F147" s="3"/>
      <c r="G147" s="3"/>
      <c r="H147" s="3"/>
      <c r="I147" s="3"/>
      <c r="J147" s="3"/>
      <c r="K147" s="3"/>
      <c r="L147" s="3"/>
      <c r="M147" s="177"/>
      <c r="N147" s="8"/>
    </row>
    <row r="148" spans="1:14" x14ac:dyDescent="0.2">
      <c r="A148" s="2"/>
      <c r="B148" s="3"/>
      <c r="C148" s="3"/>
      <c r="D148" s="3"/>
      <c r="E148" s="3"/>
      <c r="F148" s="3"/>
      <c r="G148" s="3"/>
      <c r="H148" s="3"/>
      <c r="I148" s="3"/>
      <c r="J148" s="176"/>
      <c r="K148" s="8"/>
      <c r="L148" s="104"/>
      <c r="M148" s="3"/>
      <c r="N148" s="4"/>
    </row>
    <row r="149" spans="1:14" x14ac:dyDescent="0.2">
      <c r="A149" s="2"/>
      <c r="B149" s="3"/>
      <c r="C149" s="3"/>
      <c r="D149" s="3"/>
      <c r="E149" s="3"/>
      <c r="F149" s="3"/>
      <c r="G149" s="3"/>
      <c r="H149" s="3"/>
      <c r="I149" s="3"/>
      <c r="J149" s="177"/>
      <c r="K149" s="8"/>
      <c r="L149" s="3"/>
      <c r="M149" s="176"/>
      <c r="N149" s="8"/>
    </row>
    <row r="150" spans="1:14" x14ac:dyDescent="0.2">
      <c r="A150" s="2"/>
      <c r="B150" s="3"/>
      <c r="C150" s="3"/>
      <c r="D150" s="3"/>
      <c r="E150" s="3"/>
      <c r="F150" s="3"/>
      <c r="G150" s="3"/>
      <c r="H150" s="3"/>
      <c r="I150" s="4"/>
      <c r="J150" s="3"/>
      <c r="K150" s="3"/>
      <c r="L150" s="3"/>
      <c r="M150" s="177"/>
      <c r="N150" s="8"/>
    </row>
    <row r="151" spans="1:14" x14ac:dyDescent="0.2">
      <c r="A151" s="2"/>
      <c r="B151" s="3"/>
      <c r="C151" s="3"/>
      <c r="D151" s="3"/>
      <c r="E151" s="3"/>
      <c r="F151" s="3"/>
      <c r="G151" s="176"/>
      <c r="H151" s="8"/>
      <c r="I151" s="104"/>
      <c r="J151" s="3"/>
      <c r="K151" s="3"/>
      <c r="L151" s="3"/>
      <c r="M151" s="3"/>
      <c r="N151" s="4"/>
    </row>
    <row r="152" spans="1:14" x14ac:dyDescent="0.2">
      <c r="A152" s="2"/>
      <c r="B152" s="3"/>
      <c r="C152" s="3"/>
      <c r="D152" s="3"/>
      <c r="E152" s="3"/>
      <c r="F152" s="3"/>
      <c r="G152" s="177"/>
      <c r="H152" s="8"/>
      <c r="I152" s="4"/>
      <c r="J152" s="3"/>
      <c r="K152" s="3"/>
      <c r="L152" s="3"/>
      <c r="M152" s="176"/>
      <c r="N152" s="8"/>
    </row>
    <row r="153" spans="1:14" x14ac:dyDescent="0.2">
      <c r="A153" s="2"/>
      <c r="B153" s="3"/>
      <c r="C153" s="3"/>
      <c r="D153" s="3"/>
      <c r="E153" s="3"/>
      <c r="F153" s="4"/>
      <c r="G153" s="3"/>
      <c r="H153" s="3"/>
      <c r="I153" s="4"/>
      <c r="J153" s="3"/>
      <c r="K153" s="3"/>
      <c r="L153" s="3"/>
      <c r="M153" s="177"/>
      <c r="N153" s="8"/>
    </row>
    <row r="154" spans="1:14" x14ac:dyDescent="0.2">
      <c r="A154" s="2"/>
      <c r="B154" s="3"/>
      <c r="C154" s="3"/>
      <c r="D154" s="3"/>
      <c r="E154" s="3"/>
      <c r="F154" s="4"/>
      <c r="G154" s="3"/>
      <c r="H154" s="3"/>
      <c r="I154" s="3"/>
      <c r="J154" s="176"/>
      <c r="K154" s="8"/>
      <c r="L154" s="104"/>
      <c r="M154" s="3"/>
      <c r="N154" s="4"/>
    </row>
    <row r="155" spans="1:14" x14ac:dyDescent="0.2">
      <c r="A155" s="2"/>
      <c r="B155" s="3"/>
      <c r="C155" s="3"/>
      <c r="D155" s="3"/>
      <c r="E155" s="3"/>
      <c r="F155" s="4"/>
      <c r="G155" s="3"/>
      <c r="H155" s="3"/>
      <c r="I155" s="3"/>
      <c r="J155" s="177"/>
      <c r="K155" s="8"/>
      <c r="L155" s="3"/>
      <c r="M155" s="176"/>
      <c r="N155" s="8"/>
    </row>
    <row r="156" spans="1:14" x14ac:dyDescent="0.2">
      <c r="A156" s="2"/>
      <c r="B156" s="3"/>
      <c r="C156" s="3"/>
      <c r="D156" s="3"/>
      <c r="E156" s="3"/>
      <c r="F156" s="4"/>
      <c r="G156" s="3"/>
      <c r="H156" s="3"/>
      <c r="I156" s="3"/>
      <c r="J156" s="3"/>
      <c r="K156" s="3"/>
      <c r="L156" s="3"/>
      <c r="M156" s="177"/>
      <c r="N156" s="8"/>
    </row>
    <row r="157" spans="1:14" x14ac:dyDescent="0.2">
      <c r="A157" s="2"/>
      <c r="B157" s="3"/>
      <c r="C157" s="3"/>
      <c r="D157" s="176"/>
      <c r="E157" s="8"/>
      <c r="F157" s="104"/>
      <c r="G157" s="3"/>
      <c r="H157" s="3"/>
      <c r="I157" s="3"/>
      <c r="J157" s="3"/>
      <c r="K157" s="3"/>
      <c r="L157" s="3"/>
      <c r="M157" s="3"/>
      <c r="N157" s="4"/>
    </row>
    <row r="158" spans="1:14" x14ac:dyDescent="0.2">
      <c r="A158" s="2"/>
      <c r="B158" s="3"/>
      <c r="C158" s="3"/>
      <c r="D158" s="177"/>
      <c r="E158" s="8"/>
      <c r="F158" s="4"/>
      <c r="G158" s="3"/>
      <c r="H158" s="3"/>
      <c r="I158" s="3"/>
      <c r="J158" s="3"/>
      <c r="K158" s="3"/>
      <c r="L158" s="3"/>
      <c r="M158" s="176"/>
      <c r="N158" s="8"/>
    </row>
    <row r="159" spans="1:14" x14ac:dyDescent="0.2">
      <c r="A159" s="2"/>
      <c r="B159" s="3"/>
      <c r="C159" s="4"/>
      <c r="D159" s="3"/>
      <c r="E159" s="3"/>
      <c r="F159" s="4"/>
      <c r="G159" s="3"/>
      <c r="H159" s="3"/>
      <c r="I159" s="3"/>
      <c r="J159" s="3"/>
      <c r="K159" s="3"/>
      <c r="L159" s="3"/>
      <c r="M159" s="177"/>
      <c r="N159" s="8"/>
    </row>
    <row r="160" spans="1:14" x14ac:dyDescent="0.2">
      <c r="A160" s="2"/>
      <c r="B160" s="3"/>
      <c r="C160" s="4"/>
      <c r="D160" s="3"/>
      <c r="E160" s="3"/>
      <c r="F160" s="4"/>
      <c r="G160" s="3"/>
      <c r="H160" s="3"/>
      <c r="I160" s="3"/>
      <c r="J160" s="176"/>
      <c r="K160" s="8"/>
      <c r="L160" s="104"/>
      <c r="M160" s="3"/>
      <c r="N160" s="4"/>
    </row>
    <row r="161" spans="1:14" x14ac:dyDescent="0.2">
      <c r="A161" s="2"/>
      <c r="B161" s="3"/>
      <c r="C161" s="4"/>
      <c r="D161" s="3"/>
      <c r="E161" s="3"/>
      <c r="F161" s="4"/>
      <c r="G161" s="3"/>
      <c r="H161" s="3"/>
      <c r="I161" s="3"/>
      <c r="J161" s="177"/>
      <c r="K161" s="8"/>
      <c r="L161" s="3"/>
      <c r="M161" s="176"/>
      <c r="N161" s="8"/>
    </row>
    <row r="162" spans="1:14" x14ac:dyDescent="0.2">
      <c r="A162" s="2"/>
      <c r="B162" s="3"/>
      <c r="C162" s="4"/>
      <c r="D162" s="3"/>
      <c r="E162" s="3"/>
      <c r="F162" s="4"/>
      <c r="G162" s="3"/>
      <c r="H162" s="3"/>
      <c r="I162" s="4"/>
      <c r="J162" s="3"/>
      <c r="K162" s="3"/>
      <c r="L162" s="3"/>
      <c r="M162" s="177"/>
      <c r="N162" s="8"/>
    </row>
    <row r="163" spans="1:14" x14ac:dyDescent="0.2">
      <c r="A163" s="2"/>
      <c r="B163" s="3"/>
      <c r="C163" s="4"/>
      <c r="D163" s="3"/>
      <c r="E163" s="3"/>
      <c r="F163" s="3"/>
      <c r="G163" s="176"/>
      <c r="H163" s="8"/>
      <c r="I163" s="104"/>
      <c r="J163" s="3"/>
      <c r="K163" s="3"/>
      <c r="L163" s="3"/>
      <c r="M163" s="3"/>
      <c r="N163" s="4"/>
    </row>
    <row r="164" spans="1:14" x14ac:dyDescent="0.2">
      <c r="A164" s="2"/>
      <c r="B164" s="3"/>
      <c r="C164" s="4"/>
      <c r="D164" s="3"/>
      <c r="E164" s="3"/>
      <c r="F164" s="3"/>
      <c r="G164" s="177"/>
      <c r="H164" s="8"/>
      <c r="I164" s="4"/>
      <c r="J164" s="3"/>
      <c r="K164" s="3"/>
      <c r="L164" s="3"/>
      <c r="M164" s="176"/>
      <c r="N164" s="8"/>
    </row>
    <row r="165" spans="1:14" x14ac:dyDescent="0.2">
      <c r="A165" s="2"/>
      <c r="B165" s="3"/>
      <c r="C165" s="4"/>
      <c r="D165" s="3"/>
      <c r="E165" s="3"/>
      <c r="F165" s="3"/>
      <c r="G165" s="3"/>
      <c r="H165" s="3"/>
      <c r="I165" s="4"/>
      <c r="J165" s="3"/>
      <c r="K165" s="3"/>
      <c r="L165" s="3"/>
      <c r="M165" s="177"/>
      <c r="N165" s="8"/>
    </row>
    <row r="166" spans="1:14" x14ac:dyDescent="0.2">
      <c r="A166" s="2"/>
      <c r="B166" s="3"/>
      <c r="C166" s="4"/>
      <c r="D166" s="3"/>
      <c r="E166" s="3"/>
      <c r="F166" s="3"/>
      <c r="G166" s="3"/>
      <c r="H166" s="3"/>
      <c r="I166" s="3"/>
      <c r="J166" s="176"/>
      <c r="K166" s="8"/>
      <c r="L166" s="104"/>
      <c r="M166" s="3"/>
      <c r="N166" s="4"/>
    </row>
    <row r="167" spans="1:14" x14ac:dyDescent="0.2">
      <c r="A167" s="2"/>
      <c r="B167" s="3"/>
      <c r="C167" s="4"/>
      <c r="D167" s="3"/>
      <c r="E167" s="3"/>
      <c r="F167" s="3"/>
      <c r="G167" s="3"/>
      <c r="H167" s="3"/>
      <c r="I167" s="3"/>
      <c r="J167" s="177"/>
      <c r="K167" s="8"/>
      <c r="L167" s="3"/>
      <c r="M167" s="176"/>
      <c r="N167" s="8"/>
    </row>
    <row r="168" spans="1:14" x14ac:dyDescent="0.2">
      <c r="A168" s="2"/>
      <c r="B168" s="3"/>
      <c r="C168" s="4"/>
      <c r="D168" s="3"/>
      <c r="E168" s="3"/>
      <c r="F168" s="3"/>
      <c r="G168" s="3"/>
      <c r="H168" s="3"/>
      <c r="I168" s="3"/>
      <c r="J168" s="3"/>
      <c r="K168" s="3"/>
      <c r="L168" s="3"/>
      <c r="M168" s="177"/>
      <c r="N168" s="8"/>
    </row>
    <row r="169" spans="1:14" x14ac:dyDescent="0.2">
      <c r="A169" s="176"/>
      <c r="B169" s="8"/>
      <c r="C169" s="102"/>
      <c r="D169" s="3"/>
      <c r="E169" s="3"/>
      <c r="F169" s="3"/>
      <c r="G169" s="3"/>
      <c r="H169" s="3"/>
      <c r="I169" s="3"/>
      <c r="J169" s="3"/>
      <c r="K169" s="3"/>
      <c r="L169" s="3"/>
      <c r="M169" s="3"/>
      <c r="N169" s="4"/>
    </row>
    <row r="170" spans="1:14" x14ac:dyDescent="0.2">
      <c r="A170" s="177"/>
      <c r="B170" s="8"/>
      <c r="C170" s="49"/>
      <c r="D170" s="3"/>
      <c r="E170" s="3"/>
      <c r="F170" s="3"/>
      <c r="G170" s="3"/>
      <c r="H170" s="3"/>
      <c r="I170" s="3"/>
      <c r="J170" s="3"/>
      <c r="K170" s="3"/>
      <c r="L170" s="3"/>
      <c r="M170" s="176"/>
      <c r="N170" s="8"/>
    </row>
    <row r="171" spans="1:14" x14ac:dyDescent="0.2">
      <c r="A171" s="2"/>
      <c r="B171" s="3"/>
      <c r="C171" s="4"/>
      <c r="D171" s="3"/>
      <c r="E171" s="3"/>
      <c r="F171" s="3"/>
      <c r="G171" s="3"/>
      <c r="H171" s="3"/>
      <c r="I171" s="3"/>
      <c r="J171" s="3"/>
      <c r="K171" s="3"/>
      <c r="L171" s="3"/>
      <c r="M171" s="177"/>
      <c r="N171" s="8"/>
    </row>
    <row r="172" spans="1:14" x14ac:dyDescent="0.2">
      <c r="A172" s="2"/>
      <c r="B172" s="3"/>
      <c r="C172" s="4"/>
      <c r="D172" s="3"/>
      <c r="E172" s="3"/>
      <c r="F172" s="3"/>
      <c r="G172" s="3"/>
      <c r="H172" s="3"/>
      <c r="I172" s="3"/>
      <c r="J172" s="176"/>
      <c r="K172" s="8"/>
      <c r="L172" s="104"/>
      <c r="M172" s="3"/>
      <c r="N172" s="4"/>
    </row>
    <row r="173" spans="1:14" x14ac:dyDescent="0.2">
      <c r="A173" s="2"/>
      <c r="B173" s="3"/>
      <c r="C173" s="4"/>
      <c r="D173" s="3"/>
      <c r="E173" s="3"/>
      <c r="F173" s="3"/>
      <c r="G173" s="3"/>
      <c r="H173" s="3"/>
      <c r="I173" s="3"/>
      <c r="J173" s="177"/>
      <c r="K173" s="8"/>
      <c r="L173" s="3"/>
      <c r="M173" s="176"/>
      <c r="N173" s="8"/>
    </row>
    <row r="174" spans="1:14" x14ac:dyDescent="0.2">
      <c r="A174" s="2"/>
      <c r="B174" s="3"/>
      <c r="C174" s="4"/>
      <c r="D174" s="3"/>
      <c r="E174" s="3"/>
      <c r="F174" s="3"/>
      <c r="I174" s="4"/>
      <c r="J174" s="3"/>
      <c r="K174" s="3"/>
      <c r="L174" s="3"/>
      <c r="M174" s="177"/>
      <c r="N174" s="8"/>
    </row>
    <row r="175" spans="1:14" x14ac:dyDescent="0.2">
      <c r="A175" s="2"/>
      <c r="B175" s="3"/>
      <c r="C175" s="4"/>
      <c r="D175" s="3"/>
      <c r="E175" s="3"/>
      <c r="F175" s="3"/>
      <c r="G175" s="176"/>
      <c r="H175" s="8"/>
      <c r="I175" s="104"/>
      <c r="J175" s="3"/>
      <c r="K175" s="3"/>
      <c r="L175" s="3"/>
      <c r="M175" s="3"/>
      <c r="N175" s="4"/>
    </row>
    <row r="176" spans="1:14" x14ac:dyDescent="0.2">
      <c r="A176" s="2"/>
      <c r="B176" s="3"/>
      <c r="C176" s="4"/>
      <c r="D176" s="3"/>
      <c r="E176" s="3"/>
      <c r="F176" s="4"/>
      <c r="G176" s="177"/>
      <c r="H176" s="8"/>
      <c r="I176" s="4"/>
      <c r="J176" s="3"/>
      <c r="K176" s="3"/>
      <c r="L176" s="3"/>
      <c r="M176" s="176"/>
      <c r="N176" s="8"/>
    </row>
    <row r="177" spans="1:14" x14ac:dyDescent="0.2">
      <c r="A177" s="2"/>
      <c r="B177" s="3"/>
      <c r="C177" s="4"/>
      <c r="D177" s="3"/>
      <c r="E177" s="3"/>
      <c r="F177" s="4"/>
      <c r="G177" s="3"/>
      <c r="H177" s="3"/>
      <c r="I177" s="4"/>
      <c r="J177" s="3"/>
      <c r="K177" s="3"/>
      <c r="L177" s="3"/>
      <c r="M177" s="177"/>
      <c r="N177" s="8"/>
    </row>
    <row r="178" spans="1:14" x14ac:dyDescent="0.2">
      <c r="A178" s="2"/>
      <c r="B178" s="3"/>
      <c r="C178" s="4"/>
      <c r="D178" s="3"/>
      <c r="E178" s="3"/>
      <c r="F178" s="4"/>
      <c r="G178" s="3"/>
      <c r="H178" s="3"/>
      <c r="I178" s="3"/>
      <c r="J178" s="176"/>
      <c r="K178" s="8"/>
      <c r="L178" s="104"/>
      <c r="M178" s="3"/>
      <c r="N178" s="4"/>
    </row>
    <row r="179" spans="1:14" x14ac:dyDescent="0.2">
      <c r="A179" s="2"/>
      <c r="B179" s="3"/>
      <c r="C179" s="4"/>
      <c r="D179" s="3"/>
      <c r="E179" s="3"/>
      <c r="F179" s="4"/>
      <c r="G179" s="3"/>
      <c r="H179" s="3"/>
      <c r="I179" s="3"/>
      <c r="J179" s="177"/>
      <c r="K179" s="8"/>
      <c r="L179" s="3"/>
      <c r="M179" s="176"/>
      <c r="N179" s="8"/>
    </row>
    <row r="180" spans="1:14" x14ac:dyDescent="0.2">
      <c r="A180" s="2"/>
      <c r="B180" s="3"/>
      <c r="C180" s="4"/>
      <c r="F180" s="4"/>
      <c r="G180" s="3"/>
      <c r="H180" s="3"/>
      <c r="I180" s="3"/>
      <c r="J180" s="3"/>
      <c r="K180" s="3"/>
      <c r="L180" s="3"/>
      <c r="M180" s="177"/>
      <c r="N180" s="8"/>
    </row>
    <row r="181" spans="1:14" x14ac:dyDescent="0.2">
      <c r="A181" s="2"/>
      <c r="B181" s="3"/>
      <c r="C181" s="3"/>
      <c r="D181" s="176"/>
      <c r="E181" s="8"/>
      <c r="F181" s="104"/>
      <c r="G181" s="3"/>
      <c r="H181" s="3"/>
      <c r="I181" s="3"/>
      <c r="J181" s="3"/>
      <c r="K181" s="3"/>
      <c r="L181" s="3"/>
      <c r="M181" s="3"/>
      <c r="N181" s="4"/>
    </row>
    <row r="182" spans="1:14" x14ac:dyDescent="0.2">
      <c r="A182" s="2"/>
      <c r="B182" s="3"/>
      <c r="C182" s="3"/>
      <c r="D182" s="177"/>
      <c r="E182" s="8"/>
      <c r="F182" s="4"/>
      <c r="G182" s="3"/>
      <c r="H182" s="3"/>
      <c r="I182" s="3"/>
      <c r="J182" s="3"/>
      <c r="K182" s="3"/>
      <c r="L182" s="3"/>
      <c r="M182" s="176"/>
      <c r="N182" s="8"/>
    </row>
    <row r="183" spans="1:14" x14ac:dyDescent="0.2">
      <c r="A183" s="2"/>
      <c r="B183" s="3"/>
      <c r="C183" s="3"/>
      <c r="D183" s="3"/>
      <c r="E183" s="3"/>
      <c r="F183" s="4"/>
      <c r="G183" s="3"/>
      <c r="H183" s="3"/>
      <c r="I183" s="3"/>
      <c r="J183" s="3"/>
      <c r="K183" s="3"/>
      <c r="L183" s="3"/>
      <c r="M183" s="177"/>
      <c r="N183" s="8"/>
    </row>
    <row r="184" spans="1:14" x14ac:dyDescent="0.2">
      <c r="A184" s="2"/>
      <c r="B184" s="3"/>
      <c r="C184" s="3"/>
      <c r="D184" s="3"/>
      <c r="E184" s="3"/>
      <c r="F184" s="4"/>
      <c r="G184" s="3"/>
      <c r="H184" s="3"/>
      <c r="I184" s="3"/>
      <c r="J184" s="176"/>
      <c r="K184" s="8"/>
      <c r="L184" s="104"/>
      <c r="M184" s="3"/>
      <c r="N184" s="4"/>
    </row>
    <row r="185" spans="1:14" x14ac:dyDescent="0.2">
      <c r="A185" s="2"/>
      <c r="B185" s="3"/>
      <c r="C185" s="3"/>
      <c r="D185" s="3"/>
      <c r="E185" s="3"/>
      <c r="F185" s="4"/>
      <c r="G185" s="3"/>
      <c r="H185" s="3"/>
      <c r="I185" s="3"/>
      <c r="J185" s="177"/>
      <c r="K185" s="8"/>
      <c r="L185" s="3"/>
      <c r="M185" s="176"/>
      <c r="N185" s="8"/>
    </row>
    <row r="186" spans="1:14" x14ac:dyDescent="0.2">
      <c r="A186" s="2"/>
      <c r="B186" s="3"/>
      <c r="C186" s="3"/>
      <c r="D186" s="3"/>
      <c r="E186" s="3"/>
      <c r="F186" s="4"/>
      <c r="I186" s="4"/>
      <c r="J186" s="3"/>
      <c r="K186" s="3"/>
      <c r="L186" s="3"/>
      <c r="M186" s="177"/>
      <c r="N186" s="8"/>
    </row>
    <row r="187" spans="1:14" x14ac:dyDescent="0.2">
      <c r="A187" s="2"/>
      <c r="B187" s="3"/>
      <c r="C187" s="3"/>
      <c r="D187" s="3"/>
      <c r="E187" s="3"/>
      <c r="F187" s="3"/>
      <c r="G187" s="176"/>
      <c r="H187" s="8"/>
      <c r="I187" s="104"/>
      <c r="J187" s="3"/>
      <c r="K187" s="3"/>
      <c r="L187" s="3"/>
      <c r="M187" s="3"/>
      <c r="N187" s="4"/>
    </row>
    <row r="188" spans="1:14" x14ac:dyDescent="0.2">
      <c r="A188" s="2"/>
      <c r="B188" s="3"/>
      <c r="C188" s="3"/>
      <c r="D188" s="3"/>
      <c r="E188" s="3"/>
      <c r="F188" s="3"/>
      <c r="G188" s="177"/>
      <c r="H188" s="8"/>
      <c r="I188" s="4"/>
      <c r="J188" s="3"/>
      <c r="K188" s="3"/>
      <c r="L188" s="3"/>
      <c r="M188" s="176"/>
      <c r="N188" s="8"/>
    </row>
    <row r="189" spans="1:14" x14ac:dyDescent="0.2">
      <c r="A189" s="2"/>
      <c r="B189" s="3"/>
      <c r="C189" s="3"/>
      <c r="D189" s="3"/>
      <c r="E189" s="3"/>
      <c r="F189" s="3"/>
      <c r="G189" s="3"/>
      <c r="H189" s="3"/>
      <c r="I189" s="4"/>
      <c r="J189" s="3"/>
      <c r="K189" s="3"/>
      <c r="L189" s="3"/>
      <c r="M189" s="177"/>
      <c r="N189" s="8"/>
    </row>
    <row r="190" spans="1:14" x14ac:dyDescent="0.2">
      <c r="A190" s="2"/>
      <c r="B190" s="3"/>
      <c r="C190" s="3"/>
      <c r="D190" s="3"/>
      <c r="E190" s="3"/>
      <c r="F190" s="3"/>
      <c r="G190" s="3"/>
      <c r="H190" s="3"/>
      <c r="I190" s="3"/>
      <c r="J190" s="176"/>
      <c r="K190" s="8"/>
      <c r="L190" s="104"/>
      <c r="M190" s="3"/>
      <c r="N190" s="4"/>
    </row>
    <row r="191" spans="1:14" x14ac:dyDescent="0.2">
      <c r="A191" s="2"/>
      <c r="B191" s="3"/>
      <c r="C191" s="3"/>
      <c r="D191" s="3"/>
      <c r="E191" s="3"/>
      <c r="F191" s="3"/>
      <c r="G191" s="3"/>
      <c r="H191" s="3"/>
      <c r="I191" s="3"/>
      <c r="J191" s="177"/>
      <c r="K191" s="8"/>
      <c r="L191" s="3"/>
      <c r="M191" s="176"/>
      <c r="N191" s="8"/>
    </row>
    <row r="192" spans="1:14" x14ac:dyDescent="0.2">
      <c r="A192" s="2"/>
      <c r="B192" s="3"/>
      <c r="C192" s="3"/>
      <c r="D192" s="3"/>
      <c r="E192" s="3"/>
      <c r="F192" s="3"/>
      <c r="G192" s="3"/>
      <c r="H192" s="3"/>
      <c r="I192" s="3"/>
      <c r="J192" s="3"/>
      <c r="K192" s="3"/>
      <c r="L192" s="3"/>
      <c r="M192" s="178"/>
      <c r="N192" s="27"/>
    </row>
    <row r="193" spans="1:14" x14ac:dyDescent="0.2">
      <c r="A193" s="47"/>
      <c r="B193" s="48"/>
      <c r="C193" s="48"/>
      <c r="D193" s="48"/>
      <c r="E193" s="48"/>
      <c r="F193" s="48"/>
      <c r="G193" s="48"/>
      <c r="H193" s="48"/>
      <c r="I193" s="48"/>
      <c r="J193" s="48"/>
      <c r="K193" s="48"/>
      <c r="L193" s="48"/>
      <c r="M193" s="48"/>
      <c r="N193" s="49"/>
    </row>
    <row r="194" spans="1:14" x14ac:dyDescent="0.2">
      <c r="A194" s="2"/>
      <c r="B194" s="3"/>
      <c r="C194" s="3"/>
      <c r="D194" s="3"/>
      <c r="E194" s="3"/>
      <c r="F194" s="3"/>
      <c r="G194" s="3"/>
      <c r="H194" s="3"/>
      <c r="I194" s="3"/>
      <c r="J194" s="3"/>
      <c r="K194" s="3"/>
      <c r="L194" s="3"/>
      <c r="M194" s="176"/>
      <c r="N194" s="8"/>
    </row>
    <row r="195" spans="1:14" x14ac:dyDescent="0.2">
      <c r="A195" s="2"/>
      <c r="B195" s="3"/>
      <c r="C195" s="3"/>
      <c r="D195" s="3"/>
      <c r="E195" s="3"/>
      <c r="F195" s="3"/>
      <c r="G195" s="3"/>
      <c r="H195" s="3"/>
      <c r="I195" s="3"/>
      <c r="J195" s="3"/>
      <c r="K195" s="3"/>
      <c r="L195" s="3"/>
      <c r="M195" s="177"/>
      <c r="N195" s="8"/>
    </row>
    <row r="196" spans="1:14" x14ac:dyDescent="0.2">
      <c r="A196" s="2"/>
      <c r="B196" s="3"/>
      <c r="C196" s="3"/>
      <c r="D196" s="3"/>
      <c r="E196" s="3"/>
      <c r="F196" s="3"/>
      <c r="G196" s="3"/>
      <c r="H196" s="3"/>
      <c r="I196" s="3"/>
      <c r="J196" s="176"/>
      <c r="K196" s="8"/>
      <c r="L196" s="104"/>
      <c r="M196" s="3"/>
      <c r="N196" s="4"/>
    </row>
    <row r="197" spans="1:14" x14ac:dyDescent="0.2">
      <c r="A197" s="2"/>
      <c r="B197" s="3"/>
      <c r="C197" s="3"/>
      <c r="D197" s="3"/>
      <c r="E197" s="3"/>
      <c r="F197" s="3"/>
      <c r="G197" s="3"/>
      <c r="H197" s="3"/>
      <c r="I197" s="3"/>
      <c r="J197" s="177"/>
      <c r="K197" s="8"/>
      <c r="L197" s="3"/>
      <c r="M197" s="176"/>
      <c r="N197" s="8"/>
    </row>
    <row r="198" spans="1:14" x14ac:dyDescent="0.2">
      <c r="A198" s="2"/>
      <c r="B198" s="3"/>
      <c r="C198" s="3"/>
      <c r="D198" s="3"/>
      <c r="E198" s="3"/>
      <c r="F198" s="3"/>
      <c r="G198" s="3"/>
      <c r="H198" s="3"/>
      <c r="I198" s="4"/>
      <c r="J198" s="3"/>
      <c r="K198" s="3"/>
      <c r="L198" s="3"/>
      <c r="M198" s="177"/>
      <c r="N198" s="8"/>
    </row>
    <row r="199" spans="1:14" x14ac:dyDescent="0.2">
      <c r="A199" s="2"/>
      <c r="B199" s="3"/>
      <c r="C199" s="3"/>
      <c r="D199" s="3"/>
      <c r="E199" s="3"/>
      <c r="F199" s="3"/>
      <c r="G199" s="176"/>
      <c r="H199" s="8"/>
      <c r="I199" s="104"/>
      <c r="J199" s="3"/>
      <c r="K199" s="3"/>
      <c r="L199" s="3"/>
      <c r="M199" s="3"/>
      <c r="N199" s="4"/>
    </row>
    <row r="200" spans="1:14" x14ac:dyDescent="0.2">
      <c r="A200" s="2"/>
      <c r="B200" s="3"/>
      <c r="C200" s="3"/>
      <c r="D200" s="3"/>
      <c r="E200" s="3"/>
      <c r="F200" s="3"/>
      <c r="G200" s="177"/>
      <c r="H200" s="8"/>
      <c r="I200" s="4"/>
      <c r="J200" s="3"/>
      <c r="K200" s="3"/>
      <c r="L200" s="3"/>
      <c r="M200" s="176"/>
      <c r="N200" s="8"/>
    </row>
    <row r="201" spans="1:14" x14ac:dyDescent="0.2">
      <c r="A201" s="2"/>
      <c r="B201" s="3"/>
      <c r="C201" s="3"/>
      <c r="D201" s="3"/>
      <c r="E201" s="3"/>
      <c r="F201" s="4"/>
      <c r="G201" s="3"/>
      <c r="H201" s="3"/>
      <c r="I201" s="4"/>
      <c r="J201" s="3"/>
      <c r="K201" s="3"/>
      <c r="L201" s="3"/>
      <c r="M201" s="177"/>
      <c r="N201" s="8"/>
    </row>
    <row r="202" spans="1:14" x14ac:dyDescent="0.2">
      <c r="A202" s="2"/>
      <c r="B202" s="3"/>
      <c r="C202" s="3"/>
      <c r="D202" s="3"/>
      <c r="E202" s="3"/>
      <c r="F202" s="4"/>
      <c r="G202" s="3"/>
      <c r="H202" s="3"/>
      <c r="I202" s="3"/>
      <c r="J202" s="176"/>
      <c r="K202" s="8"/>
      <c r="L202" s="104"/>
      <c r="M202" s="3"/>
      <c r="N202" s="4"/>
    </row>
    <row r="203" spans="1:14" x14ac:dyDescent="0.2">
      <c r="A203" s="2"/>
      <c r="B203" s="3"/>
      <c r="C203" s="3"/>
      <c r="D203" s="3"/>
      <c r="E203" s="3"/>
      <c r="F203" s="4"/>
      <c r="G203" s="3"/>
      <c r="H203" s="3"/>
      <c r="I203" s="3"/>
      <c r="J203" s="177"/>
      <c r="K203" s="8"/>
      <c r="L203" s="3"/>
      <c r="M203" s="176"/>
      <c r="N203" s="8"/>
    </row>
    <row r="204" spans="1:14" x14ac:dyDescent="0.2">
      <c r="A204" s="2"/>
      <c r="B204" s="3"/>
      <c r="C204" s="3"/>
      <c r="D204" s="3"/>
      <c r="E204" s="3"/>
      <c r="F204" s="4"/>
      <c r="G204" s="3"/>
      <c r="H204" s="3"/>
      <c r="I204" s="3"/>
      <c r="J204" s="3"/>
      <c r="K204" s="3"/>
      <c r="L204" s="3"/>
      <c r="M204" s="177"/>
      <c r="N204" s="8"/>
    </row>
    <row r="205" spans="1:14" x14ac:dyDescent="0.2">
      <c r="A205" s="2"/>
      <c r="B205" s="3"/>
      <c r="C205" s="3"/>
      <c r="D205" s="176"/>
      <c r="E205" s="8"/>
      <c r="F205" s="104"/>
      <c r="G205" s="3"/>
      <c r="H205" s="3"/>
      <c r="I205" s="3"/>
      <c r="J205" s="3"/>
      <c r="K205" s="3"/>
      <c r="L205" s="3"/>
      <c r="M205" s="3"/>
      <c r="N205" s="4"/>
    </row>
    <row r="206" spans="1:14" x14ac:dyDescent="0.2">
      <c r="A206" s="2"/>
      <c r="B206" s="3"/>
      <c r="C206" s="3"/>
      <c r="D206" s="177"/>
      <c r="E206" s="8"/>
      <c r="F206" s="4"/>
      <c r="G206" s="3"/>
      <c r="H206" s="3"/>
      <c r="I206" s="3"/>
      <c r="J206" s="3"/>
      <c r="K206" s="3"/>
      <c r="L206" s="3"/>
      <c r="M206" s="176"/>
      <c r="N206" s="8"/>
    </row>
    <row r="207" spans="1:14" x14ac:dyDescent="0.2">
      <c r="A207" s="2"/>
      <c r="B207" s="3"/>
      <c r="C207" s="4"/>
      <c r="D207" s="3"/>
      <c r="E207" s="3"/>
      <c r="F207" s="4"/>
      <c r="G207" s="3"/>
      <c r="H207" s="3"/>
      <c r="I207" s="3"/>
      <c r="J207" s="3"/>
      <c r="K207" s="3"/>
      <c r="L207" s="3"/>
      <c r="M207" s="177"/>
      <c r="N207" s="8"/>
    </row>
    <row r="208" spans="1:14" x14ac:dyDescent="0.2">
      <c r="A208" s="2"/>
      <c r="B208" s="3"/>
      <c r="C208" s="4"/>
      <c r="D208" s="3"/>
      <c r="E208" s="3"/>
      <c r="F208" s="4"/>
      <c r="G208" s="3"/>
      <c r="H208" s="3"/>
      <c r="I208" s="3"/>
      <c r="J208" s="176"/>
      <c r="K208" s="8"/>
      <c r="L208" s="104"/>
      <c r="M208" s="3"/>
      <c r="N208" s="4"/>
    </row>
    <row r="209" spans="1:14" x14ac:dyDescent="0.2">
      <c r="A209" s="2"/>
      <c r="B209" s="3"/>
      <c r="C209" s="4"/>
      <c r="D209" s="3"/>
      <c r="E209" s="3"/>
      <c r="F209" s="4"/>
      <c r="G209" s="3"/>
      <c r="H209" s="3"/>
      <c r="I209" s="3"/>
      <c r="J209" s="177"/>
      <c r="K209" s="8"/>
      <c r="L209" s="3"/>
      <c r="M209" s="176"/>
      <c r="N209" s="8"/>
    </row>
    <row r="210" spans="1:14" x14ac:dyDescent="0.2">
      <c r="A210" s="2"/>
      <c r="B210" s="3"/>
      <c r="C210" s="4"/>
      <c r="D210" s="3"/>
      <c r="E210" s="3"/>
      <c r="F210" s="4"/>
      <c r="G210" s="3"/>
      <c r="H210" s="3"/>
      <c r="I210" s="4"/>
      <c r="J210" s="3"/>
      <c r="K210" s="3"/>
      <c r="L210" s="3"/>
      <c r="M210" s="177"/>
      <c r="N210" s="8"/>
    </row>
    <row r="211" spans="1:14" x14ac:dyDescent="0.2">
      <c r="A211" s="2"/>
      <c r="B211" s="3"/>
      <c r="C211" s="4"/>
      <c r="D211" s="3"/>
      <c r="E211" s="3"/>
      <c r="F211" s="3"/>
      <c r="G211" s="176"/>
      <c r="H211" s="8"/>
      <c r="I211" s="104"/>
      <c r="J211" s="3"/>
      <c r="K211" s="3"/>
      <c r="L211" s="3"/>
      <c r="M211" s="3"/>
      <c r="N211" s="4"/>
    </row>
    <row r="212" spans="1:14" x14ac:dyDescent="0.2">
      <c r="A212" s="2"/>
      <c r="B212" s="3"/>
      <c r="C212" s="4"/>
      <c r="D212" s="3"/>
      <c r="E212" s="3"/>
      <c r="F212" s="3"/>
      <c r="G212" s="177"/>
      <c r="H212" s="8"/>
      <c r="I212" s="4"/>
      <c r="J212" s="3"/>
      <c r="K212" s="3"/>
      <c r="L212" s="3"/>
      <c r="M212" s="176"/>
      <c r="N212" s="8"/>
    </row>
    <row r="213" spans="1:14" x14ac:dyDescent="0.2">
      <c r="A213" s="2"/>
      <c r="B213" s="3"/>
      <c r="C213" s="4"/>
      <c r="D213" s="3"/>
      <c r="E213" s="3"/>
      <c r="F213" s="3"/>
      <c r="G213" s="3"/>
      <c r="H213" s="3"/>
      <c r="I213" s="4"/>
      <c r="J213" s="3"/>
      <c r="K213" s="3"/>
      <c r="L213" s="3"/>
      <c r="M213" s="177"/>
      <c r="N213" s="8"/>
    </row>
    <row r="214" spans="1:14" x14ac:dyDescent="0.2">
      <c r="A214" s="2"/>
      <c r="B214" s="3"/>
      <c r="C214" s="4"/>
      <c r="D214" s="3"/>
      <c r="E214" s="3"/>
      <c r="F214" s="3"/>
      <c r="G214" s="3"/>
      <c r="H214" s="3"/>
      <c r="I214" s="3"/>
      <c r="J214" s="176"/>
      <c r="K214" s="8"/>
      <c r="L214" s="104"/>
      <c r="M214" s="3"/>
      <c r="N214" s="4"/>
    </row>
    <row r="215" spans="1:14" x14ac:dyDescent="0.2">
      <c r="A215" s="2"/>
      <c r="B215" s="3"/>
      <c r="C215" s="4"/>
      <c r="D215" s="3"/>
      <c r="E215" s="3"/>
      <c r="F215" s="3"/>
      <c r="G215" s="3"/>
      <c r="H215" s="3"/>
      <c r="I215" s="3"/>
      <c r="J215" s="177"/>
      <c r="K215" s="8"/>
      <c r="L215" s="3"/>
      <c r="M215" s="176"/>
      <c r="N215" s="8"/>
    </row>
    <row r="216" spans="1:14" x14ac:dyDescent="0.2">
      <c r="A216" s="2"/>
      <c r="B216" s="3"/>
      <c r="C216" s="4"/>
      <c r="D216" s="3"/>
      <c r="E216" s="3"/>
      <c r="F216" s="3"/>
      <c r="G216" s="3"/>
      <c r="H216" s="3"/>
      <c r="I216" s="3"/>
      <c r="J216" s="3"/>
      <c r="K216" s="3"/>
      <c r="L216" s="3"/>
      <c r="M216" s="177"/>
      <c r="N216" s="8"/>
    </row>
    <row r="217" spans="1:14" x14ac:dyDescent="0.2">
      <c r="A217" s="176"/>
      <c r="B217" s="8"/>
      <c r="C217" s="102"/>
      <c r="D217" s="3"/>
      <c r="E217" s="3"/>
      <c r="F217" s="3"/>
      <c r="G217" s="3"/>
      <c r="H217" s="3"/>
      <c r="I217" s="3"/>
      <c r="J217" s="3"/>
      <c r="K217" s="3"/>
      <c r="L217" s="3"/>
      <c r="M217" s="3"/>
      <c r="N217" s="4"/>
    </row>
    <row r="218" spans="1:14" x14ac:dyDescent="0.2">
      <c r="A218" s="177"/>
      <c r="B218" s="8"/>
      <c r="C218" s="49"/>
      <c r="D218" s="3"/>
      <c r="E218" s="3"/>
      <c r="F218" s="3"/>
      <c r="G218" s="3"/>
      <c r="H218" s="3"/>
      <c r="I218" s="3"/>
      <c r="J218" s="3"/>
      <c r="K218" s="3"/>
      <c r="L218" s="3"/>
      <c r="M218" s="176"/>
      <c r="N218" s="8"/>
    </row>
    <row r="219" spans="1:14" x14ac:dyDescent="0.2">
      <c r="A219" s="2"/>
      <c r="B219" s="3"/>
      <c r="C219" s="4"/>
      <c r="D219" s="3"/>
      <c r="E219" s="3"/>
      <c r="F219" s="3"/>
      <c r="G219" s="3"/>
      <c r="H219" s="3"/>
      <c r="I219" s="3"/>
      <c r="J219" s="3"/>
      <c r="K219" s="3"/>
      <c r="L219" s="3"/>
      <c r="M219" s="177"/>
      <c r="N219" s="8"/>
    </row>
    <row r="220" spans="1:14" x14ac:dyDescent="0.2">
      <c r="A220" s="2"/>
      <c r="B220" s="3"/>
      <c r="C220" s="4"/>
      <c r="D220" s="3"/>
      <c r="E220" s="3"/>
      <c r="F220" s="3"/>
      <c r="G220" s="3"/>
      <c r="H220" s="3"/>
      <c r="I220" s="3"/>
      <c r="J220" s="176"/>
      <c r="K220" s="8"/>
      <c r="L220" s="104"/>
      <c r="M220" s="3"/>
      <c r="N220" s="4"/>
    </row>
    <row r="221" spans="1:14" x14ac:dyDescent="0.2">
      <c r="A221" s="2"/>
      <c r="B221" s="3"/>
      <c r="C221" s="4"/>
      <c r="D221" s="3"/>
      <c r="E221" s="3"/>
      <c r="F221" s="3"/>
      <c r="G221" s="3"/>
      <c r="H221" s="3"/>
      <c r="I221" s="3"/>
      <c r="J221" s="177"/>
      <c r="K221" s="8"/>
      <c r="L221" s="3"/>
      <c r="M221" s="176"/>
      <c r="N221" s="8"/>
    </row>
    <row r="222" spans="1:14" x14ac:dyDescent="0.2">
      <c r="A222" s="2"/>
      <c r="B222" s="3"/>
      <c r="C222" s="4"/>
      <c r="D222" s="3"/>
      <c r="E222" s="3"/>
      <c r="F222" s="3"/>
      <c r="I222" s="4"/>
      <c r="J222" s="3"/>
      <c r="K222" s="3"/>
      <c r="L222" s="3"/>
      <c r="M222" s="177"/>
      <c r="N222" s="8"/>
    </row>
    <row r="223" spans="1:14" x14ac:dyDescent="0.2">
      <c r="A223" s="2"/>
      <c r="B223" s="3"/>
      <c r="C223" s="4"/>
      <c r="D223" s="3"/>
      <c r="E223" s="3"/>
      <c r="F223" s="3"/>
      <c r="G223" s="176"/>
      <c r="H223" s="8"/>
      <c r="I223" s="104"/>
      <c r="J223" s="3"/>
      <c r="K223" s="3"/>
      <c r="L223" s="3"/>
      <c r="M223" s="3"/>
      <c r="N223" s="4"/>
    </row>
    <row r="224" spans="1:14" x14ac:dyDescent="0.2">
      <c r="A224" s="2"/>
      <c r="B224" s="3"/>
      <c r="C224" s="4"/>
      <c r="D224" s="3"/>
      <c r="E224" s="3"/>
      <c r="F224" s="4"/>
      <c r="G224" s="177"/>
      <c r="H224" s="8"/>
      <c r="I224" s="4"/>
      <c r="J224" s="3"/>
      <c r="K224" s="3"/>
      <c r="L224" s="3"/>
      <c r="M224" s="176"/>
      <c r="N224" s="8"/>
    </row>
    <row r="225" spans="1:14" x14ac:dyDescent="0.2">
      <c r="A225" s="2"/>
      <c r="B225" s="3"/>
      <c r="C225" s="4"/>
      <c r="D225" s="3"/>
      <c r="E225" s="3"/>
      <c r="F225" s="4"/>
      <c r="G225" s="3"/>
      <c r="H225" s="3"/>
      <c r="I225" s="4"/>
      <c r="J225" s="3"/>
      <c r="K225" s="3"/>
      <c r="L225" s="3"/>
      <c r="M225" s="177"/>
      <c r="N225" s="8"/>
    </row>
    <row r="226" spans="1:14" x14ac:dyDescent="0.2">
      <c r="A226" s="2"/>
      <c r="B226" s="3"/>
      <c r="C226" s="4"/>
      <c r="D226" s="3"/>
      <c r="E226" s="3"/>
      <c r="F226" s="4"/>
      <c r="G226" s="3"/>
      <c r="H226" s="3"/>
      <c r="I226" s="3"/>
      <c r="J226" s="176"/>
      <c r="K226" s="8"/>
      <c r="L226" s="104"/>
      <c r="M226" s="3"/>
      <c r="N226" s="4"/>
    </row>
    <row r="227" spans="1:14" x14ac:dyDescent="0.2">
      <c r="A227" s="2"/>
      <c r="B227" s="3"/>
      <c r="C227" s="4"/>
      <c r="D227" s="3"/>
      <c r="E227" s="3"/>
      <c r="F227" s="4"/>
      <c r="G227" s="3"/>
      <c r="H227" s="3"/>
      <c r="I227" s="3"/>
      <c r="J227" s="177"/>
      <c r="K227" s="8"/>
      <c r="L227" s="3"/>
      <c r="M227" s="176"/>
      <c r="N227" s="8"/>
    </row>
    <row r="228" spans="1:14" x14ac:dyDescent="0.2">
      <c r="A228" s="2"/>
      <c r="B228" s="3"/>
      <c r="C228" s="4"/>
      <c r="F228" s="4"/>
      <c r="G228" s="3"/>
      <c r="H228" s="3"/>
      <c r="I228" s="3"/>
      <c r="J228" s="3"/>
      <c r="K228" s="3"/>
      <c r="L228" s="3"/>
      <c r="M228" s="177"/>
      <c r="N228" s="8"/>
    </row>
    <row r="229" spans="1:14" x14ac:dyDescent="0.2">
      <c r="A229" s="2"/>
      <c r="B229" s="3"/>
      <c r="C229" s="3"/>
      <c r="D229" s="176"/>
      <c r="E229" s="8"/>
      <c r="F229" s="104"/>
      <c r="G229" s="3"/>
      <c r="H229" s="3"/>
      <c r="I229" s="3"/>
      <c r="J229" s="3"/>
      <c r="K229" s="3"/>
      <c r="L229" s="3"/>
      <c r="M229" s="3"/>
      <c r="N229" s="4"/>
    </row>
    <row r="230" spans="1:14" x14ac:dyDescent="0.2">
      <c r="A230" s="2"/>
      <c r="B230" s="3"/>
      <c r="C230" s="3"/>
      <c r="D230" s="177"/>
      <c r="E230" s="8"/>
      <c r="F230" s="4"/>
      <c r="G230" s="3"/>
      <c r="H230" s="3"/>
      <c r="I230" s="3"/>
      <c r="J230" s="3"/>
      <c r="K230" s="3"/>
      <c r="L230" s="3"/>
      <c r="M230" s="176"/>
      <c r="N230" s="8"/>
    </row>
    <row r="231" spans="1:14" x14ac:dyDescent="0.2">
      <c r="A231" s="2"/>
      <c r="B231" s="3"/>
      <c r="C231" s="3"/>
      <c r="D231" s="3"/>
      <c r="E231" s="3"/>
      <c r="F231" s="4"/>
      <c r="G231" s="3"/>
      <c r="H231" s="3"/>
      <c r="I231" s="3"/>
      <c r="J231" s="3"/>
      <c r="K231" s="3"/>
      <c r="L231" s="3"/>
      <c r="M231" s="177"/>
      <c r="N231" s="8"/>
    </row>
    <row r="232" spans="1:14" x14ac:dyDescent="0.2">
      <c r="A232" s="2"/>
      <c r="B232" s="3"/>
      <c r="C232" s="3"/>
      <c r="D232" s="3"/>
      <c r="E232" s="3"/>
      <c r="F232" s="4"/>
      <c r="G232" s="3"/>
      <c r="H232" s="3"/>
      <c r="I232" s="3"/>
      <c r="J232" s="176"/>
      <c r="K232" s="8"/>
      <c r="L232" s="104"/>
      <c r="M232" s="3"/>
      <c r="N232" s="4"/>
    </row>
    <row r="233" spans="1:14" x14ac:dyDescent="0.2">
      <c r="A233" s="2"/>
      <c r="B233" s="3"/>
      <c r="C233" s="3"/>
      <c r="D233" s="3"/>
      <c r="E233" s="3"/>
      <c r="F233" s="4"/>
      <c r="G233" s="3"/>
      <c r="H233" s="3"/>
      <c r="I233" s="3"/>
      <c r="J233" s="177"/>
      <c r="K233" s="8"/>
      <c r="L233" s="3"/>
      <c r="M233" s="176"/>
      <c r="N233" s="8"/>
    </row>
    <row r="234" spans="1:14" x14ac:dyDescent="0.2">
      <c r="A234" s="2"/>
      <c r="B234" s="3"/>
      <c r="C234" s="3"/>
      <c r="D234" s="3"/>
      <c r="E234" s="3"/>
      <c r="F234" s="4"/>
      <c r="I234" s="4"/>
      <c r="J234" s="3"/>
      <c r="K234" s="3"/>
      <c r="L234" s="3"/>
      <c r="M234" s="177"/>
      <c r="N234" s="8"/>
    </row>
    <row r="235" spans="1:14" x14ac:dyDescent="0.2">
      <c r="A235" s="2"/>
      <c r="B235" s="3"/>
      <c r="C235" s="3"/>
      <c r="D235" s="3"/>
      <c r="E235" s="3"/>
      <c r="F235" s="3"/>
      <c r="G235" s="176"/>
      <c r="H235" s="8"/>
      <c r="I235" s="104"/>
      <c r="J235" s="3"/>
      <c r="K235" s="3"/>
      <c r="L235" s="3"/>
      <c r="M235" s="3"/>
      <c r="N235" s="4"/>
    </row>
    <row r="236" spans="1:14" x14ac:dyDescent="0.2">
      <c r="A236" s="2"/>
      <c r="B236" s="3"/>
      <c r="C236" s="3"/>
      <c r="D236" s="3"/>
      <c r="E236" s="3"/>
      <c r="F236" s="3"/>
      <c r="G236" s="177"/>
      <c r="H236" s="8"/>
      <c r="I236" s="4"/>
      <c r="J236" s="3"/>
      <c r="K236" s="3"/>
      <c r="L236" s="3"/>
      <c r="M236" s="176"/>
      <c r="N236" s="8"/>
    </row>
    <row r="237" spans="1:14" x14ac:dyDescent="0.2">
      <c r="A237" s="2"/>
      <c r="B237" s="3"/>
      <c r="C237" s="3"/>
      <c r="D237" s="3"/>
      <c r="E237" s="3"/>
      <c r="F237" s="3"/>
      <c r="G237" s="3"/>
      <c r="H237" s="3"/>
      <c r="I237" s="4"/>
      <c r="J237" s="3"/>
      <c r="K237" s="3"/>
      <c r="L237" s="3"/>
      <c r="M237" s="177"/>
      <c r="N237" s="8"/>
    </row>
    <row r="238" spans="1:14" x14ac:dyDescent="0.2">
      <c r="A238" s="2"/>
      <c r="B238" s="3"/>
      <c r="C238" s="3"/>
      <c r="D238" s="3"/>
      <c r="E238" s="3"/>
      <c r="F238" s="3"/>
      <c r="G238" s="3"/>
      <c r="H238" s="3"/>
      <c r="I238" s="3"/>
      <c r="J238" s="176"/>
      <c r="K238" s="8"/>
      <c r="L238" s="104"/>
      <c r="M238" s="3"/>
      <c r="N238" s="4"/>
    </row>
    <row r="239" spans="1:14" x14ac:dyDescent="0.2">
      <c r="A239" s="2"/>
      <c r="B239" s="3"/>
      <c r="C239" s="3"/>
      <c r="D239" s="3"/>
      <c r="E239" s="3"/>
      <c r="F239" s="3"/>
      <c r="G239" s="3"/>
      <c r="H239" s="3"/>
      <c r="I239" s="3"/>
      <c r="J239" s="177"/>
      <c r="K239" s="8"/>
      <c r="L239" s="3"/>
      <c r="M239" s="176"/>
      <c r="N239" s="8"/>
    </row>
    <row r="240" spans="1:14" x14ac:dyDescent="0.2">
      <c r="A240" s="2"/>
      <c r="B240" s="3"/>
      <c r="C240" s="3"/>
      <c r="D240" s="3"/>
      <c r="E240" s="3"/>
      <c r="F240" s="3"/>
      <c r="G240" s="3"/>
      <c r="H240" s="3"/>
      <c r="I240" s="3"/>
      <c r="J240" s="3"/>
      <c r="K240" s="3"/>
      <c r="L240" s="3"/>
      <c r="M240" s="178"/>
      <c r="N240" s="27"/>
    </row>
    <row r="241" spans="1:14" x14ac:dyDescent="0.2">
      <c r="A241" s="47"/>
      <c r="B241" s="48"/>
      <c r="C241" s="48"/>
      <c r="D241" s="48"/>
      <c r="E241" s="48"/>
      <c r="F241" s="48"/>
      <c r="G241" s="48"/>
      <c r="H241" s="48"/>
      <c r="I241" s="48"/>
      <c r="J241" s="48"/>
      <c r="K241" s="48"/>
      <c r="L241" s="48"/>
      <c r="M241" s="48"/>
      <c r="N241" s="49"/>
    </row>
    <row r="242" spans="1:14" x14ac:dyDescent="0.2">
      <c r="A242" s="2"/>
      <c r="B242" s="3"/>
      <c r="C242" s="3"/>
      <c r="D242" s="3"/>
      <c r="E242" s="3"/>
      <c r="F242" s="3"/>
      <c r="G242" s="3"/>
      <c r="H242" s="3"/>
      <c r="I242" s="3"/>
      <c r="J242" s="3"/>
      <c r="K242" s="3"/>
      <c r="L242" s="3"/>
      <c r="M242" s="176"/>
      <c r="N242" s="8"/>
    </row>
    <row r="243" spans="1:14" x14ac:dyDescent="0.2">
      <c r="A243" s="2"/>
      <c r="B243" s="3"/>
      <c r="C243" s="3"/>
      <c r="D243" s="3"/>
      <c r="E243" s="3"/>
      <c r="F243" s="3"/>
      <c r="G243" s="3"/>
      <c r="H243" s="3"/>
      <c r="I243" s="3"/>
      <c r="J243" s="3"/>
      <c r="K243" s="3"/>
      <c r="L243" s="3"/>
      <c r="M243" s="177"/>
      <c r="N243" s="8"/>
    </row>
    <row r="244" spans="1:14" x14ac:dyDescent="0.2">
      <c r="A244" s="2"/>
      <c r="B244" s="3"/>
      <c r="C244" s="3"/>
      <c r="D244" s="3"/>
      <c r="E244" s="3"/>
      <c r="F244" s="3"/>
      <c r="G244" s="3"/>
      <c r="H244" s="3"/>
      <c r="I244" s="3"/>
      <c r="J244" s="176"/>
      <c r="K244" s="8"/>
      <c r="L244" s="104"/>
      <c r="M244" s="3"/>
      <c r="N244" s="4"/>
    </row>
    <row r="245" spans="1:14" x14ac:dyDescent="0.2">
      <c r="A245" s="2"/>
      <c r="B245" s="3"/>
      <c r="C245" s="3"/>
      <c r="D245" s="3"/>
      <c r="E245" s="3"/>
      <c r="F245" s="3"/>
      <c r="G245" s="3"/>
      <c r="H245" s="3"/>
      <c r="I245" s="3"/>
      <c r="J245" s="177"/>
      <c r="K245" s="8"/>
      <c r="L245" s="3"/>
      <c r="M245" s="176"/>
      <c r="N245" s="8"/>
    </row>
    <row r="246" spans="1:14" x14ac:dyDescent="0.2">
      <c r="A246" s="2"/>
      <c r="B246" s="3"/>
      <c r="C246" s="3"/>
      <c r="D246" s="3"/>
      <c r="E246" s="3"/>
      <c r="F246" s="3"/>
      <c r="G246" s="3"/>
      <c r="H246" s="3"/>
      <c r="I246" s="4"/>
      <c r="J246" s="3"/>
      <c r="K246" s="3"/>
      <c r="L246" s="3"/>
      <c r="M246" s="177"/>
      <c r="N246" s="8"/>
    </row>
    <row r="247" spans="1:14" x14ac:dyDescent="0.2">
      <c r="A247" s="2"/>
      <c r="B247" s="3"/>
      <c r="C247" s="3"/>
      <c r="D247" s="3"/>
      <c r="E247" s="3"/>
      <c r="F247" s="3"/>
      <c r="G247" s="176"/>
      <c r="H247" s="8"/>
      <c r="I247" s="104"/>
      <c r="J247" s="3"/>
      <c r="K247" s="3"/>
      <c r="L247" s="3"/>
      <c r="M247" s="3"/>
      <c r="N247" s="4"/>
    </row>
    <row r="248" spans="1:14" x14ac:dyDescent="0.2">
      <c r="A248" s="2"/>
      <c r="B248" s="3"/>
      <c r="C248" s="3"/>
      <c r="D248" s="3"/>
      <c r="E248" s="3"/>
      <c r="F248" s="3"/>
      <c r="G248" s="177"/>
      <c r="H248" s="8"/>
      <c r="I248" s="4"/>
      <c r="J248" s="3"/>
      <c r="K248" s="3"/>
      <c r="L248" s="3"/>
      <c r="M248" s="176"/>
      <c r="N248" s="8"/>
    </row>
    <row r="249" spans="1:14" x14ac:dyDescent="0.2">
      <c r="A249" s="2"/>
      <c r="B249" s="3"/>
      <c r="C249" s="3"/>
      <c r="D249" s="3"/>
      <c r="E249" s="3"/>
      <c r="F249" s="4"/>
      <c r="G249" s="3"/>
      <c r="H249" s="3"/>
      <c r="I249" s="4"/>
      <c r="J249" s="3"/>
      <c r="K249" s="3"/>
      <c r="L249" s="3"/>
      <c r="M249" s="177"/>
      <c r="N249" s="8"/>
    </row>
    <row r="250" spans="1:14" x14ac:dyDescent="0.2">
      <c r="A250" s="2"/>
      <c r="B250" s="3"/>
      <c r="C250" s="3"/>
      <c r="D250" s="3"/>
      <c r="E250" s="3"/>
      <c r="F250" s="4"/>
      <c r="G250" s="3"/>
      <c r="H250" s="3"/>
      <c r="I250" s="3"/>
      <c r="J250" s="176"/>
      <c r="K250" s="8"/>
      <c r="L250" s="104"/>
      <c r="M250" s="3"/>
      <c r="N250" s="4"/>
    </row>
    <row r="251" spans="1:14" x14ac:dyDescent="0.2">
      <c r="A251" s="2"/>
      <c r="B251" s="3"/>
      <c r="C251" s="3"/>
      <c r="D251" s="3"/>
      <c r="E251" s="3"/>
      <c r="F251" s="4"/>
      <c r="G251" s="3"/>
      <c r="H251" s="3"/>
      <c r="I251" s="3"/>
      <c r="J251" s="177"/>
      <c r="K251" s="8"/>
      <c r="L251" s="3"/>
      <c r="M251" s="176"/>
      <c r="N251" s="8"/>
    </row>
    <row r="252" spans="1:14" x14ac:dyDescent="0.2">
      <c r="A252" s="2"/>
      <c r="B252" s="3"/>
      <c r="C252" s="3"/>
      <c r="D252" s="3"/>
      <c r="E252" s="3"/>
      <c r="F252" s="4"/>
      <c r="G252" s="3"/>
      <c r="H252" s="3"/>
      <c r="I252" s="3"/>
      <c r="J252" s="3"/>
      <c r="K252" s="3"/>
      <c r="L252" s="3"/>
      <c r="M252" s="177"/>
      <c r="N252" s="8"/>
    </row>
    <row r="253" spans="1:14" x14ac:dyDescent="0.2">
      <c r="A253" s="2"/>
      <c r="B253" s="3"/>
      <c r="C253" s="3"/>
      <c r="D253" s="176"/>
      <c r="E253" s="8"/>
      <c r="F253" s="104"/>
      <c r="G253" s="3"/>
      <c r="H253" s="3"/>
      <c r="I253" s="3"/>
      <c r="J253" s="3"/>
      <c r="K253" s="3"/>
      <c r="L253" s="3"/>
      <c r="M253" s="3"/>
      <c r="N253" s="4"/>
    </row>
    <row r="254" spans="1:14" x14ac:dyDescent="0.2">
      <c r="A254" s="2"/>
      <c r="B254" s="3"/>
      <c r="C254" s="3"/>
      <c r="D254" s="177"/>
      <c r="E254" s="8"/>
      <c r="F254" s="4"/>
      <c r="G254" s="3"/>
      <c r="H254" s="3"/>
      <c r="I254" s="3"/>
      <c r="J254" s="3"/>
      <c r="K254" s="3"/>
      <c r="L254" s="3"/>
      <c r="M254" s="176"/>
      <c r="N254" s="8"/>
    </row>
    <row r="255" spans="1:14" x14ac:dyDescent="0.2">
      <c r="A255" s="2"/>
      <c r="B255" s="3"/>
      <c r="C255" s="4"/>
      <c r="D255" s="3"/>
      <c r="E255" s="3"/>
      <c r="F255" s="4"/>
      <c r="G255" s="3"/>
      <c r="H255" s="3"/>
      <c r="I255" s="3"/>
      <c r="J255" s="3"/>
      <c r="K255" s="3"/>
      <c r="L255" s="3"/>
      <c r="M255" s="177"/>
      <c r="N255" s="8"/>
    </row>
    <row r="256" spans="1:14" x14ac:dyDescent="0.2">
      <c r="A256" s="2"/>
      <c r="B256" s="3"/>
      <c r="C256" s="4"/>
      <c r="D256" s="3"/>
      <c r="E256" s="3"/>
      <c r="F256" s="4"/>
      <c r="G256" s="3"/>
      <c r="H256" s="3"/>
      <c r="I256" s="3"/>
      <c r="J256" s="176"/>
      <c r="K256" s="8"/>
      <c r="L256" s="104"/>
      <c r="M256" s="3"/>
      <c r="N256" s="4"/>
    </row>
    <row r="257" spans="1:14" x14ac:dyDescent="0.2">
      <c r="A257" s="2"/>
      <c r="B257" s="3"/>
      <c r="C257" s="4"/>
      <c r="D257" s="3"/>
      <c r="E257" s="3"/>
      <c r="F257" s="4"/>
      <c r="G257" s="3"/>
      <c r="H257" s="3"/>
      <c r="I257" s="3"/>
      <c r="J257" s="177"/>
      <c r="K257" s="8"/>
      <c r="L257" s="3"/>
      <c r="M257" s="176"/>
      <c r="N257" s="8"/>
    </row>
    <row r="258" spans="1:14" x14ac:dyDescent="0.2">
      <c r="A258" s="2"/>
      <c r="B258" s="3"/>
      <c r="C258" s="4"/>
      <c r="D258" s="3"/>
      <c r="E258" s="3"/>
      <c r="F258" s="4"/>
      <c r="G258" s="3"/>
      <c r="H258" s="3"/>
      <c r="I258" s="4"/>
      <c r="J258" s="3"/>
      <c r="K258" s="3"/>
      <c r="L258" s="3"/>
      <c r="M258" s="177"/>
      <c r="N258" s="8"/>
    </row>
    <row r="259" spans="1:14" x14ac:dyDescent="0.2">
      <c r="A259" s="2"/>
      <c r="B259" s="3"/>
      <c r="C259" s="4"/>
      <c r="D259" s="3"/>
      <c r="E259" s="3"/>
      <c r="F259" s="3"/>
      <c r="G259" s="176"/>
      <c r="H259" s="8"/>
      <c r="I259" s="104"/>
      <c r="J259" s="3"/>
      <c r="K259" s="3"/>
      <c r="L259" s="3"/>
      <c r="M259" s="3"/>
      <c r="N259" s="4"/>
    </row>
    <row r="260" spans="1:14" x14ac:dyDescent="0.2">
      <c r="A260" s="2"/>
      <c r="B260" s="3"/>
      <c r="C260" s="4"/>
      <c r="D260" s="3"/>
      <c r="E260" s="3"/>
      <c r="F260" s="3"/>
      <c r="G260" s="177"/>
      <c r="H260" s="8"/>
      <c r="I260" s="4"/>
      <c r="J260" s="3"/>
      <c r="K260" s="3"/>
      <c r="L260" s="3"/>
      <c r="M260" s="176"/>
      <c r="N260" s="8"/>
    </row>
    <row r="261" spans="1:14" x14ac:dyDescent="0.2">
      <c r="A261" s="2"/>
      <c r="B261" s="3"/>
      <c r="C261" s="4"/>
      <c r="D261" s="3"/>
      <c r="E261" s="3"/>
      <c r="F261" s="3"/>
      <c r="G261" s="3"/>
      <c r="H261" s="3"/>
      <c r="I261" s="4"/>
      <c r="J261" s="3"/>
      <c r="K261" s="3"/>
      <c r="L261" s="3"/>
      <c r="M261" s="177"/>
      <c r="N261" s="8"/>
    </row>
    <row r="262" spans="1:14" x14ac:dyDescent="0.2">
      <c r="A262" s="2"/>
      <c r="B262" s="3"/>
      <c r="C262" s="4"/>
      <c r="D262" s="3"/>
      <c r="E262" s="3"/>
      <c r="F262" s="3"/>
      <c r="G262" s="3"/>
      <c r="H262" s="3"/>
      <c r="I262" s="3"/>
      <c r="J262" s="176"/>
      <c r="K262" s="8"/>
      <c r="L262" s="104"/>
      <c r="M262" s="3"/>
      <c r="N262" s="4"/>
    </row>
    <row r="263" spans="1:14" x14ac:dyDescent="0.2">
      <c r="A263" s="2"/>
      <c r="B263" s="3"/>
      <c r="C263" s="4"/>
      <c r="D263" s="3"/>
      <c r="E263" s="3"/>
      <c r="F263" s="3"/>
      <c r="G263" s="3"/>
      <c r="H263" s="3"/>
      <c r="I263" s="3"/>
      <c r="J263" s="177"/>
      <c r="K263" s="8"/>
      <c r="L263" s="3"/>
      <c r="M263" s="176"/>
      <c r="N263" s="8"/>
    </row>
    <row r="264" spans="1:14" x14ac:dyDescent="0.2">
      <c r="A264" s="2"/>
      <c r="B264" s="3"/>
      <c r="C264" s="4"/>
      <c r="D264" s="3"/>
      <c r="E264" s="3"/>
      <c r="F264" s="3"/>
      <c r="G264" s="3"/>
      <c r="H264" s="3"/>
      <c r="I264" s="3"/>
      <c r="J264" s="3"/>
      <c r="K264" s="3"/>
      <c r="L264" s="3"/>
      <c r="M264" s="177"/>
      <c r="N264" s="8"/>
    </row>
    <row r="265" spans="1:14" x14ac:dyDescent="0.2">
      <c r="A265" s="176"/>
      <c r="B265" s="8"/>
      <c r="C265" s="102"/>
      <c r="D265" s="3"/>
      <c r="E265" s="3"/>
      <c r="F265" s="3"/>
      <c r="G265" s="3"/>
      <c r="H265" s="3"/>
      <c r="I265" s="3"/>
      <c r="J265" s="3"/>
      <c r="K265" s="3"/>
      <c r="L265" s="3"/>
      <c r="M265" s="3"/>
      <c r="N265" s="4"/>
    </row>
    <row r="266" spans="1:14" x14ac:dyDescent="0.2">
      <c r="A266" s="177"/>
      <c r="B266" s="8"/>
      <c r="C266" s="49"/>
      <c r="D266" s="3"/>
      <c r="E266" s="3"/>
      <c r="F266" s="3"/>
      <c r="G266" s="3"/>
      <c r="H266" s="3"/>
      <c r="I266" s="3"/>
      <c r="J266" s="3"/>
      <c r="K266" s="3"/>
      <c r="L266" s="3"/>
      <c r="M266" s="176"/>
      <c r="N266" s="8"/>
    </row>
    <row r="267" spans="1:14" x14ac:dyDescent="0.2">
      <c r="A267" s="2"/>
      <c r="B267" s="3"/>
      <c r="C267" s="4"/>
      <c r="D267" s="3"/>
      <c r="E267" s="3"/>
      <c r="F267" s="3"/>
      <c r="G267" s="3"/>
      <c r="H267" s="3"/>
      <c r="I267" s="3"/>
      <c r="J267" s="3"/>
      <c r="K267" s="3"/>
      <c r="L267" s="3"/>
      <c r="M267" s="177"/>
      <c r="N267" s="8"/>
    </row>
    <row r="268" spans="1:14" x14ac:dyDescent="0.2">
      <c r="A268" s="2"/>
      <c r="B268" s="3"/>
      <c r="C268" s="4"/>
      <c r="D268" s="3"/>
      <c r="E268" s="3"/>
      <c r="F268" s="3"/>
      <c r="G268" s="3"/>
      <c r="H268" s="3"/>
      <c r="I268" s="3"/>
      <c r="J268" s="176"/>
      <c r="K268" s="8"/>
      <c r="L268" s="104"/>
      <c r="M268" s="3"/>
      <c r="N268" s="4"/>
    </row>
    <row r="269" spans="1:14" x14ac:dyDescent="0.2">
      <c r="A269" s="2"/>
      <c r="B269" s="3"/>
      <c r="C269" s="4"/>
      <c r="D269" s="3"/>
      <c r="E269" s="3"/>
      <c r="F269" s="3"/>
      <c r="G269" s="3"/>
      <c r="H269" s="3"/>
      <c r="I269" s="3"/>
      <c r="J269" s="177"/>
      <c r="K269" s="8"/>
      <c r="L269" s="3"/>
      <c r="M269" s="176"/>
      <c r="N269" s="8"/>
    </row>
    <row r="270" spans="1:14" x14ac:dyDescent="0.2">
      <c r="A270" s="2"/>
      <c r="B270" s="3"/>
      <c r="C270" s="4"/>
      <c r="D270" s="3"/>
      <c r="E270" s="3"/>
      <c r="F270" s="3"/>
      <c r="I270" s="4"/>
      <c r="J270" s="3"/>
      <c r="K270" s="3"/>
      <c r="L270" s="3"/>
      <c r="M270" s="177"/>
      <c r="N270" s="8"/>
    </row>
    <row r="271" spans="1:14" x14ac:dyDescent="0.2">
      <c r="A271" s="2"/>
      <c r="B271" s="3"/>
      <c r="C271" s="4"/>
      <c r="D271" s="3"/>
      <c r="E271" s="3"/>
      <c r="F271" s="3"/>
      <c r="G271" s="176"/>
      <c r="H271" s="8"/>
      <c r="I271" s="104"/>
      <c r="J271" s="3"/>
      <c r="K271" s="3"/>
      <c r="L271" s="3"/>
      <c r="M271" s="3"/>
      <c r="N271" s="4"/>
    </row>
    <row r="272" spans="1:14" x14ac:dyDescent="0.2">
      <c r="A272" s="2"/>
      <c r="B272" s="3"/>
      <c r="C272" s="4"/>
      <c r="D272" s="3"/>
      <c r="E272" s="3"/>
      <c r="F272" s="4"/>
      <c r="G272" s="177"/>
      <c r="H272" s="8"/>
      <c r="I272" s="4"/>
      <c r="J272" s="3"/>
      <c r="K272" s="3"/>
      <c r="L272" s="3"/>
      <c r="M272" s="176"/>
      <c r="N272" s="8"/>
    </row>
    <row r="273" spans="1:14" x14ac:dyDescent="0.2">
      <c r="A273" s="2"/>
      <c r="B273" s="3"/>
      <c r="C273" s="4"/>
      <c r="D273" s="3"/>
      <c r="E273" s="3"/>
      <c r="F273" s="4"/>
      <c r="G273" s="3"/>
      <c r="H273" s="3"/>
      <c r="I273" s="4"/>
      <c r="J273" s="3"/>
      <c r="K273" s="3"/>
      <c r="L273" s="3"/>
      <c r="M273" s="177"/>
      <c r="N273" s="8"/>
    </row>
    <row r="274" spans="1:14" x14ac:dyDescent="0.2">
      <c r="A274" s="2"/>
      <c r="B274" s="3"/>
      <c r="C274" s="4"/>
      <c r="D274" s="3"/>
      <c r="E274" s="3"/>
      <c r="F274" s="4"/>
      <c r="G274" s="3"/>
      <c r="H274" s="3"/>
      <c r="I274" s="3"/>
      <c r="J274" s="176"/>
      <c r="K274" s="8"/>
      <c r="L274" s="104"/>
      <c r="M274" s="3"/>
      <c r="N274" s="4"/>
    </row>
    <row r="275" spans="1:14" x14ac:dyDescent="0.2">
      <c r="A275" s="2"/>
      <c r="B275" s="3"/>
      <c r="C275" s="4"/>
      <c r="D275" s="3"/>
      <c r="E275" s="3"/>
      <c r="F275" s="4"/>
      <c r="G275" s="3"/>
      <c r="H275" s="3"/>
      <c r="I275" s="3"/>
      <c r="J275" s="177"/>
      <c r="K275" s="8"/>
      <c r="L275" s="3"/>
      <c r="M275" s="176"/>
      <c r="N275" s="8"/>
    </row>
    <row r="276" spans="1:14" x14ac:dyDescent="0.2">
      <c r="A276" s="2"/>
      <c r="B276" s="3"/>
      <c r="C276" s="4"/>
      <c r="F276" s="4"/>
      <c r="G276" s="3"/>
      <c r="H276" s="3"/>
      <c r="I276" s="3"/>
      <c r="J276" s="3"/>
      <c r="K276" s="3"/>
      <c r="L276" s="3"/>
      <c r="M276" s="177"/>
      <c r="N276" s="8"/>
    </row>
    <row r="277" spans="1:14" x14ac:dyDescent="0.2">
      <c r="A277" s="2"/>
      <c r="B277" s="3"/>
      <c r="C277" s="3"/>
      <c r="D277" s="176"/>
      <c r="E277" s="8"/>
      <c r="F277" s="104"/>
      <c r="G277" s="3"/>
      <c r="H277" s="3"/>
      <c r="I277" s="3"/>
      <c r="J277" s="3"/>
      <c r="K277" s="3"/>
      <c r="L277" s="3"/>
      <c r="M277" s="3"/>
      <c r="N277" s="4"/>
    </row>
    <row r="278" spans="1:14" x14ac:dyDescent="0.2">
      <c r="A278" s="2"/>
      <c r="B278" s="3"/>
      <c r="C278" s="3"/>
      <c r="D278" s="177"/>
      <c r="E278" s="8"/>
      <c r="F278" s="4"/>
      <c r="G278" s="3"/>
      <c r="H278" s="3"/>
      <c r="I278" s="3"/>
      <c r="J278" s="3"/>
      <c r="K278" s="3"/>
      <c r="L278" s="3"/>
      <c r="M278" s="176"/>
      <c r="N278" s="8"/>
    </row>
    <row r="279" spans="1:14" x14ac:dyDescent="0.2">
      <c r="A279" s="2"/>
      <c r="B279" s="3"/>
      <c r="C279" s="3"/>
      <c r="D279" s="3"/>
      <c r="E279" s="3"/>
      <c r="F279" s="4"/>
      <c r="G279" s="3"/>
      <c r="H279" s="3"/>
      <c r="I279" s="3"/>
      <c r="J279" s="3"/>
      <c r="K279" s="3"/>
      <c r="L279" s="3"/>
      <c r="M279" s="177"/>
      <c r="N279" s="8"/>
    </row>
    <row r="280" spans="1:14" x14ac:dyDescent="0.2">
      <c r="A280" s="2"/>
      <c r="B280" s="3"/>
      <c r="C280" s="3"/>
      <c r="D280" s="3"/>
      <c r="E280" s="3"/>
      <c r="F280" s="4"/>
      <c r="G280" s="3"/>
      <c r="H280" s="3"/>
      <c r="I280" s="3"/>
      <c r="J280" s="176"/>
      <c r="K280" s="8"/>
      <c r="L280" s="104"/>
      <c r="M280" s="3"/>
      <c r="N280" s="4"/>
    </row>
    <row r="281" spans="1:14" x14ac:dyDescent="0.2">
      <c r="A281" s="2"/>
      <c r="B281" s="3"/>
      <c r="C281" s="3"/>
      <c r="D281" s="3"/>
      <c r="E281" s="3"/>
      <c r="F281" s="4"/>
      <c r="G281" s="3"/>
      <c r="H281" s="3"/>
      <c r="I281" s="3"/>
      <c r="J281" s="177"/>
      <c r="K281" s="8"/>
      <c r="L281" s="3"/>
      <c r="M281" s="176"/>
      <c r="N281" s="8"/>
    </row>
    <row r="282" spans="1:14" x14ac:dyDescent="0.2">
      <c r="A282" s="2"/>
      <c r="B282" s="3"/>
      <c r="C282" s="3"/>
      <c r="D282" s="3"/>
      <c r="E282" s="3"/>
      <c r="F282" s="4"/>
      <c r="I282" s="4"/>
      <c r="J282" s="3"/>
      <c r="K282" s="3"/>
      <c r="L282" s="3"/>
      <c r="M282" s="177"/>
      <c r="N282" s="8"/>
    </row>
    <row r="283" spans="1:14" x14ac:dyDescent="0.2">
      <c r="A283" s="2"/>
      <c r="B283" s="3"/>
      <c r="C283" s="3"/>
      <c r="D283" s="3"/>
      <c r="E283" s="3"/>
      <c r="F283" s="3"/>
      <c r="G283" s="176"/>
      <c r="H283" s="8"/>
      <c r="I283" s="104"/>
      <c r="J283" s="3"/>
      <c r="K283" s="3"/>
      <c r="L283" s="3"/>
      <c r="M283" s="3"/>
      <c r="N283" s="4"/>
    </row>
    <row r="284" spans="1:14" x14ac:dyDescent="0.2">
      <c r="A284" s="2"/>
      <c r="B284" s="3"/>
      <c r="C284" s="3"/>
      <c r="D284" s="3"/>
      <c r="E284" s="3"/>
      <c r="F284" s="3"/>
      <c r="G284" s="177"/>
      <c r="H284" s="8"/>
      <c r="I284" s="4"/>
      <c r="J284" s="3"/>
      <c r="K284" s="3"/>
      <c r="L284" s="3"/>
      <c r="M284" s="176"/>
      <c r="N284" s="8"/>
    </row>
    <row r="285" spans="1:14" x14ac:dyDescent="0.2">
      <c r="A285" s="2"/>
      <c r="B285" s="3"/>
      <c r="C285" s="3"/>
      <c r="D285" s="3"/>
      <c r="E285" s="3"/>
      <c r="F285" s="3"/>
      <c r="G285" s="3"/>
      <c r="H285" s="3"/>
      <c r="I285" s="4"/>
      <c r="J285" s="3"/>
      <c r="K285" s="3"/>
      <c r="L285" s="3"/>
      <c r="M285" s="177"/>
      <c r="N285" s="8"/>
    </row>
    <row r="286" spans="1:14" x14ac:dyDescent="0.2">
      <c r="A286" s="2"/>
      <c r="B286" s="3"/>
      <c r="C286" s="3"/>
      <c r="D286" s="3"/>
      <c r="E286" s="3"/>
      <c r="F286" s="3"/>
      <c r="G286" s="3"/>
      <c r="H286" s="3"/>
      <c r="I286" s="3"/>
      <c r="J286" s="176"/>
      <c r="K286" s="8"/>
      <c r="L286" s="104"/>
      <c r="M286" s="3"/>
      <c r="N286" s="4"/>
    </row>
    <row r="287" spans="1:14" x14ac:dyDescent="0.2">
      <c r="A287" s="2"/>
      <c r="B287" s="3"/>
      <c r="C287" s="3"/>
      <c r="D287" s="3"/>
      <c r="E287" s="3"/>
      <c r="F287" s="3"/>
      <c r="G287" s="3"/>
      <c r="H287" s="3"/>
      <c r="I287" s="3"/>
      <c r="J287" s="177"/>
      <c r="K287" s="8"/>
      <c r="L287" s="3"/>
      <c r="M287" s="176"/>
      <c r="N287" s="8"/>
    </row>
    <row r="288" spans="1:14" x14ac:dyDescent="0.2">
      <c r="A288" s="2"/>
      <c r="B288" s="3"/>
      <c r="C288" s="3"/>
      <c r="D288" s="3"/>
      <c r="E288" s="3"/>
      <c r="F288" s="3"/>
      <c r="G288" s="3"/>
      <c r="H288" s="3"/>
      <c r="I288" s="3"/>
      <c r="J288" s="3"/>
      <c r="K288" s="3"/>
      <c r="L288" s="3"/>
      <c r="M288" s="178"/>
      <c r="N288" s="27"/>
    </row>
    <row r="289" spans="1:14" x14ac:dyDescent="0.2">
      <c r="A289" s="47"/>
      <c r="B289" s="48"/>
      <c r="C289" s="48"/>
      <c r="D289" s="48"/>
      <c r="E289" s="48"/>
      <c r="F289" s="48"/>
      <c r="G289" s="48"/>
      <c r="H289" s="48"/>
      <c r="I289" s="48"/>
      <c r="J289" s="48"/>
      <c r="K289" s="48"/>
      <c r="L289" s="48"/>
      <c r="M289" s="48"/>
      <c r="N289" s="49"/>
    </row>
    <row r="290" spans="1:14" x14ac:dyDescent="0.2">
      <c r="A290" s="2"/>
      <c r="B290" s="3"/>
      <c r="C290" s="3"/>
      <c r="D290" s="3"/>
      <c r="E290" s="3"/>
      <c r="F290" s="3"/>
      <c r="G290" s="3"/>
      <c r="H290" s="3"/>
      <c r="I290" s="3"/>
      <c r="J290" s="3"/>
      <c r="K290" s="3"/>
      <c r="L290" s="3"/>
      <c r="M290" s="176"/>
      <c r="N290" s="8"/>
    </row>
    <row r="291" spans="1:14" x14ac:dyDescent="0.2">
      <c r="A291" s="2"/>
      <c r="B291" s="3"/>
      <c r="C291" s="3"/>
      <c r="D291" s="3"/>
      <c r="E291" s="3"/>
      <c r="F291" s="3"/>
      <c r="G291" s="3"/>
      <c r="H291" s="3"/>
      <c r="I291" s="3"/>
      <c r="J291" s="3"/>
      <c r="K291" s="3"/>
      <c r="L291" s="3"/>
      <c r="M291" s="177"/>
      <c r="N291" s="8"/>
    </row>
    <row r="292" spans="1:14" x14ac:dyDescent="0.2">
      <c r="A292" s="2"/>
      <c r="B292" s="3"/>
      <c r="C292" s="3"/>
      <c r="D292" s="3"/>
      <c r="E292" s="3"/>
      <c r="F292" s="3"/>
      <c r="G292" s="3"/>
      <c r="H292" s="3"/>
      <c r="I292" s="3"/>
      <c r="J292" s="176"/>
      <c r="K292" s="8"/>
      <c r="L292" s="104"/>
      <c r="M292" s="3"/>
      <c r="N292" s="4"/>
    </row>
    <row r="293" spans="1:14" x14ac:dyDescent="0.2">
      <c r="A293" s="2"/>
      <c r="B293" s="3"/>
      <c r="C293" s="3"/>
      <c r="D293" s="3"/>
      <c r="E293" s="3"/>
      <c r="F293" s="3"/>
      <c r="G293" s="3"/>
      <c r="H293" s="3"/>
      <c r="I293" s="3"/>
      <c r="J293" s="177"/>
      <c r="K293" s="8"/>
      <c r="L293" s="3"/>
      <c r="M293" s="176"/>
      <c r="N293" s="8"/>
    </row>
    <row r="294" spans="1:14" x14ac:dyDescent="0.2">
      <c r="A294" s="2"/>
      <c r="B294" s="3"/>
      <c r="C294" s="3"/>
      <c r="D294" s="3"/>
      <c r="E294" s="3"/>
      <c r="F294" s="3"/>
      <c r="G294" s="3"/>
      <c r="H294" s="3"/>
      <c r="I294" s="4"/>
      <c r="J294" s="3"/>
      <c r="K294" s="3"/>
      <c r="L294" s="3"/>
      <c r="M294" s="177"/>
      <c r="N294" s="8"/>
    </row>
    <row r="295" spans="1:14" x14ac:dyDescent="0.2">
      <c r="A295" s="2"/>
      <c r="B295" s="3"/>
      <c r="C295" s="3"/>
      <c r="D295" s="3"/>
      <c r="E295" s="3"/>
      <c r="F295" s="3"/>
      <c r="G295" s="176"/>
      <c r="H295" s="8"/>
      <c r="I295" s="104"/>
      <c r="J295" s="3"/>
      <c r="K295" s="3"/>
      <c r="L295" s="3"/>
      <c r="M295" s="3"/>
      <c r="N295" s="4"/>
    </row>
    <row r="296" spans="1:14" x14ac:dyDescent="0.2">
      <c r="A296" s="2"/>
      <c r="B296" s="3"/>
      <c r="C296" s="3"/>
      <c r="D296" s="3"/>
      <c r="E296" s="3"/>
      <c r="F296" s="3"/>
      <c r="G296" s="177"/>
      <c r="H296" s="8"/>
      <c r="I296" s="4"/>
      <c r="J296" s="3"/>
      <c r="K296" s="3"/>
      <c r="L296" s="3"/>
      <c r="M296" s="176"/>
      <c r="N296" s="8"/>
    </row>
    <row r="297" spans="1:14" x14ac:dyDescent="0.2">
      <c r="A297" s="2"/>
      <c r="B297" s="3"/>
      <c r="C297" s="3"/>
      <c r="D297" s="3"/>
      <c r="E297" s="3"/>
      <c r="F297" s="4"/>
      <c r="G297" s="3"/>
      <c r="H297" s="3"/>
      <c r="I297" s="4"/>
      <c r="J297" s="3"/>
      <c r="K297" s="3"/>
      <c r="L297" s="3"/>
      <c r="M297" s="177"/>
      <c r="N297" s="8"/>
    </row>
    <row r="298" spans="1:14" x14ac:dyDescent="0.2">
      <c r="A298" s="2"/>
      <c r="B298" s="3"/>
      <c r="C298" s="3"/>
      <c r="D298" s="3"/>
      <c r="E298" s="3"/>
      <c r="F298" s="4"/>
      <c r="G298" s="3"/>
      <c r="H298" s="3"/>
      <c r="I298" s="3"/>
      <c r="J298" s="176"/>
      <c r="K298" s="8"/>
      <c r="L298" s="104"/>
      <c r="M298" s="3"/>
      <c r="N298" s="4"/>
    </row>
    <row r="299" spans="1:14" x14ac:dyDescent="0.2">
      <c r="A299" s="2"/>
      <c r="B299" s="3"/>
      <c r="C299" s="3"/>
      <c r="D299" s="3"/>
      <c r="E299" s="3"/>
      <c r="F299" s="4"/>
      <c r="G299" s="3"/>
      <c r="H299" s="3"/>
      <c r="I299" s="3"/>
      <c r="J299" s="177"/>
      <c r="K299" s="8"/>
      <c r="L299" s="3"/>
      <c r="M299" s="176"/>
      <c r="N299" s="8"/>
    </row>
    <row r="300" spans="1:14" x14ac:dyDescent="0.2">
      <c r="A300" s="2"/>
      <c r="B300" s="3"/>
      <c r="C300" s="3"/>
      <c r="D300" s="3"/>
      <c r="E300" s="3"/>
      <c r="F300" s="4"/>
      <c r="G300" s="3"/>
      <c r="H300" s="3"/>
      <c r="I300" s="3"/>
      <c r="J300" s="3"/>
      <c r="K300" s="3"/>
      <c r="L300" s="3"/>
      <c r="M300" s="177"/>
      <c r="N300" s="8"/>
    </row>
    <row r="301" spans="1:14" x14ac:dyDescent="0.2">
      <c r="A301" s="2"/>
      <c r="B301" s="3"/>
      <c r="C301" s="3"/>
      <c r="D301" s="176"/>
      <c r="E301" s="8"/>
      <c r="F301" s="104"/>
      <c r="G301" s="3"/>
      <c r="H301" s="3"/>
      <c r="I301" s="3"/>
      <c r="J301" s="3"/>
      <c r="K301" s="3"/>
      <c r="L301" s="3"/>
      <c r="M301" s="3"/>
      <c r="N301" s="4"/>
    </row>
    <row r="302" spans="1:14" x14ac:dyDescent="0.2">
      <c r="A302" s="2"/>
      <c r="B302" s="3"/>
      <c r="C302" s="3"/>
      <c r="D302" s="177"/>
      <c r="E302" s="8"/>
      <c r="F302" s="4"/>
      <c r="G302" s="3"/>
      <c r="H302" s="3"/>
      <c r="I302" s="3"/>
      <c r="J302" s="3"/>
      <c r="K302" s="3"/>
      <c r="L302" s="3"/>
      <c r="M302" s="176"/>
      <c r="N302" s="8"/>
    </row>
    <row r="303" spans="1:14" x14ac:dyDescent="0.2">
      <c r="A303" s="2"/>
      <c r="B303" s="3"/>
      <c r="C303" s="4"/>
      <c r="D303" s="3"/>
      <c r="E303" s="3"/>
      <c r="F303" s="4"/>
      <c r="G303" s="3"/>
      <c r="H303" s="3"/>
      <c r="I303" s="3"/>
      <c r="J303" s="3"/>
      <c r="K303" s="3"/>
      <c r="L303" s="3"/>
      <c r="M303" s="177"/>
      <c r="N303" s="8"/>
    </row>
    <row r="304" spans="1:14" x14ac:dyDescent="0.2">
      <c r="A304" s="2"/>
      <c r="B304" s="3"/>
      <c r="C304" s="4"/>
      <c r="D304" s="3"/>
      <c r="E304" s="3"/>
      <c r="F304" s="4"/>
      <c r="G304" s="3"/>
      <c r="H304" s="3"/>
      <c r="I304" s="3"/>
      <c r="J304" s="176"/>
      <c r="K304" s="8"/>
      <c r="L304" s="104"/>
      <c r="M304" s="3"/>
      <c r="N304" s="4"/>
    </row>
    <row r="305" spans="1:14" x14ac:dyDescent="0.2">
      <c r="A305" s="2"/>
      <c r="B305" s="3"/>
      <c r="C305" s="4"/>
      <c r="D305" s="3"/>
      <c r="E305" s="3"/>
      <c r="F305" s="4"/>
      <c r="G305" s="3"/>
      <c r="H305" s="3"/>
      <c r="I305" s="3"/>
      <c r="J305" s="177"/>
      <c r="K305" s="8"/>
      <c r="L305" s="3"/>
      <c r="M305" s="176"/>
      <c r="N305" s="8"/>
    </row>
    <row r="306" spans="1:14" x14ac:dyDescent="0.2">
      <c r="A306" s="2"/>
      <c r="B306" s="3"/>
      <c r="C306" s="4"/>
      <c r="D306" s="3"/>
      <c r="E306" s="3"/>
      <c r="F306" s="4"/>
      <c r="G306" s="3"/>
      <c r="H306" s="3"/>
      <c r="I306" s="4"/>
      <c r="J306" s="3"/>
      <c r="K306" s="3"/>
      <c r="L306" s="3"/>
      <c r="M306" s="177"/>
      <c r="N306" s="8"/>
    </row>
    <row r="307" spans="1:14" x14ac:dyDescent="0.2">
      <c r="A307" s="2"/>
      <c r="B307" s="3"/>
      <c r="C307" s="4"/>
      <c r="D307" s="3"/>
      <c r="E307" s="3"/>
      <c r="F307" s="3"/>
      <c r="G307" s="176"/>
      <c r="H307" s="8"/>
      <c r="I307" s="104"/>
      <c r="J307" s="3"/>
      <c r="K307" s="3"/>
      <c r="L307" s="3"/>
      <c r="M307" s="3"/>
      <c r="N307" s="4"/>
    </row>
    <row r="308" spans="1:14" x14ac:dyDescent="0.2">
      <c r="A308" s="2"/>
      <c r="B308" s="3"/>
      <c r="C308" s="4"/>
      <c r="D308" s="3"/>
      <c r="E308" s="3"/>
      <c r="F308" s="3"/>
      <c r="G308" s="177"/>
      <c r="H308" s="8"/>
      <c r="I308" s="4"/>
      <c r="J308" s="3"/>
      <c r="K308" s="3"/>
      <c r="L308" s="3"/>
      <c r="M308" s="176"/>
      <c r="N308" s="8"/>
    </row>
    <row r="309" spans="1:14" x14ac:dyDescent="0.2">
      <c r="A309" s="2"/>
      <c r="B309" s="3"/>
      <c r="C309" s="4"/>
      <c r="D309" s="3"/>
      <c r="E309" s="3"/>
      <c r="F309" s="3"/>
      <c r="G309" s="3"/>
      <c r="H309" s="3"/>
      <c r="I309" s="4"/>
      <c r="J309" s="3"/>
      <c r="K309" s="3"/>
      <c r="L309" s="3"/>
      <c r="M309" s="177"/>
      <c r="N309" s="8"/>
    </row>
    <row r="310" spans="1:14" x14ac:dyDescent="0.2">
      <c r="A310" s="2"/>
      <c r="B310" s="3"/>
      <c r="C310" s="4"/>
      <c r="D310" s="3"/>
      <c r="E310" s="3"/>
      <c r="F310" s="3"/>
      <c r="G310" s="3"/>
      <c r="H310" s="3"/>
      <c r="I310" s="3"/>
      <c r="J310" s="176"/>
      <c r="K310" s="8"/>
      <c r="L310" s="104"/>
      <c r="M310" s="3"/>
      <c r="N310" s="4"/>
    </row>
    <row r="311" spans="1:14" x14ac:dyDescent="0.2">
      <c r="A311" s="2"/>
      <c r="B311" s="3"/>
      <c r="C311" s="4"/>
      <c r="D311" s="3"/>
      <c r="E311" s="3"/>
      <c r="F311" s="3"/>
      <c r="G311" s="3"/>
      <c r="H311" s="3"/>
      <c r="I311" s="3"/>
      <c r="J311" s="177"/>
      <c r="K311" s="8"/>
      <c r="L311" s="3"/>
      <c r="M311" s="176"/>
      <c r="N311" s="8"/>
    </row>
    <row r="312" spans="1:14" x14ac:dyDescent="0.2">
      <c r="A312" s="2"/>
      <c r="B312" s="3"/>
      <c r="C312" s="4"/>
      <c r="D312" s="3"/>
      <c r="E312" s="3"/>
      <c r="F312" s="3"/>
      <c r="G312" s="3"/>
      <c r="H312" s="3"/>
      <c r="I312" s="3"/>
      <c r="J312" s="3"/>
      <c r="K312" s="3"/>
      <c r="L312" s="3"/>
      <c r="M312" s="177"/>
      <c r="N312" s="8"/>
    </row>
    <row r="313" spans="1:14" x14ac:dyDescent="0.2">
      <c r="A313" s="176"/>
      <c r="B313" s="8"/>
      <c r="C313" s="102"/>
      <c r="D313" s="3"/>
      <c r="E313" s="3"/>
      <c r="F313" s="3"/>
      <c r="G313" s="3"/>
      <c r="H313" s="3"/>
      <c r="I313" s="3"/>
      <c r="J313" s="3"/>
      <c r="K313" s="3"/>
      <c r="L313" s="3"/>
      <c r="M313" s="3"/>
      <c r="N313" s="4"/>
    </row>
    <row r="314" spans="1:14" x14ac:dyDescent="0.2">
      <c r="A314" s="177"/>
      <c r="B314" s="8"/>
      <c r="C314" s="49"/>
      <c r="D314" s="3"/>
      <c r="E314" s="3"/>
      <c r="F314" s="3"/>
      <c r="G314" s="3"/>
      <c r="H314" s="3"/>
      <c r="I314" s="3"/>
      <c r="J314" s="3"/>
      <c r="K314" s="3"/>
      <c r="L314" s="3"/>
      <c r="M314" s="176"/>
      <c r="N314" s="8"/>
    </row>
    <row r="315" spans="1:14" x14ac:dyDescent="0.2">
      <c r="A315" s="2"/>
      <c r="B315" s="3"/>
      <c r="C315" s="4"/>
      <c r="D315" s="3"/>
      <c r="E315" s="3"/>
      <c r="F315" s="3"/>
      <c r="G315" s="3"/>
      <c r="H315" s="3"/>
      <c r="I315" s="3"/>
      <c r="J315" s="3"/>
      <c r="K315" s="3"/>
      <c r="L315" s="3"/>
      <c r="M315" s="177"/>
      <c r="N315" s="8"/>
    </row>
    <row r="316" spans="1:14" x14ac:dyDescent="0.2">
      <c r="A316" s="2"/>
      <c r="B316" s="3"/>
      <c r="C316" s="4"/>
      <c r="D316" s="3"/>
      <c r="E316" s="3"/>
      <c r="F316" s="3"/>
      <c r="G316" s="3"/>
      <c r="H316" s="3"/>
      <c r="I316" s="3"/>
      <c r="J316" s="176"/>
      <c r="K316" s="8"/>
      <c r="L316" s="104"/>
      <c r="M316" s="3"/>
      <c r="N316" s="4"/>
    </row>
    <row r="317" spans="1:14" x14ac:dyDescent="0.2">
      <c r="A317" s="2"/>
      <c r="B317" s="3"/>
      <c r="C317" s="4"/>
      <c r="D317" s="3"/>
      <c r="E317" s="3"/>
      <c r="F317" s="3"/>
      <c r="G317" s="3"/>
      <c r="H317" s="3"/>
      <c r="I317" s="3"/>
      <c r="J317" s="177"/>
      <c r="K317" s="8"/>
      <c r="L317" s="3"/>
      <c r="M317" s="176"/>
      <c r="N317" s="8"/>
    </row>
    <row r="318" spans="1:14" x14ac:dyDescent="0.2">
      <c r="A318" s="2"/>
      <c r="B318" s="3"/>
      <c r="C318" s="4"/>
      <c r="D318" s="3"/>
      <c r="E318" s="3"/>
      <c r="F318" s="3"/>
      <c r="I318" s="4"/>
      <c r="J318" s="3"/>
      <c r="K318" s="3"/>
      <c r="L318" s="3"/>
      <c r="M318" s="177"/>
      <c r="N318" s="8"/>
    </row>
    <row r="319" spans="1:14" x14ac:dyDescent="0.2">
      <c r="A319" s="2"/>
      <c r="B319" s="3"/>
      <c r="C319" s="4"/>
      <c r="D319" s="3"/>
      <c r="E319" s="3"/>
      <c r="F319" s="3"/>
      <c r="G319" s="176"/>
      <c r="H319" s="8"/>
      <c r="I319" s="104"/>
      <c r="J319" s="3"/>
      <c r="K319" s="3"/>
      <c r="L319" s="3"/>
      <c r="M319" s="3"/>
      <c r="N319" s="4"/>
    </row>
    <row r="320" spans="1:14" x14ac:dyDescent="0.2">
      <c r="A320" s="2"/>
      <c r="B320" s="3"/>
      <c r="C320" s="4"/>
      <c r="D320" s="3"/>
      <c r="E320" s="3"/>
      <c r="F320" s="4"/>
      <c r="G320" s="177"/>
      <c r="H320" s="8"/>
      <c r="I320" s="4"/>
      <c r="J320" s="3"/>
      <c r="K320" s="3"/>
      <c r="L320" s="3"/>
      <c r="M320" s="176"/>
      <c r="N320" s="8"/>
    </row>
    <row r="321" spans="1:14" x14ac:dyDescent="0.2">
      <c r="A321" s="2"/>
      <c r="B321" s="3"/>
      <c r="C321" s="4"/>
      <c r="D321" s="3"/>
      <c r="E321" s="3"/>
      <c r="F321" s="4"/>
      <c r="G321" s="3"/>
      <c r="H321" s="3"/>
      <c r="I321" s="4"/>
      <c r="J321" s="3"/>
      <c r="K321" s="3"/>
      <c r="L321" s="3"/>
      <c r="M321" s="177"/>
      <c r="N321" s="8"/>
    </row>
    <row r="322" spans="1:14" x14ac:dyDescent="0.2">
      <c r="A322" s="2"/>
      <c r="B322" s="3"/>
      <c r="C322" s="4"/>
      <c r="D322" s="3"/>
      <c r="E322" s="3"/>
      <c r="F322" s="4"/>
      <c r="G322" s="3"/>
      <c r="H322" s="3"/>
      <c r="I322" s="3"/>
      <c r="J322" s="176"/>
      <c r="K322" s="8"/>
      <c r="L322" s="104"/>
      <c r="M322" s="3"/>
      <c r="N322" s="4"/>
    </row>
    <row r="323" spans="1:14" x14ac:dyDescent="0.2">
      <c r="A323" s="2"/>
      <c r="B323" s="3"/>
      <c r="C323" s="4"/>
      <c r="D323" s="3"/>
      <c r="E323" s="3"/>
      <c r="F323" s="4"/>
      <c r="G323" s="3"/>
      <c r="H323" s="3"/>
      <c r="I323" s="3"/>
      <c r="J323" s="177"/>
      <c r="K323" s="8"/>
      <c r="L323" s="3"/>
      <c r="M323" s="176"/>
      <c r="N323" s="8"/>
    </row>
    <row r="324" spans="1:14" x14ac:dyDescent="0.2">
      <c r="A324" s="2"/>
      <c r="B324" s="3"/>
      <c r="C324" s="4"/>
      <c r="F324" s="4"/>
      <c r="G324" s="3"/>
      <c r="H324" s="3"/>
      <c r="I324" s="3"/>
      <c r="J324" s="3"/>
      <c r="K324" s="3"/>
      <c r="L324" s="3"/>
      <c r="M324" s="177"/>
      <c r="N324" s="8"/>
    </row>
    <row r="325" spans="1:14" x14ac:dyDescent="0.2">
      <c r="A325" s="2"/>
      <c r="B325" s="3"/>
      <c r="C325" s="3"/>
      <c r="D325" s="176"/>
      <c r="E325" s="8"/>
      <c r="F325" s="104"/>
      <c r="G325" s="3"/>
      <c r="H325" s="3"/>
      <c r="I325" s="3"/>
      <c r="J325" s="3"/>
      <c r="K325" s="3"/>
      <c r="L325" s="3"/>
      <c r="M325" s="3"/>
      <c r="N325" s="4"/>
    </row>
    <row r="326" spans="1:14" x14ac:dyDescent="0.2">
      <c r="A326" s="2"/>
      <c r="B326" s="3"/>
      <c r="C326" s="3"/>
      <c r="D326" s="177"/>
      <c r="E326" s="8"/>
      <c r="F326" s="4"/>
      <c r="G326" s="3"/>
      <c r="H326" s="3"/>
      <c r="I326" s="3"/>
      <c r="J326" s="3"/>
      <c r="K326" s="3"/>
      <c r="L326" s="3"/>
      <c r="M326" s="176"/>
      <c r="N326" s="8"/>
    </row>
    <row r="327" spans="1:14" x14ac:dyDescent="0.2">
      <c r="A327" s="2"/>
      <c r="B327" s="3"/>
      <c r="C327" s="3"/>
      <c r="D327" s="3"/>
      <c r="E327" s="3"/>
      <c r="F327" s="4"/>
      <c r="G327" s="3"/>
      <c r="H327" s="3"/>
      <c r="I327" s="3"/>
      <c r="J327" s="3"/>
      <c r="K327" s="3"/>
      <c r="L327" s="3"/>
      <c r="M327" s="177"/>
      <c r="N327" s="8"/>
    </row>
    <row r="328" spans="1:14" x14ac:dyDescent="0.2">
      <c r="A328" s="2"/>
      <c r="B328" s="3"/>
      <c r="C328" s="3"/>
      <c r="D328" s="3"/>
      <c r="E328" s="3"/>
      <c r="F328" s="4"/>
      <c r="G328" s="3"/>
      <c r="H328" s="3"/>
      <c r="I328" s="3"/>
      <c r="J328" s="176"/>
      <c r="K328" s="8"/>
      <c r="L328" s="104"/>
      <c r="M328" s="3"/>
      <c r="N328" s="4"/>
    </row>
    <row r="329" spans="1:14" x14ac:dyDescent="0.2">
      <c r="A329" s="2"/>
      <c r="B329" s="3"/>
      <c r="C329" s="3"/>
      <c r="D329" s="3"/>
      <c r="E329" s="3"/>
      <c r="F329" s="4"/>
      <c r="G329" s="3"/>
      <c r="H329" s="3"/>
      <c r="I329" s="3"/>
      <c r="J329" s="177"/>
      <c r="K329" s="8"/>
      <c r="L329" s="3"/>
      <c r="M329" s="176"/>
      <c r="N329" s="8"/>
    </row>
    <row r="330" spans="1:14" x14ac:dyDescent="0.2">
      <c r="A330" s="2"/>
      <c r="B330" s="3"/>
      <c r="C330" s="3"/>
      <c r="D330" s="3"/>
      <c r="E330" s="3"/>
      <c r="F330" s="4"/>
      <c r="I330" s="4"/>
      <c r="J330" s="3"/>
      <c r="K330" s="3"/>
      <c r="L330" s="3"/>
      <c r="M330" s="177"/>
      <c r="N330" s="8"/>
    </row>
    <row r="331" spans="1:14" x14ac:dyDescent="0.2">
      <c r="A331" s="2"/>
      <c r="B331" s="3"/>
      <c r="C331" s="3"/>
      <c r="D331" s="3"/>
      <c r="E331" s="3"/>
      <c r="F331" s="3"/>
      <c r="G331" s="176"/>
      <c r="H331" s="8"/>
      <c r="I331" s="104"/>
      <c r="J331" s="3"/>
      <c r="K331" s="3"/>
      <c r="L331" s="3"/>
      <c r="M331" s="3"/>
      <c r="N331" s="4"/>
    </row>
    <row r="332" spans="1:14" x14ac:dyDescent="0.2">
      <c r="A332" s="2"/>
      <c r="B332" s="3"/>
      <c r="C332" s="3"/>
      <c r="D332" s="3"/>
      <c r="E332" s="3"/>
      <c r="F332" s="3"/>
      <c r="G332" s="177"/>
      <c r="H332" s="8"/>
      <c r="I332" s="4"/>
      <c r="J332" s="3"/>
      <c r="K332" s="3"/>
      <c r="L332" s="3"/>
      <c r="M332" s="176"/>
      <c r="N332" s="8"/>
    </row>
    <row r="333" spans="1:14" x14ac:dyDescent="0.2">
      <c r="A333" s="2"/>
      <c r="B333" s="3"/>
      <c r="C333" s="3"/>
      <c r="D333" s="3"/>
      <c r="E333" s="3"/>
      <c r="F333" s="3"/>
      <c r="G333" s="3"/>
      <c r="H333" s="3"/>
      <c r="I333" s="4"/>
      <c r="J333" s="3"/>
      <c r="K333" s="3"/>
      <c r="L333" s="3"/>
      <c r="M333" s="177"/>
      <c r="N333" s="8"/>
    </row>
    <row r="334" spans="1:14" x14ac:dyDescent="0.2">
      <c r="A334" s="2"/>
      <c r="B334" s="3"/>
      <c r="C334" s="3"/>
      <c r="D334" s="3"/>
      <c r="E334" s="3"/>
      <c r="F334" s="3"/>
      <c r="G334" s="3"/>
      <c r="H334" s="3"/>
      <c r="I334" s="3"/>
      <c r="J334" s="176"/>
      <c r="K334" s="8"/>
      <c r="L334" s="104"/>
      <c r="M334" s="3"/>
      <c r="N334" s="4"/>
    </row>
    <row r="335" spans="1:14" x14ac:dyDescent="0.2">
      <c r="A335" s="2"/>
      <c r="B335" s="3"/>
      <c r="C335" s="3"/>
      <c r="D335" s="3"/>
      <c r="E335" s="3"/>
      <c r="F335" s="3"/>
      <c r="G335" s="3"/>
      <c r="H335" s="3"/>
      <c r="I335" s="3"/>
      <c r="J335" s="177"/>
      <c r="K335" s="8"/>
      <c r="L335" s="3"/>
      <c r="M335" s="176"/>
      <c r="N335" s="8"/>
    </row>
    <row r="336" spans="1:14" x14ac:dyDescent="0.2">
      <c r="A336" s="2"/>
      <c r="B336" s="3"/>
      <c r="C336" s="3"/>
      <c r="D336" s="3"/>
      <c r="E336" s="3"/>
      <c r="F336" s="3"/>
      <c r="G336" s="3"/>
      <c r="H336" s="3"/>
      <c r="I336" s="3"/>
      <c r="J336" s="3"/>
      <c r="K336" s="3"/>
      <c r="L336" s="3"/>
      <c r="M336" s="178"/>
      <c r="N336" s="27"/>
    </row>
    <row r="337" spans="1:14" x14ac:dyDescent="0.2">
      <c r="A337" s="47"/>
      <c r="B337" s="48"/>
      <c r="C337" s="48"/>
      <c r="D337" s="48"/>
      <c r="E337" s="48"/>
      <c r="F337" s="48"/>
      <c r="G337" s="48"/>
      <c r="H337" s="48"/>
      <c r="I337" s="48"/>
      <c r="J337" s="48"/>
      <c r="K337" s="48"/>
      <c r="L337" s="48"/>
      <c r="M337" s="48"/>
      <c r="N337" s="49"/>
    </row>
    <row r="338" spans="1:14" x14ac:dyDescent="0.2">
      <c r="A338" s="2"/>
      <c r="B338" s="3"/>
      <c r="C338" s="3"/>
      <c r="D338" s="3"/>
      <c r="E338" s="3"/>
      <c r="F338" s="3"/>
      <c r="G338" s="3"/>
      <c r="H338" s="3"/>
      <c r="I338" s="3"/>
      <c r="J338" s="3"/>
      <c r="K338" s="3"/>
      <c r="L338" s="3"/>
      <c r="M338" s="176"/>
      <c r="N338" s="8"/>
    </row>
    <row r="339" spans="1:14" x14ac:dyDescent="0.2">
      <c r="A339" s="2"/>
      <c r="B339" s="3"/>
      <c r="C339" s="3"/>
      <c r="D339" s="3"/>
      <c r="E339" s="3"/>
      <c r="F339" s="3"/>
      <c r="G339" s="3"/>
      <c r="H339" s="3"/>
      <c r="I339" s="3"/>
      <c r="J339" s="3"/>
      <c r="K339" s="3"/>
      <c r="L339" s="3"/>
      <c r="M339" s="177"/>
      <c r="N339" s="8"/>
    </row>
    <row r="340" spans="1:14" x14ac:dyDescent="0.2">
      <c r="A340" s="2"/>
      <c r="B340" s="3"/>
      <c r="C340" s="3"/>
      <c r="D340" s="3"/>
      <c r="E340" s="3"/>
      <c r="F340" s="3"/>
      <c r="G340" s="3"/>
      <c r="H340" s="3"/>
      <c r="I340" s="3"/>
      <c r="J340" s="176"/>
      <c r="K340" s="8"/>
      <c r="L340" s="104"/>
      <c r="M340" s="3"/>
      <c r="N340" s="4"/>
    </row>
    <row r="341" spans="1:14" x14ac:dyDescent="0.2">
      <c r="A341" s="2"/>
      <c r="B341" s="3"/>
      <c r="C341" s="3"/>
      <c r="D341" s="3"/>
      <c r="E341" s="3"/>
      <c r="F341" s="3"/>
      <c r="G341" s="3"/>
      <c r="H341" s="3"/>
      <c r="I341" s="3"/>
      <c r="J341" s="177"/>
      <c r="K341" s="8"/>
      <c r="L341" s="3"/>
      <c r="M341" s="176"/>
      <c r="N341" s="8"/>
    </row>
    <row r="342" spans="1:14" x14ac:dyDescent="0.2">
      <c r="A342" s="2"/>
      <c r="B342" s="3"/>
      <c r="C342" s="3"/>
      <c r="D342" s="3"/>
      <c r="E342" s="3"/>
      <c r="F342" s="3"/>
      <c r="G342" s="3"/>
      <c r="H342" s="3"/>
      <c r="I342" s="4"/>
      <c r="J342" s="3"/>
      <c r="K342" s="3"/>
      <c r="L342" s="3"/>
      <c r="M342" s="177"/>
      <c r="N342" s="8"/>
    </row>
    <row r="343" spans="1:14" x14ac:dyDescent="0.2">
      <c r="A343" s="2"/>
      <c r="B343" s="3"/>
      <c r="C343" s="3"/>
      <c r="D343" s="3"/>
      <c r="E343" s="3"/>
      <c r="F343" s="3"/>
      <c r="G343" s="176"/>
      <c r="H343" s="8"/>
      <c r="I343" s="104"/>
      <c r="J343" s="3"/>
      <c r="K343" s="3"/>
      <c r="L343" s="3"/>
      <c r="M343" s="3"/>
      <c r="N343" s="4"/>
    </row>
    <row r="344" spans="1:14" x14ac:dyDescent="0.2">
      <c r="A344" s="2"/>
      <c r="B344" s="3"/>
      <c r="C344" s="3"/>
      <c r="D344" s="3"/>
      <c r="E344" s="3"/>
      <c r="F344" s="3"/>
      <c r="G344" s="177"/>
      <c r="H344" s="8"/>
      <c r="I344" s="4"/>
      <c r="J344" s="3"/>
      <c r="K344" s="3"/>
      <c r="L344" s="3"/>
      <c r="M344" s="176"/>
      <c r="N344" s="8"/>
    </row>
    <row r="345" spans="1:14" x14ac:dyDescent="0.2">
      <c r="A345" s="2"/>
      <c r="B345" s="3"/>
      <c r="C345" s="3"/>
      <c r="D345" s="3"/>
      <c r="E345" s="3"/>
      <c r="F345" s="4"/>
      <c r="G345" s="3"/>
      <c r="H345" s="3"/>
      <c r="I345" s="4"/>
      <c r="J345" s="3"/>
      <c r="K345" s="3"/>
      <c r="L345" s="3"/>
      <c r="M345" s="177"/>
      <c r="N345" s="8"/>
    </row>
    <row r="346" spans="1:14" x14ac:dyDescent="0.2">
      <c r="A346" s="2"/>
      <c r="B346" s="3"/>
      <c r="C346" s="3"/>
      <c r="D346" s="3"/>
      <c r="E346" s="3"/>
      <c r="F346" s="4"/>
      <c r="G346" s="3"/>
      <c r="H346" s="3"/>
      <c r="I346" s="3"/>
      <c r="J346" s="176"/>
      <c r="K346" s="8"/>
      <c r="L346" s="104"/>
      <c r="M346" s="3"/>
      <c r="N346" s="4"/>
    </row>
    <row r="347" spans="1:14" x14ac:dyDescent="0.2">
      <c r="A347" s="2"/>
      <c r="B347" s="3"/>
      <c r="C347" s="3"/>
      <c r="D347" s="3"/>
      <c r="E347" s="3"/>
      <c r="F347" s="4"/>
      <c r="G347" s="3"/>
      <c r="H347" s="3"/>
      <c r="I347" s="3"/>
      <c r="J347" s="177"/>
      <c r="K347" s="8"/>
      <c r="L347" s="3"/>
      <c r="M347" s="176"/>
      <c r="N347" s="8"/>
    </row>
    <row r="348" spans="1:14" x14ac:dyDescent="0.2">
      <c r="A348" s="2"/>
      <c r="B348" s="3"/>
      <c r="C348" s="3"/>
      <c r="D348" s="3"/>
      <c r="E348" s="3"/>
      <c r="F348" s="4"/>
      <c r="G348" s="3"/>
      <c r="H348" s="3"/>
      <c r="I348" s="3"/>
      <c r="J348" s="3"/>
      <c r="K348" s="3"/>
      <c r="L348" s="3"/>
      <c r="M348" s="177"/>
      <c r="N348" s="8"/>
    </row>
    <row r="349" spans="1:14" x14ac:dyDescent="0.2">
      <c r="A349" s="2"/>
      <c r="B349" s="3"/>
      <c r="C349" s="3"/>
      <c r="D349" s="176"/>
      <c r="E349" s="8"/>
      <c r="F349" s="104"/>
      <c r="G349" s="3"/>
      <c r="H349" s="3"/>
      <c r="I349" s="3"/>
      <c r="J349" s="3"/>
      <c r="K349" s="3"/>
      <c r="L349" s="3"/>
      <c r="M349" s="3"/>
      <c r="N349" s="4"/>
    </row>
    <row r="350" spans="1:14" x14ac:dyDescent="0.2">
      <c r="A350" s="2"/>
      <c r="B350" s="3"/>
      <c r="C350" s="3"/>
      <c r="D350" s="177"/>
      <c r="E350" s="8"/>
      <c r="F350" s="4"/>
      <c r="G350" s="3"/>
      <c r="H350" s="3"/>
      <c r="I350" s="3"/>
      <c r="J350" s="3"/>
      <c r="K350" s="3"/>
      <c r="L350" s="3"/>
      <c r="M350" s="176"/>
      <c r="N350" s="8"/>
    </row>
    <row r="351" spans="1:14" x14ac:dyDescent="0.2">
      <c r="A351" s="2"/>
      <c r="B351" s="3"/>
      <c r="C351" s="4"/>
      <c r="D351" s="3"/>
      <c r="E351" s="3"/>
      <c r="F351" s="4"/>
      <c r="G351" s="3"/>
      <c r="H351" s="3"/>
      <c r="I351" s="3"/>
      <c r="J351" s="3"/>
      <c r="K351" s="3"/>
      <c r="L351" s="3"/>
      <c r="M351" s="177"/>
      <c r="N351" s="8"/>
    </row>
    <row r="352" spans="1:14" x14ac:dyDescent="0.2">
      <c r="A352" s="2"/>
      <c r="B352" s="3"/>
      <c r="C352" s="4"/>
      <c r="D352" s="3"/>
      <c r="E352" s="3"/>
      <c r="F352" s="4"/>
      <c r="G352" s="3"/>
      <c r="H352" s="3"/>
      <c r="I352" s="3"/>
      <c r="J352" s="176"/>
      <c r="K352" s="8"/>
      <c r="L352" s="104"/>
      <c r="M352" s="3"/>
      <c r="N352" s="4"/>
    </row>
    <row r="353" spans="1:14" x14ac:dyDescent="0.2">
      <c r="A353" s="2"/>
      <c r="B353" s="3"/>
      <c r="C353" s="4"/>
      <c r="D353" s="3"/>
      <c r="E353" s="3"/>
      <c r="F353" s="4"/>
      <c r="G353" s="3"/>
      <c r="H353" s="3"/>
      <c r="I353" s="3"/>
      <c r="J353" s="177"/>
      <c r="K353" s="8"/>
      <c r="L353" s="3"/>
      <c r="M353" s="176"/>
      <c r="N353" s="8"/>
    </row>
    <row r="354" spans="1:14" x14ac:dyDescent="0.2">
      <c r="A354" s="2"/>
      <c r="B354" s="3"/>
      <c r="C354" s="4"/>
      <c r="D354" s="3"/>
      <c r="E354" s="3"/>
      <c r="F354" s="4"/>
      <c r="G354" s="3"/>
      <c r="H354" s="3"/>
      <c r="I354" s="4"/>
      <c r="J354" s="3"/>
      <c r="K354" s="3"/>
      <c r="L354" s="3"/>
      <c r="M354" s="177"/>
      <c r="N354" s="8"/>
    </row>
    <row r="355" spans="1:14" x14ac:dyDescent="0.2">
      <c r="A355" s="2"/>
      <c r="B355" s="3"/>
      <c r="C355" s="4"/>
      <c r="D355" s="3"/>
      <c r="E355" s="3"/>
      <c r="F355" s="3"/>
      <c r="G355" s="176"/>
      <c r="H355" s="8"/>
      <c r="I355" s="104"/>
      <c r="J355" s="3"/>
      <c r="K355" s="3"/>
      <c r="L355" s="3"/>
      <c r="M355" s="3"/>
      <c r="N355" s="4"/>
    </row>
    <row r="356" spans="1:14" x14ac:dyDescent="0.2">
      <c r="A356" s="2"/>
      <c r="B356" s="3"/>
      <c r="C356" s="4"/>
      <c r="D356" s="3"/>
      <c r="E356" s="3"/>
      <c r="F356" s="3"/>
      <c r="G356" s="177"/>
      <c r="H356" s="8"/>
      <c r="I356" s="4"/>
      <c r="J356" s="3"/>
      <c r="K356" s="3"/>
      <c r="L356" s="3"/>
      <c r="M356" s="176"/>
      <c r="N356" s="8"/>
    </row>
    <row r="357" spans="1:14" x14ac:dyDescent="0.2">
      <c r="A357" s="2"/>
      <c r="B357" s="3"/>
      <c r="C357" s="4"/>
      <c r="D357" s="3"/>
      <c r="E357" s="3"/>
      <c r="F357" s="3"/>
      <c r="G357" s="3"/>
      <c r="H357" s="3"/>
      <c r="I357" s="4"/>
      <c r="J357" s="3"/>
      <c r="K357" s="3"/>
      <c r="L357" s="3"/>
      <c r="M357" s="177"/>
      <c r="N357" s="8"/>
    </row>
    <row r="358" spans="1:14" x14ac:dyDescent="0.2">
      <c r="A358" s="2"/>
      <c r="B358" s="3"/>
      <c r="C358" s="4"/>
      <c r="D358" s="3"/>
      <c r="E358" s="3"/>
      <c r="F358" s="3"/>
      <c r="G358" s="3"/>
      <c r="H358" s="3"/>
      <c r="I358" s="3"/>
      <c r="J358" s="176"/>
      <c r="K358" s="8"/>
      <c r="L358" s="104"/>
      <c r="M358" s="3"/>
      <c r="N358" s="4"/>
    </row>
    <row r="359" spans="1:14" x14ac:dyDescent="0.2">
      <c r="A359" s="2"/>
      <c r="B359" s="3"/>
      <c r="C359" s="4"/>
      <c r="D359" s="3"/>
      <c r="E359" s="3"/>
      <c r="F359" s="3"/>
      <c r="G359" s="3"/>
      <c r="H359" s="3"/>
      <c r="I359" s="3"/>
      <c r="J359" s="177"/>
      <c r="K359" s="8"/>
      <c r="L359" s="3"/>
      <c r="M359" s="176"/>
      <c r="N359" s="8"/>
    </row>
    <row r="360" spans="1:14" x14ac:dyDescent="0.2">
      <c r="A360" s="2"/>
      <c r="B360" s="3"/>
      <c r="C360" s="4"/>
      <c r="D360" s="3"/>
      <c r="E360" s="3"/>
      <c r="F360" s="3"/>
      <c r="G360" s="3"/>
      <c r="H360" s="3"/>
      <c r="I360" s="3"/>
      <c r="J360" s="3"/>
      <c r="K360" s="3"/>
      <c r="L360" s="3"/>
      <c r="M360" s="177"/>
      <c r="N360" s="8"/>
    </row>
    <row r="361" spans="1:14" x14ac:dyDescent="0.2">
      <c r="A361" s="176"/>
      <c r="B361" s="8"/>
      <c r="C361" s="102"/>
      <c r="D361" s="3"/>
      <c r="E361" s="3"/>
      <c r="F361" s="3"/>
      <c r="G361" s="3"/>
      <c r="H361" s="3"/>
      <c r="I361" s="3"/>
      <c r="J361" s="3"/>
      <c r="K361" s="3"/>
      <c r="L361" s="3"/>
      <c r="M361" s="3"/>
      <c r="N361" s="4"/>
    </row>
    <row r="362" spans="1:14" x14ac:dyDescent="0.2">
      <c r="A362" s="177"/>
      <c r="B362" s="8"/>
      <c r="C362" s="49"/>
      <c r="D362" s="3"/>
      <c r="E362" s="3"/>
      <c r="F362" s="3"/>
      <c r="G362" s="3"/>
      <c r="H362" s="3"/>
      <c r="I362" s="3"/>
      <c r="J362" s="3"/>
      <c r="K362" s="3"/>
      <c r="L362" s="3"/>
      <c r="M362" s="176"/>
      <c r="N362" s="8"/>
    </row>
    <row r="363" spans="1:14" x14ac:dyDescent="0.2">
      <c r="A363" s="2"/>
      <c r="B363" s="3"/>
      <c r="C363" s="4"/>
      <c r="D363" s="3"/>
      <c r="E363" s="3"/>
      <c r="F363" s="3"/>
      <c r="G363" s="3"/>
      <c r="H363" s="3"/>
      <c r="I363" s="3"/>
      <c r="J363" s="3"/>
      <c r="K363" s="3"/>
      <c r="L363" s="3"/>
      <c r="M363" s="177"/>
      <c r="N363" s="8"/>
    </row>
    <row r="364" spans="1:14" x14ac:dyDescent="0.2">
      <c r="A364" s="2"/>
      <c r="B364" s="3"/>
      <c r="C364" s="4"/>
      <c r="D364" s="3"/>
      <c r="E364" s="3"/>
      <c r="F364" s="3"/>
      <c r="G364" s="3"/>
      <c r="H364" s="3"/>
      <c r="I364" s="3"/>
      <c r="J364" s="176"/>
      <c r="K364" s="8"/>
      <c r="L364" s="104"/>
      <c r="M364" s="3"/>
      <c r="N364" s="4"/>
    </row>
    <row r="365" spans="1:14" x14ac:dyDescent="0.2">
      <c r="A365" s="2"/>
      <c r="B365" s="3"/>
      <c r="C365" s="4"/>
      <c r="D365" s="3"/>
      <c r="E365" s="3"/>
      <c r="F365" s="3"/>
      <c r="G365" s="3"/>
      <c r="H365" s="3"/>
      <c r="I365" s="3"/>
      <c r="J365" s="177"/>
      <c r="K365" s="8"/>
      <c r="L365" s="3"/>
      <c r="M365" s="176"/>
      <c r="N365" s="8"/>
    </row>
    <row r="366" spans="1:14" x14ac:dyDescent="0.2">
      <c r="A366" s="2"/>
      <c r="B366" s="3"/>
      <c r="C366" s="4"/>
      <c r="D366" s="3"/>
      <c r="E366" s="3"/>
      <c r="F366" s="3"/>
      <c r="I366" s="4"/>
      <c r="J366" s="3"/>
      <c r="K366" s="3"/>
      <c r="L366" s="3"/>
      <c r="M366" s="177"/>
      <c r="N366" s="8"/>
    </row>
    <row r="367" spans="1:14" x14ac:dyDescent="0.2">
      <c r="A367" s="2"/>
      <c r="B367" s="3"/>
      <c r="C367" s="4"/>
      <c r="D367" s="3"/>
      <c r="E367" s="3"/>
      <c r="F367" s="3"/>
      <c r="G367" s="176"/>
      <c r="H367" s="8"/>
      <c r="I367" s="104"/>
      <c r="J367" s="3"/>
      <c r="K367" s="3"/>
      <c r="L367" s="3"/>
      <c r="M367" s="3"/>
      <c r="N367" s="4"/>
    </row>
    <row r="368" spans="1:14" x14ac:dyDescent="0.2">
      <c r="A368" s="2"/>
      <c r="B368" s="3"/>
      <c r="C368" s="4"/>
      <c r="D368" s="3"/>
      <c r="E368" s="3"/>
      <c r="F368" s="4"/>
      <c r="G368" s="177"/>
      <c r="H368" s="8"/>
      <c r="I368" s="4"/>
      <c r="J368" s="3"/>
      <c r="K368" s="3"/>
      <c r="L368" s="3"/>
      <c r="M368" s="176"/>
      <c r="N368" s="8"/>
    </row>
    <row r="369" spans="1:14" x14ac:dyDescent="0.2">
      <c r="A369" s="2"/>
      <c r="B369" s="3"/>
      <c r="C369" s="4"/>
      <c r="D369" s="3"/>
      <c r="E369" s="3"/>
      <c r="F369" s="4"/>
      <c r="G369" s="3"/>
      <c r="H369" s="3"/>
      <c r="I369" s="4"/>
      <c r="J369" s="3"/>
      <c r="K369" s="3"/>
      <c r="L369" s="3"/>
      <c r="M369" s="177"/>
      <c r="N369" s="8"/>
    </row>
    <row r="370" spans="1:14" x14ac:dyDescent="0.2">
      <c r="A370" s="2"/>
      <c r="B370" s="3"/>
      <c r="C370" s="4"/>
      <c r="D370" s="3"/>
      <c r="E370" s="3"/>
      <c r="F370" s="4"/>
      <c r="G370" s="3"/>
      <c r="H370" s="3"/>
      <c r="I370" s="3"/>
      <c r="J370" s="176"/>
      <c r="K370" s="8"/>
      <c r="L370" s="104"/>
      <c r="M370" s="3"/>
      <c r="N370" s="4"/>
    </row>
    <row r="371" spans="1:14" x14ac:dyDescent="0.2">
      <c r="A371" s="2"/>
      <c r="B371" s="3"/>
      <c r="C371" s="4"/>
      <c r="D371" s="3"/>
      <c r="E371" s="3"/>
      <c r="F371" s="4"/>
      <c r="G371" s="3"/>
      <c r="H371" s="3"/>
      <c r="I371" s="3"/>
      <c r="J371" s="177"/>
      <c r="K371" s="8"/>
      <c r="L371" s="3"/>
      <c r="M371" s="176"/>
      <c r="N371" s="8"/>
    </row>
    <row r="372" spans="1:14" x14ac:dyDescent="0.2">
      <c r="A372" s="2"/>
      <c r="B372" s="3"/>
      <c r="C372" s="4"/>
      <c r="F372" s="4"/>
      <c r="G372" s="3"/>
      <c r="H372" s="3"/>
      <c r="I372" s="3"/>
      <c r="J372" s="3"/>
      <c r="K372" s="3"/>
      <c r="L372" s="3"/>
      <c r="M372" s="177"/>
      <c r="N372" s="8"/>
    </row>
    <row r="373" spans="1:14" x14ac:dyDescent="0.2">
      <c r="A373" s="2"/>
      <c r="B373" s="3"/>
      <c r="C373" s="3"/>
      <c r="D373" s="176"/>
      <c r="E373" s="8"/>
      <c r="F373" s="104"/>
      <c r="G373" s="3"/>
      <c r="H373" s="3"/>
      <c r="I373" s="3"/>
      <c r="J373" s="3"/>
      <c r="K373" s="3"/>
      <c r="L373" s="3"/>
      <c r="M373" s="3"/>
      <c r="N373" s="4"/>
    </row>
    <row r="374" spans="1:14" x14ac:dyDescent="0.2">
      <c r="A374" s="2"/>
      <c r="B374" s="3"/>
      <c r="C374" s="3"/>
      <c r="D374" s="177"/>
      <c r="E374" s="8"/>
      <c r="F374" s="4"/>
      <c r="G374" s="3"/>
      <c r="H374" s="3"/>
      <c r="I374" s="3"/>
      <c r="J374" s="3"/>
      <c r="K374" s="3"/>
      <c r="L374" s="3"/>
      <c r="M374" s="176"/>
      <c r="N374" s="8"/>
    </row>
    <row r="375" spans="1:14" x14ac:dyDescent="0.2">
      <c r="A375" s="2"/>
      <c r="B375" s="3"/>
      <c r="C375" s="3"/>
      <c r="D375" s="3"/>
      <c r="E375" s="3"/>
      <c r="F375" s="4"/>
      <c r="G375" s="3"/>
      <c r="H375" s="3"/>
      <c r="I375" s="3"/>
      <c r="J375" s="3"/>
      <c r="K375" s="3"/>
      <c r="L375" s="3"/>
      <c r="M375" s="177"/>
      <c r="N375" s="8"/>
    </row>
    <row r="376" spans="1:14" x14ac:dyDescent="0.2">
      <c r="A376" s="2"/>
      <c r="B376" s="3"/>
      <c r="C376" s="3"/>
      <c r="D376" s="3"/>
      <c r="E376" s="3"/>
      <c r="F376" s="4"/>
      <c r="G376" s="3"/>
      <c r="H376" s="3"/>
      <c r="I376" s="3"/>
      <c r="J376" s="176"/>
      <c r="K376" s="8"/>
      <c r="L376" s="104"/>
      <c r="M376" s="3"/>
      <c r="N376" s="4"/>
    </row>
    <row r="377" spans="1:14" x14ac:dyDescent="0.2">
      <c r="A377" s="2"/>
      <c r="B377" s="3"/>
      <c r="C377" s="3"/>
      <c r="D377" s="3"/>
      <c r="E377" s="3"/>
      <c r="F377" s="4"/>
      <c r="G377" s="3"/>
      <c r="H377" s="3"/>
      <c r="I377" s="3"/>
      <c r="J377" s="177"/>
      <c r="K377" s="8"/>
      <c r="L377" s="3"/>
      <c r="M377" s="176"/>
      <c r="N377" s="8"/>
    </row>
    <row r="378" spans="1:14" x14ac:dyDescent="0.2">
      <c r="A378" s="2"/>
      <c r="B378" s="3"/>
      <c r="C378" s="3"/>
      <c r="D378" s="3"/>
      <c r="E378" s="3"/>
      <c r="F378" s="4"/>
      <c r="I378" s="4"/>
      <c r="J378" s="3"/>
      <c r="K378" s="3"/>
      <c r="L378" s="3"/>
      <c r="M378" s="177"/>
      <c r="N378" s="8"/>
    </row>
    <row r="379" spans="1:14" x14ac:dyDescent="0.2">
      <c r="A379" s="2"/>
      <c r="B379" s="3"/>
      <c r="C379" s="3"/>
      <c r="D379" s="3"/>
      <c r="E379" s="3"/>
      <c r="F379" s="3"/>
      <c r="G379" s="176"/>
      <c r="H379" s="8"/>
      <c r="I379" s="104"/>
      <c r="J379" s="3"/>
      <c r="K379" s="3"/>
      <c r="L379" s="3"/>
      <c r="M379" s="3"/>
      <c r="N379" s="4"/>
    </row>
    <row r="380" spans="1:14" x14ac:dyDescent="0.2">
      <c r="A380" s="2"/>
      <c r="B380" s="3"/>
      <c r="C380" s="3"/>
      <c r="D380" s="3"/>
      <c r="E380" s="3"/>
      <c r="F380" s="3"/>
      <c r="G380" s="177"/>
      <c r="H380" s="8"/>
      <c r="I380" s="4"/>
      <c r="J380" s="3"/>
      <c r="K380" s="3"/>
      <c r="L380" s="3"/>
      <c r="M380" s="176"/>
      <c r="N380" s="8"/>
    </row>
    <row r="381" spans="1:14" x14ac:dyDescent="0.2">
      <c r="A381" s="2"/>
      <c r="B381" s="3"/>
      <c r="C381" s="3"/>
      <c r="D381" s="3"/>
      <c r="E381" s="3"/>
      <c r="F381" s="3"/>
      <c r="G381" s="3"/>
      <c r="H381" s="3"/>
      <c r="I381" s="4"/>
      <c r="J381" s="3"/>
      <c r="K381" s="3"/>
      <c r="L381" s="3"/>
      <c r="M381" s="177"/>
      <c r="N381" s="8"/>
    </row>
    <row r="382" spans="1:14" x14ac:dyDescent="0.2">
      <c r="A382" s="2"/>
      <c r="B382" s="3"/>
      <c r="C382" s="3"/>
      <c r="D382" s="3"/>
      <c r="E382" s="3"/>
      <c r="F382" s="3"/>
      <c r="G382" s="3"/>
      <c r="H382" s="3"/>
      <c r="I382" s="3"/>
      <c r="J382" s="176"/>
      <c r="K382" s="8"/>
      <c r="L382" s="104"/>
      <c r="M382" s="3"/>
      <c r="N382" s="4"/>
    </row>
    <row r="383" spans="1:14" x14ac:dyDescent="0.2">
      <c r="A383" s="2"/>
      <c r="B383" s="3"/>
      <c r="C383" s="3"/>
      <c r="D383" s="3"/>
      <c r="E383" s="3"/>
      <c r="F383" s="3"/>
      <c r="G383" s="3"/>
      <c r="H383" s="3"/>
      <c r="I383" s="3"/>
      <c r="J383" s="177"/>
      <c r="K383" s="8"/>
      <c r="L383" s="3"/>
      <c r="M383" s="176"/>
      <c r="N383" s="8"/>
    </row>
    <row r="384" spans="1:14" x14ac:dyDescent="0.2">
      <c r="A384" s="2"/>
      <c r="B384" s="3"/>
      <c r="C384" s="3"/>
      <c r="D384" s="3"/>
      <c r="E384" s="3"/>
      <c r="F384" s="3"/>
      <c r="G384" s="3"/>
      <c r="H384" s="3"/>
      <c r="I384" s="3"/>
      <c r="J384" s="3"/>
      <c r="K384" s="3"/>
      <c r="L384" s="3"/>
      <c r="M384" s="178"/>
      <c r="N384" s="27"/>
    </row>
    <row r="385" spans="1:14" x14ac:dyDescent="0.2">
      <c r="A385" s="47"/>
      <c r="B385" s="48"/>
      <c r="C385" s="48"/>
      <c r="D385" s="48"/>
      <c r="E385" s="48"/>
      <c r="F385" s="48"/>
      <c r="G385" s="48"/>
      <c r="H385" s="48"/>
      <c r="I385" s="48"/>
      <c r="J385" s="48"/>
      <c r="K385" s="48"/>
      <c r="L385" s="48"/>
      <c r="M385" s="48"/>
      <c r="N385" s="49"/>
    </row>
    <row r="386" spans="1:14" x14ac:dyDescent="0.2">
      <c r="A386" s="2"/>
      <c r="B386" s="3"/>
      <c r="C386" s="3"/>
      <c r="D386" s="3"/>
      <c r="E386" s="3"/>
      <c r="F386" s="3"/>
      <c r="G386" s="3"/>
      <c r="H386" s="3"/>
      <c r="I386" s="3"/>
      <c r="J386" s="3"/>
      <c r="K386" s="3"/>
      <c r="L386" s="3"/>
      <c r="M386" s="176"/>
      <c r="N386" s="8"/>
    </row>
    <row r="387" spans="1:14" x14ac:dyDescent="0.2">
      <c r="A387" s="2"/>
      <c r="B387" s="3"/>
      <c r="C387" s="3"/>
      <c r="D387" s="3"/>
      <c r="E387" s="3"/>
      <c r="F387" s="3"/>
      <c r="G387" s="3"/>
      <c r="H387" s="3"/>
      <c r="I387" s="3"/>
      <c r="J387" s="3"/>
      <c r="K387" s="3"/>
      <c r="L387" s="3"/>
      <c r="M387" s="177"/>
      <c r="N387" s="8"/>
    </row>
    <row r="388" spans="1:14" x14ac:dyDescent="0.2">
      <c r="A388" s="2"/>
      <c r="B388" s="3"/>
      <c r="C388" s="3"/>
      <c r="D388" s="3"/>
      <c r="E388" s="3"/>
      <c r="F388" s="3"/>
      <c r="G388" s="3"/>
      <c r="H388" s="3"/>
      <c r="I388" s="3"/>
      <c r="J388" s="176"/>
      <c r="K388" s="8"/>
      <c r="L388" s="104"/>
      <c r="M388" s="3"/>
      <c r="N388" s="4"/>
    </row>
    <row r="389" spans="1:14" x14ac:dyDescent="0.2">
      <c r="A389" s="2"/>
      <c r="B389" s="3"/>
      <c r="C389" s="3"/>
      <c r="D389" s="3"/>
      <c r="E389" s="3"/>
      <c r="F389" s="3"/>
      <c r="G389" s="3"/>
      <c r="H389" s="3"/>
      <c r="I389" s="3"/>
      <c r="J389" s="177"/>
      <c r="K389" s="8"/>
      <c r="L389" s="3"/>
      <c r="M389" s="176"/>
      <c r="N389" s="8"/>
    </row>
    <row r="390" spans="1:14" x14ac:dyDescent="0.2">
      <c r="A390" s="2"/>
      <c r="B390" s="3"/>
      <c r="C390" s="3"/>
      <c r="D390" s="3"/>
      <c r="E390" s="3"/>
      <c r="F390" s="3"/>
      <c r="G390" s="3"/>
      <c r="H390" s="3"/>
      <c r="I390" s="4"/>
      <c r="J390" s="3"/>
      <c r="K390" s="3"/>
      <c r="L390" s="3"/>
      <c r="M390" s="177"/>
      <c r="N390" s="8"/>
    </row>
    <row r="391" spans="1:14" x14ac:dyDescent="0.2">
      <c r="A391" s="2"/>
      <c r="B391" s="3"/>
      <c r="C391" s="3"/>
      <c r="D391" s="3"/>
      <c r="E391" s="3"/>
      <c r="F391" s="3"/>
      <c r="G391" s="176"/>
      <c r="H391" s="8"/>
      <c r="I391" s="104"/>
      <c r="J391" s="3"/>
      <c r="K391" s="3"/>
      <c r="L391" s="3"/>
      <c r="M391" s="3"/>
      <c r="N391" s="4"/>
    </row>
    <row r="392" spans="1:14" x14ac:dyDescent="0.2">
      <c r="A392" s="2"/>
      <c r="B392" s="3"/>
      <c r="C392" s="3"/>
      <c r="D392" s="3"/>
      <c r="E392" s="3"/>
      <c r="F392" s="3"/>
      <c r="G392" s="177"/>
      <c r="H392" s="8"/>
      <c r="I392" s="4"/>
      <c r="J392" s="3"/>
      <c r="K392" s="3"/>
      <c r="L392" s="3"/>
      <c r="M392" s="176"/>
      <c r="N392" s="8"/>
    </row>
    <row r="393" spans="1:14" x14ac:dyDescent="0.2">
      <c r="A393" s="2"/>
      <c r="B393" s="3"/>
      <c r="C393" s="3"/>
      <c r="D393" s="3"/>
      <c r="E393" s="3"/>
      <c r="F393" s="4"/>
      <c r="G393" s="3"/>
      <c r="H393" s="3"/>
      <c r="I393" s="4"/>
      <c r="J393" s="3"/>
      <c r="K393" s="3"/>
      <c r="L393" s="3"/>
      <c r="M393" s="177"/>
      <c r="N393" s="8"/>
    </row>
    <row r="394" spans="1:14" x14ac:dyDescent="0.2">
      <c r="A394" s="2"/>
      <c r="B394" s="3"/>
      <c r="C394" s="3"/>
      <c r="D394" s="3"/>
      <c r="E394" s="3"/>
      <c r="F394" s="4"/>
      <c r="G394" s="3"/>
      <c r="H394" s="3"/>
      <c r="I394" s="3"/>
      <c r="J394" s="176"/>
      <c r="K394" s="8"/>
      <c r="L394" s="104"/>
      <c r="M394" s="3"/>
      <c r="N394" s="4"/>
    </row>
    <row r="395" spans="1:14" x14ac:dyDescent="0.2">
      <c r="A395" s="2"/>
      <c r="B395" s="3"/>
      <c r="C395" s="3"/>
      <c r="D395" s="3"/>
      <c r="E395" s="3"/>
      <c r="F395" s="4"/>
      <c r="G395" s="3"/>
      <c r="H395" s="3"/>
      <c r="I395" s="3"/>
      <c r="J395" s="177"/>
      <c r="K395" s="8"/>
      <c r="L395" s="3"/>
      <c r="M395" s="176"/>
      <c r="N395" s="8"/>
    </row>
    <row r="396" spans="1:14" x14ac:dyDescent="0.2">
      <c r="A396" s="2"/>
      <c r="B396" s="3"/>
      <c r="C396" s="3"/>
      <c r="D396" s="3"/>
      <c r="E396" s="3"/>
      <c r="F396" s="4"/>
      <c r="G396" s="3"/>
      <c r="H396" s="3"/>
      <c r="I396" s="3"/>
      <c r="J396" s="3"/>
      <c r="K396" s="3"/>
      <c r="L396" s="3"/>
      <c r="M396" s="177"/>
      <c r="N396" s="8"/>
    </row>
    <row r="397" spans="1:14" x14ac:dyDescent="0.2">
      <c r="A397" s="2"/>
      <c r="B397" s="3"/>
      <c r="C397" s="3"/>
      <c r="D397" s="176"/>
      <c r="E397" s="8"/>
      <c r="F397" s="104"/>
      <c r="G397" s="3"/>
      <c r="H397" s="3"/>
      <c r="I397" s="3"/>
      <c r="J397" s="3"/>
      <c r="K397" s="3"/>
      <c r="L397" s="3"/>
      <c r="M397" s="3"/>
      <c r="N397" s="4"/>
    </row>
    <row r="398" spans="1:14" x14ac:dyDescent="0.2">
      <c r="A398" s="2"/>
      <c r="B398" s="3"/>
      <c r="C398" s="3"/>
      <c r="D398" s="177"/>
      <c r="E398" s="8"/>
      <c r="F398" s="4"/>
      <c r="G398" s="3"/>
      <c r="H398" s="3"/>
      <c r="I398" s="3"/>
      <c r="J398" s="3"/>
      <c r="K398" s="3"/>
      <c r="L398" s="3"/>
      <c r="M398" s="176"/>
      <c r="N398" s="8"/>
    </row>
    <row r="399" spans="1:14" x14ac:dyDescent="0.2">
      <c r="A399" s="2"/>
      <c r="B399" s="3"/>
      <c r="C399" s="4"/>
      <c r="D399" s="3"/>
      <c r="E399" s="3"/>
      <c r="F399" s="4"/>
      <c r="G399" s="3"/>
      <c r="H399" s="3"/>
      <c r="I399" s="3"/>
      <c r="J399" s="3"/>
      <c r="K399" s="3"/>
      <c r="L399" s="3"/>
      <c r="M399" s="177"/>
      <c r="N399" s="8"/>
    </row>
    <row r="400" spans="1:14" x14ac:dyDescent="0.2">
      <c r="A400" s="2"/>
      <c r="B400" s="3"/>
      <c r="C400" s="4"/>
      <c r="D400" s="3"/>
      <c r="E400" s="3"/>
      <c r="F400" s="4"/>
      <c r="G400" s="3"/>
      <c r="H400" s="3"/>
      <c r="I400" s="3"/>
      <c r="J400" s="176"/>
      <c r="K400" s="8"/>
      <c r="L400" s="104"/>
      <c r="M400" s="3"/>
      <c r="N400" s="4"/>
    </row>
    <row r="401" spans="1:14" x14ac:dyDescent="0.2">
      <c r="A401" s="2"/>
      <c r="B401" s="3"/>
      <c r="C401" s="4"/>
      <c r="D401" s="3"/>
      <c r="E401" s="3"/>
      <c r="F401" s="4"/>
      <c r="G401" s="3"/>
      <c r="H401" s="3"/>
      <c r="I401" s="3"/>
      <c r="J401" s="177"/>
      <c r="K401" s="8"/>
      <c r="L401" s="3"/>
      <c r="M401" s="176"/>
      <c r="N401" s="8"/>
    </row>
    <row r="402" spans="1:14" x14ac:dyDescent="0.2">
      <c r="A402" s="2"/>
      <c r="B402" s="3"/>
      <c r="C402" s="4"/>
      <c r="D402" s="3"/>
      <c r="E402" s="3"/>
      <c r="F402" s="4"/>
      <c r="G402" s="3"/>
      <c r="H402" s="3"/>
      <c r="I402" s="4"/>
      <c r="J402" s="3"/>
      <c r="K402" s="3"/>
      <c r="L402" s="3"/>
      <c r="M402" s="177"/>
      <c r="N402" s="8"/>
    </row>
    <row r="403" spans="1:14" x14ac:dyDescent="0.2">
      <c r="A403" s="2"/>
      <c r="B403" s="3"/>
      <c r="C403" s="4"/>
      <c r="D403" s="3"/>
      <c r="E403" s="3"/>
      <c r="F403" s="3"/>
      <c r="G403" s="176"/>
      <c r="H403" s="8"/>
      <c r="I403" s="104"/>
      <c r="J403" s="3"/>
      <c r="K403" s="3"/>
      <c r="L403" s="3"/>
      <c r="M403" s="3"/>
      <c r="N403" s="4"/>
    </row>
    <row r="404" spans="1:14" x14ac:dyDescent="0.2">
      <c r="A404" s="2"/>
      <c r="B404" s="3"/>
      <c r="C404" s="4"/>
      <c r="D404" s="3"/>
      <c r="E404" s="3"/>
      <c r="F404" s="3"/>
      <c r="G404" s="177"/>
      <c r="H404" s="8"/>
      <c r="I404" s="4"/>
      <c r="J404" s="3"/>
      <c r="K404" s="3"/>
      <c r="L404" s="3"/>
      <c r="M404" s="176"/>
      <c r="N404" s="8"/>
    </row>
    <row r="405" spans="1:14" x14ac:dyDescent="0.2">
      <c r="A405" s="2"/>
      <c r="B405" s="3"/>
      <c r="C405" s="4"/>
      <c r="D405" s="3"/>
      <c r="E405" s="3"/>
      <c r="F405" s="3"/>
      <c r="G405" s="3"/>
      <c r="H405" s="3"/>
      <c r="I405" s="4"/>
      <c r="J405" s="3"/>
      <c r="K405" s="3"/>
      <c r="L405" s="3"/>
      <c r="M405" s="177"/>
      <c r="N405" s="8"/>
    </row>
    <row r="406" spans="1:14" x14ac:dyDescent="0.2">
      <c r="A406" s="2"/>
      <c r="B406" s="3"/>
      <c r="C406" s="4"/>
      <c r="D406" s="3"/>
      <c r="E406" s="3"/>
      <c r="F406" s="3"/>
      <c r="G406" s="3"/>
      <c r="H406" s="3"/>
      <c r="I406" s="3"/>
      <c r="J406" s="176"/>
      <c r="K406" s="8"/>
      <c r="L406" s="104"/>
      <c r="M406" s="3"/>
      <c r="N406" s="4"/>
    </row>
    <row r="407" spans="1:14" x14ac:dyDescent="0.2">
      <c r="A407" s="2"/>
      <c r="B407" s="3"/>
      <c r="C407" s="4"/>
      <c r="D407" s="3"/>
      <c r="E407" s="3"/>
      <c r="F407" s="3"/>
      <c r="G407" s="3"/>
      <c r="H407" s="3"/>
      <c r="I407" s="3"/>
      <c r="J407" s="177"/>
      <c r="K407" s="8"/>
      <c r="L407" s="3"/>
      <c r="M407" s="176"/>
      <c r="N407" s="8"/>
    </row>
    <row r="408" spans="1:14" x14ac:dyDescent="0.2">
      <c r="A408" s="2"/>
      <c r="B408" s="3"/>
      <c r="C408" s="4"/>
      <c r="D408" s="3"/>
      <c r="E408" s="3"/>
      <c r="F408" s="3"/>
      <c r="G408" s="3"/>
      <c r="H408" s="3"/>
      <c r="I408" s="3"/>
      <c r="J408" s="3"/>
      <c r="K408" s="3"/>
      <c r="L408" s="3"/>
      <c r="M408" s="177"/>
      <c r="N408" s="8"/>
    </row>
    <row r="409" spans="1:14" x14ac:dyDescent="0.2">
      <c r="A409" s="176"/>
      <c r="B409" s="8"/>
      <c r="C409" s="102"/>
      <c r="D409" s="3"/>
      <c r="E409" s="3"/>
      <c r="F409" s="3"/>
      <c r="G409" s="3"/>
      <c r="H409" s="3"/>
      <c r="I409" s="3"/>
      <c r="J409" s="3"/>
      <c r="K409" s="3"/>
      <c r="L409" s="3"/>
      <c r="M409" s="3"/>
      <c r="N409" s="4"/>
    </row>
    <row r="410" spans="1:14" x14ac:dyDescent="0.2">
      <c r="A410" s="177"/>
      <c r="B410" s="8"/>
      <c r="C410" s="49"/>
      <c r="D410" s="3"/>
      <c r="E410" s="3"/>
      <c r="F410" s="3"/>
      <c r="G410" s="3"/>
      <c r="H410" s="3"/>
      <c r="I410" s="3"/>
      <c r="J410" s="3"/>
      <c r="K410" s="3"/>
      <c r="L410" s="3"/>
      <c r="M410" s="176"/>
      <c r="N410" s="8"/>
    </row>
    <row r="411" spans="1:14" x14ac:dyDescent="0.2">
      <c r="A411" s="2"/>
      <c r="B411" s="3"/>
      <c r="C411" s="4"/>
      <c r="D411" s="3"/>
      <c r="E411" s="3"/>
      <c r="F411" s="3"/>
      <c r="G411" s="3"/>
      <c r="H411" s="3"/>
      <c r="I411" s="3"/>
      <c r="J411" s="3"/>
      <c r="K411" s="3"/>
      <c r="L411" s="3"/>
      <c r="M411" s="177"/>
      <c r="N411" s="8"/>
    </row>
    <row r="412" spans="1:14" x14ac:dyDescent="0.2">
      <c r="A412" s="2"/>
      <c r="B412" s="3"/>
      <c r="C412" s="4"/>
      <c r="D412" s="3"/>
      <c r="E412" s="3"/>
      <c r="F412" s="3"/>
      <c r="G412" s="3"/>
      <c r="H412" s="3"/>
      <c r="I412" s="3"/>
      <c r="J412" s="176"/>
      <c r="K412" s="8"/>
      <c r="L412" s="104"/>
      <c r="M412" s="3"/>
      <c r="N412" s="4"/>
    </row>
    <row r="413" spans="1:14" x14ac:dyDescent="0.2">
      <c r="A413" s="2"/>
      <c r="B413" s="3"/>
      <c r="C413" s="4"/>
      <c r="D413" s="3"/>
      <c r="E413" s="3"/>
      <c r="F413" s="3"/>
      <c r="G413" s="3"/>
      <c r="H413" s="3"/>
      <c r="I413" s="3"/>
      <c r="J413" s="177"/>
      <c r="K413" s="8"/>
      <c r="L413" s="3"/>
      <c r="M413" s="176"/>
      <c r="N413" s="8"/>
    </row>
    <row r="414" spans="1:14" x14ac:dyDescent="0.2">
      <c r="A414" s="2"/>
      <c r="B414" s="3"/>
      <c r="C414" s="4"/>
      <c r="D414" s="3"/>
      <c r="E414" s="3"/>
      <c r="F414" s="3"/>
      <c r="I414" s="4"/>
      <c r="J414" s="3"/>
      <c r="K414" s="3"/>
      <c r="L414" s="3"/>
      <c r="M414" s="177"/>
      <c r="N414" s="8"/>
    </row>
    <row r="415" spans="1:14" x14ac:dyDescent="0.2">
      <c r="A415" s="2"/>
      <c r="B415" s="3"/>
      <c r="C415" s="4"/>
      <c r="D415" s="3"/>
      <c r="E415" s="3"/>
      <c r="F415" s="3"/>
      <c r="G415" s="176"/>
      <c r="H415" s="8"/>
      <c r="I415" s="104"/>
      <c r="J415" s="3"/>
      <c r="K415" s="3"/>
      <c r="L415" s="3"/>
      <c r="M415" s="3"/>
      <c r="N415" s="4"/>
    </row>
    <row r="416" spans="1:14" x14ac:dyDescent="0.2">
      <c r="A416" s="2"/>
      <c r="B416" s="3"/>
      <c r="C416" s="4"/>
      <c r="D416" s="3"/>
      <c r="E416" s="3"/>
      <c r="F416" s="4"/>
      <c r="G416" s="177"/>
      <c r="H416" s="8"/>
      <c r="I416" s="4"/>
      <c r="J416" s="3"/>
      <c r="K416" s="3"/>
      <c r="L416" s="3"/>
      <c r="M416" s="176"/>
      <c r="N416" s="8"/>
    </row>
    <row r="417" spans="1:14" x14ac:dyDescent="0.2">
      <c r="A417" s="2"/>
      <c r="B417" s="3"/>
      <c r="C417" s="4"/>
      <c r="D417" s="3"/>
      <c r="E417" s="3"/>
      <c r="F417" s="4"/>
      <c r="G417" s="3"/>
      <c r="H417" s="3"/>
      <c r="I417" s="4"/>
      <c r="J417" s="3"/>
      <c r="K417" s="3"/>
      <c r="L417" s="3"/>
      <c r="M417" s="177"/>
      <c r="N417" s="8"/>
    </row>
    <row r="418" spans="1:14" x14ac:dyDescent="0.2">
      <c r="A418" s="2"/>
      <c r="B418" s="3"/>
      <c r="C418" s="4"/>
      <c r="D418" s="3"/>
      <c r="E418" s="3"/>
      <c r="F418" s="4"/>
      <c r="G418" s="3"/>
      <c r="H418" s="3"/>
      <c r="I418" s="3"/>
      <c r="J418" s="176"/>
      <c r="K418" s="8"/>
      <c r="L418" s="104"/>
      <c r="M418" s="3"/>
      <c r="N418" s="4"/>
    </row>
    <row r="419" spans="1:14" x14ac:dyDescent="0.2">
      <c r="A419" s="2"/>
      <c r="B419" s="3"/>
      <c r="C419" s="4"/>
      <c r="D419" s="3"/>
      <c r="E419" s="3"/>
      <c r="F419" s="4"/>
      <c r="G419" s="3"/>
      <c r="H419" s="3"/>
      <c r="I419" s="3"/>
      <c r="J419" s="177"/>
      <c r="K419" s="8"/>
      <c r="L419" s="3"/>
      <c r="M419" s="176"/>
      <c r="N419" s="8"/>
    </row>
    <row r="420" spans="1:14" x14ac:dyDescent="0.2">
      <c r="A420" s="2"/>
      <c r="B420" s="3"/>
      <c r="C420" s="4"/>
      <c r="F420" s="4"/>
      <c r="G420" s="3"/>
      <c r="H420" s="3"/>
      <c r="I420" s="3"/>
      <c r="J420" s="3"/>
      <c r="K420" s="3"/>
      <c r="L420" s="3"/>
      <c r="M420" s="177"/>
      <c r="N420" s="8"/>
    </row>
    <row r="421" spans="1:14" x14ac:dyDescent="0.2">
      <c r="A421" s="2"/>
      <c r="B421" s="3"/>
      <c r="C421" s="3"/>
      <c r="D421" s="176"/>
      <c r="E421" s="8"/>
      <c r="F421" s="104"/>
      <c r="G421" s="3"/>
      <c r="H421" s="3"/>
      <c r="I421" s="3"/>
      <c r="J421" s="3"/>
      <c r="K421" s="3"/>
      <c r="L421" s="3"/>
      <c r="M421" s="3"/>
      <c r="N421" s="4"/>
    </row>
    <row r="422" spans="1:14" x14ac:dyDescent="0.2">
      <c r="A422" s="2"/>
      <c r="B422" s="3"/>
      <c r="C422" s="3"/>
      <c r="D422" s="177"/>
      <c r="E422" s="8"/>
      <c r="F422" s="4"/>
      <c r="G422" s="3"/>
      <c r="H422" s="3"/>
      <c r="I422" s="3"/>
      <c r="J422" s="3"/>
      <c r="K422" s="3"/>
      <c r="L422" s="3"/>
      <c r="M422" s="176"/>
      <c r="N422" s="8"/>
    </row>
    <row r="423" spans="1:14" x14ac:dyDescent="0.2">
      <c r="A423" s="2"/>
      <c r="B423" s="3"/>
      <c r="C423" s="3"/>
      <c r="D423" s="3"/>
      <c r="E423" s="3"/>
      <c r="F423" s="4"/>
      <c r="G423" s="3"/>
      <c r="H423" s="3"/>
      <c r="I423" s="3"/>
      <c r="J423" s="3"/>
      <c r="K423" s="3"/>
      <c r="L423" s="3"/>
      <c r="M423" s="177"/>
      <c r="N423" s="8"/>
    </row>
    <row r="424" spans="1:14" x14ac:dyDescent="0.2">
      <c r="A424" s="2"/>
      <c r="B424" s="3"/>
      <c r="C424" s="3"/>
      <c r="D424" s="3"/>
      <c r="E424" s="3"/>
      <c r="F424" s="4"/>
      <c r="G424" s="3"/>
      <c r="H424" s="3"/>
      <c r="I424" s="3"/>
      <c r="J424" s="176"/>
      <c r="K424" s="8"/>
      <c r="L424" s="104"/>
      <c r="M424" s="3"/>
      <c r="N424" s="4"/>
    </row>
    <row r="425" spans="1:14" x14ac:dyDescent="0.2">
      <c r="A425" s="2"/>
      <c r="B425" s="3"/>
      <c r="C425" s="3"/>
      <c r="D425" s="3"/>
      <c r="E425" s="3"/>
      <c r="F425" s="4"/>
      <c r="G425" s="3"/>
      <c r="H425" s="3"/>
      <c r="I425" s="3"/>
      <c r="J425" s="177"/>
      <c r="K425" s="8"/>
      <c r="L425" s="3"/>
      <c r="M425" s="176"/>
      <c r="N425" s="8"/>
    </row>
    <row r="426" spans="1:14" x14ac:dyDescent="0.2">
      <c r="A426" s="2"/>
      <c r="B426" s="3"/>
      <c r="C426" s="3"/>
      <c r="D426" s="3"/>
      <c r="E426" s="3"/>
      <c r="F426" s="4"/>
      <c r="I426" s="4"/>
      <c r="J426" s="3"/>
      <c r="K426" s="3"/>
      <c r="L426" s="3"/>
      <c r="M426" s="177"/>
      <c r="N426" s="8"/>
    </row>
    <row r="427" spans="1:14" x14ac:dyDescent="0.2">
      <c r="A427" s="2"/>
      <c r="B427" s="3"/>
      <c r="C427" s="3"/>
      <c r="D427" s="3"/>
      <c r="E427" s="3"/>
      <c r="F427" s="3"/>
      <c r="G427" s="176"/>
      <c r="H427" s="8"/>
      <c r="I427" s="104"/>
      <c r="J427" s="3"/>
      <c r="K427" s="3"/>
      <c r="L427" s="3"/>
      <c r="M427" s="3"/>
      <c r="N427" s="4"/>
    </row>
    <row r="428" spans="1:14" x14ac:dyDescent="0.2">
      <c r="A428" s="2"/>
      <c r="B428" s="3"/>
      <c r="C428" s="3"/>
      <c r="D428" s="3"/>
      <c r="E428" s="3"/>
      <c r="F428" s="3"/>
      <c r="G428" s="177"/>
      <c r="H428" s="8"/>
      <c r="I428" s="4"/>
      <c r="J428" s="3"/>
      <c r="K428" s="3"/>
      <c r="L428" s="3"/>
      <c r="M428" s="176"/>
      <c r="N428" s="8"/>
    </row>
    <row r="429" spans="1:14" x14ac:dyDescent="0.2">
      <c r="A429" s="2"/>
      <c r="B429" s="3"/>
      <c r="C429" s="3"/>
      <c r="D429" s="3"/>
      <c r="E429" s="3"/>
      <c r="F429" s="3"/>
      <c r="G429" s="3"/>
      <c r="H429" s="3"/>
      <c r="I429" s="4"/>
      <c r="J429" s="3"/>
      <c r="K429" s="3"/>
      <c r="L429" s="3"/>
      <c r="M429" s="177"/>
      <c r="N429" s="8"/>
    </row>
    <row r="430" spans="1:14" x14ac:dyDescent="0.2">
      <c r="A430" s="2"/>
      <c r="B430" s="3"/>
      <c r="C430" s="3"/>
      <c r="D430" s="3"/>
      <c r="E430" s="3"/>
      <c r="F430" s="3"/>
      <c r="G430" s="3"/>
      <c r="H430" s="3"/>
      <c r="I430" s="3"/>
      <c r="J430" s="176"/>
      <c r="K430" s="8"/>
      <c r="L430" s="104"/>
      <c r="M430" s="3"/>
      <c r="N430" s="4"/>
    </row>
    <row r="431" spans="1:14" x14ac:dyDescent="0.2">
      <c r="A431" s="2"/>
      <c r="B431" s="3"/>
      <c r="C431" s="3"/>
      <c r="D431" s="3"/>
      <c r="E431" s="3"/>
      <c r="F431" s="3"/>
      <c r="G431" s="3"/>
      <c r="H431" s="3"/>
      <c r="I431" s="3"/>
      <c r="J431" s="177"/>
      <c r="K431" s="8"/>
      <c r="L431" s="3"/>
      <c r="M431" s="176"/>
      <c r="N431" s="8"/>
    </row>
    <row r="432" spans="1:14" x14ac:dyDescent="0.2">
      <c r="A432" s="2"/>
      <c r="B432" s="3"/>
      <c r="C432" s="3"/>
      <c r="D432" s="3"/>
      <c r="E432" s="3"/>
      <c r="F432" s="3"/>
      <c r="G432" s="3"/>
      <c r="H432" s="3"/>
      <c r="I432" s="3"/>
      <c r="J432" s="3"/>
      <c r="K432" s="3"/>
      <c r="L432" s="3"/>
      <c r="M432" s="178"/>
      <c r="N432" s="27"/>
    </row>
    <row r="433" spans="1:14" x14ac:dyDescent="0.2">
      <c r="A433" s="47"/>
      <c r="B433" s="48"/>
      <c r="C433" s="48"/>
      <c r="D433" s="48"/>
      <c r="E433" s="48"/>
      <c r="F433" s="48"/>
      <c r="G433" s="48"/>
      <c r="H433" s="48"/>
      <c r="I433" s="48"/>
      <c r="J433" s="48"/>
      <c r="K433" s="48"/>
      <c r="L433" s="48"/>
      <c r="M433" s="48"/>
      <c r="N433" s="49"/>
    </row>
    <row r="434" spans="1:14" x14ac:dyDescent="0.2">
      <c r="A434" s="2"/>
      <c r="B434" s="3"/>
      <c r="C434" s="3"/>
      <c r="D434" s="3"/>
      <c r="E434" s="3"/>
      <c r="F434" s="3"/>
      <c r="G434" s="3"/>
      <c r="H434" s="3"/>
      <c r="I434" s="3"/>
      <c r="J434" s="3"/>
      <c r="K434" s="3"/>
      <c r="L434" s="3"/>
      <c r="M434" s="176"/>
      <c r="N434" s="8"/>
    </row>
    <row r="435" spans="1:14" x14ac:dyDescent="0.2">
      <c r="A435" s="2"/>
      <c r="B435" s="3"/>
      <c r="C435" s="3"/>
      <c r="D435" s="3"/>
      <c r="E435" s="3"/>
      <c r="F435" s="3"/>
      <c r="G435" s="3"/>
      <c r="H435" s="3"/>
      <c r="I435" s="3"/>
      <c r="J435" s="3"/>
      <c r="K435" s="3"/>
      <c r="L435" s="3"/>
      <c r="M435" s="177"/>
      <c r="N435" s="8"/>
    </row>
    <row r="436" spans="1:14" x14ac:dyDescent="0.2">
      <c r="A436" s="2"/>
      <c r="B436" s="3"/>
      <c r="C436" s="3"/>
      <c r="D436" s="3"/>
      <c r="E436" s="3"/>
      <c r="F436" s="3"/>
      <c r="G436" s="3"/>
      <c r="H436" s="3"/>
      <c r="I436" s="3"/>
      <c r="J436" s="176"/>
      <c r="K436" s="8"/>
      <c r="L436" s="104"/>
      <c r="M436" s="3"/>
      <c r="N436" s="4"/>
    </row>
    <row r="437" spans="1:14" x14ac:dyDescent="0.2">
      <c r="A437" s="2"/>
      <c r="B437" s="3"/>
      <c r="C437" s="3"/>
      <c r="D437" s="3"/>
      <c r="E437" s="3"/>
      <c r="F437" s="3"/>
      <c r="G437" s="3"/>
      <c r="H437" s="3"/>
      <c r="I437" s="3"/>
      <c r="J437" s="177"/>
      <c r="K437" s="8"/>
      <c r="L437" s="3"/>
      <c r="M437" s="176"/>
      <c r="N437" s="8"/>
    </row>
    <row r="438" spans="1:14" x14ac:dyDescent="0.2">
      <c r="A438" s="2"/>
      <c r="B438" s="3"/>
      <c r="C438" s="3"/>
      <c r="D438" s="3"/>
      <c r="E438" s="3"/>
      <c r="F438" s="3"/>
      <c r="G438" s="3"/>
      <c r="H438" s="3"/>
      <c r="I438" s="4"/>
      <c r="J438" s="3"/>
      <c r="K438" s="3"/>
      <c r="L438" s="3"/>
      <c r="M438" s="177"/>
      <c r="N438" s="8"/>
    </row>
    <row r="439" spans="1:14" x14ac:dyDescent="0.2">
      <c r="A439" s="2"/>
      <c r="B439" s="3"/>
      <c r="C439" s="3"/>
      <c r="D439" s="3"/>
      <c r="E439" s="3"/>
      <c r="F439" s="3"/>
      <c r="G439" s="176"/>
      <c r="H439" s="8"/>
      <c r="I439" s="104"/>
      <c r="J439" s="3"/>
      <c r="K439" s="3"/>
      <c r="L439" s="3"/>
      <c r="M439" s="3"/>
      <c r="N439" s="4"/>
    </row>
    <row r="440" spans="1:14" x14ac:dyDescent="0.2">
      <c r="A440" s="2"/>
      <c r="B440" s="3"/>
      <c r="C440" s="3"/>
      <c r="D440" s="3"/>
      <c r="E440" s="3"/>
      <c r="F440" s="3"/>
      <c r="G440" s="177"/>
      <c r="H440" s="8"/>
      <c r="I440" s="4"/>
      <c r="J440" s="3"/>
      <c r="K440" s="3"/>
      <c r="L440" s="3"/>
      <c r="M440" s="176"/>
      <c r="N440" s="8"/>
    </row>
    <row r="441" spans="1:14" x14ac:dyDescent="0.2">
      <c r="A441" s="2"/>
      <c r="B441" s="3"/>
      <c r="C441" s="3"/>
      <c r="D441" s="3"/>
      <c r="E441" s="3"/>
      <c r="F441" s="4"/>
      <c r="G441" s="3"/>
      <c r="H441" s="3"/>
      <c r="I441" s="4"/>
      <c r="J441" s="3"/>
      <c r="K441" s="3"/>
      <c r="L441" s="3"/>
      <c r="M441" s="177"/>
      <c r="N441" s="8"/>
    </row>
    <row r="442" spans="1:14" x14ac:dyDescent="0.2">
      <c r="A442" s="2"/>
      <c r="B442" s="3"/>
      <c r="C442" s="3"/>
      <c r="D442" s="3"/>
      <c r="E442" s="3"/>
      <c r="F442" s="4"/>
      <c r="G442" s="3"/>
      <c r="H442" s="3"/>
      <c r="I442" s="3"/>
      <c r="J442" s="176"/>
      <c r="K442" s="8"/>
      <c r="L442" s="104"/>
      <c r="M442" s="3"/>
      <c r="N442" s="4"/>
    </row>
    <row r="443" spans="1:14" x14ac:dyDescent="0.2">
      <c r="A443" s="2"/>
      <c r="B443" s="3"/>
      <c r="C443" s="3"/>
      <c r="D443" s="3"/>
      <c r="E443" s="3"/>
      <c r="F443" s="4"/>
      <c r="G443" s="3"/>
      <c r="H443" s="3"/>
      <c r="I443" s="3"/>
      <c r="J443" s="177"/>
      <c r="K443" s="8"/>
      <c r="L443" s="3"/>
      <c r="M443" s="176"/>
      <c r="N443" s="8"/>
    </row>
    <row r="444" spans="1:14" x14ac:dyDescent="0.2">
      <c r="A444" s="2"/>
      <c r="B444" s="3"/>
      <c r="C444" s="3"/>
      <c r="D444" s="3"/>
      <c r="E444" s="3"/>
      <c r="F444" s="4"/>
      <c r="G444" s="3"/>
      <c r="H444" s="3"/>
      <c r="I444" s="3"/>
      <c r="J444" s="3"/>
      <c r="K444" s="3"/>
      <c r="L444" s="3"/>
      <c r="M444" s="177"/>
      <c r="N444" s="8"/>
    </row>
    <row r="445" spans="1:14" x14ac:dyDescent="0.2">
      <c r="A445" s="2"/>
      <c r="B445" s="3"/>
      <c r="C445" s="3"/>
      <c r="D445" s="176"/>
      <c r="E445" s="8"/>
      <c r="F445" s="104"/>
      <c r="G445" s="3"/>
      <c r="H445" s="3"/>
      <c r="I445" s="3"/>
      <c r="J445" s="3"/>
      <c r="K445" s="3"/>
      <c r="L445" s="3"/>
      <c r="M445" s="3"/>
      <c r="N445" s="4"/>
    </row>
    <row r="446" spans="1:14" x14ac:dyDescent="0.2">
      <c r="A446" s="2"/>
      <c r="B446" s="3"/>
      <c r="C446" s="3"/>
      <c r="D446" s="177"/>
      <c r="E446" s="8"/>
      <c r="F446" s="4"/>
      <c r="G446" s="3"/>
      <c r="H446" s="3"/>
      <c r="I446" s="3"/>
      <c r="J446" s="3"/>
      <c r="K446" s="3"/>
      <c r="L446" s="3"/>
      <c r="M446" s="176"/>
      <c r="N446" s="8"/>
    </row>
    <row r="447" spans="1:14" x14ac:dyDescent="0.2">
      <c r="A447" s="2"/>
      <c r="B447" s="3"/>
      <c r="C447" s="4"/>
      <c r="D447" s="3"/>
      <c r="E447" s="3"/>
      <c r="F447" s="4"/>
      <c r="G447" s="3"/>
      <c r="H447" s="3"/>
      <c r="I447" s="3"/>
      <c r="J447" s="3"/>
      <c r="K447" s="3"/>
      <c r="L447" s="3"/>
      <c r="M447" s="177"/>
      <c r="N447" s="8"/>
    </row>
    <row r="448" spans="1:14" x14ac:dyDescent="0.2">
      <c r="A448" s="2"/>
      <c r="B448" s="3"/>
      <c r="C448" s="4"/>
      <c r="D448" s="3"/>
      <c r="E448" s="3"/>
      <c r="F448" s="4"/>
      <c r="G448" s="3"/>
      <c r="H448" s="3"/>
      <c r="I448" s="3"/>
      <c r="J448" s="176"/>
      <c r="K448" s="8"/>
      <c r="L448" s="104"/>
      <c r="M448" s="3"/>
      <c r="N448" s="4"/>
    </row>
    <row r="449" spans="1:14" x14ac:dyDescent="0.2">
      <c r="A449" s="2"/>
      <c r="B449" s="3"/>
      <c r="C449" s="4"/>
      <c r="D449" s="3"/>
      <c r="E449" s="3"/>
      <c r="F449" s="4"/>
      <c r="G449" s="3"/>
      <c r="H449" s="3"/>
      <c r="I449" s="3"/>
      <c r="J449" s="177"/>
      <c r="K449" s="8"/>
      <c r="L449" s="3"/>
      <c r="M449" s="176"/>
      <c r="N449" s="8"/>
    </row>
    <row r="450" spans="1:14" x14ac:dyDescent="0.2">
      <c r="A450" s="2"/>
      <c r="B450" s="3"/>
      <c r="C450" s="4"/>
      <c r="D450" s="3"/>
      <c r="E450" s="3"/>
      <c r="F450" s="4"/>
      <c r="G450" s="3"/>
      <c r="H450" s="3"/>
      <c r="I450" s="4"/>
      <c r="J450" s="3"/>
      <c r="K450" s="3"/>
      <c r="L450" s="3"/>
      <c r="M450" s="177"/>
      <c r="N450" s="8"/>
    </row>
    <row r="451" spans="1:14" x14ac:dyDescent="0.2">
      <c r="A451" s="2"/>
      <c r="B451" s="3"/>
      <c r="C451" s="4"/>
      <c r="D451" s="3"/>
      <c r="E451" s="3"/>
      <c r="F451" s="3"/>
      <c r="G451" s="176"/>
      <c r="H451" s="8"/>
      <c r="I451" s="104"/>
      <c r="J451" s="3"/>
      <c r="K451" s="3"/>
      <c r="L451" s="3"/>
      <c r="M451" s="3"/>
      <c r="N451" s="4"/>
    </row>
    <row r="452" spans="1:14" x14ac:dyDescent="0.2">
      <c r="A452" s="2"/>
      <c r="B452" s="3"/>
      <c r="C452" s="4"/>
      <c r="D452" s="3"/>
      <c r="E452" s="3"/>
      <c r="F452" s="3"/>
      <c r="G452" s="177"/>
      <c r="H452" s="8"/>
      <c r="I452" s="4"/>
      <c r="J452" s="3"/>
      <c r="K452" s="3"/>
      <c r="L452" s="3"/>
      <c r="M452" s="176"/>
      <c r="N452" s="8"/>
    </row>
    <row r="453" spans="1:14" x14ac:dyDescent="0.2">
      <c r="A453" s="2"/>
      <c r="B453" s="3"/>
      <c r="C453" s="4"/>
      <c r="D453" s="3"/>
      <c r="E453" s="3"/>
      <c r="F453" s="3"/>
      <c r="G453" s="3"/>
      <c r="H453" s="3"/>
      <c r="I453" s="4"/>
      <c r="J453" s="3"/>
      <c r="K453" s="3"/>
      <c r="L453" s="3"/>
      <c r="M453" s="177"/>
      <c r="N453" s="8"/>
    </row>
    <row r="454" spans="1:14" x14ac:dyDescent="0.2">
      <c r="A454" s="2"/>
      <c r="B454" s="3"/>
      <c r="C454" s="4"/>
      <c r="D454" s="3"/>
      <c r="E454" s="3"/>
      <c r="F454" s="3"/>
      <c r="G454" s="3"/>
      <c r="H454" s="3"/>
      <c r="I454" s="3"/>
      <c r="J454" s="176"/>
      <c r="K454" s="8"/>
      <c r="L454" s="104"/>
      <c r="M454" s="3"/>
      <c r="N454" s="4"/>
    </row>
    <row r="455" spans="1:14" x14ac:dyDescent="0.2">
      <c r="A455" s="2"/>
      <c r="B455" s="3"/>
      <c r="C455" s="4"/>
      <c r="D455" s="3"/>
      <c r="E455" s="3"/>
      <c r="F455" s="3"/>
      <c r="G455" s="3"/>
      <c r="H455" s="3"/>
      <c r="I455" s="3"/>
      <c r="J455" s="177"/>
      <c r="K455" s="8"/>
      <c r="L455" s="3"/>
      <c r="M455" s="176"/>
      <c r="N455" s="8"/>
    </row>
    <row r="456" spans="1:14" x14ac:dyDescent="0.2">
      <c r="A456" s="2"/>
      <c r="B456" s="3"/>
      <c r="C456" s="4"/>
      <c r="D456" s="3"/>
      <c r="E456" s="3"/>
      <c r="F456" s="3"/>
      <c r="G456" s="3"/>
      <c r="H456" s="3"/>
      <c r="I456" s="3"/>
      <c r="J456" s="3"/>
      <c r="K456" s="3"/>
      <c r="L456" s="3"/>
      <c r="M456" s="177"/>
      <c r="N456" s="8"/>
    </row>
    <row r="457" spans="1:14" x14ac:dyDescent="0.2">
      <c r="A457" s="176"/>
      <c r="B457" s="8"/>
      <c r="C457" s="102"/>
      <c r="D457" s="3"/>
      <c r="E457" s="3"/>
      <c r="F457" s="3"/>
      <c r="G457" s="3"/>
      <c r="H457" s="3"/>
      <c r="I457" s="3"/>
      <c r="J457" s="3"/>
      <c r="K457" s="3"/>
      <c r="L457" s="3"/>
      <c r="M457" s="3"/>
      <c r="N457" s="4"/>
    </row>
    <row r="458" spans="1:14" x14ac:dyDescent="0.2">
      <c r="A458" s="177"/>
      <c r="B458" s="8"/>
      <c r="C458" s="49"/>
      <c r="D458" s="3"/>
      <c r="E458" s="3"/>
      <c r="F458" s="3"/>
      <c r="G458" s="3"/>
      <c r="H458" s="3"/>
      <c r="I458" s="3"/>
      <c r="J458" s="3"/>
      <c r="K458" s="3"/>
      <c r="L458" s="3"/>
      <c r="M458" s="176"/>
      <c r="N458" s="8"/>
    </row>
    <row r="459" spans="1:14" x14ac:dyDescent="0.2">
      <c r="A459" s="2"/>
      <c r="B459" s="3"/>
      <c r="C459" s="4"/>
      <c r="D459" s="3"/>
      <c r="E459" s="3"/>
      <c r="F459" s="3"/>
      <c r="G459" s="3"/>
      <c r="H459" s="3"/>
      <c r="I459" s="3"/>
      <c r="J459" s="3"/>
      <c r="K459" s="3"/>
      <c r="L459" s="3"/>
      <c r="M459" s="177"/>
      <c r="N459" s="8"/>
    </row>
    <row r="460" spans="1:14" x14ac:dyDescent="0.2">
      <c r="A460" s="2"/>
      <c r="B460" s="3"/>
      <c r="C460" s="4"/>
      <c r="D460" s="3"/>
      <c r="E460" s="3"/>
      <c r="F460" s="3"/>
      <c r="G460" s="3"/>
      <c r="H460" s="3"/>
      <c r="I460" s="3"/>
      <c r="J460" s="176"/>
      <c r="K460" s="8"/>
      <c r="L460" s="104"/>
      <c r="M460" s="3"/>
      <c r="N460" s="4"/>
    </row>
    <row r="461" spans="1:14" x14ac:dyDescent="0.2">
      <c r="A461" s="2"/>
      <c r="B461" s="3"/>
      <c r="C461" s="4"/>
      <c r="D461" s="3"/>
      <c r="E461" s="3"/>
      <c r="F461" s="3"/>
      <c r="G461" s="3"/>
      <c r="H461" s="3"/>
      <c r="I461" s="3"/>
      <c r="J461" s="177"/>
      <c r="K461" s="8"/>
      <c r="L461" s="3"/>
      <c r="M461" s="176"/>
      <c r="N461" s="8"/>
    </row>
    <row r="462" spans="1:14" x14ac:dyDescent="0.2">
      <c r="A462" s="2"/>
      <c r="B462" s="3"/>
      <c r="C462" s="4"/>
      <c r="D462" s="3"/>
      <c r="E462" s="3"/>
      <c r="F462" s="3"/>
      <c r="I462" s="4"/>
      <c r="J462" s="3"/>
      <c r="K462" s="3"/>
      <c r="L462" s="3"/>
      <c r="M462" s="177"/>
      <c r="N462" s="8"/>
    </row>
    <row r="463" spans="1:14" x14ac:dyDescent="0.2">
      <c r="A463" s="2"/>
      <c r="B463" s="3"/>
      <c r="C463" s="4"/>
      <c r="D463" s="3"/>
      <c r="E463" s="3"/>
      <c r="F463" s="3"/>
      <c r="G463" s="176"/>
      <c r="H463" s="8"/>
      <c r="I463" s="104"/>
      <c r="J463" s="3"/>
      <c r="K463" s="3"/>
      <c r="L463" s="3"/>
      <c r="M463" s="3"/>
      <c r="N463" s="4"/>
    </row>
    <row r="464" spans="1:14" x14ac:dyDescent="0.2">
      <c r="A464" s="2"/>
      <c r="B464" s="3"/>
      <c r="C464" s="4"/>
      <c r="D464" s="3"/>
      <c r="E464" s="3"/>
      <c r="F464" s="4"/>
      <c r="G464" s="177"/>
      <c r="H464" s="8"/>
      <c r="I464" s="4"/>
      <c r="J464" s="3"/>
      <c r="K464" s="3"/>
      <c r="L464" s="3"/>
      <c r="M464" s="176"/>
      <c r="N464" s="8"/>
    </row>
    <row r="465" spans="1:14" x14ac:dyDescent="0.2">
      <c r="A465" s="2"/>
      <c r="B465" s="3"/>
      <c r="C465" s="4"/>
      <c r="D465" s="3"/>
      <c r="E465" s="3"/>
      <c r="F465" s="4"/>
      <c r="G465" s="3"/>
      <c r="H465" s="3"/>
      <c r="I465" s="4"/>
      <c r="J465" s="3"/>
      <c r="K465" s="3"/>
      <c r="L465" s="3"/>
      <c r="M465" s="177"/>
      <c r="N465" s="8"/>
    </row>
    <row r="466" spans="1:14" x14ac:dyDescent="0.2">
      <c r="A466" s="2"/>
      <c r="B466" s="3"/>
      <c r="C466" s="4"/>
      <c r="D466" s="3"/>
      <c r="E466" s="3"/>
      <c r="F466" s="4"/>
      <c r="G466" s="3"/>
      <c r="H466" s="3"/>
      <c r="I466" s="3"/>
      <c r="J466" s="176"/>
      <c r="K466" s="8"/>
      <c r="L466" s="104"/>
      <c r="M466" s="3"/>
      <c r="N466" s="4"/>
    </row>
    <row r="467" spans="1:14" x14ac:dyDescent="0.2">
      <c r="A467" s="2"/>
      <c r="B467" s="3"/>
      <c r="C467" s="4"/>
      <c r="D467" s="3"/>
      <c r="E467" s="3"/>
      <c r="F467" s="4"/>
      <c r="G467" s="3"/>
      <c r="H467" s="3"/>
      <c r="I467" s="3"/>
      <c r="J467" s="177"/>
      <c r="K467" s="8"/>
      <c r="L467" s="3"/>
      <c r="M467" s="176"/>
      <c r="N467" s="8"/>
    </row>
    <row r="468" spans="1:14" x14ac:dyDescent="0.2">
      <c r="A468" s="2"/>
      <c r="B468" s="3"/>
      <c r="C468" s="4"/>
      <c r="F468" s="4"/>
      <c r="G468" s="3"/>
      <c r="H468" s="3"/>
      <c r="I468" s="3"/>
      <c r="J468" s="3"/>
      <c r="K468" s="3"/>
      <c r="L468" s="3"/>
      <c r="M468" s="177"/>
      <c r="N468" s="8"/>
    </row>
    <row r="469" spans="1:14" x14ac:dyDescent="0.2">
      <c r="A469" s="2"/>
      <c r="B469" s="3"/>
      <c r="C469" s="3"/>
      <c r="D469" s="176"/>
      <c r="E469" s="8"/>
      <c r="F469" s="104"/>
      <c r="G469" s="3"/>
      <c r="H469" s="3"/>
      <c r="I469" s="3"/>
      <c r="J469" s="3"/>
      <c r="K469" s="3"/>
      <c r="L469" s="3"/>
      <c r="M469" s="3"/>
      <c r="N469" s="4"/>
    </row>
    <row r="470" spans="1:14" x14ac:dyDescent="0.2">
      <c r="A470" s="2"/>
      <c r="B470" s="3"/>
      <c r="C470" s="3"/>
      <c r="D470" s="177"/>
      <c r="E470" s="8"/>
      <c r="F470" s="4"/>
      <c r="G470" s="3"/>
      <c r="H470" s="3"/>
      <c r="I470" s="3"/>
      <c r="J470" s="3"/>
      <c r="K470" s="3"/>
      <c r="L470" s="3"/>
      <c r="M470" s="176"/>
      <c r="N470" s="8"/>
    </row>
    <row r="471" spans="1:14" x14ac:dyDescent="0.2">
      <c r="A471" s="2"/>
      <c r="B471" s="3"/>
      <c r="C471" s="3"/>
      <c r="D471" s="3"/>
      <c r="E471" s="3"/>
      <c r="F471" s="4"/>
      <c r="G471" s="3"/>
      <c r="H471" s="3"/>
      <c r="I471" s="3"/>
      <c r="J471" s="3"/>
      <c r="K471" s="3"/>
      <c r="L471" s="3"/>
      <c r="M471" s="177"/>
      <c r="N471" s="8"/>
    </row>
    <row r="472" spans="1:14" x14ac:dyDescent="0.2">
      <c r="A472" s="2"/>
      <c r="B472" s="3"/>
      <c r="C472" s="3"/>
      <c r="D472" s="3"/>
      <c r="E472" s="3"/>
      <c r="F472" s="4"/>
      <c r="G472" s="3"/>
      <c r="H472" s="3"/>
      <c r="I472" s="3"/>
      <c r="J472" s="176"/>
      <c r="K472" s="8"/>
      <c r="L472" s="104"/>
      <c r="M472" s="3"/>
      <c r="N472" s="4"/>
    </row>
    <row r="473" spans="1:14" x14ac:dyDescent="0.2">
      <c r="A473" s="2"/>
      <c r="B473" s="3"/>
      <c r="C473" s="3"/>
      <c r="D473" s="3"/>
      <c r="E473" s="3"/>
      <c r="F473" s="4"/>
      <c r="G473" s="3"/>
      <c r="H473" s="3"/>
      <c r="I473" s="3"/>
      <c r="J473" s="177"/>
      <c r="K473" s="8"/>
      <c r="L473" s="3"/>
      <c r="M473" s="176"/>
      <c r="N473" s="8"/>
    </row>
    <row r="474" spans="1:14" x14ac:dyDescent="0.2">
      <c r="A474" s="2"/>
      <c r="B474" s="3"/>
      <c r="C474" s="3"/>
      <c r="D474" s="3"/>
      <c r="E474" s="3"/>
      <c r="F474" s="4"/>
      <c r="I474" s="4"/>
      <c r="J474" s="3"/>
      <c r="K474" s="3"/>
      <c r="L474" s="3"/>
      <c r="M474" s="177"/>
      <c r="N474" s="8"/>
    </row>
    <row r="475" spans="1:14" x14ac:dyDescent="0.2">
      <c r="A475" s="2"/>
      <c r="B475" s="3"/>
      <c r="C475" s="3"/>
      <c r="D475" s="3"/>
      <c r="E475" s="3"/>
      <c r="F475" s="3"/>
      <c r="G475" s="176"/>
      <c r="H475" s="8"/>
      <c r="I475" s="104"/>
      <c r="J475" s="3"/>
      <c r="K475" s="3"/>
      <c r="L475" s="3"/>
      <c r="M475" s="3"/>
      <c r="N475" s="4"/>
    </row>
    <row r="476" spans="1:14" x14ac:dyDescent="0.2">
      <c r="A476" s="2"/>
      <c r="B476" s="3"/>
      <c r="C476" s="3"/>
      <c r="D476" s="3"/>
      <c r="E476" s="3"/>
      <c r="F476" s="3"/>
      <c r="G476" s="177"/>
      <c r="H476" s="8"/>
      <c r="I476" s="4"/>
      <c r="J476" s="3"/>
      <c r="K476" s="3"/>
      <c r="L476" s="3"/>
      <c r="M476" s="176"/>
      <c r="N476" s="8"/>
    </row>
    <row r="477" spans="1:14" x14ac:dyDescent="0.2">
      <c r="A477" s="2"/>
      <c r="B477" s="3"/>
      <c r="C477" s="3"/>
      <c r="D477" s="3"/>
      <c r="E477" s="3"/>
      <c r="F477" s="3"/>
      <c r="G477" s="3"/>
      <c r="H477" s="3"/>
      <c r="I477" s="4"/>
      <c r="J477" s="3"/>
      <c r="K477" s="3"/>
      <c r="L477" s="3"/>
      <c r="M477" s="177"/>
      <c r="N477" s="8"/>
    </row>
    <row r="478" spans="1:14" x14ac:dyDescent="0.2">
      <c r="A478" s="2"/>
      <c r="B478" s="3"/>
      <c r="C478" s="3"/>
      <c r="D478" s="3"/>
      <c r="E478" s="3"/>
      <c r="F478" s="3"/>
      <c r="G478" s="3"/>
      <c r="H478" s="3"/>
      <c r="I478" s="3"/>
      <c r="J478" s="176"/>
      <c r="K478" s="8"/>
      <c r="L478" s="104"/>
      <c r="M478" s="3"/>
      <c r="N478" s="4"/>
    </row>
    <row r="479" spans="1:14" x14ac:dyDescent="0.2">
      <c r="A479" s="2"/>
      <c r="B479" s="3"/>
      <c r="C479" s="3"/>
      <c r="D479" s="3"/>
      <c r="E479" s="3"/>
      <c r="F479" s="3"/>
      <c r="G479" s="3"/>
      <c r="H479" s="3"/>
      <c r="I479" s="3"/>
      <c r="J479" s="177"/>
      <c r="K479" s="8"/>
      <c r="L479" s="3"/>
      <c r="M479" s="176"/>
      <c r="N479" s="8"/>
    </row>
    <row r="480" spans="1:14" x14ac:dyDescent="0.2">
      <c r="A480" s="2"/>
      <c r="B480" s="3"/>
      <c r="C480" s="3"/>
      <c r="D480" s="3"/>
      <c r="E480" s="3"/>
      <c r="F480" s="3"/>
      <c r="G480" s="3"/>
      <c r="H480" s="3"/>
      <c r="I480" s="3"/>
      <c r="J480" s="3"/>
      <c r="K480" s="3"/>
      <c r="L480" s="3"/>
      <c r="M480" s="178"/>
      <c r="N480" s="27"/>
    </row>
    <row r="481" spans="1:14" x14ac:dyDescent="0.2">
      <c r="A481" s="47"/>
      <c r="B481" s="48"/>
      <c r="C481" s="48"/>
      <c r="D481" s="48"/>
      <c r="E481" s="48"/>
      <c r="F481" s="48"/>
      <c r="G481" s="48"/>
      <c r="H481" s="48"/>
      <c r="I481" s="48"/>
      <c r="J481" s="48"/>
      <c r="K481" s="48"/>
      <c r="L481" s="48"/>
      <c r="M481" s="48"/>
      <c r="N481" s="49"/>
    </row>
    <row r="482" spans="1:14" x14ac:dyDescent="0.2">
      <c r="A482" s="2"/>
      <c r="B482" s="3"/>
      <c r="C482" s="3"/>
      <c r="D482" s="3"/>
      <c r="E482" s="3"/>
      <c r="F482" s="3"/>
      <c r="G482" s="3"/>
      <c r="H482" s="3"/>
      <c r="I482" s="3"/>
      <c r="J482" s="3"/>
      <c r="K482" s="3"/>
      <c r="L482" s="3"/>
      <c r="M482" s="176"/>
      <c r="N482" s="8"/>
    </row>
    <row r="483" spans="1:14" x14ac:dyDescent="0.2">
      <c r="A483" s="2"/>
      <c r="B483" s="3"/>
      <c r="C483" s="3"/>
      <c r="D483" s="3"/>
      <c r="E483" s="3"/>
      <c r="F483" s="3"/>
      <c r="G483" s="3"/>
      <c r="H483" s="3"/>
      <c r="I483" s="3"/>
      <c r="J483" s="3"/>
      <c r="K483" s="3"/>
      <c r="L483" s="3"/>
      <c r="M483" s="177"/>
      <c r="N483" s="8"/>
    </row>
    <row r="484" spans="1:14" x14ac:dyDescent="0.2">
      <c r="A484" s="2"/>
      <c r="B484" s="3"/>
      <c r="C484" s="3"/>
      <c r="D484" s="3"/>
      <c r="E484" s="3"/>
      <c r="F484" s="3"/>
      <c r="G484" s="3"/>
      <c r="H484" s="3"/>
      <c r="I484" s="3"/>
      <c r="J484" s="176"/>
      <c r="K484" s="8"/>
      <c r="L484" s="104"/>
      <c r="M484" s="3"/>
      <c r="N484" s="4"/>
    </row>
    <row r="485" spans="1:14" x14ac:dyDescent="0.2">
      <c r="A485" s="2"/>
      <c r="B485" s="3"/>
      <c r="C485" s="3"/>
      <c r="D485" s="3"/>
      <c r="E485" s="3"/>
      <c r="F485" s="3"/>
      <c r="G485" s="3"/>
      <c r="H485" s="3"/>
      <c r="I485" s="3"/>
      <c r="J485" s="177"/>
      <c r="K485" s="8"/>
      <c r="L485" s="3"/>
      <c r="M485" s="176"/>
      <c r="N485" s="8"/>
    </row>
    <row r="486" spans="1:14" x14ac:dyDescent="0.2">
      <c r="A486" s="2"/>
      <c r="B486" s="3"/>
      <c r="C486" s="3"/>
      <c r="D486" s="3"/>
      <c r="E486" s="3"/>
      <c r="F486" s="3"/>
      <c r="G486" s="3"/>
      <c r="H486" s="3"/>
      <c r="I486" s="4"/>
      <c r="J486" s="3"/>
      <c r="K486" s="3"/>
      <c r="L486" s="3"/>
      <c r="M486" s="177"/>
      <c r="N486" s="8"/>
    </row>
    <row r="487" spans="1:14" x14ac:dyDescent="0.2">
      <c r="A487" s="2"/>
      <c r="B487" s="3"/>
      <c r="C487" s="3"/>
      <c r="D487" s="3"/>
      <c r="E487" s="3"/>
      <c r="F487" s="3"/>
      <c r="G487" s="176"/>
      <c r="H487" s="8"/>
      <c r="I487" s="104"/>
      <c r="J487" s="3"/>
      <c r="K487" s="3"/>
      <c r="L487" s="3"/>
      <c r="M487" s="3"/>
      <c r="N487" s="4"/>
    </row>
    <row r="488" spans="1:14" x14ac:dyDescent="0.2">
      <c r="A488" s="2"/>
      <c r="B488" s="3"/>
      <c r="C488" s="3"/>
      <c r="D488" s="3"/>
      <c r="E488" s="3"/>
      <c r="F488" s="3"/>
      <c r="G488" s="177"/>
      <c r="H488" s="8"/>
      <c r="I488" s="4"/>
      <c r="J488" s="3"/>
      <c r="K488" s="3"/>
      <c r="L488" s="3"/>
      <c r="M488" s="176"/>
      <c r="N488" s="8"/>
    </row>
    <row r="489" spans="1:14" x14ac:dyDescent="0.2">
      <c r="A489" s="2"/>
      <c r="B489" s="3"/>
      <c r="C489" s="3"/>
      <c r="D489" s="3"/>
      <c r="E489" s="3"/>
      <c r="F489" s="4"/>
      <c r="G489" s="3"/>
      <c r="H489" s="3"/>
      <c r="I489" s="4"/>
      <c r="J489" s="3"/>
      <c r="K489" s="3"/>
      <c r="L489" s="3"/>
      <c r="M489" s="177"/>
      <c r="N489" s="8"/>
    </row>
    <row r="490" spans="1:14" x14ac:dyDescent="0.2">
      <c r="A490" s="2"/>
      <c r="B490" s="3"/>
      <c r="C490" s="3"/>
      <c r="D490" s="3"/>
      <c r="E490" s="3"/>
      <c r="F490" s="4"/>
      <c r="G490" s="3"/>
      <c r="H490" s="3"/>
      <c r="I490" s="3"/>
      <c r="J490" s="176"/>
      <c r="K490" s="8"/>
      <c r="L490" s="104"/>
      <c r="M490" s="3"/>
      <c r="N490" s="4"/>
    </row>
    <row r="491" spans="1:14" x14ac:dyDescent="0.2">
      <c r="A491" s="2"/>
      <c r="B491" s="3"/>
      <c r="C491" s="3"/>
      <c r="D491" s="3"/>
      <c r="E491" s="3"/>
      <c r="F491" s="4"/>
      <c r="G491" s="3"/>
      <c r="H491" s="3"/>
      <c r="I491" s="3"/>
      <c r="J491" s="177"/>
      <c r="K491" s="8"/>
      <c r="L491" s="3"/>
      <c r="M491" s="176"/>
      <c r="N491" s="8"/>
    </row>
    <row r="492" spans="1:14" x14ac:dyDescent="0.2">
      <c r="A492" s="2"/>
      <c r="B492" s="3"/>
      <c r="C492" s="3"/>
      <c r="D492" s="3"/>
      <c r="E492" s="3"/>
      <c r="F492" s="4"/>
      <c r="G492" s="3"/>
      <c r="H492" s="3"/>
      <c r="I492" s="3"/>
      <c r="J492" s="3"/>
      <c r="K492" s="3"/>
      <c r="L492" s="3"/>
      <c r="M492" s="177"/>
      <c r="N492" s="8"/>
    </row>
    <row r="493" spans="1:14" x14ac:dyDescent="0.2">
      <c r="A493" s="2"/>
      <c r="B493" s="3"/>
      <c r="C493" s="3"/>
      <c r="D493" s="176"/>
      <c r="E493" s="8"/>
      <c r="F493" s="104"/>
      <c r="G493" s="3"/>
      <c r="H493" s="3"/>
      <c r="I493" s="3"/>
      <c r="J493" s="3"/>
      <c r="K493" s="3"/>
      <c r="L493" s="3"/>
      <c r="M493" s="3"/>
      <c r="N493" s="4"/>
    </row>
    <row r="494" spans="1:14" x14ac:dyDescent="0.2">
      <c r="A494" s="2"/>
      <c r="B494" s="3"/>
      <c r="C494" s="3"/>
      <c r="D494" s="177"/>
      <c r="E494" s="8"/>
      <c r="F494" s="4"/>
      <c r="G494" s="3"/>
      <c r="H494" s="3"/>
      <c r="I494" s="3"/>
      <c r="J494" s="3"/>
      <c r="K494" s="3"/>
      <c r="L494" s="3"/>
      <c r="M494" s="176"/>
      <c r="N494" s="8"/>
    </row>
    <row r="495" spans="1:14" x14ac:dyDescent="0.2">
      <c r="A495" s="2"/>
      <c r="B495" s="3"/>
      <c r="C495" s="4"/>
      <c r="D495" s="3"/>
      <c r="E495" s="3"/>
      <c r="F495" s="4"/>
      <c r="G495" s="3"/>
      <c r="H495" s="3"/>
      <c r="I495" s="3"/>
      <c r="J495" s="3"/>
      <c r="K495" s="3"/>
      <c r="L495" s="3"/>
      <c r="M495" s="177"/>
      <c r="N495" s="8"/>
    </row>
    <row r="496" spans="1:14" x14ac:dyDescent="0.2">
      <c r="A496" s="2"/>
      <c r="B496" s="3"/>
      <c r="C496" s="4"/>
      <c r="D496" s="3"/>
      <c r="E496" s="3"/>
      <c r="F496" s="4"/>
      <c r="G496" s="3"/>
      <c r="H496" s="3"/>
      <c r="I496" s="3"/>
      <c r="J496" s="176"/>
      <c r="K496" s="8"/>
      <c r="L496" s="104"/>
      <c r="M496" s="3"/>
      <c r="N496" s="4"/>
    </row>
    <row r="497" spans="1:14" x14ac:dyDescent="0.2">
      <c r="A497" s="2"/>
      <c r="B497" s="3"/>
      <c r="C497" s="4"/>
      <c r="D497" s="3"/>
      <c r="E497" s="3"/>
      <c r="F497" s="4"/>
      <c r="G497" s="3"/>
      <c r="H497" s="3"/>
      <c r="I497" s="3"/>
      <c r="J497" s="177"/>
      <c r="K497" s="8"/>
      <c r="L497" s="3"/>
      <c r="M497" s="176"/>
      <c r="N497" s="8"/>
    </row>
    <row r="498" spans="1:14" x14ac:dyDescent="0.2">
      <c r="A498" s="2"/>
      <c r="B498" s="3"/>
      <c r="C498" s="4"/>
      <c r="D498" s="3"/>
      <c r="E498" s="3"/>
      <c r="F498" s="4"/>
      <c r="G498" s="3"/>
      <c r="H498" s="3"/>
      <c r="I498" s="4"/>
      <c r="J498" s="3"/>
      <c r="K498" s="3"/>
      <c r="L498" s="3"/>
      <c r="M498" s="177"/>
      <c r="N498" s="8"/>
    </row>
    <row r="499" spans="1:14" x14ac:dyDescent="0.2">
      <c r="A499" s="2"/>
      <c r="B499" s="3"/>
      <c r="C499" s="4"/>
      <c r="D499" s="3"/>
      <c r="E499" s="3"/>
      <c r="F499" s="3"/>
      <c r="G499" s="176"/>
      <c r="H499" s="8"/>
      <c r="I499" s="104"/>
      <c r="J499" s="3"/>
      <c r="K499" s="3"/>
      <c r="L499" s="3"/>
      <c r="M499" s="3"/>
      <c r="N499" s="4"/>
    </row>
    <row r="500" spans="1:14" x14ac:dyDescent="0.2">
      <c r="A500" s="2"/>
      <c r="B500" s="3"/>
      <c r="C500" s="4"/>
      <c r="D500" s="3"/>
      <c r="E500" s="3"/>
      <c r="F500" s="3"/>
      <c r="G500" s="177"/>
      <c r="H500" s="8"/>
      <c r="I500" s="4"/>
      <c r="J500" s="3"/>
      <c r="K500" s="3"/>
      <c r="L500" s="3"/>
      <c r="M500" s="176"/>
      <c r="N500" s="8"/>
    </row>
    <row r="501" spans="1:14" x14ac:dyDescent="0.2">
      <c r="A501" s="2"/>
      <c r="B501" s="3"/>
      <c r="C501" s="4"/>
      <c r="D501" s="3"/>
      <c r="E501" s="3"/>
      <c r="F501" s="3"/>
      <c r="G501" s="3"/>
      <c r="H501" s="3"/>
      <c r="I501" s="4"/>
      <c r="J501" s="3"/>
      <c r="K501" s="3"/>
      <c r="L501" s="3"/>
      <c r="M501" s="177"/>
      <c r="N501" s="8"/>
    </row>
    <row r="502" spans="1:14" x14ac:dyDescent="0.2">
      <c r="A502" s="2"/>
      <c r="B502" s="3"/>
      <c r="C502" s="4"/>
      <c r="D502" s="3"/>
      <c r="E502" s="3"/>
      <c r="F502" s="3"/>
      <c r="G502" s="3"/>
      <c r="H502" s="3"/>
      <c r="I502" s="3"/>
      <c r="J502" s="176"/>
      <c r="K502" s="8"/>
      <c r="L502" s="104"/>
      <c r="M502" s="3"/>
      <c r="N502" s="4"/>
    </row>
    <row r="503" spans="1:14" x14ac:dyDescent="0.2">
      <c r="A503" s="2"/>
      <c r="B503" s="3"/>
      <c r="C503" s="4"/>
      <c r="D503" s="3"/>
      <c r="E503" s="3"/>
      <c r="F503" s="3"/>
      <c r="G503" s="3"/>
      <c r="H503" s="3"/>
      <c r="I503" s="3"/>
      <c r="J503" s="177"/>
      <c r="K503" s="8"/>
      <c r="L503" s="3"/>
      <c r="M503" s="176"/>
      <c r="N503" s="8"/>
    </row>
    <row r="504" spans="1:14" x14ac:dyDescent="0.2">
      <c r="A504" s="2"/>
      <c r="B504" s="3"/>
      <c r="C504" s="4"/>
      <c r="D504" s="3"/>
      <c r="E504" s="3"/>
      <c r="F504" s="3"/>
      <c r="G504" s="3"/>
      <c r="H504" s="3"/>
      <c r="I504" s="3"/>
      <c r="J504" s="3"/>
      <c r="K504" s="3"/>
      <c r="L504" s="3"/>
      <c r="M504" s="177"/>
      <c r="N504" s="8"/>
    </row>
    <row r="505" spans="1:14" x14ac:dyDescent="0.2">
      <c r="A505" s="176"/>
      <c r="B505" s="8"/>
      <c r="C505" s="102"/>
      <c r="D505" s="3"/>
      <c r="E505" s="3"/>
      <c r="F505" s="3"/>
      <c r="G505" s="3"/>
      <c r="H505" s="3"/>
      <c r="I505" s="3"/>
      <c r="J505" s="3"/>
      <c r="K505" s="3"/>
      <c r="L505" s="3"/>
      <c r="M505" s="3"/>
      <c r="N505" s="4"/>
    </row>
    <row r="506" spans="1:14" x14ac:dyDescent="0.2">
      <c r="A506" s="177"/>
      <c r="B506" s="8"/>
      <c r="C506" s="49"/>
      <c r="D506" s="3"/>
      <c r="E506" s="3"/>
      <c r="F506" s="3"/>
      <c r="G506" s="3"/>
      <c r="H506" s="3"/>
      <c r="I506" s="3"/>
      <c r="J506" s="3"/>
      <c r="K506" s="3"/>
      <c r="L506" s="3"/>
      <c r="M506" s="176"/>
      <c r="N506" s="8"/>
    </row>
    <row r="507" spans="1:14" x14ac:dyDescent="0.2">
      <c r="A507" s="2"/>
      <c r="B507" s="3"/>
      <c r="C507" s="4"/>
      <c r="D507" s="3"/>
      <c r="E507" s="3"/>
      <c r="F507" s="3"/>
      <c r="G507" s="3"/>
      <c r="H507" s="3"/>
      <c r="I507" s="3"/>
      <c r="J507" s="3"/>
      <c r="K507" s="3"/>
      <c r="L507" s="3"/>
      <c r="M507" s="177"/>
      <c r="N507" s="8"/>
    </row>
    <row r="508" spans="1:14" x14ac:dyDescent="0.2">
      <c r="A508" s="2"/>
      <c r="B508" s="3"/>
      <c r="C508" s="4"/>
      <c r="D508" s="3"/>
      <c r="E508" s="3"/>
      <c r="F508" s="3"/>
      <c r="G508" s="3"/>
      <c r="H508" s="3"/>
      <c r="I508" s="3"/>
      <c r="J508" s="176"/>
      <c r="K508" s="8"/>
      <c r="L508" s="104"/>
      <c r="M508" s="3"/>
      <c r="N508" s="4"/>
    </row>
    <row r="509" spans="1:14" x14ac:dyDescent="0.2">
      <c r="A509" s="2"/>
      <c r="B509" s="3"/>
      <c r="C509" s="4"/>
      <c r="D509" s="3"/>
      <c r="E509" s="3"/>
      <c r="F509" s="3"/>
      <c r="G509" s="3"/>
      <c r="H509" s="3"/>
      <c r="I509" s="3"/>
      <c r="J509" s="177"/>
      <c r="K509" s="8"/>
      <c r="L509" s="3"/>
      <c r="M509" s="176"/>
      <c r="N509" s="8"/>
    </row>
    <row r="510" spans="1:14" x14ac:dyDescent="0.2">
      <c r="A510" s="2"/>
      <c r="B510" s="3"/>
      <c r="C510" s="4"/>
      <c r="D510" s="3"/>
      <c r="E510" s="3"/>
      <c r="F510" s="3"/>
      <c r="I510" s="4"/>
      <c r="J510" s="3"/>
      <c r="K510" s="3"/>
      <c r="L510" s="3"/>
      <c r="M510" s="177"/>
      <c r="N510" s="8"/>
    </row>
    <row r="511" spans="1:14" x14ac:dyDescent="0.2">
      <c r="A511" s="2"/>
      <c r="B511" s="3"/>
      <c r="C511" s="4"/>
      <c r="D511" s="3"/>
      <c r="E511" s="3"/>
      <c r="F511" s="3"/>
      <c r="G511" s="176"/>
      <c r="H511" s="8"/>
      <c r="I511" s="104"/>
      <c r="J511" s="3"/>
      <c r="K511" s="3"/>
      <c r="L511" s="3"/>
      <c r="M511" s="3"/>
      <c r="N511" s="4"/>
    </row>
    <row r="512" spans="1:14" x14ac:dyDescent="0.2">
      <c r="A512" s="2"/>
      <c r="B512" s="3"/>
      <c r="C512" s="4"/>
      <c r="D512" s="3"/>
      <c r="E512" s="3"/>
      <c r="F512" s="4"/>
      <c r="G512" s="177"/>
      <c r="H512" s="8"/>
      <c r="I512" s="4"/>
      <c r="J512" s="3"/>
      <c r="K512" s="3"/>
      <c r="L512" s="3"/>
      <c r="M512" s="176"/>
      <c r="N512" s="8"/>
    </row>
    <row r="513" spans="1:14" x14ac:dyDescent="0.2">
      <c r="A513" s="2"/>
      <c r="B513" s="3"/>
      <c r="C513" s="4"/>
      <c r="D513" s="3"/>
      <c r="E513" s="3"/>
      <c r="F513" s="4"/>
      <c r="G513" s="3"/>
      <c r="H513" s="3"/>
      <c r="I513" s="4"/>
      <c r="J513" s="3"/>
      <c r="K513" s="3"/>
      <c r="L513" s="3"/>
      <c r="M513" s="177"/>
      <c r="N513" s="8"/>
    </row>
    <row r="514" spans="1:14" x14ac:dyDescent="0.2">
      <c r="A514" s="2"/>
      <c r="B514" s="3"/>
      <c r="C514" s="4"/>
      <c r="D514" s="3"/>
      <c r="E514" s="3"/>
      <c r="F514" s="4"/>
      <c r="G514" s="3"/>
      <c r="H514" s="3"/>
      <c r="I514" s="3"/>
      <c r="J514" s="176"/>
      <c r="K514" s="8"/>
      <c r="L514" s="104"/>
      <c r="M514" s="3"/>
      <c r="N514" s="4"/>
    </row>
    <row r="515" spans="1:14" x14ac:dyDescent="0.2">
      <c r="A515" s="2"/>
      <c r="B515" s="3"/>
      <c r="C515" s="4"/>
      <c r="D515" s="3"/>
      <c r="E515" s="3"/>
      <c r="F515" s="4"/>
      <c r="G515" s="3"/>
      <c r="H515" s="3"/>
      <c r="I515" s="3"/>
      <c r="J515" s="177"/>
      <c r="K515" s="8"/>
      <c r="L515" s="3"/>
      <c r="M515" s="176"/>
      <c r="N515" s="8"/>
    </row>
    <row r="516" spans="1:14" x14ac:dyDescent="0.2">
      <c r="A516" s="2"/>
      <c r="B516" s="3"/>
      <c r="C516" s="4"/>
      <c r="F516" s="4"/>
      <c r="G516" s="3"/>
      <c r="H516" s="3"/>
      <c r="I516" s="3"/>
      <c r="J516" s="3"/>
      <c r="K516" s="3"/>
      <c r="L516" s="3"/>
      <c r="M516" s="177"/>
      <c r="N516" s="8"/>
    </row>
    <row r="517" spans="1:14" x14ac:dyDescent="0.2">
      <c r="A517" s="2"/>
      <c r="B517" s="3"/>
      <c r="C517" s="3"/>
      <c r="D517" s="176"/>
      <c r="E517" s="8"/>
      <c r="F517" s="104"/>
      <c r="G517" s="3"/>
      <c r="H517" s="3"/>
      <c r="I517" s="3"/>
      <c r="J517" s="3"/>
      <c r="K517" s="3"/>
      <c r="L517" s="3"/>
      <c r="M517" s="3"/>
      <c r="N517" s="4"/>
    </row>
    <row r="518" spans="1:14" x14ac:dyDescent="0.2">
      <c r="A518" s="2"/>
      <c r="B518" s="3"/>
      <c r="C518" s="3"/>
      <c r="D518" s="177"/>
      <c r="E518" s="8"/>
      <c r="F518" s="4"/>
      <c r="G518" s="3"/>
      <c r="H518" s="3"/>
      <c r="I518" s="3"/>
      <c r="J518" s="3"/>
      <c r="K518" s="3"/>
      <c r="L518" s="3"/>
      <c r="M518" s="176"/>
      <c r="N518" s="8"/>
    </row>
    <row r="519" spans="1:14" x14ac:dyDescent="0.2">
      <c r="A519" s="2"/>
      <c r="B519" s="3"/>
      <c r="C519" s="3"/>
      <c r="D519" s="3"/>
      <c r="E519" s="3"/>
      <c r="F519" s="4"/>
      <c r="G519" s="3"/>
      <c r="H519" s="3"/>
      <c r="I519" s="3"/>
      <c r="J519" s="3"/>
      <c r="K519" s="3"/>
      <c r="L519" s="3"/>
      <c r="M519" s="177"/>
      <c r="N519" s="8"/>
    </row>
    <row r="520" spans="1:14" x14ac:dyDescent="0.2">
      <c r="A520" s="2"/>
      <c r="B520" s="3"/>
      <c r="C520" s="3"/>
      <c r="D520" s="3"/>
      <c r="E520" s="3"/>
      <c r="F520" s="4"/>
      <c r="G520" s="3"/>
      <c r="H520" s="3"/>
      <c r="I520" s="3"/>
      <c r="J520" s="176"/>
      <c r="K520" s="8"/>
      <c r="L520" s="104"/>
      <c r="M520" s="3"/>
      <c r="N520" s="4"/>
    </row>
    <row r="521" spans="1:14" x14ac:dyDescent="0.2">
      <c r="A521" s="2"/>
      <c r="B521" s="3"/>
      <c r="C521" s="3"/>
      <c r="D521" s="3"/>
      <c r="E521" s="3"/>
      <c r="F521" s="4"/>
      <c r="G521" s="3"/>
      <c r="H521" s="3"/>
      <c r="I521" s="3"/>
      <c r="J521" s="177"/>
      <c r="K521" s="8"/>
      <c r="L521" s="3"/>
      <c r="M521" s="176"/>
      <c r="N521" s="8"/>
    </row>
    <row r="522" spans="1:14" x14ac:dyDescent="0.2">
      <c r="A522" s="2"/>
      <c r="B522" s="3"/>
      <c r="C522" s="3"/>
      <c r="D522" s="3"/>
      <c r="E522" s="3"/>
      <c r="F522" s="4"/>
      <c r="I522" s="4"/>
      <c r="J522" s="3"/>
      <c r="K522" s="3"/>
      <c r="L522" s="3"/>
      <c r="M522" s="177"/>
      <c r="N522" s="8"/>
    </row>
    <row r="523" spans="1:14" x14ac:dyDescent="0.2">
      <c r="A523" s="2"/>
      <c r="B523" s="3"/>
      <c r="C523" s="3"/>
      <c r="D523" s="3"/>
      <c r="E523" s="3"/>
      <c r="F523" s="3"/>
      <c r="G523" s="176"/>
      <c r="H523" s="8"/>
      <c r="I523" s="104"/>
      <c r="J523" s="3"/>
      <c r="K523" s="3"/>
      <c r="L523" s="3"/>
      <c r="M523" s="3"/>
      <c r="N523" s="4"/>
    </row>
    <row r="524" spans="1:14" x14ac:dyDescent="0.2">
      <c r="A524" s="2"/>
      <c r="B524" s="3"/>
      <c r="C524" s="3"/>
      <c r="D524" s="3"/>
      <c r="E524" s="3"/>
      <c r="F524" s="3"/>
      <c r="G524" s="177"/>
      <c r="H524" s="8"/>
      <c r="I524" s="4"/>
      <c r="J524" s="3"/>
      <c r="K524" s="3"/>
      <c r="L524" s="3"/>
      <c r="M524" s="176"/>
      <c r="N524" s="8"/>
    </row>
    <row r="525" spans="1:14" x14ac:dyDescent="0.2">
      <c r="A525" s="2"/>
      <c r="B525" s="3"/>
      <c r="C525" s="3"/>
      <c r="D525" s="3"/>
      <c r="E525" s="3"/>
      <c r="F525" s="3"/>
      <c r="G525" s="3"/>
      <c r="H525" s="3"/>
      <c r="I525" s="4"/>
      <c r="J525" s="3"/>
      <c r="K525" s="3"/>
      <c r="L525" s="3"/>
      <c r="M525" s="177"/>
      <c r="N525" s="8"/>
    </row>
    <row r="526" spans="1:14" x14ac:dyDescent="0.2">
      <c r="A526" s="2"/>
      <c r="B526" s="3"/>
      <c r="C526" s="3"/>
      <c r="D526" s="3"/>
      <c r="E526" s="3"/>
      <c r="F526" s="3"/>
      <c r="G526" s="3"/>
      <c r="H526" s="3"/>
      <c r="I526" s="3"/>
      <c r="J526" s="176"/>
      <c r="K526" s="8"/>
      <c r="L526" s="104"/>
      <c r="M526" s="3"/>
      <c r="N526" s="4"/>
    </row>
    <row r="527" spans="1:14" x14ac:dyDescent="0.2">
      <c r="A527" s="2"/>
      <c r="B527" s="3"/>
      <c r="C527" s="3"/>
      <c r="D527" s="3"/>
      <c r="E527" s="3"/>
      <c r="F527" s="3"/>
      <c r="G527" s="3"/>
      <c r="H527" s="3"/>
      <c r="I527" s="3"/>
      <c r="J527" s="177"/>
      <c r="K527" s="8"/>
      <c r="L527" s="3"/>
      <c r="M527" s="176"/>
      <c r="N527" s="8"/>
    </row>
    <row r="528" spans="1:14" x14ac:dyDescent="0.2">
      <c r="A528" s="2"/>
      <c r="B528" s="3"/>
      <c r="C528" s="3"/>
      <c r="D528" s="3"/>
      <c r="E528" s="3"/>
      <c r="F528" s="3"/>
      <c r="G528" s="3"/>
      <c r="H528" s="3"/>
      <c r="I528" s="3"/>
      <c r="J528" s="3"/>
      <c r="K528" s="3"/>
      <c r="L528" s="3"/>
      <c r="M528" s="178"/>
      <c r="N528" s="27"/>
    </row>
    <row r="529" spans="1:14" x14ac:dyDescent="0.2">
      <c r="A529" s="47"/>
      <c r="B529" s="48"/>
      <c r="C529" s="48"/>
      <c r="D529" s="48"/>
      <c r="E529" s="48"/>
      <c r="F529" s="48"/>
      <c r="G529" s="48"/>
      <c r="H529" s="48"/>
      <c r="I529" s="48"/>
      <c r="J529" s="48"/>
      <c r="K529" s="48"/>
      <c r="L529" s="48"/>
      <c r="M529" s="48"/>
      <c r="N529" s="49"/>
    </row>
    <row r="530" spans="1:14" x14ac:dyDescent="0.2">
      <c r="A530" s="2"/>
      <c r="B530" s="3"/>
      <c r="C530" s="3"/>
      <c r="D530" s="3"/>
      <c r="E530" s="3"/>
      <c r="F530" s="3"/>
      <c r="G530" s="3"/>
      <c r="H530" s="3"/>
      <c r="I530" s="3"/>
      <c r="J530" s="3"/>
      <c r="K530" s="3"/>
      <c r="L530" s="3"/>
      <c r="M530" s="176"/>
      <c r="N530" s="8"/>
    </row>
    <row r="531" spans="1:14" x14ac:dyDescent="0.2">
      <c r="A531" s="2"/>
      <c r="B531" s="3"/>
      <c r="C531" s="3"/>
      <c r="D531" s="3"/>
      <c r="E531" s="3"/>
      <c r="F531" s="3"/>
      <c r="G531" s="3"/>
      <c r="H531" s="3"/>
      <c r="I531" s="3"/>
      <c r="J531" s="3"/>
      <c r="K531" s="3"/>
      <c r="L531" s="3"/>
      <c r="M531" s="177"/>
      <c r="N531" s="8"/>
    </row>
    <row r="532" spans="1:14" x14ac:dyDescent="0.2">
      <c r="A532" s="2"/>
      <c r="B532" s="3"/>
      <c r="C532" s="3"/>
      <c r="D532" s="3"/>
      <c r="E532" s="3"/>
      <c r="F532" s="3"/>
      <c r="G532" s="3"/>
      <c r="H532" s="3"/>
      <c r="I532" s="3"/>
      <c r="J532" s="176"/>
      <c r="K532" s="8"/>
      <c r="L532" s="104"/>
      <c r="M532" s="3"/>
      <c r="N532" s="4"/>
    </row>
    <row r="533" spans="1:14" x14ac:dyDescent="0.2">
      <c r="A533" s="2"/>
      <c r="B533" s="3"/>
      <c r="C533" s="3"/>
      <c r="D533" s="3"/>
      <c r="E533" s="3"/>
      <c r="F533" s="3"/>
      <c r="G533" s="3"/>
      <c r="H533" s="3"/>
      <c r="I533" s="3"/>
      <c r="J533" s="177"/>
      <c r="K533" s="8"/>
      <c r="L533" s="3"/>
      <c r="M533" s="176"/>
      <c r="N533" s="8"/>
    </row>
    <row r="534" spans="1:14" x14ac:dyDescent="0.2">
      <c r="A534" s="2"/>
      <c r="B534" s="3"/>
      <c r="C534" s="3"/>
      <c r="D534" s="3"/>
      <c r="E534" s="3"/>
      <c r="F534" s="3"/>
      <c r="G534" s="3"/>
      <c r="H534" s="3"/>
      <c r="I534" s="4"/>
      <c r="J534" s="3"/>
      <c r="K534" s="3"/>
      <c r="L534" s="3"/>
      <c r="M534" s="177"/>
      <c r="N534" s="8"/>
    </row>
    <row r="535" spans="1:14" x14ac:dyDescent="0.2">
      <c r="A535" s="2"/>
      <c r="B535" s="3"/>
      <c r="C535" s="3"/>
      <c r="D535" s="3"/>
      <c r="E535" s="3"/>
      <c r="F535" s="3"/>
      <c r="G535" s="176"/>
      <c r="H535" s="8"/>
      <c r="I535" s="104"/>
      <c r="J535" s="3"/>
      <c r="K535" s="3"/>
      <c r="L535" s="3"/>
      <c r="M535" s="3"/>
      <c r="N535" s="4"/>
    </row>
    <row r="536" spans="1:14" x14ac:dyDescent="0.2">
      <c r="A536" s="2"/>
      <c r="B536" s="3"/>
      <c r="C536" s="3"/>
      <c r="D536" s="3"/>
      <c r="E536" s="3"/>
      <c r="F536" s="3"/>
      <c r="G536" s="177"/>
      <c r="H536" s="8"/>
      <c r="I536" s="4"/>
      <c r="J536" s="3"/>
      <c r="K536" s="3"/>
      <c r="L536" s="3"/>
      <c r="M536" s="176"/>
      <c r="N536" s="8"/>
    </row>
    <row r="537" spans="1:14" x14ac:dyDescent="0.2">
      <c r="A537" s="2"/>
      <c r="B537" s="3"/>
      <c r="C537" s="3"/>
      <c r="D537" s="3"/>
      <c r="E537" s="3"/>
      <c r="F537" s="4"/>
      <c r="G537" s="3"/>
      <c r="H537" s="3"/>
      <c r="I537" s="4"/>
      <c r="J537" s="3"/>
      <c r="K537" s="3"/>
      <c r="L537" s="3"/>
      <c r="M537" s="177"/>
      <c r="N537" s="8"/>
    </row>
    <row r="538" spans="1:14" x14ac:dyDescent="0.2">
      <c r="A538" s="2"/>
      <c r="B538" s="3"/>
      <c r="C538" s="3"/>
      <c r="D538" s="3"/>
      <c r="E538" s="3"/>
      <c r="F538" s="4"/>
      <c r="G538" s="3"/>
      <c r="H538" s="3"/>
      <c r="I538" s="3"/>
      <c r="J538" s="176"/>
      <c r="K538" s="8"/>
      <c r="L538" s="104"/>
      <c r="M538" s="3"/>
      <c r="N538" s="4"/>
    </row>
    <row r="539" spans="1:14" x14ac:dyDescent="0.2">
      <c r="A539" s="2"/>
      <c r="B539" s="3"/>
      <c r="C539" s="3"/>
      <c r="D539" s="3"/>
      <c r="E539" s="3"/>
      <c r="F539" s="4"/>
      <c r="G539" s="3"/>
      <c r="H539" s="3"/>
      <c r="I539" s="3"/>
      <c r="J539" s="177"/>
      <c r="K539" s="8"/>
      <c r="L539" s="3"/>
      <c r="M539" s="176"/>
      <c r="N539" s="8"/>
    </row>
    <row r="540" spans="1:14" x14ac:dyDescent="0.2">
      <c r="A540" s="2"/>
      <c r="B540" s="3"/>
      <c r="C540" s="3"/>
      <c r="D540" s="3"/>
      <c r="E540" s="3"/>
      <c r="F540" s="4"/>
      <c r="G540" s="3"/>
      <c r="H540" s="3"/>
      <c r="I540" s="3"/>
      <c r="J540" s="3"/>
      <c r="K540" s="3"/>
      <c r="L540" s="3"/>
      <c r="M540" s="177"/>
      <c r="N540" s="8"/>
    </row>
    <row r="541" spans="1:14" x14ac:dyDescent="0.2">
      <c r="A541" s="2"/>
      <c r="B541" s="3"/>
      <c r="C541" s="3"/>
      <c r="D541" s="176"/>
      <c r="E541" s="8"/>
      <c r="F541" s="104"/>
      <c r="G541" s="3"/>
      <c r="H541" s="3"/>
      <c r="I541" s="3"/>
      <c r="J541" s="3"/>
      <c r="K541" s="3"/>
      <c r="L541" s="3"/>
      <c r="M541" s="3"/>
      <c r="N541" s="4"/>
    </row>
    <row r="542" spans="1:14" x14ac:dyDescent="0.2">
      <c r="A542" s="2"/>
      <c r="B542" s="3"/>
      <c r="C542" s="3"/>
      <c r="D542" s="177"/>
      <c r="E542" s="8"/>
      <c r="F542" s="4"/>
      <c r="G542" s="3"/>
      <c r="H542" s="3"/>
      <c r="I542" s="3"/>
      <c r="J542" s="3"/>
      <c r="K542" s="3"/>
      <c r="L542" s="3"/>
      <c r="M542" s="176"/>
      <c r="N542" s="8"/>
    </row>
    <row r="543" spans="1:14" x14ac:dyDescent="0.2">
      <c r="A543" s="2"/>
      <c r="B543" s="3"/>
      <c r="C543" s="4"/>
      <c r="D543" s="3"/>
      <c r="E543" s="3"/>
      <c r="F543" s="4"/>
      <c r="G543" s="3"/>
      <c r="H543" s="3"/>
      <c r="I543" s="3"/>
      <c r="J543" s="3"/>
      <c r="K543" s="3"/>
      <c r="L543" s="3"/>
      <c r="M543" s="177"/>
      <c r="N543" s="8"/>
    </row>
    <row r="544" spans="1:14" x14ac:dyDescent="0.2">
      <c r="A544" s="2"/>
      <c r="B544" s="3"/>
      <c r="C544" s="4"/>
      <c r="D544" s="3"/>
      <c r="E544" s="3"/>
      <c r="F544" s="4"/>
      <c r="G544" s="3"/>
      <c r="H544" s="3"/>
      <c r="I544" s="3"/>
      <c r="J544" s="176"/>
      <c r="K544" s="8"/>
      <c r="L544" s="104"/>
      <c r="M544" s="3"/>
      <c r="N544" s="4"/>
    </row>
    <row r="545" spans="1:14" x14ac:dyDescent="0.2">
      <c r="A545" s="2"/>
      <c r="B545" s="3"/>
      <c r="C545" s="4"/>
      <c r="D545" s="3"/>
      <c r="E545" s="3"/>
      <c r="F545" s="4"/>
      <c r="G545" s="3"/>
      <c r="H545" s="3"/>
      <c r="I545" s="3"/>
      <c r="J545" s="177"/>
      <c r="K545" s="8"/>
      <c r="L545" s="3"/>
      <c r="M545" s="176"/>
      <c r="N545" s="8"/>
    </row>
    <row r="546" spans="1:14" x14ac:dyDescent="0.2">
      <c r="A546" s="2"/>
      <c r="B546" s="3"/>
      <c r="C546" s="4"/>
      <c r="D546" s="3"/>
      <c r="E546" s="3"/>
      <c r="F546" s="4"/>
      <c r="G546" s="3"/>
      <c r="H546" s="3"/>
      <c r="I546" s="4"/>
      <c r="J546" s="3"/>
      <c r="K546" s="3"/>
      <c r="L546" s="3"/>
      <c r="M546" s="177"/>
      <c r="N546" s="8"/>
    </row>
    <row r="547" spans="1:14" x14ac:dyDescent="0.2">
      <c r="A547" s="2"/>
      <c r="B547" s="3"/>
      <c r="C547" s="4"/>
      <c r="D547" s="3"/>
      <c r="E547" s="3"/>
      <c r="F547" s="3"/>
      <c r="G547" s="176"/>
      <c r="H547" s="8"/>
      <c r="I547" s="104"/>
      <c r="J547" s="3"/>
      <c r="K547" s="3"/>
      <c r="L547" s="3"/>
      <c r="M547" s="3"/>
      <c r="N547" s="4"/>
    </row>
    <row r="548" spans="1:14" x14ac:dyDescent="0.2">
      <c r="A548" s="2"/>
      <c r="B548" s="3"/>
      <c r="C548" s="4"/>
      <c r="D548" s="3"/>
      <c r="E548" s="3"/>
      <c r="F548" s="3"/>
      <c r="G548" s="177"/>
      <c r="H548" s="8"/>
      <c r="I548" s="4"/>
      <c r="J548" s="3"/>
      <c r="K548" s="3"/>
      <c r="L548" s="3"/>
      <c r="M548" s="176"/>
      <c r="N548" s="8"/>
    </row>
    <row r="549" spans="1:14" x14ac:dyDescent="0.2">
      <c r="A549" s="2"/>
      <c r="B549" s="3"/>
      <c r="C549" s="4"/>
      <c r="D549" s="3"/>
      <c r="E549" s="3"/>
      <c r="F549" s="3"/>
      <c r="G549" s="3"/>
      <c r="H549" s="3"/>
      <c r="I549" s="4"/>
      <c r="J549" s="3"/>
      <c r="K549" s="3"/>
      <c r="L549" s="3"/>
      <c r="M549" s="177"/>
      <c r="N549" s="8"/>
    </row>
    <row r="550" spans="1:14" x14ac:dyDescent="0.2">
      <c r="A550" s="2"/>
      <c r="B550" s="3"/>
      <c r="C550" s="4"/>
      <c r="D550" s="3"/>
      <c r="E550" s="3"/>
      <c r="F550" s="3"/>
      <c r="G550" s="3"/>
      <c r="H550" s="3"/>
      <c r="I550" s="3"/>
      <c r="J550" s="176"/>
      <c r="K550" s="8"/>
      <c r="L550" s="104"/>
      <c r="M550" s="3"/>
      <c r="N550" s="4"/>
    </row>
    <row r="551" spans="1:14" x14ac:dyDescent="0.2">
      <c r="A551" s="2"/>
      <c r="B551" s="3"/>
      <c r="C551" s="4"/>
      <c r="D551" s="3"/>
      <c r="E551" s="3"/>
      <c r="F551" s="3"/>
      <c r="G551" s="3"/>
      <c r="H551" s="3"/>
      <c r="I551" s="3"/>
      <c r="J551" s="177"/>
      <c r="K551" s="8"/>
      <c r="L551" s="3"/>
      <c r="M551" s="176"/>
      <c r="N551" s="8"/>
    </row>
    <row r="552" spans="1:14" x14ac:dyDescent="0.2">
      <c r="A552" s="2"/>
      <c r="B552" s="3"/>
      <c r="C552" s="4"/>
      <c r="D552" s="3"/>
      <c r="E552" s="3"/>
      <c r="F552" s="3"/>
      <c r="G552" s="3"/>
      <c r="H552" s="3"/>
      <c r="I552" s="3"/>
      <c r="J552" s="3"/>
      <c r="K552" s="3"/>
      <c r="L552" s="3"/>
      <c r="M552" s="177"/>
      <c r="N552" s="8"/>
    </row>
    <row r="553" spans="1:14" x14ac:dyDescent="0.2">
      <c r="A553" s="176"/>
      <c r="B553" s="8"/>
      <c r="C553" s="102"/>
      <c r="D553" s="3"/>
      <c r="E553" s="3"/>
      <c r="F553" s="3"/>
      <c r="G553" s="3"/>
      <c r="H553" s="3"/>
      <c r="I553" s="3"/>
      <c r="J553" s="3"/>
      <c r="K553" s="3"/>
      <c r="L553" s="3"/>
      <c r="M553" s="3"/>
      <c r="N553" s="4"/>
    </row>
    <row r="554" spans="1:14" x14ac:dyDescent="0.2">
      <c r="A554" s="177"/>
      <c r="B554" s="8"/>
      <c r="C554" s="49"/>
      <c r="D554" s="3"/>
      <c r="E554" s="3"/>
      <c r="F554" s="3"/>
      <c r="G554" s="3"/>
      <c r="H554" s="3"/>
      <c r="I554" s="3"/>
      <c r="J554" s="3"/>
      <c r="K554" s="3"/>
      <c r="L554" s="3"/>
      <c r="M554" s="176"/>
      <c r="N554" s="8"/>
    </row>
    <row r="555" spans="1:14" x14ac:dyDescent="0.2">
      <c r="A555" s="2"/>
      <c r="B555" s="3"/>
      <c r="C555" s="4"/>
      <c r="D555" s="3"/>
      <c r="E555" s="3"/>
      <c r="F555" s="3"/>
      <c r="G555" s="3"/>
      <c r="H555" s="3"/>
      <c r="I555" s="3"/>
      <c r="J555" s="3"/>
      <c r="K555" s="3"/>
      <c r="L555" s="3"/>
      <c r="M555" s="177"/>
      <c r="N555" s="8"/>
    </row>
    <row r="556" spans="1:14" x14ac:dyDescent="0.2">
      <c r="A556" s="2"/>
      <c r="B556" s="3"/>
      <c r="C556" s="4"/>
      <c r="D556" s="3"/>
      <c r="E556" s="3"/>
      <c r="F556" s="3"/>
      <c r="G556" s="3"/>
      <c r="H556" s="3"/>
      <c r="I556" s="3"/>
      <c r="J556" s="176"/>
      <c r="K556" s="8"/>
      <c r="L556" s="104"/>
      <c r="M556" s="3"/>
      <c r="N556" s="4"/>
    </row>
    <row r="557" spans="1:14" x14ac:dyDescent="0.2">
      <c r="A557" s="2"/>
      <c r="B557" s="3"/>
      <c r="C557" s="4"/>
      <c r="D557" s="3"/>
      <c r="E557" s="3"/>
      <c r="F557" s="3"/>
      <c r="G557" s="3"/>
      <c r="H557" s="3"/>
      <c r="I557" s="3"/>
      <c r="J557" s="177"/>
      <c r="K557" s="8"/>
      <c r="L557" s="3"/>
      <c r="M557" s="176"/>
      <c r="N557" s="8"/>
    </row>
    <row r="558" spans="1:14" x14ac:dyDescent="0.2">
      <c r="A558" s="2"/>
      <c r="B558" s="3"/>
      <c r="C558" s="4"/>
      <c r="D558" s="3"/>
      <c r="E558" s="3"/>
      <c r="F558" s="3"/>
      <c r="I558" s="4"/>
      <c r="J558" s="3"/>
      <c r="K558" s="3"/>
      <c r="L558" s="3"/>
      <c r="M558" s="177"/>
      <c r="N558" s="8"/>
    </row>
    <row r="559" spans="1:14" x14ac:dyDescent="0.2">
      <c r="A559" s="2"/>
      <c r="B559" s="3"/>
      <c r="C559" s="4"/>
      <c r="D559" s="3"/>
      <c r="E559" s="3"/>
      <c r="F559" s="3"/>
      <c r="G559" s="176"/>
      <c r="H559" s="8"/>
      <c r="I559" s="104"/>
      <c r="J559" s="3"/>
      <c r="K559" s="3"/>
      <c r="L559" s="3"/>
      <c r="M559" s="3"/>
      <c r="N559" s="4"/>
    </row>
    <row r="560" spans="1:14" x14ac:dyDescent="0.2">
      <c r="A560" s="2"/>
      <c r="B560" s="3"/>
      <c r="C560" s="4"/>
      <c r="D560" s="3"/>
      <c r="E560" s="3"/>
      <c r="F560" s="4"/>
      <c r="G560" s="177"/>
      <c r="H560" s="8"/>
      <c r="I560" s="4"/>
      <c r="J560" s="3"/>
      <c r="K560" s="3"/>
      <c r="L560" s="3"/>
      <c r="M560" s="176"/>
      <c r="N560" s="8"/>
    </row>
    <row r="561" spans="1:14" x14ac:dyDescent="0.2">
      <c r="A561" s="2"/>
      <c r="B561" s="3"/>
      <c r="C561" s="4"/>
      <c r="D561" s="3"/>
      <c r="E561" s="3"/>
      <c r="F561" s="4"/>
      <c r="G561" s="3"/>
      <c r="H561" s="3"/>
      <c r="I561" s="4"/>
      <c r="J561" s="3"/>
      <c r="K561" s="3"/>
      <c r="L561" s="3"/>
      <c r="M561" s="177"/>
      <c r="N561" s="8"/>
    </row>
    <row r="562" spans="1:14" x14ac:dyDescent="0.2">
      <c r="A562" s="2"/>
      <c r="B562" s="3"/>
      <c r="C562" s="4"/>
      <c r="D562" s="3"/>
      <c r="E562" s="3"/>
      <c r="F562" s="4"/>
      <c r="G562" s="3"/>
      <c r="H562" s="3"/>
      <c r="I562" s="3"/>
      <c r="J562" s="176"/>
      <c r="K562" s="8"/>
      <c r="L562" s="104"/>
      <c r="M562" s="3"/>
      <c r="N562" s="4"/>
    </row>
    <row r="563" spans="1:14" x14ac:dyDescent="0.2">
      <c r="A563" s="2"/>
      <c r="B563" s="3"/>
      <c r="C563" s="4"/>
      <c r="D563" s="3"/>
      <c r="E563" s="3"/>
      <c r="F563" s="4"/>
      <c r="G563" s="3"/>
      <c r="H563" s="3"/>
      <c r="I563" s="3"/>
      <c r="J563" s="177"/>
      <c r="K563" s="8"/>
      <c r="L563" s="3"/>
      <c r="M563" s="176"/>
      <c r="N563" s="8"/>
    </row>
    <row r="564" spans="1:14" x14ac:dyDescent="0.2">
      <c r="A564" s="2"/>
      <c r="B564" s="3"/>
      <c r="C564" s="4"/>
      <c r="F564" s="4"/>
      <c r="G564" s="3"/>
      <c r="H564" s="3"/>
      <c r="I564" s="3"/>
      <c r="J564" s="3"/>
      <c r="K564" s="3"/>
      <c r="L564" s="3"/>
      <c r="M564" s="177"/>
      <c r="N564" s="8"/>
    </row>
    <row r="565" spans="1:14" x14ac:dyDescent="0.2">
      <c r="A565" s="2"/>
      <c r="B565" s="3"/>
      <c r="C565" s="3"/>
      <c r="D565" s="176"/>
      <c r="E565" s="8"/>
      <c r="F565" s="104"/>
      <c r="G565" s="3"/>
      <c r="H565" s="3"/>
      <c r="I565" s="3"/>
      <c r="J565" s="3"/>
      <c r="K565" s="3"/>
      <c r="L565" s="3"/>
      <c r="M565" s="3"/>
      <c r="N565" s="4"/>
    </row>
    <row r="566" spans="1:14" x14ac:dyDescent="0.2">
      <c r="A566" s="2"/>
      <c r="B566" s="3"/>
      <c r="C566" s="3"/>
      <c r="D566" s="177"/>
      <c r="E566" s="8"/>
      <c r="F566" s="4"/>
      <c r="G566" s="3"/>
      <c r="H566" s="3"/>
      <c r="I566" s="3"/>
      <c r="J566" s="3"/>
      <c r="K566" s="3"/>
      <c r="L566" s="3"/>
      <c r="M566" s="176"/>
      <c r="N566" s="8"/>
    </row>
    <row r="567" spans="1:14" x14ac:dyDescent="0.2">
      <c r="A567" s="2"/>
      <c r="B567" s="3"/>
      <c r="C567" s="3"/>
      <c r="D567" s="3"/>
      <c r="E567" s="3"/>
      <c r="F567" s="4"/>
      <c r="G567" s="3"/>
      <c r="H567" s="3"/>
      <c r="I567" s="3"/>
      <c r="J567" s="3"/>
      <c r="K567" s="3"/>
      <c r="L567" s="3"/>
      <c r="M567" s="177"/>
      <c r="N567" s="8"/>
    </row>
    <row r="568" spans="1:14" x14ac:dyDescent="0.2">
      <c r="A568" s="2"/>
      <c r="B568" s="3"/>
      <c r="C568" s="3"/>
      <c r="D568" s="3"/>
      <c r="E568" s="3"/>
      <c r="F568" s="4"/>
      <c r="G568" s="3"/>
      <c r="H568" s="3"/>
      <c r="I568" s="3"/>
      <c r="J568" s="176"/>
      <c r="K568" s="8"/>
      <c r="L568" s="104"/>
      <c r="M568" s="3"/>
      <c r="N568" s="4"/>
    </row>
    <row r="569" spans="1:14" x14ac:dyDescent="0.2">
      <c r="A569" s="2"/>
      <c r="B569" s="3"/>
      <c r="C569" s="3"/>
      <c r="D569" s="3"/>
      <c r="E569" s="3"/>
      <c r="F569" s="4"/>
      <c r="G569" s="3"/>
      <c r="H569" s="3"/>
      <c r="I569" s="3"/>
      <c r="J569" s="177"/>
      <c r="K569" s="8"/>
      <c r="L569" s="3"/>
      <c r="M569" s="176"/>
      <c r="N569" s="8"/>
    </row>
    <row r="570" spans="1:14" x14ac:dyDescent="0.2">
      <c r="A570" s="2"/>
      <c r="B570" s="3"/>
      <c r="C570" s="3"/>
      <c r="D570" s="3"/>
      <c r="E570" s="3"/>
      <c r="F570" s="4"/>
      <c r="I570" s="4"/>
      <c r="J570" s="3"/>
      <c r="K570" s="3"/>
      <c r="L570" s="3"/>
      <c r="M570" s="177"/>
      <c r="N570" s="8"/>
    </row>
    <row r="571" spans="1:14" x14ac:dyDescent="0.2">
      <c r="A571" s="2"/>
      <c r="B571" s="3"/>
      <c r="C571" s="3"/>
      <c r="D571" s="3"/>
      <c r="E571" s="3"/>
      <c r="F571" s="3"/>
      <c r="G571" s="176"/>
      <c r="H571" s="8"/>
      <c r="I571" s="104"/>
      <c r="J571" s="3"/>
      <c r="K571" s="3"/>
      <c r="L571" s="3"/>
      <c r="M571" s="3"/>
      <c r="N571" s="4"/>
    </row>
    <row r="572" spans="1:14" x14ac:dyDescent="0.2">
      <c r="A572" s="2"/>
      <c r="B572" s="3"/>
      <c r="C572" s="3"/>
      <c r="D572" s="3"/>
      <c r="E572" s="3"/>
      <c r="F572" s="3"/>
      <c r="G572" s="177"/>
      <c r="H572" s="8"/>
      <c r="I572" s="4"/>
      <c r="J572" s="3"/>
      <c r="K572" s="3"/>
      <c r="L572" s="3"/>
      <c r="M572" s="176"/>
      <c r="N572" s="8"/>
    </row>
    <row r="573" spans="1:14" x14ac:dyDescent="0.2">
      <c r="A573" s="2"/>
      <c r="B573" s="3"/>
      <c r="C573" s="3"/>
      <c r="D573" s="3"/>
      <c r="E573" s="3"/>
      <c r="F573" s="3"/>
      <c r="G573" s="3"/>
      <c r="H573" s="3"/>
      <c r="I573" s="4"/>
      <c r="J573" s="3"/>
      <c r="K573" s="3"/>
      <c r="L573" s="3"/>
      <c r="M573" s="177"/>
      <c r="N573" s="8"/>
    </row>
    <row r="574" spans="1:14" x14ac:dyDescent="0.2">
      <c r="A574" s="2"/>
      <c r="B574" s="3"/>
      <c r="C574" s="3"/>
      <c r="D574" s="3"/>
      <c r="E574" s="3"/>
      <c r="F574" s="3"/>
      <c r="G574" s="3"/>
      <c r="H574" s="3"/>
      <c r="I574" s="3"/>
      <c r="J574" s="176"/>
      <c r="K574" s="8"/>
      <c r="L574" s="104"/>
      <c r="M574" s="3"/>
      <c r="N574" s="4"/>
    </row>
    <row r="575" spans="1:14" x14ac:dyDescent="0.2">
      <c r="A575" s="2"/>
      <c r="B575" s="3"/>
      <c r="C575" s="3"/>
      <c r="D575" s="3"/>
      <c r="E575" s="3"/>
      <c r="F575" s="3"/>
      <c r="G575" s="3"/>
      <c r="H575" s="3"/>
      <c r="I575" s="3"/>
      <c r="J575" s="177"/>
      <c r="K575" s="8"/>
      <c r="L575" s="3"/>
      <c r="M575" s="176"/>
      <c r="N575" s="8"/>
    </row>
    <row r="576" spans="1:14" x14ac:dyDescent="0.2">
      <c r="A576" s="2"/>
      <c r="B576" s="3"/>
      <c r="C576" s="3"/>
      <c r="D576" s="3"/>
      <c r="E576" s="3"/>
      <c r="F576" s="3"/>
      <c r="G576" s="3"/>
      <c r="H576" s="3"/>
      <c r="I576" s="3"/>
      <c r="J576" s="3"/>
      <c r="K576" s="3"/>
      <c r="L576" s="3"/>
      <c r="M576" s="178"/>
      <c r="N576" s="27"/>
    </row>
    <row r="577" spans="1:14" x14ac:dyDescent="0.2">
      <c r="A577" s="47"/>
      <c r="B577" s="48"/>
      <c r="C577" s="48"/>
      <c r="D577" s="48"/>
      <c r="E577" s="48"/>
      <c r="F577" s="48"/>
      <c r="G577" s="48"/>
      <c r="H577" s="48"/>
      <c r="I577" s="48"/>
      <c r="J577" s="48"/>
      <c r="K577" s="48"/>
      <c r="L577" s="48"/>
      <c r="M577" s="48"/>
      <c r="N577" s="49"/>
    </row>
    <row r="578" spans="1:14" x14ac:dyDescent="0.2">
      <c r="A578" s="2"/>
      <c r="B578" s="3"/>
      <c r="C578" s="3"/>
      <c r="D578" s="3"/>
      <c r="E578" s="3"/>
      <c r="F578" s="3"/>
      <c r="G578" s="3"/>
      <c r="H578" s="3"/>
      <c r="I578" s="3"/>
      <c r="J578" s="3"/>
      <c r="K578" s="3"/>
      <c r="L578" s="3"/>
      <c r="M578" s="176"/>
      <c r="N578" s="8"/>
    </row>
    <row r="579" spans="1:14" x14ac:dyDescent="0.2">
      <c r="A579" s="2"/>
      <c r="B579" s="3"/>
      <c r="C579" s="3"/>
      <c r="D579" s="3"/>
      <c r="E579" s="3"/>
      <c r="F579" s="3"/>
      <c r="G579" s="3"/>
      <c r="H579" s="3"/>
      <c r="I579" s="3"/>
      <c r="J579" s="3"/>
      <c r="K579" s="3"/>
      <c r="L579" s="3"/>
      <c r="M579" s="177"/>
      <c r="N579" s="8"/>
    </row>
    <row r="580" spans="1:14" x14ac:dyDescent="0.2">
      <c r="A580" s="2"/>
      <c r="B580" s="3"/>
      <c r="C580" s="3"/>
      <c r="D580" s="3"/>
      <c r="E580" s="3"/>
      <c r="F580" s="3"/>
      <c r="G580" s="3"/>
      <c r="H580" s="3"/>
      <c r="I580" s="3"/>
      <c r="J580" s="176"/>
      <c r="K580" s="8"/>
      <c r="L580" s="104"/>
      <c r="M580" s="3"/>
      <c r="N580" s="4"/>
    </row>
    <row r="581" spans="1:14" x14ac:dyDescent="0.2">
      <c r="A581" s="2"/>
      <c r="B581" s="3"/>
      <c r="C581" s="3"/>
      <c r="D581" s="3"/>
      <c r="E581" s="3"/>
      <c r="F581" s="3"/>
      <c r="G581" s="3"/>
      <c r="H581" s="3"/>
      <c r="I581" s="3"/>
      <c r="J581" s="177"/>
      <c r="K581" s="8"/>
      <c r="L581" s="3"/>
      <c r="M581" s="176"/>
      <c r="N581" s="8"/>
    </row>
    <row r="582" spans="1:14" x14ac:dyDescent="0.2">
      <c r="A582" s="2"/>
      <c r="B582" s="3"/>
      <c r="C582" s="3"/>
      <c r="D582" s="3"/>
      <c r="E582" s="3"/>
      <c r="F582" s="3"/>
      <c r="G582" s="3"/>
      <c r="H582" s="3"/>
      <c r="I582" s="4"/>
      <c r="J582" s="3"/>
      <c r="K582" s="3"/>
      <c r="L582" s="3"/>
      <c r="M582" s="177"/>
      <c r="N582" s="8"/>
    </row>
    <row r="583" spans="1:14" x14ac:dyDescent="0.2">
      <c r="A583" s="2"/>
      <c r="B583" s="3"/>
      <c r="C583" s="3"/>
      <c r="D583" s="3"/>
      <c r="E583" s="3"/>
      <c r="F583" s="3"/>
      <c r="G583" s="176"/>
      <c r="H583" s="8"/>
      <c r="I583" s="104"/>
      <c r="J583" s="3"/>
      <c r="K583" s="3"/>
      <c r="L583" s="3"/>
      <c r="M583" s="3"/>
      <c r="N583" s="4"/>
    </row>
    <row r="584" spans="1:14" x14ac:dyDescent="0.2">
      <c r="A584" s="2"/>
      <c r="B584" s="3"/>
      <c r="C584" s="3"/>
      <c r="D584" s="3"/>
      <c r="E584" s="3"/>
      <c r="F584" s="3"/>
      <c r="G584" s="177"/>
      <c r="H584" s="8"/>
      <c r="I584" s="4"/>
      <c r="J584" s="3"/>
      <c r="K584" s="3"/>
      <c r="L584" s="3"/>
      <c r="M584" s="176"/>
      <c r="N584" s="8"/>
    </row>
    <row r="585" spans="1:14" x14ac:dyDescent="0.2">
      <c r="A585" s="2"/>
      <c r="B585" s="3"/>
      <c r="C585" s="3"/>
      <c r="D585" s="3"/>
      <c r="E585" s="3"/>
      <c r="F585" s="4"/>
      <c r="G585" s="3"/>
      <c r="H585" s="3"/>
      <c r="I585" s="4"/>
      <c r="J585" s="3"/>
      <c r="K585" s="3"/>
      <c r="L585" s="3"/>
      <c r="M585" s="177"/>
      <c r="N585" s="8"/>
    </row>
    <row r="586" spans="1:14" x14ac:dyDescent="0.2">
      <c r="A586" s="2"/>
      <c r="B586" s="3"/>
      <c r="C586" s="3"/>
      <c r="D586" s="3"/>
      <c r="E586" s="3"/>
      <c r="F586" s="4"/>
      <c r="G586" s="3"/>
      <c r="H586" s="3"/>
      <c r="I586" s="3"/>
      <c r="J586" s="176"/>
      <c r="K586" s="8"/>
      <c r="L586" s="104"/>
      <c r="M586" s="3"/>
      <c r="N586" s="4"/>
    </row>
    <row r="587" spans="1:14" x14ac:dyDescent="0.2">
      <c r="A587" s="2"/>
      <c r="B587" s="3"/>
      <c r="C587" s="3"/>
      <c r="D587" s="3"/>
      <c r="E587" s="3"/>
      <c r="F587" s="4"/>
      <c r="G587" s="3"/>
      <c r="H587" s="3"/>
      <c r="I587" s="3"/>
      <c r="J587" s="177"/>
      <c r="K587" s="8"/>
      <c r="L587" s="3"/>
      <c r="M587" s="176"/>
      <c r="N587" s="8"/>
    </row>
    <row r="588" spans="1:14" x14ac:dyDescent="0.2">
      <c r="A588" s="2"/>
      <c r="B588" s="3"/>
      <c r="C588" s="3"/>
      <c r="D588" s="3"/>
      <c r="E588" s="3"/>
      <c r="F588" s="4"/>
      <c r="G588" s="3"/>
      <c r="H588" s="3"/>
      <c r="I588" s="3"/>
      <c r="J588" s="3"/>
      <c r="K588" s="3"/>
      <c r="L588" s="3"/>
      <c r="M588" s="177"/>
      <c r="N588" s="8"/>
    </row>
    <row r="589" spans="1:14" x14ac:dyDescent="0.2">
      <c r="A589" s="2"/>
      <c r="B589" s="3"/>
      <c r="C589" s="3"/>
      <c r="D589" s="176"/>
      <c r="E589" s="8"/>
      <c r="F589" s="104"/>
      <c r="G589" s="3"/>
      <c r="H589" s="3"/>
      <c r="I589" s="3"/>
      <c r="J589" s="3"/>
      <c r="K589" s="3"/>
      <c r="L589" s="3"/>
      <c r="M589" s="3"/>
      <c r="N589" s="4"/>
    </row>
    <row r="590" spans="1:14" x14ac:dyDescent="0.2">
      <c r="A590" s="2"/>
      <c r="B590" s="3"/>
      <c r="C590" s="3"/>
      <c r="D590" s="177"/>
      <c r="E590" s="8"/>
      <c r="F590" s="4"/>
      <c r="G590" s="3"/>
      <c r="H590" s="3"/>
      <c r="I590" s="3"/>
      <c r="J590" s="3"/>
      <c r="K590" s="3"/>
      <c r="L590" s="3"/>
      <c r="M590" s="176"/>
      <c r="N590" s="8"/>
    </row>
    <row r="591" spans="1:14" x14ac:dyDescent="0.2">
      <c r="A591" s="2"/>
      <c r="B591" s="3"/>
      <c r="C591" s="4"/>
      <c r="D591" s="3"/>
      <c r="E591" s="3"/>
      <c r="F591" s="4"/>
      <c r="G591" s="3"/>
      <c r="H591" s="3"/>
      <c r="I591" s="3"/>
      <c r="J591" s="3"/>
      <c r="K591" s="3"/>
      <c r="L591" s="3"/>
      <c r="M591" s="177"/>
      <c r="N591" s="8"/>
    </row>
    <row r="592" spans="1:14" x14ac:dyDescent="0.2">
      <c r="A592" s="2"/>
      <c r="B592" s="3"/>
      <c r="C592" s="4"/>
      <c r="D592" s="3"/>
      <c r="E592" s="3"/>
      <c r="F592" s="4"/>
      <c r="G592" s="3"/>
      <c r="H592" s="3"/>
      <c r="I592" s="3"/>
      <c r="J592" s="176"/>
      <c r="K592" s="8"/>
      <c r="L592" s="104"/>
      <c r="M592" s="3"/>
      <c r="N592" s="4"/>
    </row>
    <row r="593" spans="1:14" x14ac:dyDescent="0.2">
      <c r="A593" s="2"/>
      <c r="B593" s="3"/>
      <c r="C593" s="4"/>
      <c r="D593" s="3"/>
      <c r="E593" s="3"/>
      <c r="F593" s="4"/>
      <c r="G593" s="3"/>
      <c r="H593" s="3"/>
      <c r="I593" s="3"/>
      <c r="J593" s="177"/>
      <c r="K593" s="8"/>
      <c r="L593" s="3"/>
      <c r="M593" s="176"/>
      <c r="N593" s="8"/>
    </row>
    <row r="594" spans="1:14" x14ac:dyDescent="0.2">
      <c r="A594" s="2"/>
      <c r="B594" s="3"/>
      <c r="C594" s="4"/>
      <c r="D594" s="3"/>
      <c r="E594" s="3"/>
      <c r="F594" s="4"/>
      <c r="G594" s="3"/>
      <c r="H594" s="3"/>
      <c r="I594" s="4"/>
      <c r="J594" s="3"/>
      <c r="K594" s="3"/>
      <c r="L594" s="3"/>
      <c r="M594" s="177"/>
      <c r="N594" s="8"/>
    </row>
    <row r="595" spans="1:14" x14ac:dyDescent="0.2">
      <c r="A595" s="2"/>
      <c r="B595" s="3"/>
      <c r="C595" s="4"/>
      <c r="D595" s="3"/>
      <c r="E595" s="3"/>
      <c r="F595" s="3"/>
      <c r="G595" s="176"/>
      <c r="H595" s="8"/>
      <c r="I595" s="104"/>
      <c r="J595" s="3"/>
      <c r="K595" s="3"/>
      <c r="L595" s="3"/>
      <c r="M595" s="3"/>
      <c r="N595" s="4"/>
    </row>
    <row r="596" spans="1:14" x14ac:dyDescent="0.2">
      <c r="A596" s="2"/>
      <c r="B596" s="3"/>
      <c r="C596" s="4"/>
      <c r="D596" s="3"/>
      <c r="E596" s="3"/>
      <c r="F596" s="3"/>
      <c r="G596" s="177"/>
      <c r="H596" s="8"/>
      <c r="I596" s="4"/>
      <c r="J596" s="3"/>
      <c r="K596" s="3"/>
      <c r="L596" s="3"/>
      <c r="M596" s="176"/>
      <c r="N596" s="8"/>
    </row>
    <row r="597" spans="1:14" x14ac:dyDescent="0.2">
      <c r="A597" s="2"/>
      <c r="B597" s="3"/>
      <c r="C597" s="4"/>
      <c r="D597" s="3"/>
      <c r="E597" s="3"/>
      <c r="F597" s="3"/>
      <c r="G597" s="3"/>
      <c r="H597" s="3"/>
      <c r="I597" s="4"/>
      <c r="J597" s="3"/>
      <c r="K597" s="3"/>
      <c r="L597" s="3"/>
      <c r="M597" s="177"/>
      <c r="N597" s="8"/>
    </row>
    <row r="598" spans="1:14" x14ac:dyDescent="0.2">
      <c r="A598" s="2"/>
      <c r="B598" s="3"/>
      <c r="C598" s="4"/>
      <c r="D598" s="3"/>
      <c r="E598" s="3"/>
      <c r="F598" s="3"/>
      <c r="G598" s="3"/>
      <c r="H598" s="3"/>
      <c r="I598" s="3"/>
      <c r="J598" s="176"/>
      <c r="K598" s="8"/>
      <c r="L598" s="104"/>
      <c r="M598" s="3"/>
      <c r="N598" s="4"/>
    </row>
    <row r="599" spans="1:14" x14ac:dyDescent="0.2">
      <c r="A599" s="2"/>
      <c r="B599" s="3"/>
      <c r="C599" s="4"/>
      <c r="D599" s="3"/>
      <c r="E599" s="3"/>
      <c r="F599" s="3"/>
      <c r="G599" s="3"/>
      <c r="H599" s="3"/>
      <c r="I599" s="3"/>
      <c r="J599" s="177"/>
      <c r="K599" s="8"/>
      <c r="L599" s="3"/>
      <c r="M599" s="176"/>
      <c r="N599" s="8"/>
    </row>
    <row r="600" spans="1:14" x14ac:dyDescent="0.2">
      <c r="A600" s="2"/>
      <c r="B600" s="3"/>
      <c r="C600" s="4"/>
      <c r="D600" s="3"/>
      <c r="E600" s="3"/>
      <c r="F600" s="3"/>
      <c r="G600" s="3"/>
      <c r="H600" s="3"/>
      <c r="I600" s="3"/>
      <c r="J600" s="3"/>
      <c r="K600" s="3"/>
      <c r="L600" s="3"/>
      <c r="M600" s="177"/>
      <c r="N600" s="8"/>
    </row>
    <row r="601" spans="1:14" x14ac:dyDescent="0.2">
      <c r="A601" s="176"/>
      <c r="B601" s="8"/>
      <c r="C601" s="102"/>
      <c r="D601" s="3"/>
      <c r="E601" s="3"/>
      <c r="F601" s="3"/>
      <c r="G601" s="3"/>
      <c r="H601" s="3"/>
      <c r="I601" s="3"/>
      <c r="J601" s="3"/>
      <c r="K601" s="3"/>
      <c r="L601" s="3"/>
      <c r="M601" s="3"/>
      <c r="N601" s="4"/>
    </row>
    <row r="602" spans="1:14" x14ac:dyDescent="0.2">
      <c r="A602" s="177"/>
      <c r="B602" s="8"/>
      <c r="C602" s="49"/>
      <c r="D602" s="3"/>
      <c r="E602" s="3"/>
      <c r="F602" s="3"/>
      <c r="G602" s="3"/>
      <c r="H602" s="3"/>
      <c r="I602" s="3"/>
      <c r="J602" s="3"/>
      <c r="K602" s="3"/>
      <c r="L602" s="3"/>
      <c r="M602" s="176"/>
      <c r="N602" s="8"/>
    </row>
    <row r="603" spans="1:14" x14ac:dyDescent="0.2">
      <c r="A603" s="2"/>
      <c r="B603" s="3"/>
      <c r="C603" s="4"/>
      <c r="D603" s="3"/>
      <c r="E603" s="3"/>
      <c r="F603" s="3"/>
      <c r="G603" s="3"/>
      <c r="H603" s="3"/>
      <c r="I603" s="3"/>
      <c r="J603" s="3"/>
      <c r="K603" s="3"/>
      <c r="L603" s="3"/>
      <c r="M603" s="177"/>
      <c r="N603" s="8"/>
    </row>
    <row r="604" spans="1:14" x14ac:dyDescent="0.2">
      <c r="A604" s="2"/>
      <c r="B604" s="3"/>
      <c r="C604" s="4"/>
      <c r="D604" s="3"/>
      <c r="E604" s="3"/>
      <c r="F604" s="3"/>
      <c r="G604" s="3"/>
      <c r="H604" s="3"/>
      <c r="I604" s="3"/>
      <c r="J604" s="176"/>
      <c r="K604" s="8"/>
      <c r="L604" s="104"/>
      <c r="M604" s="3"/>
      <c r="N604" s="4"/>
    </row>
    <row r="605" spans="1:14" x14ac:dyDescent="0.2">
      <c r="A605" s="2"/>
      <c r="B605" s="3"/>
      <c r="C605" s="4"/>
      <c r="D605" s="3"/>
      <c r="E605" s="3"/>
      <c r="F605" s="3"/>
      <c r="G605" s="3"/>
      <c r="H605" s="3"/>
      <c r="I605" s="3"/>
      <c r="J605" s="177"/>
      <c r="K605" s="8"/>
      <c r="L605" s="3"/>
      <c r="M605" s="176"/>
      <c r="N605" s="8"/>
    </row>
    <row r="606" spans="1:14" x14ac:dyDescent="0.2">
      <c r="A606" s="2"/>
      <c r="B606" s="3"/>
      <c r="C606" s="4"/>
      <c r="D606" s="3"/>
      <c r="E606" s="3"/>
      <c r="F606" s="3"/>
      <c r="I606" s="4"/>
      <c r="J606" s="3"/>
      <c r="K606" s="3"/>
      <c r="L606" s="3"/>
      <c r="M606" s="177"/>
      <c r="N606" s="8"/>
    </row>
    <row r="607" spans="1:14" x14ac:dyDescent="0.2">
      <c r="A607" s="2"/>
      <c r="B607" s="3"/>
      <c r="C607" s="4"/>
      <c r="D607" s="3"/>
      <c r="E607" s="3"/>
      <c r="F607" s="3"/>
      <c r="G607" s="176"/>
      <c r="H607" s="8"/>
      <c r="I607" s="104"/>
      <c r="J607" s="3"/>
      <c r="K607" s="3"/>
      <c r="L607" s="3"/>
      <c r="M607" s="3"/>
      <c r="N607" s="4"/>
    </row>
    <row r="608" spans="1:14" x14ac:dyDescent="0.2">
      <c r="A608" s="2"/>
      <c r="B608" s="3"/>
      <c r="C608" s="4"/>
      <c r="D608" s="3"/>
      <c r="E608" s="3"/>
      <c r="F608" s="4"/>
      <c r="G608" s="177"/>
      <c r="H608" s="8"/>
      <c r="I608" s="4"/>
      <c r="J608" s="3"/>
      <c r="K608" s="3"/>
      <c r="L608" s="3"/>
      <c r="M608" s="176"/>
      <c r="N608" s="8"/>
    </row>
    <row r="609" spans="1:14" x14ac:dyDescent="0.2">
      <c r="A609" s="2"/>
      <c r="B609" s="3"/>
      <c r="C609" s="4"/>
      <c r="D609" s="3"/>
      <c r="E609" s="3"/>
      <c r="F609" s="4"/>
      <c r="G609" s="3"/>
      <c r="H609" s="3"/>
      <c r="I609" s="4"/>
      <c r="J609" s="3"/>
      <c r="K609" s="3"/>
      <c r="L609" s="3"/>
      <c r="M609" s="177"/>
      <c r="N609" s="8"/>
    </row>
    <row r="610" spans="1:14" x14ac:dyDescent="0.2">
      <c r="A610" s="2"/>
      <c r="B610" s="3"/>
      <c r="C610" s="4"/>
      <c r="D610" s="3"/>
      <c r="E610" s="3"/>
      <c r="F610" s="4"/>
      <c r="G610" s="3"/>
      <c r="H610" s="3"/>
      <c r="I610" s="3"/>
      <c r="J610" s="176"/>
      <c r="K610" s="8"/>
      <c r="L610" s="104"/>
      <c r="M610" s="3"/>
      <c r="N610" s="4"/>
    </row>
    <row r="611" spans="1:14" x14ac:dyDescent="0.2">
      <c r="A611" s="2"/>
      <c r="B611" s="3"/>
      <c r="C611" s="4"/>
      <c r="D611" s="3"/>
      <c r="E611" s="3"/>
      <c r="F611" s="4"/>
      <c r="G611" s="3"/>
      <c r="H611" s="3"/>
      <c r="I611" s="3"/>
      <c r="J611" s="177"/>
      <c r="K611" s="8"/>
      <c r="L611" s="3"/>
      <c r="M611" s="176"/>
      <c r="N611" s="8"/>
    </row>
    <row r="612" spans="1:14" x14ac:dyDescent="0.2">
      <c r="A612" s="2"/>
      <c r="B612" s="3"/>
      <c r="C612" s="4"/>
      <c r="F612" s="4"/>
      <c r="G612" s="3"/>
      <c r="H612" s="3"/>
      <c r="I612" s="3"/>
      <c r="J612" s="3"/>
      <c r="K612" s="3"/>
      <c r="L612" s="3"/>
      <c r="M612" s="177"/>
      <c r="N612" s="8"/>
    </row>
    <row r="613" spans="1:14" x14ac:dyDescent="0.2">
      <c r="A613" s="2"/>
      <c r="B613" s="3"/>
      <c r="C613" s="3"/>
      <c r="D613" s="176"/>
      <c r="E613" s="8"/>
      <c r="F613" s="104"/>
      <c r="G613" s="3"/>
      <c r="H613" s="3"/>
      <c r="I613" s="3"/>
      <c r="J613" s="3"/>
      <c r="K613" s="3"/>
      <c r="L613" s="3"/>
      <c r="M613" s="3"/>
      <c r="N613" s="4"/>
    </row>
    <row r="614" spans="1:14" x14ac:dyDescent="0.2">
      <c r="A614" s="2"/>
      <c r="B614" s="3"/>
      <c r="C614" s="3"/>
      <c r="D614" s="177"/>
      <c r="E614" s="8"/>
      <c r="F614" s="4"/>
      <c r="G614" s="3"/>
      <c r="H614" s="3"/>
      <c r="I614" s="3"/>
      <c r="J614" s="3"/>
      <c r="K614" s="3"/>
      <c r="L614" s="3"/>
      <c r="M614" s="176"/>
      <c r="N614" s="8"/>
    </row>
    <row r="615" spans="1:14" x14ac:dyDescent="0.2">
      <c r="A615" s="2"/>
      <c r="B615" s="3"/>
      <c r="C615" s="3"/>
      <c r="D615" s="3"/>
      <c r="E615" s="3"/>
      <c r="F615" s="4"/>
      <c r="G615" s="3"/>
      <c r="H615" s="3"/>
      <c r="I615" s="3"/>
      <c r="J615" s="3"/>
      <c r="K615" s="3"/>
      <c r="L615" s="3"/>
      <c r="M615" s="177"/>
      <c r="N615" s="8"/>
    </row>
    <row r="616" spans="1:14" x14ac:dyDescent="0.2">
      <c r="A616" s="2"/>
      <c r="B616" s="3"/>
      <c r="C616" s="3"/>
      <c r="D616" s="3"/>
      <c r="E616" s="3"/>
      <c r="F616" s="4"/>
      <c r="G616" s="3"/>
      <c r="H616" s="3"/>
      <c r="I616" s="3"/>
      <c r="J616" s="176"/>
      <c r="K616" s="8"/>
      <c r="L616" s="104"/>
      <c r="M616" s="3"/>
      <c r="N616" s="4"/>
    </row>
    <row r="617" spans="1:14" x14ac:dyDescent="0.2">
      <c r="A617" s="2"/>
      <c r="B617" s="3"/>
      <c r="C617" s="3"/>
      <c r="D617" s="3"/>
      <c r="E617" s="3"/>
      <c r="F617" s="4"/>
      <c r="G617" s="3"/>
      <c r="H617" s="3"/>
      <c r="I617" s="3"/>
      <c r="J617" s="177"/>
      <c r="K617" s="8"/>
      <c r="L617" s="3"/>
      <c r="M617" s="176"/>
      <c r="N617" s="8"/>
    </row>
    <row r="618" spans="1:14" x14ac:dyDescent="0.2">
      <c r="A618" s="2"/>
      <c r="B618" s="3"/>
      <c r="C618" s="3"/>
      <c r="D618" s="3"/>
      <c r="E618" s="3"/>
      <c r="F618" s="4"/>
      <c r="I618" s="4"/>
      <c r="J618" s="3"/>
      <c r="K618" s="3"/>
      <c r="L618" s="3"/>
      <c r="M618" s="177"/>
      <c r="N618" s="8"/>
    </row>
    <row r="619" spans="1:14" x14ac:dyDescent="0.2">
      <c r="A619" s="2"/>
      <c r="B619" s="3"/>
      <c r="C619" s="3"/>
      <c r="D619" s="3"/>
      <c r="E619" s="3"/>
      <c r="F619" s="3"/>
      <c r="G619" s="176"/>
      <c r="H619" s="8"/>
      <c r="I619" s="104"/>
      <c r="J619" s="3"/>
      <c r="K619" s="3"/>
      <c r="L619" s="3"/>
      <c r="M619" s="3"/>
      <c r="N619" s="4"/>
    </row>
    <row r="620" spans="1:14" x14ac:dyDescent="0.2">
      <c r="A620" s="2"/>
      <c r="B620" s="3"/>
      <c r="C620" s="3"/>
      <c r="D620" s="3"/>
      <c r="E620" s="3"/>
      <c r="F620" s="3"/>
      <c r="G620" s="177"/>
      <c r="H620" s="8"/>
      <c r="I620" s="4"/>
      <c r="J620" s="3"/>
      <c r="K620" s="3"/>
      <c r="L620" s="3"/>
      <c r="M620" s="176"/>
      <c r="N620" s="8"/>
    </row>
    <row r="621" spans="1:14" x14ac:dyDescent="0.2">
      <c r="A621" s="2"/>
      <c r="B621" s="3"/>
      <c r="C621" s="3"/>
      <c r="D621" s="3"/>
      <c r="E621" s="3"/>
      <c r="F621" s="3"/>
      <c r="G621" s="3"/>
      <c r="H621" s="3"/>
      <c r="I621" s="4"/>
      <c r="J621" s="3"/>
      <c r="K621" s="3"/>
      <c r="L621" s="3"/>
      <c r="M621" s="177"/>
      <c r="N621" s="8"/>
    </row>
    <row r="622" spans="1:14" x14ac:dyDescent="0.2">
      <c r="A622" s="2"/>
      <c r="B622" s="3"/>
      <c r="C622" s="3"/>
      <c r="D622" s="3"/>
      <c r="E622" s="3"/>
      <c r="F622" s="3"/>
      <c r="G622" s="3"/>
      <c r="H622" s="3"/>
      <c r="I622" s="3"/>
      <c r="J622" s="176"/>
      <c r="K622" s="8"/>
      <c r="L622" s="104"/>
      <c r="M622" s="3"/>
      <c r="N622" s="4"/>
    </row>
    <row r="623" spans="1:14" x14ac:dyDescent="0.2">
      <c r="A623" s="2"/>
      <c r="B623" s="3"/>
      <c r="C623" s="3"/>
      <c r="D623" s="3"/>
      <c r="E623" s="3"/>
      <c r="F623" s="3"/>
      <c r="G623" s="3"/>
      <c r="H623" s="3"/>
      <c r="I623" s="3"/>
      <c r="J623" s="177"/>
      <c r="K623" s="8"/>
      <c r="L623" s="3"/>
      <c r="M623" s="176"/>
      <c r="N623" s="8"/>
    </row>
    <row r="624" spans="1:14" x14ac:dyDescent="0.2">
      <c r="A624" s="2"/>
      <c r="B624" s="3"/>
      <c r="C624" s="3"/>
      <c r="D624" s="3"/>
      <c r="E624" s="3"/>
      <c r="F624" s="3"/>
      <c r="G624" s="3"/>
      <c r="H624" s="3"/>
      <c r="I624" s="3"/>
      <c r="J624" s="3"/>
      <c r="K624" s="3"/>
      <c r="L624" s="3"/>
      <c r="M624" s="178"/>
      <c r="N624" s="27"/>
    </row>
    <row r="625" spans="1:14" x14ac:dyDescent="0.2">
      <c r="A625" s="47"/>
      <c r="B625" s="48"/>
      <c r="C625" s="48"/>
      <c r="D625" s="48"/>
      <c r="E625" s="48"/>
      <c r="F625" s="48"/>
      <c r="G625" s="48"/>
      <c r="H625" s="48"/>
      <c r="I625" s="48"/>
      <c r="J625" s="48"/>
      <c r="K625" s="48"/>
      <c r="L625" s="48"/>
      <c r="M625" s="48"/>
      <c r="N625" s="49"/>
    </row>
    <row r="626" spans="1:14" x14ac:dyDescent="0.2">
      <c r="A626" s="2"/>
      <c r="B626" s="3"/>
      <c r="C626" s="3"/>
      <c r="D626" s="3"/>
      <c r="E626" s="3"/>
      <c r="F626" s="3"/>
      <c r="G626" s="3"/>
      <c r="H626" s="3"/>
      <c r="I626" s="3"/>
      <c r="J626" s="3"/>
      <c r="K626" s="3"/>
      <c r="L626" s="3"/>
      <c r="M626" s="176"/>
      <c r="N626" s="8"/>
    </row>
    <row r="627" spans="1:14" x14ac:dyDescent="0.2">
      <c r="A627" s="2"/>
      <c r="B627" s="3"/>
      <c r="C627" s="3"/>
      <c r="D627" s="3"/>
      <c r="E627" s="3"/>
      <c r="F627" s="3"/>
      <c r="G627" s="3"/>
      <c r="H627" s="3"/>
      <c r="I627" s="3"/>
      <c r="J627" s="3"/>
      <c r="K627" s="3"/>
      <c r="L627" s="3"/>
      <c r="M627" s="177"/>
      <c r="N627" s="8"/>
    </row>
    <row r="628" spans="1:14" x14ac:dyDescent="0.2">
      <c r="A628" s="2"/>
      <c r="B628" s="3"/>
      <c r="C628" s="3"/>
      <c r="D628" s="3"/>
      <c r="E628" s="3"/>
      <c r="F628" s="3"/>
      <c r="G628" s="3"/>
      <c r="H628" s="3"/>
      <c r="I628" s="3"/>
      <c r="J628" s="176"/>
      <c r="K628" s="8"/>
      <c r="L628" s="104"/>
      <c r="M628" s="3"/>
      <c r="N628" s="4"/>
    </row>
    <row r="629" spans="1:14" x14ac:dyDescent="0.2">
      <c r="A629" s="2"/>
      <c r="B629" s="3"/>
      <c r="C629" s="3"/>
      <c r="D629" s="3"/>
      <c r="E629" s="3"/>
      <c r="F629" s="3"/>
      <c r="G629" s="3"/>
      <c r="H629" s="3"/>
      <c r="I629" s="3"/>
      <c r="J629" s="177"/>
      <c r="K629" s="8"/>
      <c r="L629" s="3"/>
      <c r="M629" s="176"/>
      <c r="N629" s="8"/>
    </row>
    <row r="630" spans="1:14" x14ac:dyDescent="0.2">
      <c r="A630" s="2"/>
      <c r="B630" s="3"/>
      <c r="C630" s="3"/>
      <c r="D630" s="3"/>
      <c r="E630" s="3"/>
      <c r="F630" s="3"/>
      <c r="G630" s="3"/>
      <c r="H630" s="3"/>
      <c r="I630" s="4"/>
      <c r="J630" s="3"/>
      <c r="K630" s="3"/>
      <c r="L630" s="3"/>
      <c r="M630" s="177"/>
      <c r="N630" s="8"/>
    </row>
    <row r="631" spans="1:14" x14ac:dyDescent="0.2">
      <c r="A631" s="2"/>
      <c r="B631" s="3"/>
      <c r="C631" s="3"/>
      <c r="D631" s="3"/>
      <c r="E631" s="3"/>
      <c r="F631" s="3"/>
      <c r="G631" s="176"/>
      <c r="H631" s="8"/>
      <c r="I631" s="104"/>
      <c r="J631" s="3"/>
      <c r="K631" s="3"/>
      <c r="L631" s="3"/>
      <c r="M631" s="3"/>
      <c r="N631" s="4"/>
    </row>
    <row r="632" spans="1:14" x14ac:dyDescent="0.2">
      <c r="A632" s="2"/>
      <c r="B632" s="3"/>
      <c r="C632" s="3"/>
      <c r="D632" s="3"/>
      <c r="E632" s="3"/>
      <c r="F632" s="3"/>
      <c r="G632" s="177"/>
      <c r="H632" s="8"/>
      <c r="I632" s="4"/>
      <c r="J632" s="3"/>
      <c r="K632" s="3"/>
      <c r="L632" s="3"/>
      <c r="M632" s="176"/>
      <c r="N632" s="8"/>
    </row>
    <row r="633" spans="1:14" x14ac:dyDescent="0.2">
      <c r="A633" s="2"/>
      <c r="B633" s="3"/>
      <c r="C633" s="3"/>
      <c r="D633" s="3"/>
      <c r="E633" s="3"/>
      <c r="F633" s="4"/>
      <c r="G633" s="3"/>
      <c r="H633" s="3"/>
      <c r="I633" s="4"/>
      <c r="J633" s="3"/>
      <c r="K633" s="3"/>
      <c r="L633" s="3"/>
      <c r="M633" s="177"/>
      <c r="N633" s="8"/>
    </row>
    <row r="634" spans="1:14" x14ac:dyDescent="0.2">
      <c r="A634" s="2"/>
      <c r="B634" s="3"/>
      <c r="C634" s="3"/>
      <c r="D634" s="3"/>
      <c r="E634" s="3"/>
      <c r="F634" s="4"/>
      <c r="G634" s="3"/>
      <c r="H634" s="3"/>
      <c r="I634" s="3"/>
      <c r="J634" s="176"/>
      <c r="K634" s="8"/>
      <c r="L634" s="104"/>
      <c r="M634" s="3"/>
      <c r="N634" s="4"/>
    </row>
    <row r="635" spans="1:14" x14ac:dyDescent="0.2">
      <c r="A635" s="2"/>
      <c r="B635" s="3"/>
      <c r="C635" s="3"/>
      <c r="D635" s="3"/>
      <c r="E635" s="3"/>
      <c r="F635" s="4"/>
      <c r="G635" s="3"/>
      <c r="H635" s="3"/>
      <c r="I635" s="3"/>
      <c r="J635" s="177"/>
      <c r="K635" s="8"/>
      <c r="L635" s="3"/>
      <c r="M635" s="176"/>
      <c r="N635" s="8"/>
    </row>
    <row r="636" spans="1:14" x14ac:dyDescent="0.2">
      <c r="A636" s="2"/>
      <c r="B636" s="3"/>
      <c r="C636" s="3"/>
      <c r="D636" s="3"/>
      <c r="E636" s="3"/>
      <c r="F636" s="4"/>
      <c r="G636" s="3"/>
      <c r="H636" s="3"/>
      <c r="I636" s="3"/>
      <c r="J636" s="3"/>
      <c r="K636" s="3"/>
      <c r="L636" s="3"/>
      <c r="M636" s="177"/>
      <c r="N636" s="8"/>
    </row>
    <row r="637" spans="1:14" x14ac:dyDescent="0.2">
      <c r="A637" s="2"/>
      <c r="B637" s="3"/>
      <c r="C637" s="3"/>
      <c r="D637" s="176"/>
      <c r="E637" s="8"/>
      <c r="F637" s="104"/>
      <c r="G637" s="3"/>
      <c r="H637" s="3"/>
      <c r="I637" s="3"/>
      <c r="J637" s="3"/>
      <c r="K637" s="3"/>
      <c r="L637" s="3"/>
      <c r="M637" s="3"/>
      <c r="N637" s="4"/>
    </row>
    <row r="638" spans="1:14" x14ac:dyDescent="0.2">
      <c r="A638" s="2"/>
      <c r="B638" s="3"/>
      <c r="C638" s="3"/>
      <c r="D638" s="177"/>
      <c r="E638" s="8"/>
      <c r="F638" s="4"/>
      <c r="G638" s="3"/>
      <c r="H638" s="3"/>
      <c r="I638" s="3"/>
      <c r="J638" s="3"/>
      <c r="K638" s="3"/>
      <c r="L638" s="3"/>
      <c r="M638" s="176"/>
      <c r="N638" s="8"/>
    </row>
    <row r="639" spans="1:14" x14ac:dyDescent="0.2">
      <c r="A639" s="2"/>
      <c r="B639" s="3"/>
      <c r="C639" s="4"/>
      <c r="D639" s="3"/>
      <c r="E639" s="3"/>
      <c r="F639" s="4"/>
      <c r="G639" s="3"/>
      <c r="H639" s="3"/>
      <c r="I639" s="3"/>
      <c r="J639" s="3"/>
      <c r="K639" s="3"/>
      <c r="L639" s="3"/>
      <c r="M639" s="177"/>
      <c r="N639" s="8"/>
    </row>
    <row r="640" spans="1:14" x14ac:dyDescent="0.2">
      <c r="A640" s="2"/>
      <c r="B640" s="3"/>
      <c r="C640" s="4"/>
      <c r="D640" s="3"/>
      <c r="E640" s="3"/>
      <c r="F640" s="4"/>
      <c r="G640" s="3"/>
      <c r="H640" s="3"/>
      <c r="I640" s="3"/>
      <c r="J640" s="176"/>
      <c r="K640" s="8"/>
      <c r="L640" s="104"/>
      <c r="M640" s="3"/>
      <c r="N640" s="4"/>
    </row>
    <row r="641" spans="1:14" x14ac:dyDescent="0.2">
      <c r="A641" s="2"/>
      <c r="B641" s="3"/>
      <c r="C641" s="4"/>
      <c r="D641" s="3"/>
      <c r="E641" s="3"/>
      <c r="F641" s="4"/>
      <c r="G641" s="3"/>
      <c r="H641" s="3"/>
      <c r="I641" s="3"/>
      <c r="J641" s="177"/>
      <c r="K641" s="8"/>
      <c r="L641" s="3"/>
      <c r="M641" s="176"/>
      <c r="N641" s="8"/>
    </row>
    <row r="642" spans="1:14" x14ac:dyDescent="0.2">
      <c r="A642" s="2"/>
      <c r="B642" s="3"/>
      <c r="C642" s="4"/>
      <c r="D642" s="3"/>
      <c r="E642" s="3"/>
      <c r="F642" s="4"/>
      <c r="G642" s="3"/>
      <c r="H642" s="3"/>
      <c r="I642" s="4"/>
      <c r="J642" s="3"/>
      <c r="K642" s="3"/>
      <c r="L642" s="3"/>
      <c r="M642" s="177"/>
      <c r="N642" s="8"/>
    </row>
    <row r="643" spans="1:14" x14ac:dyDescent="0.2">
      <c r="A643" s="2"/>
      <c r="B643" s="3"/>
      <c r="C643" s="4"/>
      <c r="D643" s="3"/>
      <c r="E643" s="3"/>
      <c r="F643" s="3"/>
      <c r="G643" s="176"/>
      <c r="H643" s="8"/>
      <c r="I643" s="104"/>
      <c r="J643" s="3"/>
      <c r="K643" s="3"/>
      <c r="L643" s="3"/>
      <c r="M643" s="3"/>
      <c r="N643" s="4"/>
    </row>
    <row r="644" spans="1:14" x14ac:dyDescent="0.2">
      <c r="A644" s="2"/>
      <c r="B644" s="3"/>
      <c r="C644" s="4"/>
      <c r="D644" s="3"/>
      <c r="E644" s="3"/>
      <c r="F644" s="3"/>
      <c r="G644" s="177"/>
      <c r="H644" s="8"/>
      <c r="I644" s="4"/>
      <c r="J644" s="3"/>
      <c r="K644" s="3"/>
      <c r="L644" s="3"/>
      <c r="M644" s="176"/>
      <c r="N644" s="8"/>
    </row>
    <row r="645" spans="1:14" x14ac:dyDescent="0.2">
      <c r="A645" s="2"/>
      <c r="B645" s="3"/>
      <c r="C645" s="4"/>
      <c r="D645" s="3"/>
      <c r="E645" s="3"/>
      <c r="F645" s="3"/>
      <c r="G645" s="3"/>
      <c r="H645" s="3"/>
      <c r="I645" s="4"/>
      <c r="J645" s="3"/>
      <c r="K645" s="3"/>
      <c r="L645" s="3"/>
      <c r="M645" s="177"/>
      <c r="N645" s="8"/>
    </row>
    <row r="646" spans="1:14" x14ac:dyDescent="0.2">
      <c r="A646" s="2"/>
      <c r="B646" s="3"/>
      <c r="C646" s="4"/>
      <c r="D646" s="3"/>
      <c r="E646" s="3"/>
      <c r="F646" s="3"/>
      <c r="G646" s="3"/>
      <c r="H646" s="3"/>
      <c r="I646" s="3"/>
      <c r="J646" s="176"/>
      <c r="K646" s="8"/>
      <c r="L646" s="104"/>
      <c r="M646" s="3"/>
      <c r="N646" s="4"/>
    </row>
    <row r="647" spans="1:14" x14ac:dyDescent="0.2">
      <c r="A647" s="2"/>
      <c r="B647" s="3"/>
      <c r="C647" s="4"/>
      <c r="D647" s="3"/>
      <c r="E647" s="3"/>
      <c r="F647" s="3"/>
      <c r="G647" s="3"/>
      <c r="H647" s="3"/>
      <c r="I647" s="3"/>
      <c r="J647" s="177"/>
      <c r="K647" s="8"/>
      <c r="L647" s="3"/>
      <c r="M647" s="176"/>
      <c r="N647" s="8"/>
    </row>
    <row r="648" spans="1:14" x14ac:dyDescent="0.2">
      <c r="A648" s="2"/>
      <c r="B648" s="3"/>
      <c r="C648" s="4"/>
      <c r="D648" s="3"/>
      <c r="E648" s="3"/>
      <c r="F648" s="3"/>
      <c r="G648" s="3"/>
      <c r="H648" s="3"/>
      <c r="I648" s="3"/>
      <c r="J648" s="3"/>
      <c r="K648" s="3"/>
      <c r="L648" s="3"/>
      <c r="M648" s="177"/>
      <c r="N648" s="8"/>
    </row>
    <row r="649" spans="1:14" x14ac:dyDescent="0.2">
      <c r="A649" s="176"/>
      <c r="B649" s="8"/>
      <c r="C649" s="102"/>
      <c r="D649" s="3"/>
      <c r="E649" s="3"/>
      <c r="F649" s="3"/>
      <c r="G649" s="3"/>
      <c r="H649" s="3"/>
      <c r="I649" s="3"/>
      <c r="J649" s="3"/>
      <c r="K649" s="3"/>
      <c r="L649" s="3"/>
      <c r="M649" s="3"/>
      <c r="N649" s="4"/>
    </row>
    <row r="650" spans="1:14" x14ac:dyDescent="0.2">
      <c r="A650" s="177"/>
      <c r="B650" s="8"/>
      <c r="C650" s="49"/>
      <c r="D650" s="3"/>
      <c r="E650" s="3"/>
      <c r="F650" s="3"/>
      <c r="G650" s="3"/>
      <c r="H650" s="3"/>
      <c r="I650" s="3"/>
      <c r="J650" s="3"/>
      <c r="K650" s="3"/>
      <c r="L650" s="3"/>
      <c r="M650" s="176"/>
      <c r="N650" s="8"/>
    </row>
    <row r="651" spans="1:14" x14ac:dyDescent="0.2">
      <c r="A651" s="2"/>
      <c r="B651" s="3"/>
      <c r="C651" s="4"/>
      <c r="D651" s="3"/>
      <c r="E651" s="3"/>
      <c r="F651" s="3"/>
      <c r="G651" s="3"/>
      <c r="H651" s="3"/>
      <c r="I651" s="3"/>
      <c r="J651" s="3"/>
      <c r="K651" s="3"/>
      <c r="L651" s="3"/>
      <c r="M651" s="177"/>
      <c r="N651" s="8"/>
    </row>
    <row r="652" spans="1:14" x14ac:dyDescent="0.2">
      <c r="A652" s="2"/>
      <c r="B652" s="3"/>
      <c r="C652" s="4"/>
      <c r="D652" s="3"/>
      <c r="E652" s="3"/>
      <c r="F652" s="3"/>
      <c r="G652" s="3"/>
      <c r="H652" s="3"/>
      <c r="I652" s="3"/>
      <c r="J652" s="176"/>
      <c r="K652" s="8"/>
      <c r="L652" s="104"/>
      <c r="M652" s="3"/>
      <c r="N652" s="4"/>
    </row>
    <row r="653" spans="1:14" x14ac:dyDescent="0.2">
      <c r="A653" s="2"/>
      <c r="B653" s="3"/>
      <c r="C653" s="4"/>
      <c r="D653" s="3"/>
      <c r="E653" s="3"/>
      <c r="F653" s="3"/>
      <c r="G653" s="3"/>
      <c r="H653" s="3"/>
      <c r="I653" s="3"/>
      <c r="J653" s="177"/>
      <c r="K653" s="8"/>
      <c r="L653" s="3"/>
      <c r="M653" s="176"/>
      <c r="N653" s="8"/>
    </row>
    <row r="654" spans="1:14" x14ac:dyDescent="0.2">
      <c r="A654" s="2"/>
      <c r="B654" s="3"/>
      <c r="C654" s="4"/>
      <c r="D654" s="3"/>
      <c r="E654" s="3"/>
      <c r="F654" s="3"/>
      <c r="I654" s="4"/>
      <c r="J654" s="3"/>
      <c r="K654" s="3"/>
      <c r="L654" s="3"/>
      <c r="M654" s="177"/>
      <c r="N654" s="8"/>
    </row>
    <row r="655" spans="1:14" x14ac:dyDescent="0.2">
      <c r="A655" s="2"/>
      <c r="B655" s="3"/>
      <c r="C655" s="4"/>
      <c r="D655" s="3"/>
      <c r="E655" s="3"/>
      <c r="F655" s="3"/>
      <c r="G655" s="176"/>
      <c r="H655" s="8"/>
      <c r="I655" s="104"/>
      <c r="J655" s="3"/>
      <c r="K655" s="3"/>
      <c r="L655" s="3"/>
      <c r="M655" s="3"/>
      <c r="N655" s="4"/>
    </row>
    <row r="656" spans="1:14" x14ac:dyDescent="0.2">
      <c r="A656" s="2"/>
      <c r="B656" s="3"/>
      <c r="C656" s="4"/>
      <c r="D656" s="3"/>
      <c r="E656" s="3"/>
      <c r="F656" s="4"/>
      <c r="G656" s="177"/>
      <c r="H656" s="8"/>
      <c r="I656" s="4"/>
      <c r="J656" s="3"/>
      <c r="K656" s="3"/>
      <c r="L656" s="3"/>
      <c r="M656" s="176"/>
      <c r="N656" s="8"/>
    </row>
    <row r="657" spans="1:14" x14ac:dyDescent="0.2">
      <c r="A657" s="2"/>
      <c r="B657" s="3"/>
      <c r="C657" s="4"/>
      <c r="D657" s="3"/>
      <c r="E657" s="3"/>
      <c r="F657" s="4"/>
      <c r="G657" s="3"/>
      <c r="H657" s="3"/>
      <c r="I657" s="4"/>
      <c r="J657" s="3"/>
      <c r="K657" s="3"/>
      <c r="L657" s="3"/>
      <c r="M657" s="177"/>
      <c r="N657" s="8"/>
    </row>
    <row r="658" spans="1:14" x14ac:dyDescent="0.2">
      <c r="A658" s="2"/>
      <c r="B658" s="3"/>
      <c r="C658" s="4"/>
      <c r="D658" s="3"/>
      <c r="E658" s="3"/>
      <c r="F658" s="4"/>
      <c r="G658" s="3"/>
      <c r="H658" s="3"/>
      <c r="I658" s="3"/>
      <c r="J658" s="176"/>
      <c r="K658" s="8"/>
      <c r="L658" s="104"/>
      <c r="M658" s="3"/>
      <c r="N658" s="4"/>
    </row>
    <row r="659" spans="1:14" x14ac:dyDescent="0.2">
      <c r="A659" s="2"/>
      <c r="B659" s="3"/>
      <c r="C659" s="4"/>
      <c r="D659" s="3"/>
      <c r="E659" s="3"/>
      <c r="F659" s="4"/>
      <c r="G659" s="3"/>
      <c r="H659" s="3"/>
      <c r="I659" s="3"/>
      <c r="J659" s="177"/>
      <c r="K659" s="8"/>
      <c r="L659" s="3"/>
      <c r="M659" s="176"/>
      <c r="N659" s="8"/>
    </row>
    <row r="660" spans="1:14" x14ac:dyDescent="0.2">
      <c r="A660" s="2"/>
      <c r="B660" s="3"/>
      <c r="C660" s="4"/>
      <c r="F660" s="4"/>
      <c r="G660" s="3"/>
      <c r="H660" s="3"/>
      <c r="I660" s="3"/>
      <c r="J660" s="3"/>
      <c r="K660" s="3"/>
      <c r="L660" s="3"/>
      <c r="M660" s="177"/>
      <c r="N660" s="8"/>
    </row>
    <row r="661" spans="1:14" x14ac:dyDescent="0.2">
      <c r="A661" s="2"/>
      <c r="B661" s="3"/>
      <c r="C661" s="3"/>
      <c r="D661" s="176"/>
      <c r="E661" s="8"/>
      <c r="F661" s="104"/>
      <c r="G661" s="3"/>
      <c r="H661" s="3"/>
      <c r="I661" s="3"/>
      <c r="J661" s="3"/>
      <c r="K661" s="3"/>
      <c r="L661" s="3"/>
      <c r="M661" s="3"/>
      <c r="N661" s="4"/>
    </row>
    <row r="662" spans="1:14" x14ac:dyDescent="0.2">
      <c r="A662" s="2"/>
      <c r="B662" s="3"/>
      <c r="C662" s="3"/>
      <c r="D662" s="177"/>
      <c r="E662" s="8"/>
      <c r="F662" s="4"/>
      <c r="G662" s="3"/>
      <c r="H662" s="3"/>
      <c r="I662" s="3"/>
      <c r="J662" s="3"/>
      <c r="K662" s="3"/>
      <c r="L662" s="3"/>
      <c r="M662" s="176"/>
      <c r="N662" s="8"/>
    </row>
    <row r="663" spans="1:14" x14ac:dyDescent="0.2">
      <c r="A663" s="2"/>
      <c r="B663" s="3"/>
      <c r="C663" s="3"/>
      <c r="D663" s="3"/>
      <c r="E663" s="3"/>
      <c r="F663" s="4"/>
      <c r="G663" s="3"/>
      <c r="H663" s="3"/>
      <c r="I663" s="3"/>
      <c r="J663" s="3"/>
      <c r="K663" s="3"/>
      <c r="L663" s="3"/>
      <c r="M663" s="177"/>
      <c r="N663" s="8"/>
    </row>
    <row r="664" spans="1:14" x14ac:dyDescent="0.2">
      <c r="A664" s="2"/>
      <c r="B664" s="3"/>
      <c r="C664" s="3"/>
      <c r="D664" s="3"/>
      <c r="E664" s="3"/>
      <c r="F664" s="4"/>
      <c r="G664" s="3"/>
      <c r="H664" s="3"/>
      <c r="I664" s="3"/>
      <c r="J664" s="176"/>
      <c r="K664" s="8"/>
      <c r="L664" s="104"/>
      <c r="M664" s="3"/>
      <c r="N664" s="4"/>
    </row>
    <row r="665" spans="1:14" x14ac:dyDescent="0.2">
      <c r="A665" s="2"/>
      <c r="B665" s="3"/>
      <c r="C665" s="3"/>
      <c r="D665" s="3"/>
      <c r="E665" s="3"/>
      <c r="F665" s="4"/>
      <c r="G665" s="3"/>
      <c r="H665" s="3"/>
      <c r="I665" s="3"/>
      <c r="J665" s="177"/>
      <c r="K665" s="8"/>
      <c r="L665" s="3"/>
      <c r="M665" s="176"/>
      <c r="N665" s="8"/>
    </row>
    <row r="666" spans="1:14" x14ac:dyDescent="0.2">
      <c r="A666" s="2"/>
      <c r="B666" s="3"/>
      <c r="C666" s="3"/>
      <c r="D666" s="3"/>
      <c r="E666" s="3"/>
      <c r="F666" s="4"/>
      <c r="I666" s="4"/>
      <c r="J666" s="3"/>
      <c r="K666" s="3"/>
      <c r="L666" s="3"/>
      <c r="M666" s="177"/>
      <c r="N666" s="8"/>
    </row>
    <row r="667" spans="1:14" x14ac:dyDescent="0.2">
      <c r="A667" s="2"/>
      <c r="B667" s="3"/>
      <c r="C667" s="3"/>
      <c r="D667" s="3"/>
      <c r="E667" s="3"/>
      <c r="F667" s="3"/>
      <c r="G667" s="176"/>
      <c r="H667" s="8"/>
      <c r="I667" s="104"/>
      <c r="J667" s="3"/>
      <c r="K667" s="3"/>
      <c r="L667" s="3"/>
      <c r="M667" s="3"/>
      <c r="N667" s="4"/>
    </row>
    <row r="668" spans="1:14" x14ac:dyDescent="0.2">
      <c r="A668" s="2"/>
      <c r="B668" s="3"/>
      <c r="C668" s="3"/>
      <c r="D668" s="3"/>
      <c r="E668" s="3"/>
      <c r="F668" s="3"/>
      <c r="G668" s="177"/>
      <c r="H668" s="8"/>
      <c r="I668" s="4"/>
      <c r="J668" s="3"/>
      <c r="K668" s="3"/>
      <c r="L668" s="3"/>
      <c r="M668" s="176"/>
      <c r="N668" s="8"/>
    </row>
    <row r="669" spans="1:14" x14ac:dyDescent="0.2">
      <c r="A669" s="2"/>
      <c r="B669" s="3"/>
      <c r="C669" s="3"/>
      <c r="D669" s="3"/>
      <c r="E669" s="3"/>
      <c r="F669" s="3"/>
      <c r="G669" s="3"/>
      <c r="H669" s="3"/>
      <c r="I669" s="4"/>
      <c r="J669" s="3"/>
      <c r="K669" s="3"/>
      <c r="L669" s="3"/>
      <c r="M669" s="177"/>
      <c r="N669" s="8"/>
    </row>
    <row r="670" spans="1:14" x14ac:dyDescent="0.2">
      <c r="A670" s="2"/>
      <c r="B670" s="3"/>
      <c r="C670" s="3"/>
      <c r="D670" s="3"/>
      <c r="E670" s="3"/>
      <c r="F670" s="3"/>
      <c r="G670" s="3"/>
      <c r="H670" s="3"/>
      <c r="I670" s="3"/>
      <c r="J670" s="176"/>
      <c r="K670" s="8"/>
      <c r="L670" s="104"/>
      <c r="M670" s="3"/>
      <c r="N670" s="4"/>
    </row>
    <row r="671" spans="1:14" x14ac:dyDescent="0.2">
      <c r="A671" s="2"/>
      <c r="B671" s="3"/>
      <c r="C671" s="3"/>
      <c r="D671" s="3"/>
      <c r="E671" s="3"/>
      <c r="F671" s="3"/>
      <c r="G671" s="3"/>
      <c r="H671" s="3"/>
      <c r="I671" s="3"/>
      <c r="J671" s="177"/>
      <c r="K671" s="8"/>
      <c r="L671" s="3"/>
      <c r="M671" s="176"/>
      <c r="N671" s="8"/>
    </row>
    <row r="672" spans="1:14" x14ac:dyDescent="0.2">
      <c r="A672" s="2"/>
      <c r="B672" s="3"/>
      <c r="C672" s="3"/>
      <c r="D672" s="3"/>
      <c r="E672" s="3"/>
      <c r="F672" s="3"/>
      <c r="G672" s="3"/>
      <c r="H672" s="3"/>
      <c r="I672" s="3"/>
      <c r="J672" s="3"/>
      <c r="K672" s="3"/>
      <c r="L672" s="3"/>
      <c r="M672" s="178"/>
      <c r="N672" s="27"/>
    </row>
    <row r="673" spans="1:14" x14ac:dyDescent="0.2">
      <c r="A673" s="47"/>
      <c r="B673" s="48"/>
      <c r="C673" s="48"/>
      <c r="D673" s="48"/>
      <c r="E673" s="48"/>
      <c r="F673" s="48"/>
      <c r="G673" s="48"/>
      <c r="H673" s="48"/>
      <c r="I673" s="48"/>
      <c r="J673" s="48"/>
      <c r="K673" s="48"/>
      <c r="L673" s="48"/>
      <c r="M673" s="48"/>
      <c r="N673" s="49"/>
    </row>
    <row r="674" spans="1:14" x14ac:dyDescent="0.2">
      <c r="A674" s="2"/>
      <c r="B674" s="3"/>
      <c r="C674" s="3"/>
      <c r="D674" s="3"/>
      <c r="E674" s="3"/>
      <c r="F674" s="3"/>
      <c r="G674" s="3"/>
      <c r="H674" s="3"/>
      <c r="I674" s="3"/>
      <c r="J674" s="3"/>
      <c r="K674" s="3"/>
      <c r="L674" s="3"/>
      <c r="M674" s="176"/>
      <c r="N674" s="8"/>
    </row>
    <row r="675" spans="1:14" x14ac:dyDescent="0.2">
      <c r="A675" s="2"/>
      <c r="B675" s="3"/>
      <c r="C675" s="3"/>
      <c r="D675" s="3"/>
      <c r="E675" s="3"/>
      <c r="F675" s="3"/>
      <c r="G675" s="3"/>
      <c r="H675" s="3"/>
      <c r="I675" s="3"/>
      <c r="J675" s="3"/>
      <c r="K675" s="3"/>
      <c r="L675" s="3"/>
      <c r="M675" s="177"/>
      <c r="N675" s="8"/>
    </row>
    <row r="676" spans="1:14" x14ac:dyDescent="0.2">
      <c r="A676" s="2"/>
      <c r="B676" s="3"/>
      <c r="C676" s="3"/>
      <c r="D676" s="3"/>
      <c r="E676" s="3"/>
      <c r="F676" s="3"/>
      <c r="G676" s="3"/>
      <c r="H676" s="3"/>
      <c r="I676" s="3"/>
      <c r="J676" s="176"/>
      <c r="K676" s="8"/>
      <c r="L676" s="104"/>
      <c r="M676" s="3"/>
      <c r="N676" s="4"/>
    </row>
    <row r="677" spans="1:14" x14ac:dyDescent="0.2">
      <c r="A677" s="2"/>
      <c r="B677" s="3"/>
      <c r="C677" s="3"/>
      <c r="D677" s="3"/>
      <c r="E677" s="3"/>
      <c r="F677" s="3"/>
      <c r="G677" s="3"/>
      <c r="H677" s="3"/>
      <c r="I677" s="3"/>
      <c r="J677" s="177"/>
      <c r="K677" s="8"/>
      <c r="L677" s="3"/>
      <c r="M677" s="176"/>
      <c r="N677" s="8"/>
    </row>
    <row r="678" spans="1:14" x14ac:dyDescent="0.2">
      <c r="A678" s="2"/>
      <c r="B678" s="3"/>
      <c r="C678" s="3"/>
      <c r="D678" s="3"/>
      <c r="E678" s="3"/>
      <c r="F678" s="3"/>
      <c r="G678" s="3"/>
      <c r="H678" s="3"/>
      <c r="I678" s="4"/>
      <c r="J678" s="3"/>
      <c r="K678" s="3"/>
      <c r="L678" s="3"/>
      <c r="M678" s="177"/>
      <c r="N678" s="8"/>
    </row>
    <row r="679" spans="1:14" x14ac:dyDescent="0.2">
      <c r="A679" s="2"/>
      <c r="B679" s="3"/>
      <c r="C679" s="3"/>
      <c r="D679" s="3"/>
      <c r="E679" s="3"/>
      <c r="F679" s="3"/>
      <c r="G679" s="176"/>
      <c r="H679" s="8"/>
      <c r="I679" s="104"/>
      <c r="J679" s="3"/>
      <c r="K679" s="3"/>
      <c r="L679" s="3"/>
      <c r="M679" s="3"/>
      <c r="N679" s="4"/>
    </row>
    <row r="680" spans="1:14" x14ac:dyDescent="0.2">
      <c r="A680" s="2"/>
      <c r="B680" s="3"/>
      <c r="C680" s="3"/>
      <c r="D680" s="3"/>
      <c r="E680" s="3"/>
      <c r="F680" s="3"/>
      <c r="G680" s="177"/>
      <c r="H680" s="8"/>
      <c r="I680" s="4"/>
      <c r="J680" s="3"/>
      <c r="K680" s="3"/>
      <c r="L680" s="3"/>
      <c r="M680" s="176"/>
      <c r="N680" s="8"/>
    </row>
    <row r="681" spans="1:14" x14ac:dyDescent="0.2">
      <c r="A681" s="2"/>
      <c r="B681" s="3"/>
      <c r="C681" s="3"/>
      <c r="D681" s="3"/>
      <c r="E681" s="3"/>
      <c r="F681" s="4"/>
      <c r="G681" s="3"/>
      <c r="H681" s="3"/>
      <c r="I681" s="4"/>
      <c r="J681" s="3"/>
      <c r="K681" s="3"/>
      <c r="L681" s="3"/>
      <c r="M681" s="177"/>
      <c r="N681" s="8"/>
    </row>
    <row r="682" spans="1:14" x14ac:dyDescent="0.2">
      <c r="A682" s="2"/>
      <c r="B682" s="3"/>
      <c r="C682" s="3"/>
      <c r="D682" s="3"/>
      <c r="E682" s="3"/>
      <c r="F682" s="4"/>
      <c r="G682" s="3"/>
      <c r="H682" s="3"/>
      <c r="I682" s="3"/>
      <c r="J682" s="176"/>
      <c r="K682" s="8"/>
      <c r="L682" s="104"/>
      <c r="M682" s="3"/>
      <c r="N682" s="4"/>
    </row>
    <row r="683" spans="1:14" x14ac:dyDescent="0.2">
      <c r="A683" s="2"/>
      <c r="B683" s="3"/>
      <c r="C683" s="3"/>
      <c r="D683" s="3"/>
      <c r="E683" s="3"/>
      <c r="F683" s="4"/>
      <c r="G683" s="3"/>
      <c r="H683" s="3"/>
      <c r="I683" s="3"/>
      <c r="J683" s="177"/>
      <c r="K683" s="8"/>
      <c r="L683" s="3"/>
      <c r="M683" s="176"/>
      <c r="N683" s="8"/>
    </row>
    <row r="684" spans="1:14" x14ac:dyDescent="0.2">
      <c r="A684" s="2"/>
      <c r="B684" s="3"/>
      <c r="C684" s="3"/>
      <c r="D684" s="3"/>
      <c r="E684" s="3"/>
      <c r="F684" s="4"/>
      <c r="G684" s="3"/>
      <c r="H684" s="3"/>
      <c r="I684" s="3"/>
      <c r="J684" s="3"/>
      <c r="K684" s="3"/>
      <c r="L684" s="3"/>
      <c r="M684" s="177"/>
      <c r="N684" s="8"/>
    </row>
    <row r="685" spans="1:14" x14ac:dyDescent="0.2">
      <c r="A685" s="2"/>
      <c r="B685" s="3"/>
      <c r="C685" s="3"/>
      <c r="D685" s="176"/>
      <c r="E685" s="8"/>
      <c r="F685" s="104"/>
      <c r="G685" s="3"/>
      <c r="H685" s="3"/>
      <c r="I685" s="3"/>
      <c r="J685" s="3"/>
      <c r="K685" s="3"/>
      <c r="L685" s="3"/>
      <c r="M685" s="3"/>
      <c r="N685" s="4"/>
    </row>
    <row r="686" spans="1:14" x14ac:dyDescent="0.2">
      <c r="A686" s="2"/>
      <c r="B686" s="3"/>
      <c r="C686" s="3"/>
      <c r="D686" s="177"/>
      <c r="E686" s="8"/>
      <c r="F686" s="4"/>
      <c r="G686" s="3"/>
      <c r="H686" s="3"/>
      <c r="I686" s="3"/>
      <c r="J686" s="3"/>
      <c r="K686" s="3"/>
      <c r="L686" s="3"/>
      <c r="M686" s="176"/>
      <c r="N686" s="8"/>
    </row>
    <row r="687" spans="1:14" x14ac:dyDescent="0.2">
      <c r="A687" s="2"/>
      <c r="B687" s="3"/>
      <c r="C687" s="4"/>
      <c r="D687" s="3"/>
      <c r="E687" s="3"/>
      <c r="F687" s="4"/>
      <c r="G687" s="3"/>
      <c r="H687" s="3"/>
      <c r="I687" s="3"/>
      <c r="J687" s="3"/>
      <c r="K687" s="3"/>
      <c r="L687" s="3"/>
      <c r="M687" s="177"/>
      <c r="N687" s="8"/>
    </row>
    <row r="688" spans="1:14" x14ac:dyDescent="0.2">
      <c r="A688" s="2"/>
      <c r="B688" s="3"/>
      <c r="C688" s="4"/>
      <c r="D688" s="3"/>
      <c r="E688" s="3"/>
      <c r="F688" s="4"/>
      <c r="G688" s="3"/>
      <c r="H688" s="3"/>
      <c r="I688" s="3"/>
      <c r="J688" s="176"/>
      <c r="K688" s="8"/>
      <c r="L688" s="104"/>
      <c r="M688" s="3"/>
      <c r="N688" s="4"/>
    </row>
    <row r="689" spans="1:14" x14ac:dyDescent="0.2">
      <c r="A689" s="2"/>
      <c r="B689" s="3"/>
      <c r="C689" s="4"/>
      <c r="D689" s="3"/>
      <c r="E689" s="3"/>
      <c r="F689" s="4"/>
      <c r="G689" s="3"/>
      <c r="H689" s="3"/>
      <c r="I689" s="3"/>
      <c r="J689" s="177"/>
      <c r="K689" s="8"/>
      <c r="L689" s="3"/>
      <c r="M689" s="176"/>
      <c r="N689" s="8"/>
    </row>
    <row r="690" spans="1:14" x14ac:dyDescent="0.2">
      <c r="A690" s="2"/>
      <c r="B690" s="3"/>
      <c r="C690" s="4"/>
      <c r="D690" s="3"/>
      <c r="E690" s="3"/>
      <c r="F690" s="4"/>
      <c r="G690" s="3"/>
      <c r="H690" s="3"/>
      <c r="I690" s="4"/>
      <c r="J690" s="3"/>
      <c r="K690" s="3"/>
      <c r="L690" s="3"/>
      <c r="M690" s="177"/>
      <c r="N690" s="8"/>
    </row>
    <row r="691" spans="1:14" x14ac:dyDescent="0.2">
      <c r="A691" s="2"/>
      <c r="B691" s="3"/>
      <c r="C691" s="4"/>
      <c r="D691" s="3"/>
      <c r="E691" s="3"/>
      <c r="F691" s="3"/>
      <c r="G691" s="176"/>
      <c r="H691" s="8"/>
      <c r="I691" s="104"/>
      <c r="J691" s="3"/>
      <c r="K691" s="3"/>
      <c r="L691" s="3"/>
      <c r="M691" s="3"/>
      <c r="N691" s="4"/>
    </row>
    <row r="692" spans="1:14" x14ac:dyDescent="0.2">
      <c r="A692" s="2"/>
      <c r="B692" s="3"/>
      <c r="C692" s="4"/>
      <c r="D692" s="3"/>
      <c r="E692" s="3"/>
      <c r="F692" s="3"/>
      <c r="G692" s="177"/>
      <c r="H692" s="8"/>
      <c r="I692" s="4"/>
      <c r="J692" s="3"/>
      <c r="K692" s="3"/>
      <c r="L692" s="3"/>
      <c r="M692" s="176"/>
      <c r="N692" s="8"/>
    </row>
    <row r="693" spans="1:14" x14ac:dyDescent="0.2">
      <c r="A693" s="2"/>
      <c r="B693" s="3"/>
      <c r="C693" s="4"/>
      <c r="D693" s="3"/>
      <c r="E693" s="3"/>
      <c r="F693" s="3"/>
      <c r="G693" s="3"/>
      <c r="H693" s="3"/>
      <c r="I693" s="4"/>
      <c r="J693" s="3"/>
      <c r="K693" s="3"/>
      <c r="L693" s="3"/>
      <c r="M693" s="177"/>
      <c r="N693" s="8"/>
    </row>
    <row r="694" spans="1:14" x14ac:dyDescent="0.2">
      <c r="A694" s="2"/>
      <c r="B694" s="3"/>
      <c r="C694" s="4"/>
      <c r="D694" s="3"/>
      <c r="E694" s="3"/>
      <c r="F694" s="3"/>
      <c r="G694" s="3"/>
      <c r="H694" s="3"/>
      <c r="I694" s="3"/>
      <c r="J694" s="176"/>
      <c r="K694" s="8"/>
      <c r="L694" s="104"/>
      <c r="M694" s="3"/>
      <c r="N694" s="4"/>
    </row>
    <row r="695" spans="1:14" x14ac:dyDescent="0.2">
      <c r="A695" s="2"/>
      <c r="B695" s="3"/>
      <c r="C695" s="4"/>
      <c r="D695" s="3"/>
      <c r="E695" s="3"/>
      <c r="F695" s="3"/>
      <c r="G695" s="3"/>
      <c r="H695" s="3"/>
      <c r="I695" s="3"/>
      <c r="J695" s="177"/>
      <c r="K695" s="8"/>
      <c r="L695" s="3"/>
      <c r="M695" s="176"/>
      <c r="N695" s="8"/>
    </row>
    <row r="696" spans="1:14" x14ac:dyDescent="0.2">
      <c r="A696" s="2"/>
      <c r="B696" s="3"/>
      <c r="C696" s="4"/>
      <c r="D696" s="3"/>
      <c r="E696" s="3"/>
      <c r="F696" s="3"/>
      <c r="G696" s="3"/>
      <c r="H696" s="3"/>
      <c r="I696" s="3"/>
      <c r="J696" s="3"/>
      <c r="K696" s="3"/>
      <c r="L696" s="3"/>
      <c r="M696" s="177"/>
      <c r="N696" s="8"/>
    </row>
    <row r="697" spans="1:14" x14ac:dyDescent="0.2">
      <c r="A697" s="176"/>
      <c r="B697" s="8"/>
      <c r="C697" s="102"/>
      <c r="D697" s="3"/>
      <c r="E697" s="3"/>
      <c r="F697" s="3"/>
      <c r="G697" s="3"/>
      <c r="H697" s="3"/>
      <c r="I697" s="3"/>
      <c r="J697" s="3"/>
      <c r="K697" s="3"/>
      <c r="L697" s="3"/>
      <c r="M697" s="3"/>
      <c r="N697" s="4"/>
    </row>
    <row r="698" spans="1:14" x14ac:dyDescent="0.2">
      <c r="A698" s="177"/>
      <c r="B698" s="8"/>
      <c r="C698" s="49"/>
      <c r="D698" s="3"/>
      <c r="E698" s="3"/>
      <c r="F698" s="3"/>
      <c r="G698" s="3"/>
      <c r="H698" s="3"/>
      <c r="I698" s="3"/>
      <c r="J698" s="3"/>
      <c r="K698" s="3"/>
      <c r="L698" s="3"/>
      <c r="M698" s="176"/>
      <c r="N698" s="8"/>
    </row>
    <row r="699" spans="1:14" x14ac:dyDescent="0.2">
      <c r="A699" s="2"/>
      <c r="B699" s="3"/>
      <c r="C699" s="4"/>
      <c r="D699" s="3"/>
      <c r="E699" s="3"/>
      <c r="F699" s="3"/>
      <c r="G699" s="3"/>
      <c r="H699" s="3"/>
      <c r="I699" s="3"/>
      <c r="J699" s="3"/>
      <c r="K699" s="3"/>
      <c r="L699" s="3"/>
      <c r="M699" s="177"/>
      <c r="N699" s="8"/>
    </row>
    <row r="700" spans="1:14" x14ac:dyDescent="0.2">
      <c r="A700" s="2"/>
      <c r="B700" s="3"/>
      <c r="C700" s="4"/>
      <c r="D700" s="3"/>
      <c r="E700" s="3"/>
      <c r="F700" s="3"/>
      <c r="G700" s="3"/>
      <c r="H700" s="3"/>
      <c r="I700" s="3"/>
      <c r="J700" s="176"/>
      <c r="K700" s="8"/>
      <c r="L700" s="104"/>
      <c r="M700" s="3"/>
      <c r="N700" s="4"/>
    </row>
    <row r="701" spans="1:14" x14ac:dyDescent="0.2">
      <c r="A701" s="2"/>
      <c r="B701" s="3"/>
      <c r="C701" s="4"/>
      <c r="D701" s="3"/>
      <c r="E701" s="3"/>
      <c r="F701" s="3"/>
      <c r="G701" s="3"/>
      <c r="H701" s="3"/>
      <c r="I701" s="3"/>
      <c r="J701" s="177"/>
      <c r="K701" s="8"/>
      <c r="L701" s="3"/>
      <c r="M701" s="176"/>
      <c r="N701" s="8"/>
    </row>
    <row r="702" spans="1:14" x14ac:dyDescent="0.2">
      <c r="A702" s="2"/>
      <c r="B702" s="3"/>
      <c r="C702" s="4"/>
      <c r="D702" s="3"/>
      <c r="E702" s="3"/>
      <c r="F702" s="3"/>
      <c r="I702" s="4"/>
      <c r="J702" s="3"/>
      <c r="K702" s="3"/>
      <c r="L702" s="3"/>
      <c r="M702" s="177"/>
      <c r="N702" s="8"/>
    </row>
    <row r="703" spans="1:14" x14ac:dyDescent="0.2">
      <c r="A703" s="2"/>
      <c r="B703" s="3"/>
      <c r="C703" s="4"/>
      <c r="D703" s="3"/>
      <c r="E703" s="3"/>
      <c r="F703" s="3"/>
      <c r="G703" s="176"/>
      <c r="H703" s="8"/>
      <c r="I703" s="104"/>
      <c r="J703" s="3"/>
      <c r="K703" s="3"/>
      <c r="L703" s="3"/>
      <c r="M703" s="3"/>
      <c r="N703" s="4"/>
    </row>
    <row r="704" spans="1:14" x14ac:dyDescent="0.2">
      <c r="A704" s="2"/>
      <c r="B704" s="3"/>
      <c r="C704" s="4"/>
      <c r="D704" s="3"/>
      <c r="E704" s="3"/>
      <c r="F704" s="4"/>
      <c r="G704" s="177"/>
      <c r="H704" s="8"/>
      <c r="I704" s="4"/>
      <c r="J704" s="3"/>
      <c r="K704" s="3"/>
      <c r="L704" s="3"/>
      <c r="M704" s="176"/>
      <c r="N704" s="8"/>
    </row>
    <row r="705" spans="1:14" x14ac:dyDescent="0.2">
      <c r="A705" s="2"/>
      <c r="B705" s="3"/>
      <c r="C705" s="4"/>
      <c r="D705" s="3"/>
      <c r="E705" s="3"/>
      <c r="F705" s="4"/>
      <c r="G705" s="3"/>
      <c r="H705" s="3"/>
      <c r="I705" s="4"/>
      <c r="J705" s="3"/>
      <c r="K705" s="3"/>
      <c r="L705" s="3"/>
      <c r="M705" s="177"/>
      <c r="N705" s="8"/>
    </row>
    <row r="706" spans="1:14" x14ac:dyDescent="0.2">
      <c r="A706" s="2"/>
      <c r="B706" s="3"/>
      <c r="C706" s="4"/>
      <c r="D706" s="3"/>
      <c r="E706" s="3"/>
      <c r="F706" s="4"/>
      <c r="G706" s="3"/>
      <c r="H706" s="3"/>
      <c r="I706" s="3"/>
      <c r="J706" s="176"/>
      <c r="K706" s="8"/>
      <c r="L706" s="104"/>
      <c r="M706" s="3"/>
      <c r="N706" s="4"/>
    </row>
    <row r="707" spans="1:14" x14ac:dyDescent="0.2">
      <c r="A707" s="2"/>
      <c r="B707" s="3"/>
      <c r="C707" s="4"/>
      <c r="D707" s="3"/>
      <c r="E707" s="3"/>
      <c r="F707" s="4"/>
      <c r="G707" s="3"/>
      <c r="H707" s="3"/>
      <c r="I707" s="3"/>
      <c r="J707" s="177"/>
      <c r="K707" s="8"/>
      <c r="L707" s="3"/>
      <c r="M707" s="176"/>
      <c r="N707" s="8"/>
    </row>
    <row r="708" spans="1:14" x14ac:dyDescent="0.2">
      <c r="A708" s="2"/>
      <c r="B708" s="3"/>
      <c r="C708" s="4"/>
      <c r="F708" s="4"/>
      <c r="G708" s="3"/>
      <c r="H708" s="3"/>
      <c r="I708" s="3"/>
      <c r="J708" s="3"/>
      <c r="K708" s="3"/>
      <c r="L708" s="3"/>
      <c r="M708" s="177"/>
      <c r="N708" s="8"/>
    </row>
    <row r="709" spans="1:14" x14ac:dyDescent="0.2">
      <c r="A709" s="2"/>
      <c r="B709" s="3"/>
      <c r="C709" s="3"/>
      <c r="D709" s="176"/>
      <c r="E709" s="8"/>
      <c r="F709" s="104"/>
      <c r="G709" s="3"/>
      <c r="H709" s="3"/>
      <c r="I709" s="3"/>
      <c r="J709" s="3"/>
      <c r="K709" s="3"/>
      <c r="L709" s="3"/>
      <c r="M709" s="3"/>
      <c r="N709" s="4"/>
    </row>
    <row r="710" spans="1:14" x14ac:dyDescent="0.2">
      <c r="A710" s="2"/>
      <c r="B710" s="3"/>
      <c r="C710" s="3"/>
      <c r="D710" s="177"/>
      <c r="E710" s="8"/>
      <c r="F710" s="4"/>
      <c r="G710" s="3"/>
      <c r="H710" s="3"/>
      <c r="I710" s="3"/>
      <c r="J710" s="3"/>
      <c r="K710" s="3"/>
      <c r="L710" s="3"/>
      <c r="M710" s="176"/>
      <c r="N710" s="8"/>
    </row>
    <row r="711" spans="1:14" x14ac:dyDescent="0.2">
      <c r="A711" s="2"/>
      <c r="B711" s="3"/>
      <c r="C711" s="3"/>
      <c r="D711" s="3"/>
      <c r="E711" s="3"/>
      <c r="F711" s="4"/>
      <c r="G711" s="3"/>
      <c r="H711" s="3"/>
      <c r="I711" s="3"/>
      <c r="J711" s="3"/>
      <c r="K711" s="3"/>
      <c r="L711" s="3"/>
      <c r="M711" s="177"/>
      <c r="N711" s="8"/>
    </row>
    <row r="712" spans="1:14" x14ac:dyDescent="0.2">
      <c r="A712" s="2"/>
      <c r="B712" s="3"/>
      <c r="C712" s="3"/>
      <c r="D712" s="3"/>
      <c r="E712" s="3"/>
      <c r="F712" s="4"/>
      <c r="G712" s="3"/>
      <c r="H712" s="3"/>
      <c r="I712" s="3"/>
      <c r="J712" s="176"/>
      <c r="K712" s="8"/>
      <c r="L712" s="104"/>
      <c r="M712" s="3"/>
      <c r="N712" s="4"/>
    </row>
    <row r="713" spans="1:14" x14ac:dyDescent="0.2">
      <c r="A713" s="2"/>
      <c r="B713" s="3"/>
      <c r="C713" s="3"/>
      <c r="D713" s="3"/>
      <c r="E713" s="3"/>
      <c r="F713" s="4"/>
      <c r="G713" s="3"/>
      <c r="H713" s="3"/>
      <c r="I713" s="3"/>
      <c r="J713" s="177"/>
      <c r="K713" s="8"/>
      <c r="L713" s="3"/>
      <c r="M713" s="176"/>
      <c r="N713" s="8"/>
    </row>
    <row r="714" spans="1:14" x14ac:dyDescent="0.2">
      <c r="A714" s="2"/>
      <c r="B714" s="3"/>
      <c r="C714" s="3"/>
      <c r="D714" s="3"/>
      <c r="E714" s="3"/>
      <c r="F714" s="4"/>
      <c r="I714" s="4"/>
      <c r="J714" s="3"/>
      <c r="K714" s="3"/>
      <c r="L714" s="3"/>
      <c r="M714" s="177"/>
      <c r="N714" s="8"/>
    </row>
    <row r="715" spans="1:14" x14ac:dyDescent="0.2">
      <c r="A715" s="2"/>
      <c r="B715" s="3"/>
      <c r="C715" s="3"/>
      <c r="D715" s="3"/>
      <c r="E715" s="3"/>
      <c r="F715" s="3"/>
      <c r="G715" s="176"/>
      <c r="H715" s="8"/>
      <c r="I715" s="104"/>
      <c r="J715" s="3"/>
      <c r="K715" s="3"/>
      <c r="L715" s="3"/>
      <c r="M715" s="3"/>
      <c r="N715" s="4"/>
    </row>
    <row r="716" spans="1:14" x14ac:dyDescent="0.2">
      <c r="A716" s="2"/>
      <c r="B716" s="3"/>
      <c r="C716" s="3"/>
      <c r="D716" s="3"/>
      <c r="E716" s="3"/>
      <c r="F716" s="3"/>
      <c r="G716" s="177"/>
      <c r="H716" s="8"/>
      <c r="I716" s="4"/>
      <c r="J716" s="3"/>
      <c r="K716" s="3"/>
      <c r="L716" s="3"/>
      <c r="M716" s="176"/>
      <c r="N716" s="8"/>
    </row>
    <row r="717" spans="1:14" x14ac:dyDescent="0.2">
      <c r="A717" s="2"/>
      <c r="B717" s="3"/>
      <c r="C717" s="3"/>
      <c r="D717" s="3"/>
      <c r="E717" s="3"/>
      <c r="F717" s="3"/>
      <c r="G717" s="3"/>
      <c r="H717" s="3"/>
      <c r="I717" s="4"/>
      <c r="J717" s="3"/>
      <c r="K717" s="3"/>
      <c r="L717" s="3"/>
      <c r="M717" s="177"/>
      <c r="N717" s="8"/>
    </row>
    <row r="718" spans="1:14" x14ac:dyDescent="0.2">
      <c r="A718" s="2"/>
      <c r="B718" s="3"/>
      <c r="C718" s="3"/>
      <c r="D718" s="3"/>
      <c r="E718" s="3"/>
      <c r="F718" s="3"/>
      <c r="G718" s="3"/>
      <c r="H718" s="3"/>
      <c r="I718" s="3"/>
      <c r="J718" s="176"/>
      <c r="K718" s="8"/>
      <c r="L718" s="104"/>
      <c r="M718" s="3"/>
      <c r="N718" s="4"/>
    </row>
    <row r="719" spans="1:14" x14ac:dyDescent="0.2">
      <c r="A719" s="2"/>
      <c r="B719" s="3"/>
      <c r="C719" s="3"/>
      <c r="D719" s="3"/>
      <c r="E719" s="3"/>
      <c r="F719" s="3"/>
      <c r="G719" s="3"/>
      <c r="H719" s="3"/>
      <c r="I719" s="3"/>
      <c r="J719" s="177"/>
      <c r="K719" s="8"/>
      <c r="L719" s="3"/>
      <c r="M719" s="176"/>
      <c r="N719" s="8"/>
    </row>
    <row r="720" spans="1:14" x14ac:dyDescent="0.2">
      <c r="A720" s="2"/>
      <c r="B720" s="3"/>
      <c r="C720" s="3"/>
      <c r="D720" s="3"/>
      <c r="E720" s="3"/>
      <c r="F720" s="3"/>
      <c r="G720" s="3"/>
      <c r="H720" s="3"/>
      <c r="I720" s="3"/>
      <c r="J720" s="3"/>
      <c r="K720" s="3"/>
      <c r="L720" s="3"/>
      <c r="M720" s="178"/>
      <c r="N720" s="27"/>
    </row>
    <row r="721" spans="1:14" x14ac:dyDescent="0.2">
      <c r="A721" s="47"/>
      <c r="B721" s="48"/>
      <c r="C721" s="48"/>
      <c r="D721" s="48"/>
      <c r="E721" s="48"/>
      <c r="F721" s="48"/>
      <c r="G721" s="48"/>
      <c r="H721" s="48"/>
      <c r="I721" s="48"/>
      <c r="J721" s="48"/>
      <c r="K721" s="48"/>
      <c r="L721" s="48"/>
      <c r="M721" s="48"/>
      <c r="N721" s="49"/>
    </row>
    <row r="722" spans="1:14" x14ac:dyDescent="0.2">
      <c r="A722" s="2"/>
      <c r="B722" s="3"/>
      <c r="C722" s="3"/>
      <c r="D722" s="3"/>
      <c r="E722" s="3"/>
      <c r="F722" s="3"/>
      <c r="G722" s="3"/>
      <c r="H722" s="3"/>
      <c r="I722" s="3"/>
      <c r="J722" s="3"/>
      <c r="K722" s="3"/>
      <c r="L722" s="3"/>
      <c r="M722" s="176"/>
      <c r="N722" s="8"/>
    </row>
    <row r="723" spans="1:14" x14ac:dyDescent="0.2">
      <c r="A723" s="2"/>
      <c r="B723" s="3"/>
      <c r="C723" s="3"/>
      <c r="D723" s="3"/>
      <c r="E723" s="3"/>
      <c r="F723" s="3"/>
      <c r="G723" s="3"/>
      <c r="H723" s="3"/>
      <c r="I723" s="3"/>
      <c r="J723" s="3"/>
      <c r="K723" s="3"/>
      <c r="L723" s="3"/>
      <c r="M723" s="177"/>
      <c r="N723" s="8"/>
    </row>
    <row r="724" spans="1:14" x14ac:dyDescent="0.2">
      <c r="A724" s="2"/>
      <c r="B724" s="3"/>
      <c r="C724" s="3"/>
      <c r="D724" s="3"/>
      <c r="E724" s="3"/>
      <c r="F724" s="3"/>
      <c r="G724" s="3"/>
      <c r="H724" s="3"/>
      <c r="I724" s="3"/>
      <c r="J724" s="176"/>
      <c r="K724" s="8"/>
      <c r="L724" s="104"/>
      <c r="M724" s="3"/>
      <c r="N724" s="4"/>
    </row>
    <row r="725" spans="1:14" x14ac:dyDescent="0.2">
      <c r="A725" s="2"/>
      <c r="B725" s="3"/>
      <c r="C725" s="3"/>
      <c r="D725" s="3"/>
      <c r="E725" s="3"/>
      <c r="F725" s="3"/>
      <c r="G725" s="3"/>
      <c r="H725" s="3"/>
      <c r="I725" s="3"/>
      <c r="J725" s="177"/>
      <c r="K725" s="8"/>
      <c r="L725" s="3"/>
      <c r="M725" s="176"/>
      <c r="N725" s="8"/>
    </row>
    <row r="726" spans="1:14" x14ac:dyDescent="0.2">
      <c r="A726" s="2"/>
      <c r="B726" s="3"/>
      <c r="C726" s="3"/>
      <c r="D726" s="3"/>
      <c r="E726" s="3"/>
      <c r="F726" s="3"/>
      <c r="G726" s="3"/>
      <c r="H726" s="3"/>
      <c r="I726" s="4"/>
      <c r="J726" s="3"/>
      <c r="K726" s="3"/>
      <c r="L726" s="3"/>
      <c r="M726" s="177"/>
      <c r="N726" s="8"/>
    </row>
    <row r="727" spans="1:14" x14ac:dyDescent="0.2">
      <c r="A727" s="2"/>
      <c r="B727" s="3"/>
      <c r="C727" s="3"/>
      <c r="D727" s="3"/>
      <c r="E727" s="3"/>
      <c r="F727" s="3"/>
      <c r="G727" s="176"/>
      <c r="H727" s="8"/>
      <c r="I727" s="104"/>
      <c r="J727" s="3"/>
      <c r="K727" s="3"/>
      <c r="L727" s="3"/>
      <c r="M727" s="3"/>
      <c r="N727" s="4"/>
    </row>
    <row r="728" spans="1:14" x14ac:dyDescent="0.2">
      <c r="A728" s="2"/>
      <c r="B728" s="3"/>
      <c r="C728" s="3"/>
      <c r="D728" s="3"/>
      <c r="E728" s="3"/>
      <c r="F728" s="3"/>
      <c r="G728" s="177"/>
      <c r="H728" s="8"/>
      <c r="I728" s="4"/>
      <c r="J728" s="3"/>
      <c r="K728" s="3"/>
      <c r="L728" s="3"/>
      <c r="M728" s="176"/>
      <c r="N728" s="8"/>
    </row>
    <row r="729" spans="1:14" x14ac:dyDescent="0.2">
      <c r="A729" s="2"/>
      <c r="B729" s="3"/>
      <c r="C729" s="3"/>
      <c r="D729" s="3"/>
      <c r="E729" s="3"/>
      <c r="F729" s="4"/>
      <c r="G729" s="3"/>
      <c r="H729" s="3"/>
      <c r="I729" s="4"/>
      <c r="J729" s="3"/>
      <c r="K729" s="3"/>
      <c r="L729" s="3"/>
      <c r="M729" s="177"/>
      <c r="N729" s="8"/>
    </row>
    <row r="730" spans="1:14" x14ac:dyDescent="0.2">
      <c r="A730" s="2"/>
      <c r="B730" s="3"/>
      <c r="C730" s="3"/>
      <c r="D730" s="3"/>
      <c r="E730" s="3"/>
      <c r="F730" s="4"/>
      <c r="G730" s="3"/>
      <c r="H730" s="3"/>
      <c r="I730" s="3"/>
      <c r="J730" s="176"/>
      <c r="K730" s="8"/>
      <c r="L730" s="104"/>
      <c r="M730" s="3"/>
      <c r="N730" s="4"/>
    </row>
    <row r="731" spans="1:14" x14ac:dyDescent="0.2">
      <c r="A731" s="2"/>
      <c r="B731" s="3"/>
      <c r="C731" s="3"/>
      <c r="D731" s="3"/>
      <c r="E731" s="3"/>
      <c r="F731" s="4"/>
      <c r="G731" s="3"/>
      <c r="H731" s="3"/>
      <c r="I731" s="3"/>
      <c r="J731" s="177"/>
      <c r="K731" s="8"/>
      <c r="L731" s="3"/>
      <c r="M731" s="176"/>
      <c r="N731" s="8"/>
    </row>
    <row r="732" spans="1:14" x14ac:dyDescent="0.2">
      <c r="A732" s="2"/>
      <c r="B732" s="3"/>
      <c r="C732" s="3"/>
      <c r="D732" s="3"/>
      <c r="E732" s="3"/>
      <c r="F732" s="4"/>
      <c r="G732" s="3"/>
      <c r="H732" s="3"/>
      <c r="I732" s="3"/>
      <c r="J732" s="3"/>
      <c r="K732" s="3"/>
      <c r="L732" s="3"/>
      <c r="M732" s="177"/>
      <c r="N732" s="8"/>
    </row>
    <row r="733" spans="1:14" x14ac:dyDescent="0.2">
      <c r="A733" s="2"/>
      <c r="B733" s="3"/>
      <c r="C733" s="3"/>
      <c r="D733" s="176"/>
      <c r="E733" s="8"/>
      <c r="F733" s="104"/>
      <c r="G733" s="3"/>
      <c r="H733" s="3"/>
      <c r="I733" s="3"/>
      <c r="J733" s="3"/>
      <c r="K733" s="3"/>
      <c r="L733" s="3"/>
      <c r="M733" s="3"/>
      <c r="N733" s="4"/>
    </row>
    <row r="734" spans="1:14" x14ac:dyDescent="0.2">
      <c r="A734" s="2"/>
      <c r="B734" s="3"/>
      <c r="C734" s="3"/>
      <c r="D734" s="177"/>
      <c r="E734" s="8"/>
      <c r="F734" s="4"/>
      <c r="G734" s="3"/>
      <c r="H734" s="3"/>
      <c r="I734" s="3"/>
      <c r="J734" s="3"/>
      <c r="K734" s="3"/>
      <c r="L734" s="3"/>
      <c r="M734" s="176"/>
      <c r="N734" s="8"/>
    </row>
    <row r="735" spans="1:14" x14ac:dyDescent="0.2">
      <c r="A735" s="2"/>
      <c r="B735" s="3"/>
      <c r="C735" s="4"/>
      <c r="D735" s="3"/>
      <c r="E735" s="3"/>
      <c r="F735" s="4"/>
      <c r="G735" s="3"/>
      <c r="H735" s="3"/>
      <c r="I735" s="3"/>
      <c r="J735" s="3"/>
      <c r="K735" s="3"/>
      <c r="L735" s="3"/>
      <c r="M735" s="177"/>
      <c r="N735" s="8"/>
    </row>
    <row r="736" spans="1:14" x14ac:dyDescent="0.2">
      <c r="A736" s="2"/>
      <c r="B736" s="3"/>
      <c r="C736" s="4"/>
      <c r="D736" s="3"/>
      <c r="E736" s="3"/>
      <c r="F736" s="4"/>
      <c r="G736" s="3"/>
      <c r="H736" s="3"/>
      <c r="I736" s="3"/>
      <c r="J736" s="176"/>
      <c r="K736" s="8"/>
      <c r="L736" s="104"/>
      <c r="M736" s="3"/>
      <c r="N736" s="4"/>
    </row>
    <row r="737" spans="1:14" x14ac:dyDescent="0.2">
      <c r="A737" s="2"/>
      <c r="B737" s="3"/>
      <c r="C737" s="4"/>
      <c r="D737" s="3"/>
      <c r="E737" s="3"/>
      <c r="F737" s="4"/>
      <c r="G737" s="3"/>
      <c r="H737" s="3"/>
      <c r="I737" s="3"/>
      <c r="J737" s="177"/>
      <c r="K737" s="8"/>
      <c r="L737" s="3"/>
      <c r="M737" s="176"/>
      <c r="N737" s="8"/>
    </row>
    <row r="738" spans="1:14" x14ac:dyDescent="0.2">
      <c r="A738" s="2"/>
      <c r="B738" s="3"/>
      <c r="C738" s="4"/>
      <c r="D738" s="3"/>
      <c r="E738" s="3"/>
      <c r="F738" s="4"/>
      <c r="G738" s="3"/>
      <c r="H738" s="3"/>
      <c r="I738" s="4"/>
      <c r="J738" s="3"/>
      <c r="K738" s="3"/>
      <c r="L738" s="3"/>
      <c r="M738" s="177"/>
      <c r="N738" s="8"/>
    </row>
    <row r="739" spans="1:14" x14ac:dyDescent="0.2">
      <c r="A739" s="2"/>
      <c r="B739" s="3"/>
      <c r="C739" s="4"/>
      <c r="D739" s="3"/>
      <c r="E739" s="3"/>
      <c r="F739" s="3"/>
      <c r="G739" s="176"/>
      <c r="H739" s="8"/>
      <c r="I739" s="104"/>
      <c r="J739" s="3"/>
      <c r="K739" s="3"/>
      <c r="L739" s="3"/>
      <c r="M739" s="3"/>
      <c r="N739" s="4"/>
    </row>
    <row r="740" spans="1:14" x14ac:dyDescent="0.2">
      <c r="A740" s="2"/>
      <c r="B740" s="3"/>
      <c r="C740" s="4"/>
      <c r="D740" s="3"/>
      <c r="E740" s="3"/>
      <c r="F740" s="3"/>
      <c r="G740" s="177"/>
      <c r="H740" s="8"/>
      <c r="I740" s="4"/>
      <c r="J740" s="3"/>
      <c r="K740" s="3"/>
      <c r="L740" s="3"/>
      <c r="M740" s="176"/>
      <c r="N740" s="8"/>
    </row>
    <row r="741" spans="1:14" x14ac:dyDescent="0.2">
      <c r="A741" s="2"/>
      <c r="B741" s="3"/>
      <c r="C741" s="4"/>
      <c r="D741" s="3"/>
      <c r="E741" s="3"/>
      <c r="F741" s="3"/>
      <c r="G741" s="3"/>
      <c r="H741" s="3"/>
      <c r="I741" s="4"/>
      <c r="J741" s="3"/>
      <c r="K741" s="3"/>
      <c r="L741" s="3"/>
      <c r="M741" s="177"/>
      <c r="N741" s="8"/>
    </row>
    <row r="742" spans="1:14" x14ac:dyDescent="0.2">
      <c r="A742" s="2"/>
      <c r="B742" s="3"/>
      <c r="C742" s="4"/>
      <c r="D742" s="3"/>
      <c r="E742" s="3"/>
      <c r="F742" s="3"/>
      <c r="G742" s="3"/>
      <c r="H742" s="3"/>
      <c r="I742" s="3"/>
      <c r="J742" s="176"/>
      <c r="K742" s="8"/>
      <c r="L742" s="104"/>
      <c r="M742" s="3"/>
      <c r="N742" s="4"/>
    </row>
    <row r="743" spans="1:14" x14ac:dyDescent="0.2">
      <c r="A743" s="2"/>
      <c r="B743" s="3"/>
      <c r="C743" s="4"/>
      <c r="D743" s="3"/>
      <c r="E743" s="3"/>
      <c r="F743" s="3"/>
      <c r="G743" s="3"/>
      <c r="H743" s="3"/>
      <c r="I743" s="3"/>
      <c r="J743" s="177"/>
      <c r="K743" s="8"/>
      <c r="L743" s="3"/>
      <c r="M743" s="176"/>
      <c r="N743" s="8"/>
    </row>
    <row r="744" spans="1:14" x14ac:dyDescent="0.2">
      <c r="A744" s="2"/>
      <c r="B744" s="3"/>
      <c r="C744" s="4"/>
      <c r="D744" s="3"/>
      <c r="E744" s="3"/>
      <c r="F744" s="3"/>
      <c r="G744" s="3"/>
      <c r="H744" s="3"/>
      <c r="I744" s="3"/>
      <c r="J744" s="3"/>
      <c r="K744" s="3"/>
      <c r="L744" s="3"/>
      <c r="M744" s="177"/>
      <c r="N744" s="8"/>
    </row>
    <row r="745" spans="1:14" x14ac:dyDescent="0.2">
      <c r="A745" s="176"/>
      <c r="B745" s="8"/>
      <c r="C745" s="102"/>
      <c r="D745" s="3"/>
      <c r="E745" s="3"/>
      <c r="F745" s="3"/>
      <c r="G745" s="3"/>
      <c r="H745" s="3"/>
      <c r="I745" s="3"/>
      <c r="J745" s="3"/>
      <c r="K745" s="3"/>
      <c r="L745" s="3"/>
      <c r="M745" s="3"/>
      <c r="N745" s="4"/>
    </row>
    <row r="746" spans="1:14" x14ac:dyDescent="0.2">
      <c r="A746" s="177"/>
      <c r="B746" s="8"/>
      <c r="C746" s="49"/>
      <c r="D746" s="3"/>
      <c r="E746" s="3"/>
      <c r="F746" s="3"/>
      <c r="G746" s="3"/>
      <c r="H746" s="3"/>
      <c r="I746" s="3"/>
      <c r="J746" s="3"/>
      <c r="K746" s="3"/>
      <c r="L746" s="3"/>
      <c r="M746" s="176"/>
      <c r="N746" s="8"/>
    </row>
    <row r="747" spans="1:14" x14ac:dyDescent="0.2">
      <c r="A747" s="2"/>
      <c r="B747" s="3"/>
      <c r="C747" s="4"/>
      <c r="D747" s="3"/>
      <c r="E747" s="3"/>
      <c r="F747" s="3"/>
      <c r="G747" s="3"/>
      <c r="H747" s="3"/>
      <c r="I747" s="3"/>
      <c r="J747" s="3"/>
      <c r="K747" s="3"/>
      <c r="L747" s="3"/>
      <c r="M747" s="177"/>
      <c r="N747" s="8"/>
    </row>
    <row r="748" spans="1:14" x14ac:dyDescent="0.2">
      <c r="A748" s="2"/>
      <c r="B748" s="3"/>
      <c r="C748" s="4"/>
      <c r="D748" s="3"/>
      <c r="E748" s="3"/>
      <c r="F748" s="3"/>
      <c r="G748" s="3"/>
      <c r="H748" s="3"/>
      <c r="I748" s="3"/>
      <c r="J748" s="176"/>
      <c r="K748" s="8"/>
      <c r="L748" s="104"/>
      <c r="M748" s="3"/>
      <c r="N748" s="4"/>
    </row>
    <row r="749" spans="1:14" x14ac:dyDescent="0.2">
      <c r="A749" s="2"/>
      <c r="B749" s="3"/>
      <c r="C749" s="4"/>
      <c r="D749" s="3"/>
      <c r="E749" s="3"/>
      <c r="F749" s="3"/>
      <c r="G749" s="3"/>
      <c r="H749" s="3"/>
      <c r="I749" s="3"/>
      <c r="J749" s="177"/>
      <c r="K749" s="8"/>
      <c r="L749" s="3"/>
      <c r="M749" s="176"/>
      <c r="N749" s="8"/>
    </row>
    <row r="750" spans="1:14" x14ac:dyDescent="0.2">
      <c r="A750" s="2"/>
      <c r="B750" s="3"/>
      <c r="C750" s="4"/>
      <c r="D750" s="3"/>
      <c r="E750" s="3"/>
      <c r="F750" s="3"/>
      <c r="I750" s="4"/>
      <c r="J750" s="3"/>
      <c r="K750" s="3"/>
      <c r="L750" s="3"/>
      <c r="M750" s="177"/>
      <c r="N750" s="8"/>
    </row>
    <row r="751" spans="1:14" x14ac:dyDescent="0.2">
      <c r="A751" s="2"/>
      <c r="B751" s="3"/>
      <c r="C751" s="4"/>
      <c r="D751" s="3"/>
      <c r="E751" s="3"/>
      <c r="F751" s="3"/>
      <c r="G751" s="176"/>
      <c r="H751" s="8"/>
      <c r="I751" s="104"/>
      <c r="J751" s="3"/>
      <c r="K751" s="3"/>
      <c r="L751" s="3"/>
      <c r="M751" s="3"/>
      <c r="N751" s="4"/>
    </row>
    <row r="752" spans="1:14" x14ac:dyDescent="0.2">
      <c r="A752" s="2"/>
      <c r="B752" s="3"/>
      <c r="C752" s="4"/>
      <c r="D752" s="3"/>
      <c r="E752" s="3"/>
      <c r="F752" s="4"/>
      <c r="G752" s="177"/>
      <c r="H752" s="8"/>
      <c r="I752" s="4"/>
      <c r="J752" s="3"/>
      <c r="K752" s="3"/>
      <c r="L752" s="3"/>
      <c r="M752" s="176"/>
      <c r="N752" s="8"/>
    </row>
    <row r="753" spans="1:14" x14ac:dyDescent="0.2">
      <c r="A753" s="2"/>
      <c r="B753" s="3"/>
      <c r="C753" s="4"/>
      <c r="D753" s="3"/>
      <c r="E753" s="3"/>
      <c r="F753" s="4"/>
      <c r="G753" s="3"/>
      <c r="H753" s="3"/>
      <c r="I753" s="4"/>
      <c r="J753" s="3"/>
      <c r="K753" s="3"/>
      <c r="L753" s="3"/>
      <c r="M753" s="177"/>
      <c r="N753" s="8"/>
    </row>
    <row r="754" spans="1:14" x14ac:dyDescent="0.2">
      <c r="A754" s="2"/>
      <c r="B754" s="3"/>
      <c r="C754" s="4"/>
      <c r="D754" s="3"/>
      <c r="E754" s="3"/>
      <c r="F754" s="4"/>
      <c r="G754" s="3"/>
      <c r="H754" s="3"/>
      <c r="I754" s="3"/>
      <c r="J754" s="176"/>
      <c r="K754" s="8"/>
      <c r="L754" s="104"/>
      <c r="M754" s="3"/>
      <c r="N754" s="4"/>
    </row>
    <row r="755" spans="1:14" x14ac:dyDescent="0.2">
      <c r="A755" s="2"/>
      <c r="B755" s="3"/>
      <c r="C755" s="4"/>
      <c r="D755" s="3"/>
      <c r="E755" s="3"/>
      <c r="F755" s="4"/>
      <c r="G755" s="3"/>
      <c r="H755" s="3"/>
      <c r="I755" s="3"/>
      <c r="J755" s="177"/>
      <c r="K755" s="8"/>
      <c r="L755" s="3"/>
      <c r="M755" s="176"/>
      <c r="N755" s="8"/>
    </row>
    <row r="756" spans="1:14" x14ac:dyDescent="0.2">
      <c r="A756" s="2"/>
      <c r="B756" s="3"/>
      <c r="C756" s="4"/>
      <c r="F756" s="4"/>
      <c r="G756" s="3"/>
      <c r="H756" s="3"/>
      <c r="I756" s="3"/>
      <c r="J756" s="3"/>
      <c r="K756" s="3"/>
      <c r="L756" s="3"/>
      <c r="M756" s="177"/>
      <c r="N756" s="8"/>
    </row>
    <row r="757" spans="1:14" x14ac:dyDescent="0.2">
      <c r="A757" s="2"/>
      <c r="B757" s="3"/>
      <c r="C757" s="3"/>
      <c r="D757" s="176"/>
      <c r="E757" s="8"/>
      <c r="F757" s="104"/>
      <c r="G757" s="3"/>
      <c r="H757" s="3"/>
      <c r="I757" s="3"/>
      <c r="J757" s="3"/>
      <c r="K757" s="3"/>
      <c r="L757" s="3"/>
      <c r="M757" s="3"/>
      <c r="N757" s="4"/>
    </row>
    <row r="758" spans="1:14" x14ac:dyDescent="0.2">
      <c r="A758" s="2"/>
      <c r="B758" s="3"/>
      <c r="C758" s="3"/>
      <c r="D758" s="177"/>
      <c r="E758" s="8"/>
      <c r="F758" s="4"/>
      <c r="G758" s="3"/>
      <c r="H758" s="3"/>
      <c r="I758" s="3"/>
      <c r="J758" s="3"/>
      <c r="K758" s="3"/>
      <c r="L758" s="3"/>
      <c r="M758" s="176"/>
      <c r="N758" s="8"/>
    </row>
    <row r="759" spans="1:14" x14ac:dyDescent="0.2">
      <c r="A759" s="2"/>
      <c r="B759" s="3"/>
      <c r="C759" s="3"/>
      <c r="D759" s="3"/>
      <c r="E759" s="3"/>
      <c r="F759" s="4"/>
      <c r="G759" s="3"/>
      <c r="H759" s="3"/>
      <c r="I759" s="3"/>
      <c r="J759" s="3"/>
      <c r="K759" s="3"/>
      <c r="L759" s="3"/>
      <c r="M759" s="177"/>
      <c r="N759" s="8"/>
    </row>
    <row r="760" spans="1:14" x14ac:dyDescent="0.2">
      <c r="A760" s="2"/>
      <c r="B760" s="3"/>
      <c r="C760" s="3"/>
      <c r="D760" s="3"/>
      <c r="E760" s="3"/>
      <c r="F760" s="4"/>
      <c r="G760" s="3"/>
      <c r="H760" s="3"/>
      <c r="I760" s="3"/>
      <c r="J760" s="176"/>
      <c r="K760" s="8"/>
      <c r="L760" s="104"/>
      <c r="M760" s="3"/>
      <c r="N760" s="4"/>
    </row>
    <row r="761" spans="1:14" x14ac:dyDescent="0.2">
      <c r="A761" s="2"/>
      <c r="B761" s="3"/>
      <c r="C761" s="3"/>
      <c r="D761" s="3"/>
      <c r="E761" s="3"/>
      <c r="F761" s="4"/>
      <c r="G761" s="3"/>
      <c r="H761" s="3"/>
      <c r="I761" s="3"/>
      <c r="J761" s="177"/>
      <c r="K761" s="8"/>
      <c r="L761" s="3"/>
      <c r="M761" s="176"/>
      <c r="N761" s="8"/>
    </row>
    <row r="762" spans="1:14" x14ac:dyDescent="0.2">
      <c r="A762" s="2"/>
      <c r="B762" s="3"/>
      <c r="C762" s="3"/>
      <c r="D762" s="3"/>
      <c r="E762" s="3"/>
      <c r="F762" s="4"/>
      <c r="I762" s="4"/>
      <c r="J762" s="3"/>
      <c r="K762" s="3"/>
      <c r="L762" s="3"/>
      <c r="M762" s="177"/>
      <c r="N762" s="8"/>
    </row>
    <row r="763" spans="1:14" x14ac:dyDescent="0.2">
      <c r="A763" s="2"/>
      <c r="B763" s="3"/>
      <c r="C763" s="3"/>
      <c r="D763" s="3"/>
      <c r="E763" s="3"/>
      <c r="F763" s="3"/>
      <c r="G763" s="176"/>
      <c r="H763" s="8"/>
      <c r="I763" s="104"/>
      <c r="J763" s="3"/>
      <c r="K763" s="3"/>
      <c r="L763" s="3"/>
      <c r="M763" s="3"/>
      <c r="N763" s="4"/>
    </row>
    <row r="764" spans="1:14" x14ac:dyDescent="0.2">
      <c r="A764" s="2"/>
      <c r="B764" s="3"/>
      <c r="C764" s="3"/>
      <c r="D764" s="3"/>
      <c r="E764" s="3"/>
      <c r="F764" s="3"/>
      <c r="G764" s="177"/>
      <c r="H764" s="8"/>
      <c r="I764" s="4"/>
      <c r="J764" s="3"/>
      <c r="K764" s="3"/>
      <c r="L764" s="3"/>
      <c r="M764" s="176"/>
      <c r="N764" s="8"/>
    </row>
    <row r="765" spans="1:14" x14ac:dyDescent="0.2">
      <c r="A765" s="2"/>
      <c r="B765" s="3"/>
      <c r="C765" s="3"/>
      <c r="D765" s="3"/>
      <c r="E765" s="3"/>
      <c r="F765" s="3"/>
      <c r="G765" s="3"/>
      <c r="H765" s="3"/>
      <c r="I765" s="4"/>
      <c r="J765" s="3"/>
      <c r="K765" s="3"/>
      <c r="L765" s="3"/>
      <c r="M765" s="177"/>
      <c r="N765" s="8"/>
    </row>
    <row r="766" spans="1:14" x14ac:dyDescent="0.2">
      <c r="A766" s="2"/>
      <c r="B766" s="3"/>
      <c r="C766" s="3"/>
      <c r="D766" s="3"/>
      <c r="E766" s="3"/>
      <c r="F766" s="3"/>
      <c r="G766" s="3"/>
      <c r="H766" s="3"/>
      <c r="I766" s="3"/>
      <c r="J766" s="176"/>
      <c r="K766" s="8"/>
      <c r="L766" s="104"/>
      <c r="M766" s="3"/>
      <c r="N766" s="4"/>
    </row>
    <row r="767" spans="1:14" x14ac:dyDescent="0.2">
      <c r="A767" s="2"/>
      <c r="B767" s="3"/>
      <c r="C767" s="3"/>
      <c r="D767" s="3"/>
      <c r="E767" s="3"/>
      <c r="F767" s="3"/>
      <c r="G767" s="3"/>
      <c r="H767" s="3"/>
      <c r="I767" s="3"/>
      <c r="J767" s="177"/>
      <c r="K767" s="8"/>
      <c r="L767" s="3"/>
      <c r="M767" s="176"/>
      <c r="N767" s="8"/>
    </row>
    <row r="768" spans="1:14" x14ac:dyDescent="0.2">
      <c r="A768" s="2"/>
      <c r="B768" s="3"/>
      <c r="C768" s="3"/>
      <c r="D768" s="3"/>
      <c r="E768" s="3"/>
      <c r="F768" s="3"/>
      <c r="G768" s="3"/>
      <c r="H768" s="3"/>
      <c r="I768" s="3"/>
      <c r="J768" s="3"/>
      <c r="K768" s="3"/>
      <c r="L768" s="3"/>
      <c r="M768" s="178"/>
      <c r="N768" s="27"/>
    </row>
    <row r="769" spans="1:14" x14ac:dyDescent="0.2">
      <c r="A769" s="47"/>
      <c r="B769" s="48"/>
      <c r="C769" s="48"/>
      <c r="D769" s="48"/>
      <c r="E769" s="48"/>
      <c r="F769" s="48"/>
      <c r="G769" s="48"/>
      <c r="H769" s="48"/>
      <c r="I769" s="48"/>
      <c r="J769" s="48"/>
      <c r="K769" s="48"/>
      <c r="L769" s="48"/>
      <c r="M769" s="48"/>
      <c r="N769" s="49"/>
    </row>
    <row r="770" spans="1:14" x14ac:dyDescent="0.2">
      <c r="A770" s="2"/>
      <c r="B770" s="3"/>
      <c r="C770" s="3"/>
      <c r="D770" s="3"/>
      <c r="E770" s="3"/>
      <c r="F770" s="3"/>
      <c r="G770" s="3"/>
      <c r="H770" s="3"/>
      <c r="I770" s="3"/>
      <c r="J770" s="3"/>
      <c r="K770" s="3"/>
      <c r="L770" s="3"/>
      <c r="M770" s="176"/>
      <c r="N770" s="8"/>
    </row>
    <row r="771" spans="1:14" x14ac:dyDescent="0.2">
      <c r="A771" s="2"/>
      <c r="B771" s="3"/>
      <c r="C771" s="3"/>
      <c r="D771" s="3"/>
      <c r="E771" s="3"/>
      <c r="F771" s="3"/>
      <c r="G771" s="3"/>
      <c r="H771" s="3"/>
      <c r="I771" s="3"/>
      <c r="J771" s="3"/>
      <c r="K771" s="3"/>
      <c r="L771" s="3"/>
      <c r="M771" s="177"/>
      <c r="N771" s="8"/>
    </row>
    <row r="772" spans="1:14" x14ac:dyDescent="0.2">
      <c r="A772" s="2"/>
      <c r="B772" s="3"/>
      <c r="C772" s="3"/>
      <c r="D772" s="3"/>
      <c r="E772" s="3"/>
      <c r="F772" s="3"/>
      <c r="G772" s="3"/>
      <c r="H772" s="3"/>
      <c r="I772" s="3"/>
      <c r="J772" s="176"/>
      <c r="K772" s="8"/>
      <c r="L772" s="104"/>
      <c r="M772" s="3"/>
      <c r="N772" s="4"/>
    </row>
    <row r="773" spans="1:14" x14ac:dyDescent="0.2">
      <c r="A773" s="2"/>
      <c r="B773" s="3"/>
      <c r="C773" s="3"/>
      <c r="D773" s="3"/>
      <c r="E773" s="3"/>
      <c r="F773" s="3"/>
      <c r="G773" s="3"/>
      <c r="H773" s="3"/>
      <c r="I773" s="3"/>
      <c r="J773" s="177"/>
      <c r="K773" s="8"/>
      <c r="L773" s="3"/>
      <c r="M773" s="176"/>
      <c r="N773" s="8"/>
    </row>
    <row r="774" spans="1:14" x14ac:dyDescent="0.2">
      <c r="A774" s="2"/>
      <c r="B774" s="3"/>
      <c r="C774" s="3"/>
      <c r="D774" s="3"/>
      <c r="E774" s="3"/>
      <c r="F774" s="3"/>
      <c r="G774" s="3"/>
      <c r="H774" s="3"/>
      <c r="I774" s="4"/>
      <c r="J774" s="3"/>
      <c r="K774" s="3"/>
      <c r="L774" s="3"/>
      <c r="M774" s="177"/>
      <c r="N774" s="8"/>
    </row>
    <row r="775" spans="1:14" x14ac:dyDescent="0.2">
      <c r="A775" s="2"/>
      <c r="B775" s="3"/>
      <c r="C775" s="3"/>
      <c r="D775" s="3"/>
      <c r="E775" s="3"/>
      <c r="F775" s="3"/>
      <c r="G775" s="176"/>
      <c r="H775" s="8"/>
      <c r="I775" s="104"/>
      <c r="J775" s="3"/>
      <c r="K775" s="3"/>
      <c r="L775" s="3"/>
      <c r="M775" s="3"/>
      <c r="N775" s="4"/>
    </row>
    <row r="776" spans="1:14" x14ac:dyDescent="0.2">
      <c r="A776" s="2"/>
      <c r="B776" s="3"/>
      <c r="C776" s="3"/>
      <c r="D776" s="3"/>
      <c r="E776" s="3"/>
      <c r="F776" s="3"/>
      <c r="G776" s="177"/>
      <c r="H776" s="8"/>
      <c r="I776" s="4"/>
      <c r="J776" s="3"/>
      <c r="K776" s="3"/>
      <c r="L776" s="3"/>
      <c r="M776" s="176"/>
      <c r="N776" s="8"/>
    </row>
    <row r="777" spans="1:14" x14ac:dyDescent="0.2">
      <c r="A777" s="2"/>
      <c r="B777" s="3"/>
      <c r="C777" s="3"/>
      <c r="D777" s="3"/>
      <c r="E777" s="3"/>
      <c r="F777" s="4"/>
      <c r="G777" s="3"/>
      <c r="H777" s="3"/>
      <c r="I777" s="4"/>
      <c r="J777" s="3"/>
      <c r="K777" s="3"/>
      <c r="L777" s="3"/>
      <c r="M777" s="177"/>
      <c r="N777" s="8"/>
    </row>
    <row r="778" spans="1:14" x14ac:dyDescent="0.2">
      <c r="A778" s="2"/>
      <c r="B778" s="3"/>
      <c r="C778" s="3"/>
      <c r="D778" s="3"/>
      <c r="E778" s="3"/>
      <c r="F778" s="4"/>
      <c r="G778" s="3"/>
      <c r="H778" s="3"/>
      <c r="I778" s="3"/>
      <c r="J778" s="176"/>
      <c r="K778" s="8"/>
      <c r="L778" s="104"/>
      <c r="M778" s="3"/>
      <c r="N778" s="4"/>
    </row>
    <row r="779" spans="1:14" x14ac:dyDescent="0.2">
      <c r="A779" s="2"/>
      <c r="B779" s="3"/>
      <c r="C779" s="3"/>
      <c r="D779" s="3"/>
      <c r="E779" s="3"/>
      <c r="F779" s="4"/>
      <c r="G779" s="3"/>
      <c r="H779" s="3"/>
      <c r="I779" s="3"/>
      <c r="J779" s="177"/>
      <c r="K779" s="8"/>
      <c r="L779" s="3"/>
      <c r="M779" s="176"/>
      <c r="N779" s="8"/>
    </row>
    <row r="780" spans="1:14" x14ac:dyDescent="0.2">
      <c r="A780" s="2"/>
      <c r="B780" s="3"/>
      <c r="C780" s="3"/>
      <c r="D780" s="3"/>
      <c r="E780" s="3"/>
      <c r="F780" s="4"/>
      <c r="G780" s="3"/>
      <c r="H780" s="3"/>
      <c r="I780" s="3"/>
      <c r="J780" s="3"/>
      <c r="K780" s="3"/>
      <c r="L780" s="3"/>
      <c r="M780" s="177"/>
      <c r="N780" s="8"/>
    </row>
    <row r="781" spans="1:14" x14ac:dyDescent="0.2">
      <c r="A781" s="2"/>
      <c r="B781" s="3"/>
      <c r="C781" s="3"/>
      <c r="D781" s="176"/>
      <c r="E781" s="8"/>
      <c r="F781" s="104"/>
      <c r="G781" s="3"/>
      <c r="H781" s="3"/>
      <c r="I781" s="3"/>
      <c r="J781" s="3"/>
      <c r="K781" s="3"/>
      <c r="L781" s="3"/>
      <c r="M781" s="3"/>
      <c r="N781" s="4"/>
    </row>
    <row r="782" spans="1:14" x14ac:dyDescent="0.2">
      <c r="A782" s="2"/>
      <c r="B782" s="3"/>
      <c r="C782" s="3"/>
      <c r="D782" s="177"/>
      <c r="E782" s="8"/>
      <c r="F782" s="4"/>
      <c r="G782" s="3"/>
      <c r="H782" s="3"/>
      <c r="I782" s="3"/>
      <c r="J782" s="3"/>
      <c r="K782" s="3"/>
      <c r="L782" s="3"/>
      <c r="M782" s="176"/>
      <c r="N782" s="8"/>
    </row>
    <row r="783" spans="1:14" x14ac:dyDescent="0.2">
      <c r="A783" s="2"/>
      <c r="B783" s="3"/>
      <c r="C783" s="4"/>
      <c r="D783" s="3"/>
      <c r="E783" s="3"/>
      <c r="F783" s="4"/>
      <c r="G783" s="3"/>
      <c r="H783" s="3"/>
      <c r="I783" s="3"/>
      <c r="J783" s="3"/>
      <c r="K783" s="3"/>
      <c r="L783" s="3"/>
      <c r="M783" s="177"/>
      <c r="N783" s="8"/>
    </row>
    <row r="784" spans="1:14" x14ac:dyDescent="0.2">
      <c r="A784" s="2"/>
      <c r="B784" s="3"/>
      <c r="C784" s="4"/>
      <c r="D784" s="3"/>
      <c r="E784" s="3"/>
      <c r="F784" s="4"/>
      <c r="G784" s="3"/>
      <c r="H784" s="3"/>
      <c r="I784" s="3"/>
      <c r="J784" s="176"/>
      <c r="K784" s="8"/>
      <c r="L784" s="104"/>
      <c r="M784" s="3"/>
      <c r="N784" s="4"/>
    </row>
    <row r="785" spans="1:14" x14ac:dyDescent="0.2">
      <c r="A785" s="2"/>
      <c r="B785" s="3"/>
      <c r="C785" s="4"/>
      <c r="D785" s="3"/>
      <c r="E785" s="3"/>
      <c r="F785" s="4"/>
      <c r="G785" s="3"/>
      <c r="H785" s="3"/>
      <c r="I785" s="3"/>
      <c r="J785" s="177"/>
      <c r="K785" s="8"/>
      <c r="L785" s="3"/>
      <c r="M785" s="176"/>
      <c r="N785" s="8"/>
    </row>
    <row r="786" spans="1:14" x14ac:dyDescent="0.2">
      <c r="A786" s="2"/>
      <c r="B786" s="3"/>
      <c r="C786" s="4"/>
      <c r="D786" s="3"/>
      <c r="E786" s="3"/>
      <c r="F786" s="4"/>
      <c r="G786" s="3"/>
      <c r="H786" s="3"/>
      <c r="I786" s="4"/>
      <c r="J786" s="3"/>
      <c r="K786" s="3"/>
      <c r="L786" s="3"/>
      <c r="M786" s="177"/>
      <c r="N786" s="8"/>
    </row>
    <row r="787" spans="1:14" x14ac:dyDescent="0.2">
      <c r="A787" s="2"/>
      <c r="B787" s="3"/>
      <c r="C787" s="4"/>
      <c r="D787" s="3"/>
      <c r="E787" s="3"/>
      <c r="F787" s="3"/>
      <c r="G787" s="176"/>
      <c r="H787" s="8"/>
      <c r="I787" s="104"/>
      <c r="J787" s="3"/>
      <c r="K787" s="3"/>
      <c r="L787" s="3"/>
      <c r="M787" s="3"/>
      <c r="N787" s="4"/>
    </row>
    <row r="788" spans="1:14" x14ac:dyDescent="0.2">
      <c r="A788" s="2"/>
      <c r="B788" s="3"/>
      <c r="C788" s="4"/>
      <c r="D788" s="3"/>
      <c r="E788" s="3"/>
      <c r="F788" s="3"/>
      <c r="G788" s="177"/>
      <c r="H788" s="8"/>
      <c r="I788" s="4"/>
      <c r="J788" s="3"/>
      <c r="K788" s="3"/>
      <c r="L788" s="3"/>
      <c r="M788" s="176"/>
      <c r="N788" s="8"/>
    </row>
    <row r="789" spans="1:14" x14ac:dyDescent="0.2">
      <c r="A789" s="2"/>
      <c r="B789" s="3"/>
      <c r="C789" s="4"/>
      <c r="D789" s="3"/>
      <c r="E789" s="3"/>
      <c r="F789" s="3"/>
      <c r="G789" s="3"/>
      <c r="H789" s="3"/>
      <c r="I789" s="4"/>
      <c r="J789" s="3"/>
      <c r="K789" s="3"/>
      <c r="L789" s="3"/>
      <c r="M789" s="177"/>
      <c r="N789" s="8"/>
    </row>
    <row r="790" spans="1:14" x14ac:dyDescent="0.2">
      <c r="A790" s="2"/>
      <c r="B790" s="3"/>
      <c r="C790" s="4"/>
      <c r="D790" s="3"/>
      <c r="E790" s="3"/>
      <c r="F790" s="3"/>
      <c r="G790" s="3"/>
      <c r="H790" s="3"/>
      <c r="I790" s="3"/>
      <c r="J790" s="176"/>
      <c r="K790" s="8"/>
      <c r="L790" s="104"/>
      <c r="M790" s="3"/>
      <c r="N790" s="4"/>
    </row>
    <row r="791" spans="1:14" x14ac:dyDescent="0.2">
      <c r="A791" s="2"/>
      <c r="B791" s="3"/>
      <c r="C791" s="4"/>
      <c r="D791" s="3"/>
      <c r="E791" s="3"/>
      <c r="F791" s="3"/>
      <c r="G791" s="3"/>
      <c r="H791" s="3"/>
      <c r="I791" s="3"/>
      <c r="J791" s="177"/>
      <c r="K791" s="8"/>
      <c r="L791" s="3"/>
      <c r="M791" s="176"/>
      <c r="N791" s="8"/>
    </row>
    <row r="792" spans="1:14" x14ac:dyDescent="0.2">
      <c r="A792" s="2"/>
      <c r="B792" s="3"/>
      <c r="C792" s="4"/>
      <c r="D792" s="3"/>
      <c r="E792" s="3"/>
      <c r="F792" s="3"/>
      <c r="G792" s="3"/>
      <c r="H792" s="3"/>
      <c r="I792" s="3"/>
      <c r="J792" s="3"/>
      <c r="K792" s="3"/>
      <c r="L792" s="3"/>
      <c r="M792" s="177"/>
      <c r="N792" s="8"/>
    </row>
    <row r="793" spans="1:14" x14ac:dyDescent="0.2">
      <c r="A793" s="176"/>
      <c r="B793" s="8"/>
      <c r="C793" s="102"/>
      <c r="D793" s="3"/>
      <c r="E793" s="3"/>
      <c r="F793" s="3"/>
      <c r="G793" s="3"/>
      <c r="H793" s="3"/>
      <c r="I793" s="3"/>
      <c r="J793" s="3"/>
      <c r="K793" s="3"/>
      <c r="L793" s="3"/>
      <c r="M793" s="3"/>
      <c r="N793" s="4"/>
    </row>
    <row r="794" spans="1:14" x14ac:dyDescent="0.2">
      <c r="A794" s="177"/>
      <c r="B794" s="8"/>
      <c r="C794" s="49"/>
      <c r="D794" s="3"/>
      <c r="E794" s="3"/>
      <c r="F794" s="3"/>
      <c r="G794" s="3"/>
      <c r="H794" s="3"/>
      <c r="I794" s="3"/>
      <c r="J794" s="3"/>
      <c r="K794" s="3"/>
      <c r="L794" s="3"/>
      <c r="M794" s="176"/>
      <c r="N794" s="8"/>
    </row>
    <row r="795" spans="1:14" x14ac:dyDescent="0.2">
      <c r="A795" s="2"/>
      <c r="B795" s="3"/>
      <c r="C795" s="4"/>
      <c r="D795" s="3"/>
      <c r="E795" s="3"/>
      <c r="F795" s="3"/>
      <c r="G795" s="3"/>
      <c r="H795" s="3"/>
      <c r="I795" s="3"/>
      <c r="J795" s="3"/>
      <c r="K795" s="3"/>
      <c r="L795" s="3"/>
      <c r="M795" s="177"/>
      <c r="N795" s="8"/>
    </row>
    <row r="796" spans="1:14" x14ac:dyDescent="0.2">
      <c r="A796" s="2"/>
      <c r="B796" s="3"/>
      <c r="C796" s="4"/>
      <c r="D796" s="3"/>
      <c r="E796" s="3"/>
      <c r="F796" s="3"/>
      <c r="G796" s="3"/>
      <c r="H796" s="3"/>
      <c r="I796" s="3"/>
      <c r="J796" s="176"/>
      <c r="K796" s="8"/>
      <c r="L796" s="104"/>
      <c r="M796" s="3"/>
      <c r="N796" s="4"/>
    </row>
    <row r="797" spans="1:14" x14ac:dyDescent="0.2">
      <c r="A797" s="2"/>
      <c r="B797" s="3"/>
      <c r="C797" s="4"/>
      <c r="D797" s="3"/>
      <c r="E797" s="3"/>
      <c r="F797" s="3"/>
      <c r="G797" s="3"/>
      <c r="H797" s="3"/>
      <c r="I797" s="3"/>
      <c r="J797" s="177"/>
      <c r="K797" s="8"/>
      <c r="L797" s="3"/>
      <c r="M797" s="176"/>
      <c r="N797" s="8"/>
    </row>
    <row r="798" spans="1:14" x14ac:dyDescent="0.2">
      <c r="A798" s="2"/>
      <c r="B798" s="3"/>
      <c r="C798" s="4"/>
      <c r="D798" s="3"/>
      <c r="E798" s="3"/>
      <c r="F798" s="3"/>
      <c r="I798" s="4"/>
      <c r="J798" s="3"/>
      <c r="K798" s="3"/>
      <c r="L798" s="3"/>
      <c r="M798" s="177"/>
      <c r="N798" s="8"/>
    </row>
    <row r="799" spans="1:14" x14ac:dyDescent="0.2">
      <c r="A799" s="2"/>
      <c r="B799" s="3"/>
      <c r="C799" s="4"/>
      <c r="D799" s="3"/>
      <c r="E799" s="3"/>
      <c r="F799" s="3"/>
      <c r="G799" s="176"/>
      <c r="H799" s="8"/>
      <c r="I799" s="104"/>
      <c r="J799" s="3"/>
      <c r="K799" s="3"/>
      <c r="L799" s="3"/>
      <c r="M799" s="3"/>
      <c r="N799" s="4"/>
    </row>
    <row r="800" spans="1:14" x14ac:dyDescent="0.2">
      <c r="A800" s="2"/>
      <c r="B800" s="3"/>
      <c r="C800" s="4"/>
      <c r="D800" s="3"/>
      <c r="E800" s="3"/>
      <c r="F800" s="4"/>
      <c r="G800" s="177"/>
      <c r="H800" s="8"/>
      <c r="I800" s="4"/>
      <c r="J800" s="3"/>
      <c r="K800" s="3"/>
      <c r="L800" s="3"/>
      <c r="M800" s="176"/>
      <c r="N800" s="8"/>
    </row>
    <row r="801" spans="1:14" x14ac:dyDescent="0.2">
      <c r="A801" s="2"/>
      <c r="B801" s="3"/>
      <c r="C801" s="4"/>
      <c r="D801" s="3"/>
      <c r="E801" s="3"/>
      <c r="F801" s="4"/>
      <c r="G801" s="3"/>
      <c r="H801" s="3"/>
      <c r="I801" s="4"/>
      <c r="J801" s="3"/>
      <c r="K801" s="3"/>
      <c r="L801" s="3"/>
      <c r="M801" s="177"/>
      <c r="N801" s="8"/>
    </row>
    <row r="802" spans="1:14" x14ac:dyDescent="0.2">
      <c r="A802" s="2"/>
      <c r="B802" s="3"/>
      <c r="C802" s="4"/>
      <c r="D802" s="3"/>
      <c r="E802" s="3"/>
      <c r="F802" s="4"/>
      <c r="G802" s="3"/>
      <c r="H802" s="3"/>
      <c r="I802" s="3"/>
      <c r="J802" s="176"/>
      <c r="K802" s="8"/>
      <c r="L802" s="104"/>
      <c r="M802" s="3"/>
      <c r="N802" s="4"/>
    </row>
    <row r="803" spans="1:14" x14ac:dyDescent="0.2">
      <c r="A803" s="2"/>
      <c r="B803" s="3"/>
      <c r="C803" s="4"/>
      <c r="D803" s="3"/>
      <c r="E803" s="3"/>
      <c r="F803" s="4"/>
      <c r="G803" s="3"/>
      <c r="H803" s="3"/>
      <c r="I803" s="3"/>
      <c r="J803" s="177"/>
      <c r="K803" s="8"/>
      <c r="L803" s="3"/>
      <c r="M803" s="176"/>
      <c r="N803" s="8"/>
    </row>
    <row r="804" spans="1:14" x14ac:dyDescent="0.2">
      <c r="A804" s="2"/>
      <c r="B804" s="3"/>
      <c r="C804" s="4"/>
      <c r="F804" s="4"/>
      <c r="G804" s="3"/>
      <c r="H804" s="3"/>
      <c r="I804" s="3"/>
      <c r="J804" s="3"/>
      <c r="K804" s="3"/>
      <c r="L804" s="3"/>
      <c r="M804" s="177"/>
      <c r="N804" s="8"/>
    </row>
    <row r="805" spans="1:14" x14ac:dyDescent="0.2">
      <c r="A805" s="2"/>
      <c r="B805" s="3"/>
      <c r="C805" s="3"/>
      <c r="D805" s="176"/>
      <c r="E805" s="8"/>
      <c r="F805" s="104"/>
      <c r="G805" s="3"/>
      <c r="H805" s="3"/>
      <c r="I805" s="3"/>
      <c r="J805" s="3"/>
      <c r="K805" s="3"/>
      <c r="L805" s="3"/>
      <c r="M805" s="3"/>
      <c r="N805" s="4"/>
    </row>
    <row r="806" spans="1:14" x14ac:dyDescent="0.2">
      <c r="A806" s="2"/>
      <c r="B806" s="3"/>
      <c r="C806" s="3"/>
      <c r="D806" s="177"/>
      <c r="E806" s="8"/>
      <c r="F806" s="4"/>
      <c r="G806" s="3"/>
      <c r="H806" s="3"/>
      <c r="I806" s="3"/>
      <c r="J806" s="3"/>
      <c r="K806" s="3"/>
      <c r="L806" s="3"/>
      <c r="M806" s="176"/>
      <c r="N806" s="8"/>
    </row>
    <row r="807" spans="1:14" x14ac:dyDescent="0.2">
      <c r="A807" s="2"/>
      <c r="B807" s="3"/>
      <c r="C807" s="3"/>
      <c r="D807" s="3"/>
      <c r="E807" s="3"/>
      <c r="F807" s="4"/>
      <c r="G807" s="3"/>
      <c r="H807" s="3"/>
      <c r="I807" s="3"/>
      <c r="J807" s="3"/>
      <c r="K807" s="3"/>
      <c r="L807" s="3"/>
      <c r="M807" s="177"/>
      <c r="N807" s="8"/>
    </row>
    <row r="808" spans="1:14" x14ac:dyDescent="0.2">
      <c r="A808" s="2"/>
      <c r="B808" s="3"/>
      <c r="C808" s="3"/>
      <c r="D808" s="3"/>
      <c r="E808" s="3"/>
      <c r="F808" s="4"/>
      <c r="G808" s="3"/>
      <c r="H808" s="3"/>
      <c r="I808" s="3"/>
      <c r="J808" s="176"/>
      <c r="K808" s="8"/>
      <c r="L808" s="104"/>
      <c r="M808" s="3"/>
      <c r="N808" s="4"/>
    </row>
    <row r="809" spans="1:14" x14ac:dyDescent="0.2">
      <c r="A809" s="2"/>
      <c r="B809" s="3"/>
      <c r="C809" s="3"/>
      <c r="D809" s="3"/>
      <c r="E809" s="3"/>
      <c r="F809" s="4"/>
      <c r="G809" s="3"/>
      <c r="H809" s="3"/>
      <c r="I809" s="3"/>
      <c r="J809" s="177"/>
      <c r="K809" s="8"/>
      <c r="L809" s="3"/>
      <c r="M809" s="176"/>
      <c r="N809" s="8"/>
    </row>
    <row r="810" spans="1:14" x14ac:dyDescent="0.2">
      <c r="A810" s="2"/>
      <c r="B810" s="3"/>
      <c r="C810" s="3"/>
      <c r="D810" s="3"/>
      <c r="E810" s="3"/>
      <c r="F810" s="4"/>
      <c r="I810" s="4"/>
      <c r="J810" s="3"/>
      <c r="K810" s="3"/>
      <c r="L810" s="3"/>
      <c r="M810" s="177"/>
      <c r="N810" s="8"/>
    </row>
    <row r="811" spans="1:14" x14ac:dyDescent="0.2">
      <c r="A811" s="2"/>
      <c r="B811" s="3"/>
      <c r="C811" s="3"/>
      <c r="D811" s="3"/>
      <c r="E811" s="3"/>
      <c r="F811" s="3"/>
      <c r="G811" s="176"/>
      <c r="H811" s="8"/>
      <c r="I811" s="104"/>
      <c r="J811" s="3"/>
      <c r="K811" s="3"/>
      <c r="L811" s="3"/>
      <c r="M811" s="3"/>
      <c r="N811" s="4"/>
    </row>
    <row r="812" spans="1:14" x14ac:dyDescent="0.2">
      <c r="A812" s="2"/>
      <c r="B812" s="3"/>
      <c r="C812" s="3"/>
      <c r="D812" s="3"/>
      <c r="E812" s="3"/>
      <c r="F812" s="3"/>
      <c r="G812" s="177"/>
      <c r="H812" s="8"/>
      <c r="I812" s="4"/>
      <c r="J812" s="3"/>
      <c r="K812" s="3"/>
      <c r="L812" s="3"/>
      <c r="M812" s="176"/>
      <c r="N812" s="8"/>
    </row>
    <row r="813" spans="1:14" x14ac:dyDescent="0.2">
      <c r="A813" s="2"/>
      <c r="B813" s="3"/>
      <c r="C813" s="3"/>
      <c r="D813" s="3"/>
      <c r="E813" s="3"/>
      <c r="F813" s="3"/>
      <c r="G813" s="3"/>
      <c r="H813" s="3"/>
      <c r="I813" s="4"/>
      <c r="J813" s="3"/>
      <c r="K813" s="3"/>
      <c r="L813" s="3"/>
      <c r="M813" s="177"/>
      <c r="N813" s="8"/>
    </row>
    <row r="814" spans="1:14" x14ac:dyDescent="0.2">
      <c r="A814" s="2"/>
      <c r="B814" s="3"/>
      <c r="C814" s="3"/>
      <c r="D814" s="3"/>
      <c r="E814" s="3"/>
      <c r="F814" s="3"/>
      <c r="G814" s="3"/>
      <c r="H814" s="3"/>
      <c r="I814" s="3"/>
      <c r="J814" s="176"/>
      <c r="K814" s="8"/>
      <c r="L814" s="104"/>
      <c r="M814" s="3"/>
      <c r="N814" s="4"/>
    </row>
    <row r="815" spans="1:14" x14ac:dyDescent="0.2">
      <c r="A815" s="2"/>
      <c r="B815" s="3"/>
      <c r="C815" s="3"/>
      <c r="D815" s="3"/>
      <c r="E815" s="3"/>
      <c r="F815" s="3"/>
      <c r="G815" s="3"/>
      <c r="H815" s="3"/>
      <c r="I815" s="3"/>
      <c r="J815" s="177"/>
      <c r="K815" s="8"/>
      <c r="L815" s="3"/>
      <c r="M815" s="176"/>
      <c r="N815" s="8"/>
    </row>
    <row r="816" spans="1:14" x14ac:dyDescent="0.2">
      <c r="A816" s="2"/>
      <c r="B816" s="3"/>
      <c r="C816" s="3"/>
      <c r="D816" s="3"/>
      <c r="E816" s="3"/>
      <c r="F816" s="3"/>
      <c r="G816" s="3"/>
      <c r="H816" s="3"/>
      <c r="I816" s="3"/>
      <c r="J816" s="3"/>
      <c r="K816" s="3"/>
      <c r="L816" s="3"/>
      <c r="M816" s="178"/>
      <c r="N816" s="27"/>
    </row>
    <row r="817" spans="1:14" x14ac:dyDescent="0.2">
      <c r="A817" s="47"/>
      <c r="B817" s="48"/>
      <c r="C817" s="48"/>
      <c r="D817" s="48"/>
      <c r="E817" s="48"/>
      <c r="F817" s="48"/>
      <c r="G817" s="48"/>
      <c r="H817" s="48"/>
      <c r="I817" s="48"/>
      <c r="J817" s="48"/>
      <c r="K817" s="48"/>
      <c r="L817" s="48"/>
      <c r="M817" s="48"/>
      <c r="N817" s="49"/>
    </row>
    <row r="818" spans="1:14" x14ac:dyDescent="0.2">
      <c r="A818" s="2"/>
      <c r="B818" s="3"/>
      <c r="C818" s="3"/>
      <c r="D818" s="3"/>
      <c r="E818" s="3"/>
      <c r="F818" s="3"/>
      <c r="G818" s="3"/>
      <c r="H818" s="3"/>
      <c r="I818" s="3"/>
      <c r="J818" s="3"/>
      <c r="K818" s="3"/>
      <c r="L818" s="3"/>
      <c r="M818" s="176"/>
      <c r="N818" s="8"/>
    </row>
    <row r="819" spans="1:14" x14ac:dyDescent="0.2">
      <c r="A819" s="2"/>
      <c r="B819" s="3"/>
      <c r="C819" s="3"/>
      <c r="D819" s="3"/>
      <c r="E819" s="3"/>
      <c r="F819" s="3"/>
      <c r="G819" s="3"/>
      <c r="H819" s="3"/>
      <c r="I819" s="3"/>
      <c r="J819" s="3"/>
      <c r="K819" s="3"/>
      <c r="L819" s="3"/>
      <c r="M819" s="177"/>
      <c r="N819" s="8"/>
    </row>
    <row r="820" spans="1:14" x14ac:dyDescent="0.2">
      <c r="A820" s="2"/>
      <c r="B820" s="3"/>
      <c r="C820" s="3"/>
      <c r="D820" s="3"/>
      <c r="E820" s="3"/>
      <c r="F820" s="3"/>
      <c r="G820" s="3"/>
      <c r="H820" s="3"/>
      <c r="I820" s="3"/>
      <c r="J820" s="176"/>
      <c r="K820" s="8"/>
      <c r="L820" s="104"/>
      <c r="M820" s="3"/>
      <c r="N820" s="4"/>
    </row>
    <row r="821" spans="1:14" x14ac:dyDescent="0.2">
      <c r="A821" s="2"/>
      <c r="B821" s="3"/>
      <c r="C821" s="3"/>
      <c r="D821" s="3"/>
      <c r="E821" s="3"/>
      <c r="F821" s="3"/>
      <c r="G821" s="3"/>
      <c r="H821" s="3"/>
      <c r="I821" s="3"/>
      <c r="J821" s="177"/>
      <c r="K821" s="8"/>
      <c r="L821" s="3"/>
      <c r="M821" s="176"/>
      <c r="N821" s="8"/>
    </row>
    <row r="822" spans="1:14" x14ac:dyDescent="0.2">
      <c r="A822" s="2"/>
      <c r="B822" s="3"/>
      <c r="C822" s="3"/>
      <c r="D822" s="3"/>
      <c r="E822" s="3"/>
      <c r="F822" s="3"/>
      <c r="G822" s="3"/>
      <c r="H822" s="3"/>
      <c r="I822" s="4"/>
      <c r="J822" s="3"/>
      <c r="K822" s="3"/>
      <c r="L822" s="3"/>
      <c r="M822" s="177"/>
      <c r="N822" s="8"/>
    </row>
    <row r="823" spans="1:14" x14ac:dyDescent="0.2">
      <c r="A823" s="2"/>
      <c r="B823" s="3"/>
      <c r="C823" s="3"/>
      <c r="D823" s="3"/>
      <c r="E823" s="3"/>
      <c r="F823" s="3"/>
      <c r="G823" s="176"/>
      <c r="H823" s="8"/>
      <c r="I823" s="104"/>
      <c r="J823" s="3"/>
      <c r="K823" s="3"/>
      <c r="L823" s="3"/>
      <c r="M823" s="3"/>
      <c r="N823" s="4"/>
    </row>
    <row r="824" spans="1:14" x14ac:dyDescent="0.2">
      <c r="A824" s="2"/>
      <c r="B824" s="3"/>
      <c r="C824" s="3"/>
      <c r="D824" s="3"/>
      <c r="E824" s="3"/>
      <c r="F824" s="3"/>
      <c r="G824" s="177"/>
      <c r="H824" s="8"/>
      <c r="I824" s="4"/>
      <c r="J824" s="3"/>
      <c r="K824" s="3"/>
      <c r="L824" s="3"/>
      <c r="M824" s="176"/>
      <c r="N824" s="8"/>
    </row>
    <row r="825" spans="1:14" x14ac:dyDescent="0.2">
      <c r="A825" s="2"/>
      <c r="B825" s="3"/>
      <c r="C825" s="3"/>
      <c r="D825" s="3"/>
      <c r="E825" s="3"/>
      <c r="F825" s="4"/>
      <c r="G825" s="3"/>
      <c r="H825" s="3"/>
      <c r="I825" s="4"/>
      <c r="J825" s="3"/>
      <c r="K825" s="3"/>
      <c r="L825" s="3"/>
      <c r="M825" s="177"/>
      <c r="N825" s="8"/>
    </row>
    <row r="826" spans="1:14" x14ac:dyDescent="0.2">
      <c r="A826" s="2"/>
      <c r="B826" s="3"/>
      <c r="C826" s="3"/>
      <c r="D826" s="3"/>
      <c r="E826" s="3"/>
      <c r="F826" s="4"/>
      <c r="G826" s="3"/>
      <c r="H826" s="3"/>
      <c r="I826" s="3"/>
      <c r="J826" s="176"/>
      <c r="K826" s="8"/>
      <c r="L826" s="104"/>
      <c r="M826" s="3"/>
      <c r="N826" s="4"/>
    </row>
    <row r="827" spans="1:14" x14ac:dyDescent="0.2">
      <c r="A827" s="2"/>
      <c r="B827" s="3"/>
      <c r="C827" s="3"/>
      <c r="D827" s="3"/>
      <c r="E827" s="3"/>
      <c r="F827" s="4"/>
      <c r="G827" s="3"/>
      <c r="H827" s="3"/>
      <c r="I827" s="3"/>
      <c r="J827" s="177"/>
      <c r="K827" s="8"/>
      <c r="L827" s="3"/>
      <c r="M827" s="176"/>
      <c r="N827" s="8"/>
    </row>
    <row r="828" spans="1:14" x14ac:dyDescent="0.2">
      <c r="A828" s="2"/>
      <c r="B828" s="3"/>
      <c r="C828" s="3"/>
      <c r="D828" s="3"/>
      <c r="E828" s="3"/>
      <c r="F828" s="4"/>
      <c r="G828" s="3"/>
      <c r="H828" s="3"/>
      <c r="I828" s="3"/>
      <c r="J828" s="3"/>
      <c r="K828" s="3"/>
      <c r="L828" s="3"/>
      <c r="M828" s="177"/>
      <c r="N828" s="8"/>
    </row>
    <row r="829" spans="1:14" x14ac:dyDescent="0.2">
      <c r="A829" s="2"/>
      <c r="B829" s="3"/>
      <c r="C829" s="3"/>
      <c r="D829" s="176"/>
      <c r="E829" s="8"/>
      <c r="F829" s="104"/>
      <c r="G829" s="3"/>
      <c r="H829" s="3"/>
      <c r="I829" s="3"/>
      <c r="J829" s="3"/>
      <c r="K829" s="3"/>
      <c r="L829" s="3"/>
      <c r="M829" s="3"/>
      <c r="N829" s="4"/>
    </row>
    <row r="830" spans="1:14" x14ac:dyDescent="0.2">
      <c r="A830" s="2"/>
      <c r="B830" s="3"/>
      <c r="C830" s="3"/>
      <c r="D830" s="177"/>
      <c r="E830" s="8"/>
      <c r="F830" s="4"/>
      <c r="G830" s="3"/>
      <c r="H830" s="3"/>
      <c r="I830" s="3"/>
      <c r="J830" s="3"/>
      <c r="K830" s="3"/>
      <c r="L830" s="3"/>
      <c r="M830" s="176"/>
      <c r="N830" s="8"/>
    </row>
    <row r="831" spans="1:14" x14ac:dyDescent="0.2">
      <c r="A831" s="2"/>
      <c r="B831" s="3"/>
      <c r="C831" s="4"/>
      <c r="D831" s="3"/>
      <c r="E831" s="3"/>
      <c r="F831" s="4"/>
      <c r="G831" s="3"/>
      <c r="H831" s="3"/>
      <c r="I831" s="3"/>
      <c r="J831" s="3"/>
      <c r="K831" s="3"/>
      <c r="L831" s="3"/>
      <c r="M831" s="177"/>
      <c r="N831" s="8"/>
    </row>
    <row r="832" spans="1:14" x14ac:dyDescent="0.2">
      <c r="A832" s="2"/>
      <c r="B832" s="3"/>
      <c r="C832" s="4"/>
      <c r="D832" s="3"/>
      <c r="E832" s="3"/>
      <c r="F832" s="4"/>
      <c r="G832" s="3"/>
      <c r="H832" s="3"/>
      <c r="I832" s="3"/>
      <c r="J832" s="176"/>
      <c r="K832" s="8"/>
      <c r="L832" s="104"/>
      <c r="M832" s="3"/>
      <c r="N832" s="4"/>
    </row>
    <row r="833" spans="1:14" x14ac:dyDescent="0.2">
      <c r="A833" s="2"/>
      <c r="B833" s="3"/>
      <c r="C833" s="4"/>
      <c r="D833" s="3"/>
      <c r="E833" s="3"/>
      <c r="F833" s="4"/>
      <c r="G833" s="3"/>
      <c r="H833" s="3"/>
      <c r="I833" s="3"/>
      <c r="J833" s="177"/>
      <c r="K833" s="8"/>
      <c r="L833" s="3"/>
      <c r="M833" s="176"/>
      <c r="N833" s="8"/>
    </row>
    <row r="834" spans="1:14" x14ac:dyDescent="0.2">
      <c r="A834" s="2"/>
      <c r="B834" s="3"/>
      <c r="C834" s="4"/>
      <c r="D834" s="3"/>
      <c r="E834" s="3"/>
      <c r="F834" s="4"/>
      <c r="G834" s="3"/>
      <c r="H834" s="3"/>
      <c r="I834" s="4"/>
      <c r="J834" s="3"/>
      <c r="K834" s="3"/>
      <c r="L834" s="3"/>
      <c r="M834" s="177"/>
      <c r="N834" s="8"/>
    </row>
    <row r="835" spans="1:14" x14ac:dyDescent="0.2">
      <c r="A835" s="2"/>
      <c r="B835" s="3"/>
      <c r="C835" s="4"/>
      <c r="D835" s="3"/>
      <c r="E835" s="3"/>
      <c r="F835" s="3"/>
      <c r="G835" s="176"/>
      <c r="H835" s="8"/>
      <c r="I835" s="104"/>
      <c r="J835" s="3"/>
      <c r="K835" s="3"/>
      <c r="L835" s="3"/>
      <c r="M835" s="3"/>
      <c r="N835" s="4"/>
    </row>
    <row r="836" spans="1:14" x14ac:dyDescent="0.2">
      <c r="A836" s="2"/>
      <c r="B836" s="3"/>
      <c r="C836" s="4"/>
      <c r="D836" s="3"/>
      <c r="E836" s="3"/>
      <c r="F836" s="3"/>
      <c r="G836" s="177"/>
      <c r="H836" s="8"/>
      <c r="I836" s="4"/>
      <c r="J836" s="3"/>
      <c r="K836" s="3"/>
      <c r="L836" s="3"/>
      <c r="M836" s="176"/>
      <c r="N836" s="8"/>
    </row>
    <row r="837" spans="1:14" x14ac:dyDescent="0.2">
      <c r="A837" s="2"/>
      <c r="B837" s="3"/>
      <c r="C837" s="4"/>
      <c r="D837" s="3"/>
      <c r="E837" s="3"/>
      <c r="F837" s="3"/>
      <c r="G837" s="3"/>
      <c r="H837" s="3"/>
      <c r="I837" s="4"/>
      <c r="J837" s="3"/>
      <c r="K837" s="3"/>
      <c r="L837" s="3"/>
      <c r="M837" s="177"/>
      <c r="N837" s="8"/>
    </row>
    <row r="838" spans="1:14" x14ac:dyDescent="0.2">
      <c r="A838" s="2"/>
      <c r="B838" s="3"/>
      <c r="C838" s="4"/>
      <c r="D838" s="3"/>
      <c r="E838" s="3"/>
      <c r="F838" s="3"/>
      <c r="G838" s="3"/>
      <c r="H838" s="3"/>
      <c r="I838" s="3"/>
      <c r="J838" s="176"/>
      <c r="K838" s="8"/>
      <c r="L838" s="104"/>
      <c r="M838" s="3"/>
      <c r="N838" s="4"/>
    </row>
    <row r="839" spans="1:14" x14ac:dyDescent="0.2">
      <c r="A839" s="2"/>
      <c r="B839" s="3"/>
      <c r="C839" s="4"/>
      <c r="D839" s="3"/>
      <c r="E839" s="3"/>
      <c r="F839" s="3"/>
      <c r="G839" s="3"/>
      <c r="H839" s="3"/>
      <c r="I839" s="3"/>
      <c r="J839" s="177"/>
      <c r="K839" s="8"/>
      <c r="L839" s="3"/>
      <c r="M839" s="176"/>
      <c r="N839" s="8"/>
    </row>
    <row r="840" spans="1:14" x14ac:dyDescent="0.2">
      <c r="A840" s="2"/>
      <c r="B840" s="3"/>
      <c r="C840" s="4"/>
      <c r="D840" s="3"/>
      <c r="E840" s="3"/>
      <c r="F840" s="3"/>
      <c r="G840" s="3"/>
      <c r="H840" s="3"/>
      <c r="I840" s="3"/>
      <c r="J840" s="3"/>
      <c r="K840" s="3"/>
      <c r="L840" s="3"/>
      <c r="M840" s="177"/>
      <c r="N840" s="8"/>
    </row>
    <row r="841" spans="1:14" x14ac:dyDescent="0.2">
      <c r="A841" s="176"/>
      <c r="B841" s="8"/>
      <c r="C841" s="102"/>
      <c r="D841" s="3"/>
      <c r="E841" s="3"/>
      <c r="F841" s="3"/>
      <c r="G841" s="3"/>
      <c r="H841" s="3"/>
      <c r="I841" s="3"/>
      <c r="J841" s="3"/>
      <c r="K841" s="3"/>
      <c r="L841" s="3"/>
      <c r="M841" s="3"/>
      <c r="N841" s="4"/>
    </row>
    <row r="842" spans="1:14" x14ac:dyDescent="0.2">
      <c r="A842" s="177"/>
      <c r="B842" s="8"/>
      <c r="C842" s="49"/>
      <c r="D842" s="3"/>
      <c r="E842" s="3"/>
      <c r="F842" s="3"/>
      <c r="G842" s="3"/>
      <c r="H842" s="3"/>
      <c r="I842" s="3"/>
      <c r="J842" s="3"/>
      <c r="K842" s="3"/>
      <c r="L842" s="3"/>
      <c r="M842" s="176"/>
      <c r="N842" s="8"/>
    </row>
    <row r="843" spans="1:14" x14ac:dyDescent="0.2">
      <c r="A843" s="2"/>
      <c r="B843" s="3"/>
      <c r="C843" s="4"/>
      <c r="D843" s="3"/>
      <c r="E843" s="3"/>
      <c r="F843" s="3"/>
      <c r="G843" s="3"/>
      <c r="H843" s="3"/>
      <c r="I843" s="3"/>
      <c r="J843" s="3"/>
      <c r="K843" s="3"/>
      <c r="L843" s="3"/>
      <c r="M843" s="177"/>
      <c r="N843" s="8"/>
    </row>
    <row r="844" spans="1:14" x14ac:dyDescent="0.2">
      <c r="A844" s="2"/>
      <c r="B844" s="3"/>
      <c r="C844" s="4"/>
      <c r="D844" s="3"/>
      <c r="E844" s="3"/>
      <c r="F844" s="3"/>
      <c r="G844" s="3"/>
      <c r="H844" s="3"/>
      <c r="I844" s="3"/>
      <c r="J844" s="176"/>
      <c r="K844" s="8"/>
      <c r="L844" s="104"/>
      <c r="M844" s="3"/>
      <c r="N844" s="4"/>
    </row>
    <row r="845" spans="1:14" x14ac:dyDescent="0.2">
      <c r="A845" s="2"/>
      <c r="B845" s="3"/>
      <c r="C845" s="4"/>
      <c r="D845" s="3"/>
      <c r="E845" s="3"/>
      <c r="F845" s="3"/>
      <c r="G845" s="3"/>
      <c r="H845" s="3"/>
      <c r="I845" s="3"/>
      <c r="J845" s="177"/>
      <c r="K845" s="8"/>
      <c r="L845" s="3"/>
      <c r="M845" s="176"/>
      <c r="N845" s="8"/>
    </row>
    <row r="846" spans="1:14" x14ac:dyDescent="0.2">
      <c r="A846" s="2"/>
      <c r="B846" s="3"/>
      <c r="C846" s="4"/>
      <c r="D846" s="3"/>
      <c r="E846" s="3"/>
      <c r="F846" s="3"/>
      <c r="I846" s="4"/>
      <c r="J846" s="3"/>
      <c r="K846" s="3"/>
      <c r="L846" s="3"/>
      <c r="M846" s="177"/>
      <c r="N846" s="8"/>
    </row>
    <row r="847" spans="1:14" x14ac:dyDescent="0.2">
      <c r="A847" s="2"/>
      <c r="B847" s="3"/>
      <c r="C847" s="4"/>
      <c r="D847" s="3"/>
      <c r="E847" s="3"/>
      <c r="F847" s="3"/>
      <c r="G847" s="176"/>
      <c r="H847" s="8"/>
      <c r="I847" s="104"/>
      <c r="J847" s="3"/>
      <c r="K847" s="3"/>
      <c r="L847" s="3"/>
      <c r="M847" s="3"/>
      <c r="N847" s="4"/>
    </row>
    <row r="848" spans="1:14" x14ac:dyDescent="0.2">
      <c r="A848" s="2"/>
      <c r="B848" s="3"/>
      <c r="C848" s="4"/>
      <c r="D848" s="3"/>
      <c r="E848" s="3"/>
      <c r="F848" s="4"/>
      <c r="G848" s="177"/>
      <c r="H848" s="8"/>
      <c r="I848" s="4"/>
      <c r="J848" s="3"/>
      <c r="K848" s="3"/>
      <c r="L848" s="3"/>
      <c r="M848" s="176"/>
      <c r="N848" s="8"/>
    </row>
    <row r="849" spans="1:14" x14ac:dyDescent="0.2">
      <c r="A849" s="2"/>
      <c r="B849" s="3"/>
      <c r="C849" s="4"/>
      <c r="D849" s="3"/>
      <c r="E849" s="3"/>
      <c r="F849" s="4"/>
      <c r="G849" s="3"/>
      <c r="H849" s="3"/>
      <c r="I849" s="4"/>
      <c r="J849" s="3"/>
      <c r="K849" s="3"/>
      <c r="L849" s="3"/>
      <c r="M849" s="177"/>
      <c r="N849" s="8"/>
    </row>
    <row r="850" spans="1:14" x14ac:dyDescent="0.2">
      <c r="A850" s="2"/>
      <c r="B850" s="3"/>
      <c r="C850" s="4"/>
      <c r="D850" s="3"/>
      <c r="E850" s="3"/>
      <c r="F850" s="4"/>
      <c r="G850" s="3"/>
      <c r="H850" s="3"/>
      <c r="I850" s="3"/>
      <c r="J850" s="176"/>
      <c r="K850" s="8"/>
      <c r="L850" s="104"/>
      <c r="M850" s="3"/>
      <c r="N850" s="4"/>
    </row>
    <row r="851" spans="1:14" x14ac:dyDescent="0.2">
      <c r="A851" s="2"/>
      <c r="B851" s="3"/>
      <c r="C851" s="4"/>
      <c r="D851" s="3"/>
      <c r="E851" s="3"/>
      <c r="F851" s="4"/>
      <c r="G851" s="3"/>
      <c r="H851" s="3"/>
      <c r="I851" s="3"/>
      <c r="J851" s="177"/>
      <c r="K851" s="8"/>
      <c r="L851" s="3"/>
      <c r="M851" s="176"/>
      <c r="N851" s="8"/>
    </row>
    <row r="852" spans="1:14" x14ac:dyDescent="0.2">
      <c r="A852" s="2"/>
      <c r="B852" s="3"/>
      <c r="C852" s="4"/>
      <c r="F852" s="4"/>
      <c r="G852" s="3"/>
      <c r="H852" s="3"/>
      <c r="I852" s="3"/>
      <c r="J852" s="3"/>
      <c r="K852" s="3"/>
      <c r="L852" s="3"/>
      <c r="M852" s="177"/>
      <c r="N852" s="8"/>
    </row>
    <row r="853" spans="1:14" x14ac:dyDescent="0.2">
      <c r="A853" s="2"/>
      <c r="B853" s="3"/>
      <c r="C853" s="3"/>
      <c r="D853" s="176"/>
      <c r="E853" s="8"/>
      <c r="F853" s="104"/>
      <c r="G853" s="3"/>
      <c r="H853" s="3"/>
      <c r="I853" s="3"/>
      <c r="J853" s="3"/>
      <c r="K853" s="3"/>
      <c r="L853" s="3"/>
      <c r="M853" s="3"/>
      <c r="N853" s="4"/>
    </row>
    <row r="854" spans="1:14" x14ac:dyDescent="0.2">
      <c r="A854" s="2"/>
      <c r="B854" s="3"/>
      <c r="C854" s="3"/>
      <c r="D854" s="177"/>
      <c r="E854" s="8"/>
      <c r="F854" s="4"/>
      <c r="G854" s="3"/>
      <c r="H854" s="3"/>
      <c r="I854" s="3"/>
      <c r="J854" s="3"/>
      <c r="K854" s="3"/>
      <c r="L854" s="3"/>
      <c r="M854" s="176"/>
      <c r="N854" s="8"/>
    </row>
    <row r="855" spans="1:14" x14ac:dyDescent="0.2">
      <c r="A855" s="2"/>
      <c r="B855" s="3"/>
      <c r="C855" s="3"/>
      <c r="D855" s="3"/>
      <c r="E855" s="3"/>
      <c r="F855" s="4"/>
      <c r="G855" s="3"/>
      <c r="H855" s="3"/>
      <c r="I855" s="3"/>
      <c r="J855" s="3"/>
      <c r="K855" s="3"/>
      <c r="L855" s="3"/>
      <c r="M855" s="177"/>
      <c r="N855" s="8"/>
    </row>
    <row r="856" spans="1:14" x14ac:dyDescent="0.2">
      <c r="A856" s="2"/>
      <c r="B856" s="3"/>
      <c r="C856" s="3"/>
      <c r="D856" s="3"/>
      <c r="E856" s="3"/>
      <c r="F856" s="4"/>
      <c r="G856" s="3"/>
      <c r="H856" s="3"/>
      <c r="I856" s="3"/>
      <c r="J856" s="176"/>
      <c r="K856" s="8"/>
      <c r="L856" s="104"/>
      <c r="M856" s="3"/>
      <c r="N856" s="4"/>
    </row>
    <row r="857" spans="1:14" x14ac:dyDescent="0.2">
      <c r="A857" s="2"/>
      <c r="B857" s="3"/>
      <c r="C857" s="3"/>
      <c r="D857" s="3"/>
      <c r="E857" s="3"/>
      <c r="F857" s="4"/>
      <c r="G857" s="3"/>
      <c r="H857" s="3"/>
      <c r="I857" s="3"/>
      <c r="J857" s="177"/>
      <c r="K857" s="8"/>
      <c r="L857" s="3"/>
      <c r="M857" s="176"/>
      <c r="N857" s="8"/>
    </row>
    <row r="858" spans="1:14" x14ac:dyDescent="0.2">
      <c r="A858" s="2"/>
      <c r="B858" s="3"/>
      <c r="C858" s="3"/>
      <c r="D858" s="3"/>
      <c r="E858" s="3"/>
      <c r="F858" s="4"/>
      <c r="I858" s="4"/>
      <c r="J858" s="3"/>
      <c r="K858" s="3"/>
      <c r="L858" s="3"/>
      <c r="M858" s="177"/>
      <c r="N858" s="8"/>
    </row>
    <row r="859" spans="1:14" x14ac:dyDescent="0.2">
      <c r="A859" s="2"/>
      <c r="B859" s="3"/>
      <c r="C859" s="3"/>
      <c r="D859" s="3"/>
      <c r="E859" s="3"/>
      <c r="F859" s="3"/>
      <c r="G859" s="176"/>
      <c r="H859" s="8"/>
      <c r="I859" s="104"/>
      <c r="J859" s="3"/>
      <c r="K859" s="3"/>
      <c r="L859" s="3"/>
      <c r="M859" s="3"/>
      <c r="N859" s="4"/>
    </row>
    <row r="860" spans="1:14" x14ac:dyDescent="0.2">
      <c r="A860" s="2"/>
      <c r="B860" s="3"/>
      <c r="C860" s="3"/>
      <c r="D860" s="3"/>
      <c r="E860" s="3"/>
      <c r="F860" s="3"/>
      <c r="G860" s="177"/>
      <c r="H860" s="8"/>
      <c r="I860" s="4"/>
      <c r="J860" s="3"/>
      <c r="K860" s="3"/>
      <c r="L860" s="3"/>
      <c r="M860" s="176"/>
      <c r="N860" s="8"/>
    </row>
    <row r="861" spans="1:14" x14ac:dyDescent="0.2">
      <c r="A861" s="2"/>
      <c r="B861" s="3"/>
      <c r="C861" s="3"/>
      <c r="D861" s="3"/>
      <c r="E861" s="3"/>
      <c r="F861" s="3"/>
      <c r="G861" s="3"/>
      <c r="H861" s="3"/>
      <c r="I861" s="4"/>
      <c r="J861" s="3"/>
      <c r="K861" s="3"/>
      <c r="L861" s="3"/>
      <c r="M861" s="177"/>
      <c r="N861" s="8"/>
    </row>
    <row r="862" spans="1:14" x14ac:dyDescent="0.2">
      <c r="A862" s="2"/>
      <c r="B862" s="3"/>
      <c r="C862" s="3"/>
      <c r="D862" s="3"/>
      <c r="E862" s="3"/>
      <c r="F862" s="3"/>
      <c r="G862" s="3"/>
      <c r="H862" s="3"/>
      <c r="I862" s="3"/>
      <c r="J862" s="176"/>
      <c r="K862" s="8"/>
      <c r="L862" s="104"/>
      <c r="M862" s="3"/>
      <c r="N862" s="4"/>
    </row>
    <row r="863" spans="1:14" x14ac:dyDescent="0.2">
      <c r="A863" s="2"/>
      <c r="B863" s="3"/>
      <c r="C863" s="3"/>
      <c r="D863" s="3"/>
      <c r="E863" s="3"/>
      <c r="F863" s="3"/>
      <c r="G863" s="3"/>
      <c r="H863" s="3"/>
      <c r="I863" s="3"/>
      <c r="J863" s="177"/>
      <c r="K863" s="8"/>
      <c r="L863" s="3"/>
      <c r="M863" s="176"/>
      <c r="N863" s="8"/>
    </row>
    <row r="864" spans="1:14" x14ac:dyDescent="0.2">
      <c r="A864" s="2"/>
      <c r="B864" s="3"/>
      <c r="C864" s="3"/>
      <c r="D864" s="3"/>
      <c r="E864" s="3"/>
      <c r="F864" s="3"/>
      <c r="G864" s="3"/>
      <c r="H864" s="3"/>
      <c r="I864" s="3"/>
      <c r="J864" s="3"/>
      <c r="K864" s="3"/>
      <c r="L864" s="3"/>
      <c r="M864" s="178"/>
      <c r="N864" s="27"/>
    </row>
    <row r="865" spans="1:14" x14ac:dyDescent="0.2">
      <c r="A865" s="47"/>
      <c r="B865" s="48"/>
      <c r="C865" s="48"/>
      <c r="D865" s="48"/>
      <c r="E865" s="48"/>
      <c r="F865" s="48"/>
      <c r="G865" s="48"/>
      <c r="H865" s="48"/>
      <c r="I865" s="48"/>
      <c r="J865" s="48"/>
      <c r="K865" s="48"/>
      <c r="L865" s="48"/>
      <c r="M865" s="48"/>
      <c r="N865" s="49"/>
    </row>
    <row r="866" spans="1:14" x14ac:dyDescent="0.2">
      <c r="A866" s="2"/>
      <c r="B866" s="3"/>
      <c r="C866" s="3"/>
      <c r="D866" s="3"/>
      <c r="E866" s="3"/>
      <c r="F866" s="3"/>
      <c r="G866" s="3"/>
      <c r="H866" s="3"/>
      <c r="I866" s="3"/>
      <c r="J866" s="3"/>
      <c r="K866" s="3"/>
      <c r="L866" s="3"/>
      <c r="M866" s="176"/>
      <c r="N866" s="8"/>
    </row>
    <row r="867" spans="1:14" x14ac:dyDescent="0.2">
      <c r="A867" s="2"/>
      <c r="B867" s="3"/>
      <c r="C867" s="3"/>
      <c r="D867" s="3"/>
      <c r="E867" s="3"/>
      <c r="F867" s="3"/>
      <c r="G867" s="3"/>
      <c r="H867" s="3"/>
      <c r="I867" s="3"/>
      <c r="J867" s="3"/>
      <c r="K867" s="3"/>
      <c r="L867" s="3"/>
      <c r="M867" s="177"/>
      <c r="N867" s="8"/>
    </row>
    <row r="868" spans="1:14" x14ac:dyDescent="0.2">
      <c r="A868" s="2"/>
      <c r="B868" s="3"/>
      <c r="C868" s="3"/>
      <c r="D868" s="3"/>
      <c r="E868" s="3"/>
      <c r="F868" s="3"/>
      <c r="G868" s="3"/>
      <c r="H868" s="3"/>
      <c r="I868" s="3"/>
      <c r="J868" s="176"/>
      <c r="K868" s="8"/>
      <c r="L868" s="104"/>
      <c r="M868" s="3"/>
      <c r="N868" s="4"/>
    </row>
    <row r="869" spans="1:14" x14ac:dyDescent="0.2">
      <c r="A869" s="2"/>
      <c r="B869" s="3"/>
      <c r="C869" s="3"/>
      <c r="D869" s="3"/>
      <c r="E869" s="3"/>
      <c r="F869" s="3"/>
      <c r="G869" s="3"/>
      <c r="H869" s="3"/>
      <c r="I869" s="3"/>
      <c r="J869" s="177"/>
      <c r="K869" s="8"/>
      <c r="L869" s="3"/>
      <c r="M869" s="176"/>
      <c r="N869" s="8"/>
    </row>
    <row r="870" spans="1:14" x14ac:dyDescent="0.2">
      <c r="A870" s="2"/>
      <c r="B870" s="3"/>
      <c r="C870" s="3"/>
      <c r="D870" s="3"/>
      <c r="E870" s="3"/>
      <c r="F870" s="3"/>
      <c r="G870" s="3"/>
      <c r="H870" s="3"/>
      <c r="I870" s="4"/>
      <c r="J870" s="3"/>
      <c r="K870" s="3"/>
      <c r="L870" s="3"/>
      <c r="M870" s="177"/>
      <c r="N870" s="8"/>
    </row>
    <row r="871" spans="1:14" x14ac:dyDescent="0.2">
      <c r="A871" s="2"/>
      <c r="B871" s="3"/>
      <c r="C871" s="3"/>
      <c r="D871" s="3"/>
      <c r="E871" s="3"/>
      <c r="F871" s="3"/>
      <c r="G871" s="176"/>
      <c r="H871" s="8"/>
      <c r="I871" s="104"/>
      <c r="J871" s="3"/>
      <c r="K871" s="3"/>
      <c r="L871" s="3"/>
      <c r="M871" s="3"/>
      <c r="N871" s="4"/>
    </row>
    <row r="872" spans="1:14" x14ac:dyDescent="0.2">
      <c r="A872" s="2"/>
      <c r="B872" s="3"/>
      <c r="C872" s="3"/>
      <c r="D872" s="3"/>
      <c r="E872" s="3"/>
      <c r="F872" s="3"/>
      <c r="G872" s="177"/>
      <c r="H872" s="8"/>
      <c r="I872" s="4"/>
      <c r="J872" s="3"/>
      <c r="K872" s="3"/>
      <c r="L872" s="3"/>
      <c r="M872" s="176"/>
      <c r="N872" s="8"/>
    </row>
    <row r="873" spans="1:14" x14ac:dyDescent="0.2">
      <c r="A873" s="2"/>
      <c r="B873" s="3"/>
      <c r="C873" s="3"/>
      <c r="D873" s="3"/>
      <c r="E873" s="3"/>
      <c r="F873" s="4"/>
      <c r="G873" s="3"/>
      <c r="H873" s="3"/>
      <c r="I873" s="4"/>
      <c r="J873" s="3"/>
      <c r="K873" s="3"/>
      <c r="L873" s="3"/>
      <c r="M873" s="177"/>
      <c r="N873" s="8"/>
    </row>
    <row r="874" spans="1:14" x14ac:dyDescent="0.2">
      <c r="A874" s="2"/>
      <c r="B874" s="3"/>
      <c r="C874" s="3"/>
      <c r="D874" s="3"/>
      <c r="E874" s="3"/>
      <c r="F874" s="4"/>
      <c r="G874" s="3"/>
      <c r="H874" s="3"/>
      <c r="I874" s="3"/>
      <c r="J874" s="176"/>
      <c r="K874" s="8"/>
      <c r="L874" s="104"/>
      <c r="M874" s="3"/>
      <c r="N874" s="4"/>
    </row>
    <row r="875" spans="1:14" x14ac:dyDescent="0.2">
      <c r="A875" s="2"/>
      <c r="B875" s="3"/>
      <c r="C875" s="3"/>
      <c r="D875" s="3"/>
      <c r="E875" s="3"/>
      <c r="F875" s="4"/>
      <c r="G875" s="3"/>
      <c r="H875" s="3"/>
      <c r="I875" s="3"/>
      <c r="J875" s="177"/>
      <c r="K875" s="8"/>
      <c r="L875" s="3"/>
      <c r="M875" s="176"/>
      <c r="N875" s="8"/>
    </row>
    <row r="876" spans="1:14" x14ac:dyDescent="0.2">
      <c r="A876" s="2"/>
      <c r="B876" s="3"/>
      <c r="C876" s="3"/>
      <c r="D876" s="3"/>
      <c r="E876" s="3"/>
      <c r="F876" s="4"/>
      <c r="G876" s="3"/>
      <c r="H876" s="3"/>
      <c r="I876" s="3"/>
      <c r="J876" s="3"/>
      <c r="K876" s="3"/>
      <c r="L876" s="3"/>
      <c r="M876" s="177"/>
      <c r="N876" s="8"/>
    </row>
    <row r="877" spans="1:14" x14ac:dyDescent="0.2">
      <c r="A877" s="2"/>
      <c r="B877" s="3"/>
      <c r="C877" s="3"/>
      <c r="D877" s="176"/>
      <c r="E877" s="8"/>
      <c r="F877" s="104"/>
      <c r="G877" s="3"/>
      <c r="H877" s="3"/>
      <c r="I877" s="3"/>
      <c r="J877" s="3"/>
      <c r="K877" s="3"/>
      <c r="L877" s="3"/>
      <c r="M877" s="3"/>
      <c r="N877" s="4"/>
    </row>
    <row r="878" spans="1:14" x14ac:dyDescent="0.2">
      <c r="A878" s="2"/>
      <c r="B878" s="3"/>
      <c r="C878" s="3"/>
      <c r="D878" s="177"/>
      <c r="E878" s="8"/>
      <c r="F878" s="4"/>
      <c r="G878" s="3"/>
      <c r="H878" s="3"/>
      <c r="I878" s="3"/>
      <c r="J878" s="3"/>
      <c r="K878" s="3"/>
      <c r="L878" s="3"/>
      <c r="M878" s="176"/>
      <c r="N878" s="8"/>
    </row>
    <row r="879" spans="1:14" x14ac:dyDescent="0.2">
      <c r="A879" s="2"/>
      <c r="B879" s="3"/>
      <c r="C879" s="4"/>
      <c r="D879" s="3"/>
      <c r="E879" s="3"/>
      <c r="F879" s="4"/>
      <c r="G879" s="3"/>
      <c r="H879" s="3"/>
      <c r="I879" s="3"/>
      <c r="J879" s="3"/>
      <c r="K879" s="3"/>
      <c r="L879" s="3"/>
      <c r="M879" s="177"/>
      <c r="N879" s="8"/>
    </row>
    <row r="880" spans="1:14" x14ac:dyDescent="0.2">
      <c r="A880" s="2"/>
      <c r="B880" s="3"/>
      <c r="C880" s="4"/>
      <c r="D880" s="3"/>
      <c r="E880" s="3"/>
      <c r="F880" s="4"/>
      <c r="G880" s="3"/>
      <c r="H880" s="3"/>
      <c r="I880" s="3"/>
      <c r="J880" s="176"/>
      <c r="K880" s="8"/>
      <c r="L880" s="104"/>
      <c r="M880" s="3"/>
      <c r="N880" s="4"/>
    </row>
    <row r="881" spans="1:14" x14ac:dyDescent="0.2">
      <c r="A881" s="2"/>
      <c r="B881" s="3"/>
      <c r="C881" s="4"/>
      <c r="D881" s="3"/>
      <c r="E881" s="3"/>
      <c r="F881" s="4"/>
      <c r="G881" s="3"/>
      <c r="H881" s="3"/>
      <c r="I881" s="3"/>
      <c r="J881" s="177"/>
      <c r="K881" s="8"/>
      <c r="L881" s="3"/>
      <c r="M881" s="176"/>
      <c r="N881" s="8"/>
    </row>
    <row r="882" spans="1:14" x14ac:dyDescent="0.2">
      <c r="A882" s="2"/>
      <c r="B882" s="3"/>
      <c r="C882" s="4"/>
      <c r="D882" s="3"/>
      <c r="E882" s="3"/>
      <c r="F882" s="4"/>
      <c r="G882" s="3"/>
      <c r="H882" s="3"/>
      <c r="I882" s="4"/>
      <c r="J882" s="3"/>
      <c r="K882" s="3"/>
      <c r="L882" s="3"/>
      <c r="M882" s="177"/>
      <c r="N882" s="8"/>
    </row>
    <row r="883" spans="1:14" x14ac:dyDescent="0.2">
      <c r="A883" s="2"/>
      <c r="B883" s="3"/>
      <c r="C883" s="4"/>
      <c r="D883" s="3"/>
      <c r="E883" s="3"/>
      <c r="F883" s="3"/>
      <c r="G883" s="176"/>
      <c r="H883" s="8"/>
      <c r="I883" s="104"/>
      <c r="J883" s="3"/>
      <c r="K883" s="3"/>
      <c r="L883" s="3"/>
      <c r="M883" s="3"/>
      <c r="N883" s="4"/>
    </row>
    <row r="884" spans="1:14" x14ac:dyDescent="0.2">
      <c r="A884" s="2"/>
      <c r="B884" s="3"/>
      <c r="C884" s="4"/>
      <c r="D884" s="3"/>
      <c r="E884" s="3"/>
      <c r="F884" s="3"/>
      <c r="G884" s="177"/>
      <c r="H884" s="8"/>
      <c r="I884" s="4"/>
      <c r="J884" s="3"/>
      <c r="K884" s="3"/>
      <c r="L884" s="3"/>
      <c r="M884" s="176"/>
      <c r="N884" s="8"/>
    </row>
    <row r="885" spans="1:14" x14ac:dyDescent="0.2">
      <c r="A885" s="2"/>
      <c r="B885" s="3"/>
      <c r="C885" s="4"/>
      <c r="D885" s="3"/>
      <c r="E885" s="3"/>
      <c r="F885" s="3"/>
      <c r="G885" s="3"/>
      <c r="H885" s="3"/>
      <c r="I885" s="4"/>
      <c r="J885" s="3"/>
      <c r="K885" s="3"/>
      <c r="L885" s="3"/>
      <c r="M885" s="177"/>
      <c r="N885" s="8"/>
    </row>
    <row r="886" spans="1:14" x14ac:dyDescent="0.2">
      <c r="A886" s="2"/>
      <c r="B886" s="3"/>
      <c r="C886" s="4"/>
      <c r="D886" s="3"/>
      <c r="E886" s="3"/>
      <c r="F886" s="3"/>
      <c r="G886" s="3"/>
      <c r="H886" s="3"/>
      <c r="I886" s="3"/>
      <c r="J886" s="176"/>
      <c r="K886" s="8"/>
      <c r="L886" s="104"/>
      <c r="M886" s="3"/>
      <c r="N886" s="4"/>
    </row>
    <row r="887" spans="1:14" x14ac:dyDescent="0.2">
      <c r="A887" s="2"/>
      <c r="B887" s="3"/>
      <c r="C887" s="4"/>
      <c r="D887" s="3"/>
      <c r="E887" s="3"/>
      <c r="F887" s="3"/>
      <c r="G887" s="3"/>
      <c r="H887" s="3"/>
      <c r="I887" s="3"/>
      <c r="J887" s="177"/>
      <c r="K887" s="8"/>
      <c r="L887" s="3"/>
      <c r="M887" s="176"/>
      <c r="N887" s="8"/>
    </row>
    <row r="888" spans="1:14" x14ac:dyDescent="0.2">
      <c r="A888" s="2"/>
      <c r="B888" s="3"/>
      <c r="C888" s="4"/>
      <c r="D888" s="3"/>
      <c r="E888" s="3"/>
      <c r="F888" s="3"/>
      <c r="G888" s="3"/>
      <c r="H888" s="3"/>
      <c r="I888" s="3"/>
      <c r="J888" s="3"/>
      <c r="K888" s="3"/>
      <c r="L888" s="3"/>
      <c r="M888" s="177"/>
      <c r="N888" s="8"/>
    </row>
    <row r="889" spans="1:14" x14ac:dyDescent="0.2">
      <c r="A889" s="176"/>
      <c r="B889" s="8"/>
      <c r="C889" s="102"/>
      <c r="D889" s="3"/>
      <c r="E889" s="3"/>
      <c r="F889" s="3"/>
      <c r="G889" s="3"/>
      <c r="H889" s="3"/>
      <c r="I889" s="3"/>
      <c r="J889" s="3"/>
      <c r="K889" s="3"/>
      <c r="L889" s="3"/>
      <c r="M889" s="3"/>
      <c r="N889" s="4"/>
    </row>
    <row r="890" spans="1:14" x14ac:dyDescent="0.2">
      <c r="A890" s="177"/>
      <c r="B890" s="8"/>
      <c r="C890" s="49"/>
      <c r="D890" s="3"/>
      <c r="E890" s="3"/>
      <c r="F890" s="3"/>
      <c r="G890" s="3"/>
      <c r="H890" s="3"/>
      <c r="I890" s="3"/>
      <c r="J890" s="3"/>
      <c r="K890" s="3"/>
      <c r="L890" s="3"/>
      <c r="M890" s="176"/>
      <c r="N890" s="8"/>
    </row>
    <row r="891" spans="1:14" x14ac:dyDescent="0.2">
      <c r="A891" s="2"/>
      <c r="B891" s="3"/>
      <c r="C891" s="4"/>
      <c r="D891" s="3"/>
      <c r="E891" s="3"/>
      <c r="F891" s="3"/>
      <c r="G891" s="3"/>
      <c r="H891" s="3"/>
      <c r="I891" s="3"/>
      <c r="J891" s="3"/>
      <c r="K891" s="3"/>
      <c r="L891" s="3"/>
      <c r="M891" s="177"/>
      <c r="N891" s="8"/>
    </row>
    <row r="892" spans="1:14" x14ac:dyDescent="0.2">
      <c r="A892" s="2"/>
      <c r="B892" s="3"/>
      <c r="C892" s="4"/>
      <c r="D892" s="3"/>
      <c r="E892" s="3"/>
      <c r="F892" s="3"/>
      <c r="G892" s="3"/>
      <c r="H892" s="3"/>
      <c r="I892" s="3"/>
      <c r="J892" s="176"/>
      <c r="K892" s="8"/>
      <c r="L892" s="104"/>
      <c r="M892" s="3"/>
      <c r="N892" s="4"/>
    </row>
    <row r="893" spans="1:14" x14ac:dyDescent="0.2">
      <c r="A893" s="2"/>
      <c r="B893" s="3"/>
      <c r="C893" s="4"/>
      <c r="D893" s="3"/>
      <c r="E893" s="3"/>
      <c r="F893" s="3"/>
      <c r="G893" s="3"/>
      <c r="H893" s="3"/>
      <c r="I893" s="3"/>
      <c r="J893" s="177"/>
      <c r="K893" s="8"/>
      <c r="L893" s="3"/>
      <c r="M893" s="176"/>
      <c r="N893" s="8"/>
    </row>
    <row r="894" spans="1:14" x14ac:dyDescent="0.2">
      <c r="A894" s="2"/>
      <c r="B894" s="3"/>
      <c r="C894" s="4"/>
      <c r="D894" s="3"/>
      <c r="E894" s="3"/>
      <c r="F894" s="3"/>
      <c r="I894" s="4"/>
      <c r="J894" s="3"/>
      <c r="K894" s="3"/>
      <c r="L894" s="3"/>
      <c r="M894" s="177"/>
      <c r="N894" s="8"/>
    </row>
    <row r="895" spans="1:14" x14ac:dyDescent="0.2">
      <c r="A895" s="2"/>
      <c r="B895" s="3"/>
      <c r="C895" s="4"/>
      <c r="D895" s="3"/>
      <c r="E895" s="3"/>
      <c r="F895" s="3"/>
      <c r="G895" s="176"/>
      <c r="H895" s="8"/>
      <c r="I895" s="104"/>
      <c r="J895" s="3"/>
      <c r="K895" s="3"/>
      <c r="L895" s="3"/>
      <c r="M895" s="3"/>
      <c r="N895" s="4"/>
    </row>
    <row r="896" spans="1:14" x14ac:dyDescent="0.2">
      <c r="A896" s="2"/>
      <c r="B896" s="3"/>
      <c r="C896" s="4"/>
      <c r="D896" s="3"/>
      <c r="E896" s="3"/>
      <c r="F896" s="4"/>
      <c r="G896" s="177"/>
      <c r="H896" s="8"/>
      <c r="I896" s="4"/>
      <c r="J896" s="3"/>
      <c r="K896" s="3"/>
      <c r="L896" s="3"/>
      <c r="M896" s="176"/>
      <c r="N896" s="8"/>
    </row>
    <row r="897" spans="1:14" x14ac:dyDescent="0.2">
      <c r="A897" s="2"/>
      <c r="B897" s="3"/>
      <c r="C897" s="4"/>
      <c r="D897" s="3"/>
      <c r="E897" s="3"/>
      <c r="F897" s="4"/>
      <c r="G897" s="3"/>
      <c r="H897" s="3"/>
      <c r="I897" s="4"/>
      <c r="J897" s="3"/>
      <c r="K897" s="3"/>
      <c r="L897" s="3"/>
      <c r="M897" s="177"/>
      <c r="N897" s="8"/>
    </row>
    <row r="898" spans="1:14" x14ac:dyDescent="0.2">
      <c r="A898" s="2"/>
      <c r="B898" s="3"/>
      <c r="C898" s="4"/>
      <c r="D898" s="3"/>
      <c r="E898" s="3"/>
      <c r="F898" s="4"/>
      <c r="G898" s="3"/>
      <c r="H898" s="3"/>
      <c r="I898" s="3"/>
      <c r="J898" s="176"/>
      <c r="K898" s="8"/>
      <c r="L898" s="104"/>
      <c r="M898" s="3"/>
      <c r="N898" s="4"/>
    </row>
    <row r="899" spans="1:14" x14ac:dyDescent="0.2">
      <c r="A899" s="2"/>
      <c r="B899" s="3"/>
      <c r="C899" s="4"/>
      <c r="D899" s="3"/>
      <c r="E899" s="3"/>
      <c r="F899" s="4"/>
      <c r="G899" s="3"/>
      <c r="H899" s="3"/>
      <c r="I899" s="3"/>
      <c r="J899" s="177"/>
      <c r="K899" s="8"/>
      <c r="L899" s="3"/>
      <c r="M899" s="176"/>
      <c r="N899" s="8"/>
    </row>
    <row r="900" spans="1:14" x14ac:dyDescent="0.2">
      <c r="A900" s="2"/>
      <c r="B900" s="3"/>
      <c r="C900" s="4"/>
      <c r="F900" s="4"/>
      <c r="G900" s="3"/>
      <c r="H900" s="3"/>
      <c r="I900" s="3"/>
      <c r="J900" s="3"/>
      <c r="K900" s="3"/>
      <c r="L900" s="3"/>
      <c r="M900" s="177"/>
      <c r="N900" s="8"/>
    </row>
    <row r="901" spans="1:14" x14ac:dyDescent="0.2">
      <c r="A901" s="2"/>
      <c r="B901" s="3"/>
      <c r="C901" s="3"/>
      <c r="D901" s="176"/>
      <c r="E901" s="8"/>
      <c r="F901" s="104"/>
      <c r="G901" s="3"/>
      <c r="H901" s="3"/>
      <c r="I901" s="3"/>
      <c r="J901" s="3"/>
      <c r="K901" s="3"/>
      <c r="L901" s="3"/>
      <c r="M901" s="3"/>
      <c r="N901" s="4"/>
    </row>
    <row r="902" spans="1:14" x14ac:dyDescent="0.2">
      <c r="A902" s="2"/>
      <c r="B902" s="3"/>
      <c r="C902" s="3"/>
      <c r="D902" s="177"/>
      <c r="E902" s="8"/>
      <c r="F902" s="4"/>
      <c r="G902" s="3"/>
      <c r="H902" s="3"/>
      <c r="I902" s="3"/>
      <c r="J902" s="3"/>
      <c r="K902" s="3"/>
      <c r="L902" s="3"/>
      <c r="M902" s="176"/>
      <c r="N902" s="8"/>
    </row>
    <row r="903" spans="1:14" x14ac:dyDescent="0.2">
      <c r="A903" s="2"/>
      <c r="B903" s="3"/>
      <c r="C903" s="3"/>
      <c r="D903" s="3"/>
      <c r="E903" s="3"/>
      <c r="F903" s="4"/>
      <c r="G903" s="3"/>
      <c r="H903" s="3"/>
      <c r="I903" s="3"/>
      <c r="J903" s="3"/>
      <c r="K903" s="3"/>
      <c r="L903" s="3"/>
      <c r="M903" s="177"/>
      <c r="N903" s="8"/>
    </row>
    <row r="904" spans="1:14" x14ac:dyDescent="0.2">
      <c r="A904" s="2"/>
      <c r="B904" s="3"/>
      <c r="C904" s="3"/>
      <c r="D904" s="3"/>
      <c r="E904" s="3"/>
      <c r="F904" s="4"/>
      <c r="G904" s="3"/>
      <c r="H904" s="3"/>
      <c r="I904" s="3"/>
      <c r="J904" s="176"/>
      <c r="K904" s="8"/>
      <c r="L904" s="104"/>
      <c r="M904" s="3"/>
      <c r="N904" s="4"/>
    </row>
    <row r="905" spans="1:14" x14ac:dyDescent="0.2">
      <c r="A905" s="2"/>
      <c r="B905" s="3"/>
      <c r="C905" s="3"/>
      <c r="D905" s="3"/>
      <c r="E905" s="3"/>
      <c r="F905" s="4"/>
      <c r="G905" s="3"/>
      <c r="H905" s="3"/>
      <c r="I905" s="3"/>
      <c r="J905" s="177"/>
      <c r="K905" s="8"/>
      <c r="L905" s="3"/>
      <c r="M905" s="176"/>
      <c r="N905" s="8"/>
    </row>
    <row r="906" spans="1:14" x14ac:dyDescent="0.2">
      <c r="A906" s="2"/>
      <c r="B906" s="3"/>
      <c r="C906" s="3"/>
      <c r="D906" s="3"/>
      <c r="E906" s="3"/>
      <c r="F906" s="4"/>
      <c r="I906" s="4"/>
      <c r="J906" s="3"/>
      <c r="K906" s="3"/>
      <c r="L906" s="3"/>
      <c r="M906" s="177"/>
      <c r="N906" s="8"/>
    </row>
    <row r="907" spans="1:14" x14ac:dyDescent="0.2">
      <c r="A907" s="2"/>
      <c r="B907" s="3"/>
      <c r="C907" s="3"/>
      <c r="D907" s="3"/>
      <c r="E907" s="3"/>
      <c r="F907" s="3"/>
      <c r="G907" s="176"/>
      <c r="H907" s="8"/>
      <c r="I907" s="104"/>
      <c r="J907" s="3"/>
      <c r="K907" s="3"/>
      <c r="L907" s="3"/>
      <c r="M907" s="3"/>
      <c r="N907" s="4"/>
    </row>
    <row r="908" spans="1:14" x14ac:dyDescent="0.2">
      <c r="A908" s="2"/>
      <c r="B908" s="3"/>
      <c r="C908" s="3"/>
      <c r="D908" s="3"/>
      <c r="E908" s="3"/>
      <c r="F908" s="3"/>
      <c r="G908" s="177"/>
      <c r="H908" s="8"/>
      <c r="I908" s="4"/>
      <c r="J908" s="3"/>
      <c r="K908" s="3"/>
      <c r="L908" s="3"/>
      <c r="M908" s="176"/>
      <c r="N908" s="8"/>
    </row>
    <row r="909" spans="1:14" x14ac:dyDescent="0.2">
      <c r="A909" s="2"/>
      <c r="B909" s="3"/>
      <c r="C909" s="3"/>
      <c r="D909" s="3"/>
      <c r="E909" s="3"/>
      <c r="F909" s="3"/>
      <c r="G909" s="3"/>
      <c r="H909" s="3"/>
      <c r="I909" s="4"/>
      <c r="J909" s="3"/>
      <c r="K909" s="3"/>
      <c r="L909" s="3"/>
      <c r="M909" s="177"/>
      <c r="N909" s="8"/>
    </row>
    <row r="910" spans="1:14" x14ac:dyDescent="0.2">
      <c r="A910" s="2"/>
      <c r="B910" s="3"/>
      <c r="C910" s="3"/>
      <c r="D910" s="3"/>
      <c r="E910" s="3"/>
      <c r="F910" s="3"/>
      <c r="G910" s="3"/>
      <c r="H910" s="3"/>
      <c r="I910" s="3"/>
      <c r="J910" s="176"/>
      <c r="K910" s="8"/>
      <c r="L910" s="104"/>
      <c r="M910" s="3"/>
      <c r="N910" s="4"/>
    </row>
    <row r="911" spans="1:14" x14ac:dyDescent="0.2">
      <c r="A911" s="2"/>
      <c r="B911" s="3"/>
      <c r="C911" s="3"/>
      <c r="D911" s="3"/>
      <c r="E911" s="3"/>
      <c r="F911" s="3"/>
      <c r="G911" s="3"/>
      <c r="H911" s="3"/>
      <c r="I911" s="3"/>
      <c r="J911" s="177"/>
      <c r="K911" s="8"/>
      <c r="L911" s="3"/>
      <c r="M911" s="176"/>
      <c r="N911" s="8"/>
    </row>
    <row r="912" spans="1:14" x14ac:dyDescent="0.2">
      <c r="A912" s="2"/>
      <c r="B912" s="3"/>
      <c r="C912" s="3"/>
      <c r="D912" s="3"/>
      <c r="E912" s="3"/>
      <c r="F912" s="3"/>
      <c r="G912" s="3"/>
      <c r="H912" s="3"/>
      <c r="I912" s="3"/>
      <c r="J912" s="3"/>
      <c r="K912" s="3"/>
      <c r="L912" s="3"/>
      <c r="M912" s="178"/>
      <c r="N912" s="27"/>
    </row>
  </sheetData>
  <pageMargins left="0.19685039370078741" right="0.19685039370078741" top="0.39370078740157483" bottom="0.39370078740157483" header="0.11811023622047245" footer="0"/>
  <pageSetup paperSize="9" orientation="landscape" horizontalDpi="4294967293"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I254"/>
  <sheetViews>
    <sheetView showRowColHeaders="0" showZeros="0" zoomScale="80" zoomScaleNormal="80" workbookViewId="0">
      <pane ySplit="1" topLeftCell="A27" activePane="bottomLeft" state="frozen"/>
      <selection pane="bottomLeft" activeCell="A2" sqref="A2"/>
    </sheetView>
    <sheetView showRowColHeaders="0" zoomScale="80" zoomScaleNormal="80" workbookViewId="1">
      <pane ySplit="1" topLeftCell="A2" activePane="bottomLeft" state="frozen"/>
      <selection pane="bottomLeft" activeCell="A2" sqref="A2"/>
    </sheetView>
  </sheetViews>
  <sheetFormatPr baseColWidth="10" defaultRowHeight="11.25" x14ac:dyDescent="0.2"/>
  <cols>
    <col min="1" max="1" width="7.28515625" style="53" customWidth="1"/>
    <col min="2" max="2" width="22.85546875" style="1" customWidth="1"/>
    <col min="3" max="3" width="8.7109375" style="87" customWidth="1"/>
    <col min="4" max="4" width="15.7109375" style="1" customWidth="1"/>
    <col min="5" max="5" width="8.7109375" style="87" customWidth="1"/>
    <col min="6" max="6" width="15.7109375" style="1" customWidth="1"/>
    <col min="7" max="7" width="8.7109375" style="87" customWidth="1"/>
    <col min="8" max="8" width="15.7109375" style="1" customWidth="1"/>
    <col min="9" max="16384" width="11.42578125" style="1"/>
  </cols>
  <sheetData>
    <row r="1" spans="1:9" x14ac:dyDescent="0.2">
      <c r="A1" s="57" t="s">
        <v>308</v>
      </c>
      <c r="B1" s="56" t="s">
        <v>309</v>
      </c>
      <c r="C1" s="97" t="s">
        <v>310</v>
      </c>
      <c r="D1" s="56" t="s">
        <v>311</v>
      </c>
      <c r="E1" s="97" t="s">
        <v>310</v>
      </c>
      <c r="F1" s="56" t="s">
        <v>312</v>
      </c>
      <c r="G1" s="97" t="s">
        <v>310</v>
      </c>
      <c r="H1" s="56" t="s">
        <v>313</v>
      </c>
    </row>
    <row r="2" spans="1:9" x14ac:dyDescent="0.2">
      <c r="A2" s="88" t="s">
        <v>314</v>
      </c>
      <c r="B2" s="81"/>
      <c r="C2" s="98"/>
      <c r="D2" s="48"/>
      <c r="E2" s="99"/>
      <c r="F2" s="76"/>
      <c r="G2" s="98"/>
      <c r="H2" s="76"/>
    </row>
    <row r="3" spans="1:9" x14ac:dyDescent="0.2">
      <c r="A3" s="82" t="s">
        <v>278</v>
      </c>
      <c r="B3" s="75" t="s">
        <v>777</v>
      </c>
      <c r="C3" s="86" t="s">
        <v>176</v>
      </c>
      <c r="D3" s="3" t="s">
        <v>176</v>
      </c>
      <c r="E3" s="100" t="s">
        <v>176</v>
      </c>
      <c r="F3" s="78" t="s">
        <v>176</v>
      </c>
      <c r="G3" s="86"/>
      <c r="H3" s="78"/>
    </row>
    <row r="4" spans="1:9" x14ac:dyDescent="0.2">
      <c r="A4" s="82"/>
      <c r="B4" s="89" t="s">
        <v>908</v>
      </c>
      <c r="C4" s="86" t="s">
        <v>176</v>
      </c>
      <c r="D4" s="3" t="s">
        <v>176</v>
      </c>
      <c r="E4" s="100" t="s">
        <v>176</v>
      </c>
      <c r="F4" s="78" t="s">
        <v>176</v>
      </c>
      <c r="G4" s="86">
        <v>0</v>
      </c>
      <c r="H4" s="78">
        <v>0</v>
      </c>
    </row>
    <row r="5" spans="1:9" x14ac:dyDescent="0.2">
      <c r="A5" s="90" t="s">
        <v>315</v>
      </c>
      <c r="B5" s="75"/>
      <c r="C5" s="86"/>
      <c r="D5" s="3"/>
      <c r="E5" s="100"/>
      <c r="F5" s="78"/>
      <c r="G5" s="86"/>
      <c r="H5" s="78"/>
    </row>
    <row r="6" spans="1:9" x14ac:dyDescent="0.2">
      <c r="A6" s="82" t="s">
        <v>282</v>
      </c>
      <c r="B6" s="75" t="s">
        <v>627</v>
      </c>
      <c r="C6" s="86" t="s">
        <v>631</v>
      </c>
      <c r="D6" s="3" t="s">
        <v>741</v>
      </c>
      <c r="E6" s="100" t="s">
        <v>790</v>
      </c>
      <c r="F6" s="78" t="s">
        <v>661</v>
      </c>
      <c r="G6" s="86"/>
      <c r="H6" s="78"/>
    </row>
    <row r="7" spans="1:9" x14ac:dyDescent="0.2">
      <c r="A7" s="82"/>
      <c r="B7" s="89" t="s">
        <v>778</v>
      </c>
      <c r="C7" s="87" t="s">
        <v>176</v>
      </c>
      <c r="D7" s="3" t="s">
        <v>798</v>
      </c>
      <c r="E7" s="100" t="s">
        <v>791</v>
      </c>
      <c r="F7" s="78" t="s">
        <v>697</v>
      </c>
      <c r="G7" s="86" t="s">
        <v>737</v>
      </c>
      <c r="H7" s="78" t="s">
        <v>697</v>
      </c>
      <c r="I7" s="86"/>
    </row>
    <row r="8" spans="1:9" x14ac:dyDescent="0.2">
      <c r="A8" s="82" t="s">
        <v>351</v>
      </c>
      <c r="B8" s="75" t="s">
        <v>930</v>
      </c>
      <c r="C8" s="86" t="s">
        <v>734</v>
      </c>
      <c r="D8" s="3" t="s">
        <v>661</v>
      </c>
      <c r="E8" s="100" t="s">
        <v>793</v>
      </c>
      <c r="F8" s="78" t="s">
        <v>661</v>
      </c>
      <c r="G8" s="86"/>
      <c r="H8" s="78"/>
    </row>
    <row r="9" spans="1:9" x14ac:dyDescent="0.2">
      <c r="A9" s="82"/>
      <c r="B9" s="89" t="s">
        <v>931</v>
      </c>
      <c r="C9" s="86" t="s">
        <v>792</v>
      </c>
      <c r="D9" s="3" t="s">
        <v>743</v>
      </c>
      <c r="E9" s="100" t="s">
        <v>794</v>
      </c>
      <c r="F9" s="78" t="s">
        <v>661</v>
      </c>
      <c r="G9" s="86" t="s">
        <v>735</v>
      </c>
      <c r="H9" s="78" t="s">
        <v>743</v>
      </c>
    </row>
    <row r="10" spans="1:9" x14ac:dyDescent="0.2">
      <c r="A10" s="90" t="s">
        <v>316</v>
      </c>
      <c r="B10" s="75"/>
      <c r="C10" s="86"/>
      <c r="D10" s="3"/>
      <c r="E10" s="100"/>
      <c r="F10" s="78"/>
      <c r="G10" s="86"/>
      <c r="H10" s="78"/>
    </row>
    <row r="11" spans="1:9" x14ac:dyDescent="0.2">
      <c r="A11" s="82" t="s">
        <v>283</v>
      </c>
      <c r="B11" s="75" t="s">
        <v>779</v>
      </c>
      <c r="C11" s="86" t="s">
        <v>722</v>
      </c>
      <c r="D11" s="3" t="s">
        <v>697</v>
      </c>
      <c r="E11" s="100" t="s">
        <v>795</v>
      </c>
      <c r="F11" s="78" t="s">
        <v>688</v>
      </c>
      <c r="G11" s="1"/>
      <c r="H11" s="78"/>
    </row>
    <row r="12" spans="1:9" x14ac:dyDescent="0.2">
      <c r="A12" s="82"/>
      <c r="B12" s="89" t="s">
        <v>780</v>
      </c>
      <c r="C12" s="86" t="s">
        <v>723</v>
      </c>
      <c r="D12" s="3" t="s">
        <v>744</v>
      </c>
      <c r="E12" s="100" t="s">
        <v>796</v>
      </c>
      <c r="F12" s="78" t="s">
        <v>702</v>
      </c>
      <c r="G12" s="86" t="s">
        <v>738</v>
      </c>
      <c r="H12" s="78" t="s">
        <v>744</v>
      </c>
    </row>
    <row r="13" spans="1:9" x14ac:dyDescent="0.2">
      <c r="A13" s="82" t="s">
        <v>352</v>
      </c>
      <c r="B13" s="75" t="s">
        <v>932</v>
      </c>
      <c r="C13" s="86" t="s">
        <v>733</v>
      </c>
      <c r="D13" s="3" t="s">
        <v>661</v>
      </c>
      <c r="E13" s="100" t="s">
        <v>797</v>
      </c>
      <c r="F13" s="78" t="s">
        <v>661</v>
      </c>
      <c r="G13" s="86"/>
      <c r="H13" s="78"/>
    </row>
    <row r="14" spans="1:9" x14ac:dyDescent="0.2">
      <c r="A14" s="82"/>
      <c r="B14" s="89" t="s">
        <v>933</v>
      </c>
      <c r="C14" s="86">
        <v>0</v>
      </c>
      <c r="D14" s="3">
        <v>0</v>
      </c>
      <c r="E14" s="100">
        <v>0</v>
      </c>
      <c r="F14" s="78" t="s">
        <v>176</v>
      </c>
      <c r="G14" s="86" t="s">
        <v>736</v>
      </c>
      <c r="H14" s="78" t="s">
        <v>745</v>
      </c>
    </row>
    <row r="15" spans="1:9" x14ac:dyDescent="0.2">
      <c r="A15" s="90" t="s">
        <v>317</v>
      </c>
      <c r="B15" s="75"/>
      <c r="C15" s="86"/>
      <c r="D15" s="3"/>
      <c r="E15" s="100"/>
      <c r="F15" s="78"/>
      <c r="G15" s="86"/>
      <c r="H15" s="78"/>
    </row>
    <row r="16" spans="1:9" x14ac:dyDescent="0.2">
      <c r="A16" s="82" t="s">
        <v>338</v>
      </c>
      <c r="B16" s="75" t="s">
        <v>781</v>
      </c>
      <c r="C16" s="86" t="s">
        <v>714</v>
      </c>
      <c r="D16" s="3" t="s">
        <v>632</v>
      </c>
      <c r="E16" s="100" t="s">
        <v>799</v>
      </c>
      <c r="F16" s="78" t="s">
        <v>697</v>
      </c>
      <c r="G16" s="86"/>
      <c r="H16" s="78"/>
    </row>
    <row r="17" spans="1:8" x14ac:dyDescent="0.2">
      <c r="A17" s="82" t="s">
        <v>0</v>
      </c>
      <c r="B17" s="89" t="s">
        <v>1</v>
      </c>
      <c r="C17" s="86" t="s">
        <v>724</v>
      </c>
      <c r="D17" s="3" t="s">
        <v>702</v>
      </c>
      <c r="E17" s="100" t="s">
        <v>701</v>
      </c>
      <c r="F17" s="78" t="s">
        <v>702</v>
      </c>
      <c r="G17" s="86" t="s">
        <v>716</v>
      </c>
      <c r="H17" s="78" t="s">
        <v>633</v>
      </c>
    </row>
    <row r="18" spans="1:8" x14ac:dyDescent="0.2">
      <c r="A18" s="82" t="s">
        <v>2</v>
      </c>
      <c r="B18" s="89" t="s">
        <v>782</v>
      </c>
      <c r="C18" s="86" t="s">
        <v>721</v>
      </c>
      <c r="D18" s="3" t="s">
        <v>661</v>
      </c>
      <c r="E18" s="100">
        <v>0</v>
      </c>
      <c r="F18" s="78">
        <v>0</v>
      </c>
      <c r="G18" s="86" t="s">
        <v>717</v>
      </c>
      <c r="H18" s="78" t="s">
        <v>630</v>
      </c>
    </row>
    <row r="19" spans="1:8" x14ac:dyDescent="0.2">
      <c r="A19" s="82" t="s">
        <v>339</v>
      </c>
      <c r="B19" s="75" t="s">
        <v>3</v>
      </c>
      <c r="C19" s="86" t="s">
        <v>711</v>
      </c>
      <c r="D19" s="3" t="s">
        <v>697</v>
      </c>
      <c r="E19" s="100" t="s">
        <v>800</v>
      </c>
      <c r="F19" s="78" t="s">
        <v>801</v>
      </c>
      <c r="G19" s="86"/>
      <c r="H19" s="78"/>
    </row>
    <row r="20" spans="1:8" x14ac:dyDescent="0.2">
      <c r="A20" s="82"/>
      <c r="B20" s="89" t="s">
        <v>4</v>
      </c>
      <c r="C20" s="86" t="s">
        <v>176</v>
      </c>
      <c r="D20" s="3" t="s">
        <v>176</v>
      </c>
      <c r="E20" s="100" t="s">
        <v>802</v>
      </c>
      <c r="F20" s="78" t="s">
        <v>801</v>
      </c>
      <c r="G20" s="86" t="s">
        <v>712</v>
      </c>
      <c r="H20" s="78" t="s">
        <v>635</v>
      </c>
    </row>
    <row r="21" spans="1:8" x14ac:dyDescent="0.2">
      <c r="A21" s="82" t="s">
        <v>340</v>
      </c>
      <c r="B21" s="75" t="s">
        <v>5</v>
      </c>
      <c r="C21" s="86" t="s">
        <v>709</v>
      </c>
      <c r="D21" s="3" t="s">
        <v>632</v>
      </c>
      <c r="E21" s="100" t="s">
        <v>803</v>
      </c>
      <c r="F21" s="78" t="s">
        <v>804</v>
      </c>
      <c r="G21" s="86"/>
      <c r="H21" s="78"/>
    </row>
    <row r="22" spans="1:8" x14ac:dyDescent="0.2">
      <c r="A22" s="82" t="s">
        <v>353</v>
      </c>
      <c r="B22" s="75" t="s">
        <v>934</v>
      </c>
      <c r="C22" s="86" t="s">
        <v>706</v>
      </c>
      <c r="D22" s="3" t="s">
        <v>807</v>
      </c>
      <c r="E22" s="100" t="s">
        <v>805</v>
      </c>
      <c r="F22" s="78" t="s">
        <v>806</v>
      </c>
      <c r="G22" s="86"/>
      <c r="H22" s="78"/>
    </row>
    <row r="23" spans="1:8" x14ac:dyDescent="0.2">
      <c r="A23" s="82"/>
      <c r="B23" s="89" t="s">
        <v>935</v>
      </c>
      <c r="C23" s="86" t="s">
        <v>732</v>
      </c>
      <c r="D23" s="3" t="s">
        <v>671</v>
      </c>
      <c r="E23" s="100" t="s">
        <v>808</v>
      </c>
      <c r="F23" s="78" t="s">
        <v>671</v>
      </c>
      <c r="G23" s="86" t="s">
        <v>708</v>
      </c>
      <c r="H23" s="78" t="s">
        <v>826</v>
      </c>
    </row>
    <row r="24" spans="1:8" x14ac:dyDescent="0.2">
      <c r="A24" s="90" t="s">
        <v>318</v>
      </c>
      <c r="B24" s="75"/>
      <c r="C24" s="86"/>
      <c r="D24" s="3"/>
      <c r="E24" s="100"/>
      <c r="F24" s="78"/>
      <c r="G24" s="86"/>
      <c r="H24" s="78"/>
    </row>
    <row r="25" spans="1:8" x14ac:dyDescent="0.2">
      <c r="A25" s="82" t="s">
        <v>354</v>
      </c>
      <c r="B25" s="75" t="s">
        <v>6</v>
      </c>
      <c r="C25" s="86" t="s">
        <v>703</v>
      </c>
      <c r="D25" s="3" t="s">
        <v>702</v>
      </c>
      <c r="E25" s="100" t="s">
        <v>809</v>
      </c>
      <c r="F25" s="78" t="s">
        <v>688</v>
      </c>
      <c r="G25" s="86"/>
      <c r="H25" s="78"/>
    </row>
    <row r="26" spans="1:8" x14ac:dyDescent="0.2">
      <c r="A26" s="82"/>
      <c r="B26" s="89" t="s">
        <v>7</v>
      </c>
      <c r="C26" s="86" t="s">
        <v>726</v>
      </c>
      <c r="D26" s="3" t="s">
        <v>688</v>
      </c>
      <c r="E26" s="100" t="s">
        <v>810</v>
      </c>
      <c r="F26" s="78" t="s">
        <v>632</v>
      </c>
      <c r="G26" s="86" t="s">
        <v>705</v>
      </c>
      <c r="H26" s="78" t="s">
        <v>632</v>
      </c>
    </row>
    <row r="27" spans="1:8" x14ac:dyDescent="0.2">
      <c r="A27" s="82" t="s">
        <v>378</v>
      </c>
      <c r="B27" s="75" t="s">
        <v>8</v>
      </c>
      <c r="C27" s="86" t="s">
        <v>701</v>
      </c>
      <c r="D27" s="3" t="s">
        <v>702</v>
      </c>
      <c r="E27" s="100" t="s">
        <v>701</v>
      </c>
      <c r="F27" s="78" t="s">
        <v>633</v>
      </c>
      <c r="G27" s="86"/>
      <c r="H27" s="78"/>
    </row>
    <row r="28" spans="1:8" x14ac:dyDescent="0.2">
      <c r="A28" s="82" t="s">
        <v>355</v>
      </c>
      <c r="B28" s="75" t="s">
        <v>783</v>
      </c>
      <c r="C28" s="86" t="s">
        <v>698</v>
      </c>
      <c r="D28" s="3" t="s">
        <v>661</v>
      </c>
      <c r="E28" s="100" t="s">
        <v>811</v>
      </c>
      <c r="F28" s="78" t="s">
        <v>683</v>
      </c>
      <c r="G28" s="86"/>
      <c r="H28" s="78"/>
    </row>
    <row r="29" spans="1:8" x14ac:dyDescent="0.2">
      <c r="A29" s="82"/>
      <c r="B29" s="89" t="s">
        <v>784</v>
      </c>
      <c r="C29" s="86" t="s">
        <v>719</v>
      </c>
      <c r="D29" s="3" t="s">
        <v>812</v>
      </c>
      <c r="E29" s="100" t="s">
        <v>813</v>
      </c>
      <c r="F29" s="78" t="s">
        <v>683</v>
      </c>
      <c r="G29" s="86" t="s">
        <v>700</v>
      </c>
      <c r="H29" s="78" t="s">
        <v>683</v>
      </c>
    </row>
    <row r="30" spans="1:8" x14ac:dyDescent="0.2">
      <c r="A30" s="82" t="s">
        <v>379</v>
      </c>
      <c r="B30" s="75" t="s">
        <v>9</v>
      </c>
      <c r="C30" s="86" t="s">
        <v>695</v>
      </c>
      <c r="D30" s="3" t="s">
        <v>661</v>
      </c>
      <c r="E30" s="100" t="s">
        <v>814</v>
      </c>
      <c r="F30" s="78" t="s">
        <v>661</v>
      </c>
      <c r="G30" s="86"/>
      <c r="H30" s="78"/>
    </row>
    <row r="31" spans="1:8" x14ac:dyDescent="0.2">
      <c r="A31" s="82"/>
      <c r="B31" s="89" t="s">
        <v>10</v>
      </c>
      <c r="C31" s="86" t="s">
        <v>725</v>
      </c>
      <c r="D31" s="3" t="s">
        <v>697</v>
      </c>
      <c r="E31" s="100">
        <v>0</v>
      </c>
      <c r="F31" s="78">
        <v>0</v>
      </c>
      <c r="G31" s="86" t="s">
        <v>696</v>
      </c>
      <c r="H31" s="78" t="s">
        <v>697</v>
      </c>
    </row>
    <row r="32" spans="1:8" x14ac:dyDescent="0.2">
      <c r="A32" s="82" t="s">
        <v>356</v>
      </c>
      <c r="B32" s="75" t="s">
        <v>11</v>
      </c>
      <c r="C32" s="86" t="s">
        <v>692</v>
      </c>
      <c r="D32" s="3" t="s">
        <v>635</v>
      </c>
      <c r="E32" s="100" t="s">
        <v>815</v>
      </c>
      <c r="F32" s="78" t="s">
        <v>636</v>
      </c>
      <c r="G32" s="86"/>
      <c r="H32" s="78"/>
    </row>
    <row r="33" spans="1:8" x14ac:dyDescent="0.2">
      <c r="A33" s="82"/>
      <c r="B33" s="89" t="s">
        <v>12</v>
      </c>
      <c r="C33" s="86" t="s">
        <v>720</v>
      </c>
      <c r="D33" s="3" t="s">
        <v>816</v>
      </c>
      <c r="E33" s="100" t="s">
        <v>817</v>
      </c>
      <c r="F33" s="78" t="s">
        <v>636</v>
      </c>
      <c r="G33" s="86" t="s">
        <v>694</v>
      </c>
      <c r="H33" s="78" t="s">
        <v>636</v>
      </c>
    </row>
    <row r="34" spans="1:8" x14ac:dyDescent="0.2">
      <c r="A34" s="82" t="s">
        <v>357</v>
      </c>
      <c r="B34" s="75" t="s">
        <v>13</v>
      </c>
      <c r="C34" s="86" t="s">
        <v>690</v>
      </c>
      <c r="D34" s="3" t="s">
        <v>806</v>
      </c>
      <c r="E34" s="100" t="s">
        <v>176</v>
      </c>
      <c r="F34" s="78" t="s">
        <v>176</v>
      </c>
      <c r="G34" s="86"/>
      <c r="H34" s="78"/>
    </row>
    <row r="35" spans="1:8" x14ac:dyDescent="0.2">
      <c r="A35" s="82"/>
      <c r="B35" s="89" t="s">
        <v>936</v>
      </c>
      <c r="C35" s="86" t="s">
        <v>670</v>
      </c>
      <c r="D35" s="3" t="s">
        <v>671</v>
      </c>
      <c r="E35" s="100">
        <v>0</v>
      </c>
      <c r="F35" s="78">
        <v>0</v>
      </c>
      <c r="G35" s="86" t="s">
        <v>672</v>
      </c>
      <c r="H35" s="78" t="s">
        <v>671</v>
      </c>
    </row>
    <row r="36" spans="1:8" x14ac:dyDescent="0.2">
      <c r="A36" s="90" t="s">
        <v>346</v>
      </c>
      <c r="B36" s="75"/>
      <c r="C36" s="86"/>
      <c r="D36" s="3"/>
      <c r="E36" s="100"/>
      <c r="F36" s="78"/>
      <c r="G36" s="86"/>
      <c r="H36" s="78"/>
    </row>
    <row r="37" spans="1:8" x14ac:dyDescent="0.2">
      <c r="A37" s="82" t="s">
        <v>358</v>
      </c>
      <c r="B37" s="75" t="s">
        <v>14</v>
      </c>
      <c r="C37" s="86" t="s">
        <v>687</v>
      </c>
      <c r="D37" s="3" t="s">
        <v>688</v>
      </c>
      <c r="E37" s="100" t="s">
        <v>176</v>
      </c>
      <c r="F37" s="78" t="s">
        <v>176</v>
      </c>
      <c r="G37" s="86"/>
      <c r="H37" s="78"/>
    </row>
    <row r="38" spans="1:8" x14ac:dyDescent="0.2">
      <c r="A38" s="82" t="s">
        <v>380</v>
      </c>
      <c r="B38" s="75" t="s">
        <v>785</v>
      </c>
      <c r="C38" s="86" t="s">
        <v>685</v>
      </c>
      <c r="D38" s="3" t="s">
        <v>683</v>
      </c>
      <c r="E38" s="100" t="s">
        <v>176</v>
      </c>
      <c r="F38" s="78" t="s">
        <v>176</v>
      </c>
      <c r="G38" s="86"/>
      <c r="H38" s="78"/>
    </row>
    <row r="39" spans="1:8" x14ac:dyDescent="0.2">
      <c r="A39" s="82"/>
      <c r="B39" s="89" t="s">
        <v>786</v>
      </c>
      <c r="C39" s="86" t="s">
        <v>727</v>
      </c>
      <c r="D39" s="3" t="s">
        <v>671</v>
      </c>
      <c r="E39" s="100">
        <v>0</v>
      </c>
      <c r="F39" s="78">
        <v>0</v>
      </c>
      <c r="G39" s="86" t="s">
        <v>686</v>
      </c>
      <c r="H39" s="78" t="s">
        <v>671</v>
      </c>
    </row>
    <row r="40" spans="1:8" x14ac:dyDescent="0.2">
      <c r="A40" s="82" t="s">
        <v>381</v>
      </c>
      <c r="B40" s="75" t="s">
        <v>15</v>
      </c>
      <c r="C40" s="86" t="s">
        <v>682</v>
      </c>
      <c r="D40" s="3" t="s">
        <v>683</v>
      </c>
      <c r="E40" s="100" t="s">
        <v>176</v>
      </c>
      <c r="F40" s="78" t="s">
        <v>176</v>
      </c>
      <c r="G40" s="86"/>
      <c r="H40" s="78"/>
    </row>
    <row r="41" spans="1:8" x14ac:dyDescent="0.2">
      <c r="A41" s="82"/>
      <c r="B41" s="89" t="s">
        <v>16</v>
      </c>
      <c r="C41" s="86" t="s">
        <v>728</v>
      </c>
      <c r="D41" s="3" t="s">
        <v>818</v>
      </c>
      <c r="E41" s="100">
        <v>0</v>
      </c>
      <c r="F41" s="78">
        <v>0</v>
      </c>
      <c r="G41" s="86" t="s">
        <v>684</v>
      </c>
      <c r="H41" s="78" t="s">
        <v>647</v>
      </c>
    </row>
    <row r="42" spans="1:8" x14ac:dyDescent="0.2">
      <c r="A42" s="82" t="s">
        <v>382</v>
      </c>
      <c r="B42" s="75" t="s">
        <v>17</v>
      </c>
      <c r="C42" s="86" t="s">
        <v>654</v>
      </c>
      <c r="D42" s="3" t="s">
        <v>683</v>
      </c>
      <c r="E42" s="100" t="s">
        <v>176</v>
      </c>
      <c r="F42" s="78" t="s">
        <v>176</v>
      </c>
      <c r="G42" s="86"/>
      <c r="H42" s="78"/>
    </row>
    <row r="43" spans="1:8" x14ac:dyDescent="0.2">
      <c r="A43" s="82"/>
      <c r="B43" s="89" t="s">
        <v>937</v>
      </c>
      <c r="C43" s="86" t="s">
        <v>656</v>
      </c>
      <c r="D43" s="3" t="s">
        <v>636</v>
      </c>
      <c r="E43" s="100" t="s">
        <v>819</v>
      </c>
      <c r="F43" s="78" t="s">
        <v>642</v>
      </c>
      <c r="G43" s="86" t="s">
        <v>658</v>
      </c>
      <c r="H43" s="78" t="s">
        <v>683</v>
      </c>
    </row>
    <row r="44" spans="1:8" x14ac:dyDescent="0.2">
      <c r="A44" s="82" t="s">
        <v>383</v>
      </c>
      <c r="B44" s="75" t="s">
        <v>18</v>
      </c>
      <c r="C44" s="86" t="s">
        <v>643</v>
      </c>
      <c r="D44" s="3" t="s">
        <v>661</v>
      </c>
      <c r="E44" s="100" t="s">
        <v>176</v>
      </c>
      <c r="F44" s="78" t="s">
        <v>176</v>
      </c>
      <c r="G44" s="86"/>
      <c r="H44" s="78"/>
    </row>
    <row r="45" spans="1:8" x14ac:dyDescent="0.2">
      <c r="A45" s="82"/>
      <c r="B45" s="89" t="s">
        <v>938</v>
      </c>
      <c r="C45" s="86" t="s">
        <v>641</v>
      </c>
      <c r="D45" s="3" t="s">
        <v>642</v>
      </c>
      <c r="E45" s="100">
        <v>0</v>
      </c>
      <c r="F45" s="78">
        <v>0</v>
      </c>
      <c r="G45" s="86" t="s">
        <v>681</v>
      </c>
      <c r="H45" s="78" t="s">
        <v>630</v>
      </c>
    </row>
    <row r="46" spans="1:8" x14ac:dyDescent="0.2">
      <c r="A46" s="82" t="s">
        <v>284</v>
      </c>
      <c r="B46" s="75" t="s">
        <v>19</v>
      </c>
      <c r="C46" s="86" t="s">
        <v>678</v>
      </c>
      <c r="D46" s="3" t="s">
        <v>636</v>
      </c>
      <c r="E46" s="100" t="s">
        <v>820</v>
      </c>
      <c r="F46" s="78" t="s">
        <v>636</v>
      </c>
      <c r="G46" s="86"/>
      <c r="H46" s="78"/>
    </row>
    <row r="47" spans="1:8" x14ac:dyDescent="0.2">
      <c r="A47" s="82"/>
      <c r="B47" s="89" t="s">
        <v>20</v>
      </c>
      <c r="C47" s="86" t="s">
        <v>718</v>
      </c>
      <c r="D47" s="3" t="s">
        <v>821</v>
      </c>
      <c r="E47" s="100">
        <v>0</v>
      </c>
      <c r="F47" s="78">
        <v>0</v>
      </c>
      <c r="G47" s="86" t="s">
        <v>680</v>
      </c>
      <c r="H47" s="78" t="s">
        <v>636</v>
      </c>
    </row>
    <row r="48" spans="1:8" x14ac:dyDescent="0.2">
      <c r="A48" s="82" t="s">
        <v>285</v>
      </c>
      <c r="B48" s="75" t="s">
        <v>21</v>
      </c>
      <c r="C48" s="86" t="s">
        <v>677</v>
      </c>
      <c r="D48" s="3" t="s">
        <v>671</v>
      </c>
      <c r="E48" s="100" t="s">
        <v>176</v>
      </c>
      <c r="F48" s="78" t="s">
        <v>176</v>
      </c>
      <c r="G48" s="86"/>
      <c r="H48" s="78"/>
    </row>
    <row r="49" spans="1:9" x14ac:dyDescent="0.2">
      <c r="A49" s="90" t="s">
        <v>350</v>
      </c>
      <c r="B49" s="75"/>
      <c r="C49" s="86"/>
      <c r="D49" s="3"/>
      <c r="E49" s="100"/>
      <c r="F49" s="78"/>
      <c r="G49" s="86"/>
      <c r="H49" s="78"/>
    </row>
    <row r="50" spans="1:9" x14ac:dyDescent="0.2">
      <c r="A50" s="82" t="s">
        <v>359</v>
      </c>
      <c r="B50" s="75" t="s">
        <v>787</v>
      </c>
      <c r="C50" s="86" t="s">
        <v>675</v>
      </c>
      <c r="D50" s="3" t="s">
        <v>671</v>
      </c>
      <c r="E50" s="100" t="s">
        <v>176</v>
      </c>
      <c r="F50" s="78" t="s">
        <v>176</v>
      </c>
      <c r="G50" s="86"/>
      <c r="H50" s="78"/>
    </row>
    <row r="51" spans="1:9" x14ac:dyDescent="0.2">
      <c r="A51" s="82"/>
      <c r="B51" s="89" t="s">
        <v>788</v>
      </c>
      <c r="C51" s="86" t="s">
        <v>729</v>
      </c>
      <c r="D51" s="3" t="s">
        <v>822</v>
      </c>
      <c r="E51" s="100" t="s">
        <v>176</v>
      </c>
      <c r="F51" s="78" t="s">
        <v>176</v>
      </c>
      <c r="G51" s="86" t="s">
        <v>676</v>
      </c>
      <c r="H51" s="78" t="s">
        <v>671</v>
      </c>
    </row>
    <row r="52" spans="1:9" x14ac:dyDescent="0.2">
      <c r="A52" s="82" t="s">
        <v>360</v>
      </c>
      <c r="B52" s="75" t="s">
        <v>22</v>
      </c>
      <c r="C52" s="86" t="s">
        <v>673</v>
      </c>
      <c r="D52" s="3" t="s">
        <v>671</v>
      </c>
      <c r="E52" s="100" t="s">
        <v>176</v>
      </c>
      <c r="F52" s="78" t="s">
        <v>176</v>
      </c>
      <c r="G52" s="86"/>
      <c r="H52" s="78"/>
    </row>
    <row r="53" spans="1:9" x14ac:dyDescent="0.2">
      <c r="A53" s="82" t="s">
        <v>361</v>
      </c>
      <c r="B53" s="75" t="s">
        <v>23</v>
      </c>
      <c r="C53" s="86" t="s">
        <v>670</v>
      </c>
      <c r="D53" s="3" t="s">
        <v>671</v>
      </c>
      <c r="E53" s="100" t="s">
        <v>176</v>
      </c>
      <c r="F53" s="78" t="s">
        <v>176</v>
      </c>
      <c r="G53" s="86"/>
      <c r="H53" s="78"/>
    </row>
    <row r="54" spans="1:9" x14ac:dyDescent="0.2">
      <c r="A54" s="82"/>
      <c r="B54" s="89" t="s">
        <v>939</v>
      </c>
      <c r="C54" s="86" t="s">
        <v>690</v>
      </c>
      <c r="D54" s="3" t="s">
        <v>806</v>
      </c>
      <c r="E54" s="100">
        <v>0</v>
      </c>
      <c r="F54" s="78">
        <v>0</v>
      </c>
      <c r="G54" s="86" t="s">
        <v>672</v>
      </c>
      <c r="H54" s="78" t="s">
        <v>671</v>
      </c>
    </row>
    <row r="55" spans="1:9" x14ac:dyDescent="0.2">
      <c r="A55" s="82" t="s">
        <v>362</v>
      </c>
      <c r="B55" s="75" t="s">
        <v>24</v>
      </c>
      <c r="C55" s="86" t="s">
        <v>665</v>
      </c>
      <c r="D55" s="3" t="s">
        <v>647</v>
      </c>
      <c r="E55" s="100" t="s">
        <v>176</v>
      </c>
      <c r="F55" s="78" t="s">
        <v>176</v>
      </c>
      <c r="G55" s="86"/>
      <c r="H55" s="78"/>
    </row>
    <row r="56" spans="1:9" x14ac:dyDescent="0.2">
      <c r="A56" s="82" t="s">
        <v>0</v>
      </c>
      <c r="B56" s="89" t="s">
        <v>25</v>
      </c>
      <c r="C56" s="86" t="s">
        <v>730</v>
      </c>
      <c r="D56" s="3" t="s">
        <v>649</v>
      </c>
      <c r="E56" s="100">
        <v>0</v>
      </c>
      <c r="F56" s="78">
        <v>0</v>
      </c>
      <c r="G56" s="86" t="s">
        <v>667</v>
      </c>
      <c r="H56" s="78" t="s">
        <v>649</v>
      </c>
    </row>
    <row r="57" spans="1:9" x14ac:dyDescent="0.2">
      <c r="A57" s="82" t="s">
        <v>2</v>
      </c>
      <c r="B57" s="89" t="s">
        <v>26</v>
      </c>
      <c r="C57" s="86" t="s">
        <v>731</v>
      </c>
      <c r="D57" s="3" t="s">
        <v>823</v>
      </c>
      <c r="E57" s="100">
        <v>0</v>
      </c>
      <c r="F57" s="78">
        <v>0</v>
      </c>
      <c r="G57" s="86" t="s">
        <v>668</v>
      </c>
      <c r="H57" s="78" t="s">
        <v>669</v>
      </c>
    </row>
    <row r="58" spans="1:9" x14ac:dyDescent="0.2">
      <c r="A58" s="82" t="s">
        <v>363</v>
      </c>
      <c r="B58" s="75" t="s">
        <v>27</v>
      </c>
      <c r="C58" s="86" t="s">
        <v>663</v>
      </c>
      <c r="D58" s="3" t="s">
        <v>683</v>
      </c>
      <c r="E58" s="100" t="s">
        <v>176</v>
      </c>
      <c r="F58" s="78" t="s">
        <v>176</v>
      </c>
      <c r="G58" s="86"/>
      <c r="H58" s="78"/>
    </row>
    <row r="59" spans="1:9" x14ac:dyDescent="0.2">
      <c r="A59" s="82"/>
      <c r="B59" s="89" t="s">
        <v>846</v>
      </c>
      <c r="C59" s="86" t="s">
        <v>176</v>
      </c>
      <c r="D59" s="3" t="s">
        <v>176</v>
      </c>
      <c r="E59" s="100" t="s">
        <v>176</v>
      </c>
      <c r="F59" s="78" t="s">
        <v>176</v>
      </c>
      <c r="G59" s="86" t="s">
        <v>176</v>
      </c>
      <c r="H59" s="78" t="s">
        <v>176</v>
      </c>
    </row>
    <row r="60" spans="1:9" x14ac:dyDescent="0.2">
      <c r="A60" s="82" t="s">
        <v>364</v>
      </c>
      <c r="B60" s="75" t="s">
        <v>28</v>
      </c>
      <c r="C60" s="86" t="s">
        <v>660</v>
      </c>
      <c r="D60" s="3" t="s">
        <v>661</v>
      </c>
      <c r="E60" s="100" t="s">
        <v>176</v>
      </c>
      <c r="F60" s="78" t="s">
        <v>176</v>
      </c>
      <c r="G60" s="86"/>
      <c r="H60" s="78"/>
    </row>
    <row r="61" spans="1:9" x14ac:dyDescent="0.2">
      <c r="A61" s="82" t="s">
        <v>365</v>
      </c>
      <c r="B61" s="75" t="s">
        <v>29</v>
      </c>
      <c r="C61" s="86" t="s">
        <v>656</v>
      </c>
      <c r="D61" s="3" t="s">
        <v>636</v>
      </c>
      <c r="E61" s="100" t="s">
        <v>819</v>
      </c>
      <c r="F61" s="78" t="s">
        <v>642</v>
      </c>
      <c r="G61" s="86"/>
      <c r="H61" s="78"/>
    </row>
    <row r="62" spans="1:9" x14ac:dyDescent="0.2">
      <c r="A62" s="82"/>
      <c r="B62" s="89" t="s">
        <v>940</v>
      </c>
      <c r="C62" s="86" t="s">
        <v>654</v>
      </c>
      <c r="D62" s="3" t="s">
        <v>683</v>
      </c>
      <c r="E62" s="100">
        <v>0</v>
      </c>
      <c r="F62" s="78">
        <v>0</v>
      </c>
      <c r="G62" s="87" t="s">
        <v>658</v>
      </c>
      <c r="H62" s="78" t="s">
        <v>683</v>
      </c>
      <c r="I62" s="86"/>
    </row>
    <row r="63" spans="1:9" x14ac:dyDescent="0.2">
      <c r="A63" s="90" t="s">
        <v>941</v>
      </c>
      <c r="B63" s="75"/>
      <c r="C63" s="86"/>
      <c r="D63" s="3"/>
      <c r="E63" s="100"/>
      <c r="F63" s="78"/>
      <c r="G63" s="86"/>
      <c r="H63" s="78"/>
    </row>
    <row r="64" spans="1:9" x14ac:dyDescent="0.2">
      <c r="A64" s="82" t="s">
        <v>366</v>
      </c>
      <c r="B64" s="75" t="s">
        <v>789</v>
      </c>
      <c r="C64" s="86" t="s">
        <v>651</v>
      </c>
      <c r="D64" s="3" t="s">
        <v>671</v>
      </c>
      <c r="E64" s="100" t="s">
        <v>176</v>
      </c>
      <c r="F64" s="78" t="s">
        <v>176</v>
      </c>
      <c r="G64" s="86"/>
      <c r="H64" s="78"/>
    </row>
    <row r="65" spans="1:8" x14ac:dyDescent="0.2">
      <c r="A65" s="82" t="s">
        <v>367</v>
      </c>
      <c r="B65" s="75" t="s">
        <v>30</v>
      </c>
      <c r="C65" s="86" t="s">
        <v>648</v>
      </c>
      <c r="D65" s="3" t="s">
        <v>649</v>
      </c>
      <c r="E65" s="100" t="s">
        <v>176</v>
      </c>
      <c r="F65" s="78" t="s">
        <v>176</v>
      </c>
      <c r="G65" s="86"/>
      <c r="H65" s="78"/>
    </row>
    <row r="66" spans="1:8" x14ac:dyDescent="0.2">
      <c r="A66" s="82" t="s">
        <v>368</v>
      </c>
      <c r="B66" s="75" t="s">
        <v>31</v>
      </c>
      <c r="C66" s="86" t="s">
        <v>646</v>
      </c>
      <c r="D66" s="3" t="s">
        <v>647</v>
      </c>
      <c r="E66" s="100" t="s">
        <v>176</v>
      </c>
      <c r="F66" s="78" t="s">
        <v>176</v>
      </c>
      <c r="G66" s="86"/>
      <c r="H66" s="78"/>
    </row>
    <row r="67" spans="1:8" x14ac:dyDescent="0.2">
      <c r="A67" s="82" t="s">
        <v>928</v>
      </c>
      <c r="B67" s="75" t="s">
        <v>847</v>
      </c>
      <c r="C67" s="86" t="s">
        <v>840</v>
      </c>
      <c r="D67" s="3" t="s">
        <v>683</v>
      </c>
      <c r="E67" s="100" t="s">
        <v>176</v>
      </c>
      <c r="F67" s="78" t="s">
        <v>176</v>
      </c>
      <c r="G67" s="86"/>
      <c r="H67" s="78"/>
    </row>
    <row r="68" spans="1:8" x14ac:dyDescent="0.2">
      <c r="A68" s="82" t="s">
        <v>369</v>
      </c>
      <c r="B68" s="75" t="s">
        <v>32</v>
      </c>
      <c r="C68" s="86" t="s">
        <v>645</v>
      </c>
      <c r="D68" s="3" t="s">
        <v>642</v>
      </c>
      <c r="E68" s="100" t="s">
        <v>176</v>
      </c>
      <c r="F68" s="78" t="s">
        <v>176</v>
      </c>
      <c r="G68" s="86"/>
      <c r="H68" s="78"/>
    </row>
    <row r="69" spans="1:8" x14ac:dyDescent="0.2">
      <c r="A69" s="82" t="s">
        <v>929</v>
      </c>
      <c r="B69" s="75" t="s">
        <v>33</v>
      </c>
      <c r="C69" s="86" t="s">
        <v>641</v>
      </c>
      <c r="D69" s="3" t="s">
        <v>642</v>
      </c>
      <c r="E69" s="100" t="s">
        <v>176</v>
      </c>
      <c r="F69" s="78" t="s">
        <v>176</v>
      </c>
      <c r="G69" s="86"/>
      <c r="H69" s="78"/>
    </row>
    <row r="70" spans="1:8" x14ac:dyDescent="0.2">
      <c r="A70" s="82"/>
      <c r="B70" s="89" t="s">
        <v>942</v>
      </c>
      <c r="C70" s="86" t="s">
        <v>643</v>
      </c>
      <c r="D70" s="3" t="s">
        <v>661</v>
      </c>
      <c r="E70" s="100">
        <v>0</v>
      </c>
      <c r="F70" s="78">
        <v>0</v>
      </c>
      <c r="G70" s="86" t="s">
        <v>681</v>
      </c>
      <c r="H70" s="78" t="s">
        <v>807</v>
      </c>
    </row>
    <row r="71" spans="1:8" x14ac:dyDescent="0.2">
      <c r="A71" s="82"/>
      <c r="B71" s="75"/>
      <c r="C71" s="86"/>
      <c r="D71" s="3"/>
      <c r="E71" s="100"/>
      <c r="F71" s="78"/>
      <c r="G71" s="86"/>
      <c r="H71" s="78"/>
    </row>
    <row r="72" spans="1:8" x14ac:dyDescent="0.2">
      <c r="A72" s="82"/>
      <c r="B72" s="75"/>
      <c r="C72" s="86"/>
      <c r="D72" s="3"/>
      <c r="E72" s="100"/>
      <c r="F72" s="78"/>
      <c r="G72" s="86"/>
      <c r="H72" s="78"/>
    </row>
    <row r="73" spans="1:8" x14ac:dyDescent="0.2">
      <c r="A73" s="82"/>
      <c r="B73" s="75"/>
      <c r="C73" s="86"/>
      <c r="D73" s="3"/>
      <c r="E73" s="100"/>
      <c r="F73" s="78"/>
      <c r="G73" s="86"/>
      <c r="H73" s="78"/>
    </row>
    <row r="74" spans="1:8" x14ac:dyDescent="0.2">
      <c r="A74" s="82"/>
      <c r="B74" s="75"/>
      <c r="C74" s="86"/>
      <c r="D74" s="3"/>
      <c r="E74" s="100"/>
      <c r="F74" s="78"/>
      <c r="G74" s="86"/>
      <c r="H74" s="78"/>
    </row>
    <row r="75" spans="1:8" x14ac:dyDescent="0.2">
      <c r="A75" s="82"/>
      <c r="B75" s="75"/>
      <c r="C75" s="86"/>
      <c r="D75" s="3"/>
      <c r="E75" s="100"/>
      <c r="F75" s="78"/>
      <c r="G75" s="86"/>
      <c r="H75" s="78"/>
    </row>
    <row r="76" spans="1:8" x14ac:dyDescent="0.2">
      <c r="A76" s="82"/>
      <c r="B76" s="75"/>
      <c r="C76" s="86"/>
      <c r="D76" s="3"/>
      <c r="E76" s="100"/>
      <c r="F76" s="78"/>
      <c r="G76" s="86"/>
      <c r="H76" s="78"/>
    </row>
    <row r="77" spans="1:8" x14ac:dyDescent="0.2">
      <c r="A77" s="82"/>
      <c r="B77" s="75"/>
      <c r="C77" s="86"/>
      <c r="D77" s="3"/>
      <c r="E77" s="100"/>
      <c r="F77" s="78"/>
      <c r="G77" s="86"/>
      <c r="H77" s="78"/>
    </row>
    <row r="78" spans="1:8" x14ac:dyDescent="0.2">
      <c r="A78" s="82"/>
      <c r="B78" s="75"/>
      <c r="C78" s="86"/>
      <c r="D78" s="3"/>
      <c r="E78" s="100"/>
      <c r="F78" s="78"/>
      <c r="G78" s="86"/>
      <c r="H78" s="78"/>
    </row>
    <row r="79" spans="1:8" x14ac:dyDescent="0.2">
      <c r="A79" s="82"/>
      <c r="B79" s="75"/>
      <c r="C79" s="86"/>
      <c r="D79" s="3"/>
      <c r="E79" s="100"/>
      <c r="F79" s="78"/>
      <c r="G79" s="86"/>
      <c r="H79" s="78"/>
    </row>
    <row r="80" spans="1:8" x14ac:dyDescent="0.2">
      <c r="A80" s="82"/>
      <c r="B80" s="75"/>
      <c r="C80" s="86"/>
      <c r="D80" s="3"/>
      <c r="E80" s="100"/>
      <c r="F80" s="78"/>
      <c r="G80" s="86"/>
      <c r="H80" s="78"/>
    </row>
    <row r="81" spans="1:8" x14ac:dyDescent="0.2">
      <c r="A81" s="82"/>
      <c r="B81" s="75"/>
      <c r="C81" s="86"/>
      <c r="D81" s="3"/>
      <c r="E81" s="100"/>
      <c r="F81" s="78"/>
      <c r="G81" s="86"/>
      <c r="H81" s="78"/>
    </row>
    <row r="82" spans="1:8" x14ac:dyDescent="0.2">
      <c r="A82" s="82"/>
      <c r="B82" s="75"/>
      <c r="C82" s="86"/>
      <c r="D82" s="3"/>
      <c r="E82" s="100"/>
      <c r="F82" s="78"/>
      <c r="G82" s="86"/>
      <c r="H82" s="78"/>
    </row>
    <row r="83" spans="1:8" x14ac:dyDescent="0.2">
      <c r="A83" s="82"/>
      <c r="B83" s="75"/>
      <c r="C83" s="86"/>
      <c r="D83" s="3"/>
      <c r="E83" s="100"/>
      <c r="F83" s="78"/>
      <c r="G83" s="86"/>
      <c r="H83" s="78"/>
    </row>
    <row r="84" spans="1:8" x14ac:dyDescent="0.2">
      <c r="A84" s="82"/>
      <c r="B84" s="75"/>
      <c r="C84" s="86"/>
      <c r="D84" s="3"/>
      <c r="E84" s="100"/>
      <c r="F84" s="78"/>
      <c r="G84" s="86"/>
      <c r="H84" s="78"/>
    </row>
    <row r="85" spans="1:8" x14ac:dyDescent="0.2">
      <c r="A85" s="82"/>
      <c r="B85" s="75"/>
      <c r="C85" s="86"/>
      <c r="D85" s="3"/>
      <c r="E85" s="100"/>
      <c r="F85" s="78"/>
      <c r="G85" s="86"/>
      <c r="H85" s="78"/>
    </row>
    <row r="86" spans="1:8" x14ac:dyDescent="0.2">
      <c r="A86" s="82"/>
      <c r="B86" s="75"/>
      <c r="C86" s="86"/>
      <c r="D86" s="3"/>
      <c r="E86" s="100"/>
      <c r="F86" s="78"/>
      <c r="G86" s="86"/>
      <c r="H86" s="78"/>
    </row>
    <row r="87" spans="1:8" x14ac:dyDescent="0.2">
      <c r="A87" s="82"/>
      <c r="B87" s="75"/>
      <c r="C87" s="86"/>
      <c r="D87" s="3"/>
      <c r="E87" s="100"/>
      <c r="F87" s="78"/>
      <c r="G87" s="86"/>
      <c r="H87" s="78"/>
    </row>
    <row r="88" spans="1:8" x14ac:dyDescent="0.2">
      <c r="A88" s="82"/>
      <c r="B88" s="75"/>
      <c r="C88" s="86"/>
      <c r="D88" s="3"/>
      <c r="E88" s="100"/>
      <c r="F88" s="78"/>
      <c r="G88" s="86"/>
      <c r="H88" s="78"/>
    </row>
    <row r="89" spans="1:8" x14ac:dyDescent="0.2">
      <c r="A89" s="82"/>
      <c r="B89" s="75"/>
      <c r="C89" s="86"/>
      <c r="D89" s="3"/>
      <c r="E89" s="100"/>
      <c r="F89" s="78"/>
      <c r="G89" s="86"/>
      <c r="H89" s="78"/>
    </row>
    <row r="90" spans="1:8" x14ac:dyDescent="0.2">
      <c r="A90" s="82"/>
      <c r="B90" s="75"/>
      <c r="C90" s="86"/>
      <c r="D90" s="3"/>
      <c r="E90" s="100"/>
      <c r="F90" s="78"/>
      <c r="G90" s="86"/>
      <c r="H90" s="78"/>
    </row>
    <row r="91" spans="1:8" x14ac:dyDescent="0.2">
      <c r="A91" s="82"/>
      <c r="B91" s="75"/>
      <c r="C91" s="86"/>
      <c r="D91" s="3"/>
      <c r="E91" s="100"/>
      <c r="F91" s="78"/>
      <c r="G91" s="86"/>
      <c r="H91" s="78"/>
    </row>
    <row r="92" spans="1:8" x14ac:dyDescent="0.2">
      <c r="A92" s="82"/>
      <c r="B92" s="75"/>
      <c r="C92" s="86"/>
      <c r="D92" s="3"/>
      <c r="E92" s="100"/>
      <c r="F92" s="78"/>
      <c r="G92" s="86"/>
      <c r="H92" s="78"/>
    </row>
    <row r="93" spans="1:8" x14ac:dyDescent="0.2">
      <c r="A93" s="82"/>
      <c r="B93" s="75"/>
      <c r="C93" s="86"/>
      <c r="D93" s="3"/>
      <c r="E93" s="100"/>
      <c r="F93" s="78"/>
      <c r="G93" s="86"/>
      <c r="H93" s="78"/>
    </row>
    <row r="94" spans="1:8" x14ac:dyDescent="0.2">
      <c r="A94" s="82"/>
      <c r="B94" s="75"/>
      <c r="C94" s="86"/>
      <c r="D94" s="3"/>
      <c r="E94" s="100"/>
      <c r="F94" s="78"/>
      <c r="G94" s="86"/>
      <c r="H94" s="78"/>
    </row>
    <row r="95" spans="1:8" x14ac:dyDescent="0.2">
      <c r="A95" s="82"/>
      <c r="B95" s="75"/>
      <c r="C95" s="86"/>
      <c r="D95" s="3"/>
      <c r="E95" s="100"/>
      <c r="F95" s="78"/>
      <c r="G95" s="86"/>
      <c r="H95" s="78"/>
    </row>
    <row r="96" spans="1:8" x14ac:dyDescent="0.2">
      <c r="A96" s="82"/>
      <c r="B96" s="75"/>
      <c r="C96" s="86"/>
      <c r="D96" s="3"/>
      <c r="E96" s="100"/>
      <c r="F96" s="78"/>
      <c r="G96" s="86"/>
      <c r="H96" s="78"/>
    </row>
    <row r="97" spans="1:8" x14ac:dyDescent="0.2">
      <c r="A97" s="82"/>
      <c r="B97" s="75"/>
      <c r="C97" s="86"/>
      <c r="D97" s="3"/>
      <c r="E97" s="100"/>
      <c r="F97" s="78"/>
      <c r="G97" s="86"/>
      <c r="H97" s="78"/>
    </row>
    <row r="98" spans="1:8" x14ac:dyDescent="0.2">
      <c r="A98" s="82"/>
      <c r="B98" s="75"/>
      <c r="C98" s="86"/>
      <c r="D98" s="3"/>
      <c r="E98" s="100"/>
      <c r="F98" s="78"/>
      <c r="G98" s="86"/>
      <c r="H98" s="78"/>
    </row>
    <row r="99" spans="1:8" x14ac:dyDescent="0.2">
      <c r="A99" s="82"/>
      <c r="B99" s="75"/>
      <c r="C99" s="86"/>
      <c r="D99" s="3"/>
      <c r="E99" s="100"/>
      <c r="F99" s="78"/>
      <c r="G99" s="86"/>
      <c r="H99" s="78"/>
    </row>
    <row r="100" spans="1:8" x14ac:dyDescent="0.2">
      <c r="A100" s="82"/>
      <c r="B100" s="75"/>
      <c r="C100" s="86"/>
      <c r="D100" s="3"/>
      <c r="E100" s="100"/>
      <c r="F100" s="78"/>
      <c r="G100" s="86"/>
      <c r="H100" s="78"/>
    </row>
    <row r="101" spans="1:8" x14ac:dyDescent="0.2">
      <c r="A101" s="82"/>
      <c r="B101" s="75"/>
      <c r="C101" s="86"/>
      <c r="D101" s="3"/>
      <c r="E101" s="100"/>
      <c r="F101" s="78"/>
      <c r="G101" s="86"/>
      <c r="H101" s="78"/>
    </row>
    <row r="102" spans="1:8" x14ac:dyDescent="0.2">
      <c r="A102" s="82"/>
      <c r="B102" s="75"/>
      <c r="C102" s="86"/>
      <c r="D102" s="3"/>
      <c r="E102" s="100"/>
      <c r="F102" s="78"/>
      <c r="G102" s="86"/>
      <c r="H102" s="78"/>
    </row>
    <row r="103" spans="1:8" x14ac:dyDescent="0.2">
      <c r="A103" s="82"/>
      <c r="B103" s="75"/>
      <c r="C103" s="86"/>
      <c r="D103" s="3"/>
      <c r="E103" s="100"/>
      <c r="F103" s="78"/>
      <c r="G103" s="86"/>
      <c r="H103" s="78"/>
    </row>
    <row r="104" spans="1:8" x14ac:dyDescent="0.2">
      <c r="A104" s="82"/>
      <c r="B104" s="75"/>
      <c r="C104" s="86"/>
      <c r="D104" s="3"/>
      <c r="E104" s="100"/>
      <c r="F104" s="78"/>
      <c r="G104" s="86"/>
      <c r="H104" s="78"/>
    </row>
    <row r="105" spans="1:8" x14ac:dyDescent="0.2">
      <c r="A105" s="82"/>
      <c r="B105" s="75"/>
      <c r="C105" s="86"/>
      <c r="D105" s="3"/>
      <c r="E105" s="100"/>
      <c r="F105" s="78"/>
      <c r="G105" s="86"/>
      <c r="H105" s="78"/>
    </row>
    <row r="106" spans="1:8" x14ac:dyDescent="0.2">
      <c r="A106" s="82"/>
      <c r="B106" s="75"/>
      <c r="C106" s="86"/>
      <c r="D106" s="3"/>
      <c r="E106" s="100"/>
      <c r="F106" s="78"/>
      <c r="G106" s="86"/>
      <c r="H106" s="78"/>
    </row>
    <row r="107" spans="1:8" x14ac:dyDescent="0.2">
      <c r="A107" s="82"/>
      <c r="B107" s="75"/>
      <c r="C107" s="86"/>
      <c r="D107" s="3"/>
      <c r="E107" s="100"/>
      <c r="F107" s="78"/>
      <c r="G107" s="86"/>
      <c r="H107" s="78"/>
    </row>
    <row r="108" spans="1:8" x14ac:dyDescent="0.2">
      <c r="A108" s="82"/>
      <c r="B108" s="75"/>
      <c r="C108" s="86"/>
      <c r="D108" s="3"/>
      <c r="E108" s="100"/>
      <c r="F108" s="78"/>
      <c r="G108" s="86"/>
      <c r="H108" s="78"/>
    </row>
    <row r="109" spans="1:8" x14ac:dyDescent="0.2">
      <c r="A109" s="82"/>
      <c r="B109" s="75"/>
      <c r="C109" s="86"/>
      <c r="D109" s="3"/>
      <c r="E109" s="100"/>
      <c r="F109" s="78"/>
      <c r="G109" s="86"/>
      <c r="H109" s="78"/>
    </row>
    <row r="110" spans="1:8" x14ac:dyDescent="0.2">
      <c r="A110" s="82"/>
      <c r="B110" s="75"/>
      <c r="C110" s="86"/>
      <c r="D110" s="3"/>
      <c r="E110" s="100"/>
      <c r="F110" s="78"/>
      <c r="G110" s="86"/>
      <c r="H110" s="78"/>
    </row>
    <row r="111" spans="1:8" x14ac:dyDescent="0.2">
      <c r="A111" s="82"/>
      <c r="B111" s="75"/>
      <c r="C111" s="86"/>
      <c r="D111" s="3"/>
      <c r="E111" s="100"/>
      <c r="F111" s="78"/>
      <c r="G111" s="86"/>
      <c r="H111" s="78"/>
    </row>
    <row r="112" spans="1:8" x14ac:dyDescent="0.2">
      <c r="A112" s="82"/>
      <c r="B112" s="75"/>
      <c r="C112" s="86"/>
      <c r="D112" s="3"/>
      <c r="E112" s="100"/>
      <c r="F112" s="78"/>
      <c r="G112" s="86"/>
      <c r="H112" s="78"/>
    </row>
    <row r="113" spans="1:8" x14ac:dyDescent="0.2">
      <c r="A113" s="82"/>
      <c r="B113" s="75"/>
      <c r="C113" s="86"/>
      <c r="D113" s="3"/>
      <c r="E113" s="100"/>
      <c r="F113" s="78"/>
      <c r="G113" s="86"/>
      <c r="H113" s="78"/>
    </row>
    <row r="114" spans="1:8" x14ac:dyDescent="0.2">
      <c r="A114" s="82"/>
      <c r="B114" s="75"/>
      <c r="C114" s="86"/>
      <c r="D114" s="3"/>
      <c r="E114" s="100"/>
      <c r="F114" s="78"/>
      <c r="G114" s="86"/>
      <c r="H114" s="78"/>
    </row>
    <row r="115" spans="1:8" x14ac:dyDescent="0.2">
      <c r="A115" s="82"/>
      <c r="B115" s="75"/>
      <c r="C115" s="86"/>
      <c r="D115" s="3"/>
      <c r="E115" s="100"/>
      <c r="F115" s="78"/>
      <c r="G115" s="86"/>
      <c r="H115" s="78"/>
    </row>
    <row r="116" spans="1:8" x14ac:dyDescent="0.2">
      <c r="A116" s="82"/>
      <c r="B116" s="75"/>
      <c r="C116" s="86"/>
      <c r="D116" s="3"/>
      <c r="E116" s="100"/>
      <c r="F116" s="78"/>
      <c r="G116" s="86"/>
      <c r="H116" s="78"/>
    </row>
    <row r="117" spans="1:8" x14ac:dyDescent="0.2">
      <c r="A117" s="82"/>
      <c r="B117" s="75"/>
      <c r="C117" s="86"/>
      <c r="D117" s="3"/>
      <c r="E117" s="100"/>
      <c r="F117" s="78"/>
      <c r="G117" s="86"/>
      <c r="H117" s="78"/>
    </row>
    <row r="118" spans="1:8" x14ac:dyDescent="0.2">
      <c r="A118" s="82"/>
      <c r="B118" s="75"/>
      <c r="C118" s="86"/>
      <c r="D118" s="3"/>
      <c r="E118" s="100"/>
      <c r="F118" s="78"/>
      <c r="G118" s="86"/>
      <c r="H118" s="78"/>
    </row>
    <row r="119" spans="1:8" x14ac:dyDescent="0.2">
      <c r="A119" s="82"/>
      <c r="B119" s="75"/>
      <c r="C119" s="86"/>
      <c r="D119" s="3"/>
      <c r="E119" s="100"/>
      <c r="F119" s="78"/>
      <c r="G119" s="86"/>
      <c r="H119" s="78"/>
    </row>
    <row r="120" spans="1:8" x14ac:dyDescent="0.2">
      <c r="A120" s="82"/>
      <c r="B120" s="75"/>
      <c r="C120" s="86"/>
      <c r="D120" s="3"/>
      <c r="E120" s="100"/>
      <c r="F120" s="78"/>
      <c r="G120" s="86"/>
      <c r="H120" s="78"/>
    </row>
    <row r="121" spans="1:8" x14ac:dyDescent="0.2">
      <c r="A121" s="82"/>
      <c r="B121" s="75"/>
      <c r="C121" s="86"/>
      <c r="D121" s="3"/>
      <c r="E121" s="100"/>
      <c r="F121" s="78"/>
      <c r="G121" s="86"/>
      <c r="H121" s="78"/>
    </row>
    <row r="122" spans="1:8" x14ac:dyDescent="0.2">
      <c r="A122" s="82"/>
      <c r="B122" s="75"/>
      <c r="C122" s="86"/>
      <c r="D122" s="3"/>
      <c r="E122" s="100"/>
      <c r="F122" s="78"/>
      <c r="G122" s="86"/>
      <c r="H122" s="78"/>
    </row>
    <row r="123" spans="1:8" x14ac:dyDescent="0.2">
      <c r="A123" s="82"/>
      <c r="B123" s="75"/>
      <c r="C123" s="86"/>
      <c r="D123" s="3"/>
      <c r="E123" s="100"/>
      <c r="F123" s="78"/>
      <c r="G123" s="86"/>
      <c r="H123" s="78"/>
    </row>
    <row r="124" spans="1:8" x14ac:dyDescent="0.2">
      <c r="A124" s="82"/>
      <c r="B124" s="75"/>
      <c r="C124" s="86"/>
      <c r="D124" s="3"/>
      <c r="E124" s="100"/>
      <c r="F124" s="78"/>
      <c r="G124" s="86"/>
      <c r="H124" s="78"/>
    </row>
    <row r="125" spans="1:8" x14ac:dyDescent="0.2">
      <c r="A125" s="82"/>
      <c r="B125" s="75"/>
      <c r="C125" s="86"/>
      <c r="D125" s="3"/>
      <c r="E125" s="100"/>
      <c r="F125" s="78"/>
      <c r="G125" s="86"/>
      <c r="H125" s="78"/>
    </row>
    <row r="126" spans="1:8" x14ac:dyDescent="0.2">
      <c r="A126" s="82"/>
      <c r="B126" s="75"/>
      <c r="C126" s="86"/>
      <c r="D126" s="3"/>
      <c r="E126" s="100"/>
      <c r="F126" s="78"/>
      <c r="G126" s="86"/>
      <c r="H126" s="78"/>
    </row>
    <row r="127" spans="1:8" x14ac:dyDescent="0.2">
      <c r="A127" s="82"/>
      <c r="B127" s="75"/>
      <c r="C127" s="86"/>
      <c r="D127" s="3"/>
      <c r="E127" s="100"/>
      <c r="F127" s="78"/>
      <c r="G127" s="86"/>
      <c r="H127" s="78"/>
    </row>
    <row r="128" spans="1:8" x14ac:dyDescent="0.2">
      <c r="A128" s="82"/>
      <c r="B128" s="75"/>
      <c r="C128" s="86"/>
      <c r="D128" s="3"/>
      <c r="E128" s="100"/>
      <c r="F128" s="78"/>
      <c r="G128" s="86"/>
      <c r="H128" s="78"/>
    </row>
    <row r="129" spans="1:8" x14ac:dyDescent="0.2">
      <c r="A129" s="82"/>
      <c r="B129" s="75"/>
      <c r="C129" s="86"/>
      <c r="D129" s="3"/>
      <c r="E129" s="100"/>
      <c r="F129" s="78"/>
      <c r="G129" s="86"/>
      <c r="H129" s="78"/>
    </row>
    <row r="130" spans="1:8" x14ac:dyDescent="0.2">
      <c r="A130" s="82"/>
      <c r="B130" s="75"/>
      <c r="C130" s="86"/>
      <c r="D130" s="3"/>
      <c r="E130" s="100"/>
      <c r="F130" s="78"/>
      <c r="G130" s="86"/>
      <c r="H130" s="78"/>
    </row>
    <row r="131" spans="1:8" x14ac:dyDescent="0.2">
      <c r="A131" s="82"/>
      <c r="B131" s="75"/>
      <c r="C131" s="86"/>
      <c r="D131" s="3"/>
      <c r="E131" s="100"/>
      <c r="F131" s="78"/>
      <c r="G131" s="86"/>
      <c r="H131" s="78"/>
    </row>
    <row r="132" spans="1:8" x14ac:dyDescent="0.2">
      <c r="A132" s="82"/>
      <c r="B132" s="75"/>
      <c r="C132" s="86"/>
      <c r="D132" s="3"/>
      <c r="E132" s="100"/>
      <c r="F132" s="78"/>
      <c r="G132" s="86"/>
      <c r="H132" s="78"/>
    </row>
    <row r="133" spans="1:8" x14ac:dyDescent="0.2">
      <c r="A133" s="82"/>
      <c r="B133" s="75"/>
      <c r="C133" s="86"/>
      <c r="D133" s="3"/>
      <c r="E133" s="100"/>
      <c r="F133" s="78"/>
      <c r="G133" s="86"/>
      <c r="H133" s="78"/>
    </row>
    <row r="134" spans="1:8" x14ac:dyDescent="0.2">
      <c r="A134" s="82"/>
      <c r="B134" s="75"/>
      <c r="C134" s="86"/>
      <c r="D134" s="3"/>
      <c r="E134" s="100"/>
      <c r="F134" s="78"/>
      <c r="G134" s="86"/>
      <c r="H134" s="78"/>
    </row>
    <row r="135" spans="1:8" x14ac:dyDescent="0.2">
      <c r="A135" s="82"/>
      <c r="B135" s="75"/>
      <c r="C135" s="86"/>
      <c r="D135" s="3"/>
      <c r="E135" s="100"/>
      <c r="F135" s="78"/>
      <c r="G135" s="86"/>
      <c r="H135" s="78"/>
    </row>
    <row r="136" spans="1:8" x14ac:dyDescent="0.2">
      <c r="A136" s="82"/>
      <c r="B136" s="75"/>
      <c r="C136" s="86"/>
      <c r="D136" s="3"/>
      <c r="E136" s="100"/>
      <c r="F136" s="78"/>
      <c r="G136" s="86"/>
      <c r="H136" s="78"/>
    </row>
    <row r="137" spans="1:8" x14ac:dyDescent="0.2">
      <c r="A137" s="82"/>
      <c r="B137" s="75"/>
      <c r="C137" s="86"/>
      <c r="D137" s="3"/>
      <c r="E137" s="100"/>
      <c r="F137" s="78"/>
      <c r="G137" s="86"/>
      <c r="H137" s="78"/>
    </row>
    <row r="138" spans="1:8" x14ac:dyDescent="0.2">
      <c r="A138" s="82"/>
      <c r="B138" s="75"/>
      <c r="C138" s="86"/>
      <c r="D138" s="3"/>
      <c r="E138" s="100"/>
      <c r="F138" s="78"/>
      <c r="G138" s="86"/>
      <c r="H138" s="78"/>
    </row>
    <row r="139" spans="1:8" x14ac:dyDescent="0.2">
      <c r="A139" s="82"/>
      <c r="B139" s="75"/>
      <c r="C139" s="86"/>
      <c r="D139" s="3"/>
      <c r="E139" s="100"/>
      <c r="F139" s="78"/>
      <c r="G139" s="86"/>
      <c r="H139" s="78"/>
    </row>
    <row r="140" spans="1:8" x14ac:dyDescent="0.2">
      <c r="A140" s="82"/>
      <c r="B140" s="75"/>
      <c r="C140" s="86"/>
      <c r="D140" s="3"/>
      <c r="E140" s="100"/>
      <c r="F140" s="78"/>
      <c r="G140" s="86"/>
      <c r="H140" s="78"/>
    </row>
    <row r="141" spans="1:8" x14ac:dyDescent="0.2">
      <c r="A141" s="82"/>
      <c r="B141" s="75"/>
      <c r="C141" s="86"/>
      <c r="D141" s="3"/>
      <c r="E141" s="100"/>
      <c r="F141" s="78"/>
      <c r="G141" s="86"/>
      <c r="H141" s="78"/>
    </row>
    <row r="142" spans="1:8" x14ac:dyDescent="0.2">
      <c r="A142" s="82"/>
      <c r="B142" s="75"/>
      <c r="C142" s="86"/>
      <c r="D142" s="3"/>
      <c r="E142" s="100"/>
      <c r="F142" s="78"/>
      <c r="G142" s="86"/>
      <c r="H142" s="78"/>
    </row>
    <row r="143" spans="1:8" x14ac:dyDescent="0.2">
      <c r="A143" s="82"/>
      <c r="B143" s="75"/>
      <c r="C143" s="86"/>
      <c r="D143" s="3"/>
      <c r="E143" s="100"/>
      <c r="F143" s="78"/>
      <c r="G143" s="86"/>
      <c r="H143" s="78"/>
    </row>
    <row r="144" spans="1:8" x14ac:dyDescent="0.2">
      <c r="A144" s="82"/>
      <c r="B144" s="75"/>
      <c r="C144" s="86"/>
      <c r="D144" s="3"/>
      <c r="E144" s="100"/>
      <c r="F144" s="78"/>
      <c r="G144" s="86"/>
      <c r="H144" s="78"/>
    </row>
    <row r="145" spans="1:8" x14ac:dyDescent="0.2">
      <c r="A145" s="82"/>
      <c r="B145" s="75"/>
      <c r="C145" s="86"/>
      <c r="D145" s="3"/>
      <c r="E145" s="100"/>
      <c r="F145" s="78"/>
      <c r="G145" s="86"/>
      <c r="H145" s="78"/>
    </row>
    <row r="146" spans="1:8" x14ac:dyDescent="0.2">
      <c r="A146" s="82"/>
      <c r="B146" s="75"/>
      <c r="C146" s="86"/>
      <c r="D146" s="3"/>
      <c r="E146" s="100"/>
      <c r="F146" s="78"/>
      <c r="G146" s="86"/>
      <c r="H146" s="78"/>
    </row>
    <row r="147" spans="1:8" x14ac:dyDescent="0.2">
      <c r="A147" s="82"/>
      <c r="B147" s="75"/>
      <c r="C147" s="86"/>
      <c r="D147" s="3"/>
      <c r="E147" s="100"/>
      <c r="F147" s="78"/>
      <c r="G147" s="86"/>
      <c r="H147" s="78"/>
    </row>
    <row r="148" spans="1:8" x14ac:dyDescent="0.2">
      <c r="A148" s="82"/>
      <c r="B148" s="75"/>
      <c r="C148" s="86"/>
      <c r="D148" s="3"/>
      <c r="E148" s="100"/>
      <c r="F148" s="78"/>
      <c r="G148" s="86"/>
      <c r="H148" s="78"/>
    </row>
    <row r="149" spans="1:8" x14ac:dyDescent="0.2">
      <c r="A149" s="82"/>
      <c r="B149" s="75"/>
      <c r="C149" s="86"/>
      <c r="D149" s="3"/>
      <c r="E149" s="100"/>
      <c r="F149" s="78"/>
      <c r="G149" s="86"/>
      <c r="H149" s="78"/>
    </row>
    <row r="150" spans="1:8" x14ac:dyDescent="0.2">
      <c r="A150" s="82"/>
      <c r="B150" s="75"/>
      <c r="C150" s="86"/>
      <c r="D150" s="3"/>
      <c r="E150" s="100"/>
      <c r="F150" s="78"/>
      <c r="G150" s="86"/>
      <c r="H150" s="78"/>
    </row>
    <row r="151" spans="1:8" x14ac:dyDescent="0.2">
      <c r="A151" s="82"/>
      <c r="B151" s="75"/>
      <c r="C151" s="86"/>
      <c r="D151" s="3"/>
      <c r="E151" s="100"/>
      <c r="F151" s="78"/>
      <c r="G151" s="86"/>
      <c r="H151" s="78"/>
    </row>
    <row r="152" spans="1:8" x14ac:dyDescent="0.2">
      <c r="A152" s="82"/>
      <c r="B152" s="75"/>
      <c r="C152" s="86"/>
      <c r="D152" s="3"/>
      <c r="E152" s="100"/>
      <c r="F152" s="78"/>
      <c r="G152" s="86"/>
      <c r="H152" s="78"/>
    </row>
    <row r="153" spans="1:8" x14ac:dyDescent="0.2">
      <c r="A153" s="82"/>
      <c r="B153" s="75"/>
      <c r="C153" s="86"/>
      <c r="D153" s="3"/>
      <c r="E153" s="100"/>
      <c r="F153" s="78"/>
      <c r="G153" s="86"/>
      <c r="H153" s="78"/>
    </row>
    <row r="154" spans="1:8" x14ac:dyDescent="0.2">
      <c r="A154" s="82"/>
      <c r="B154" s="75"/>
      <c r="C154" s="86"/>
      <c r="D154" s="3"/>
      <c r="E154" s="100"/>
      <c r="F154" s="78"/>
      <c r="G154" s="86"/>
      <c r="H154" s="78"/>
    </row>
    <row r="155" spans="1:8" x14ac:dyDescent="0.2">
      <c r="A155" s="82"/>
      <c r="B155" s="75"/>
      <c r="C155" s="86"/>
      <c r="D155" s="3"/>
      <c r="E155" s="100"/>
      <c r="F155" s="78"/>
      <c r="G155" s="86"/>
      <c r="H155" s="78"/>
    </row>
    <row r="156" spans="1:8" x14ac:dyDescent="0.2">
      <c r="A156" s="82"/>
      <c r="B156" s="75"/>
      <c r="C156" s="86"/>
      <c r="D156" s="3"/>
      <c r="E156" s="100"/>
      <c r="F156" s="78"/>
      <c r="G156" s="86"/>
      <c r="H156" s="78"/>
    </row>
    <row r="157" spans="1:8" x14ac:dyDescent="0.2">
      <c r="A157" s="82"/>
      <c r="B157" s="75"/>
      <c r="C157" s="86"/>
      <c r="D157" s="3"/>
      <c r="E157" s="100"/>
      <c r="F157" s="78"/>
      <c r="G157" s="86"/>
      <c r="H157" s="78"/>
    </row>
    <row r="158" spans="1:8" x14ac:dyDescent="0.2">
      <c r="A158" s="82"/>
      <c r="B158" s="75"/>
      <c r="C158" s="86"/>
      <c r="D158" s="3"/>
      <c r="E158" s="100"/>
      <c r="F158" s="78"/>
      <c r="G158" s="86"/>
      <c r="H158" s="78"/>
    </row>
    <row r="159" spans="1:8" x14ac:dyDescent="0.2">
      <c r="A159" s="82"/>
      <c r="B159" s="75"/>
      <c r="C159" s="86"/>
      <c r="D159" s="3"/>
      <c r="E159" s="100"/>
      <c r="F159" s="78"/>
      <c r="G159" s="86"/>
      <c r="H159" s="78"/>
    </row>
    <row r="160" spans="1:8" x14ac:dyDescent="0.2">
      <c r="A160" s="82"/>
      <c r="B160" s="75"/>
      <c r="C160" s="86"/>
      <c r="D160" s="3"/>
      <c r="E160" s="100"/>
      <c r="F160" s="78"/>
      <c r="G160" s="86"/>
      <c r="H160" s="78"/>
    </row>
    <row r="161" spans="1:8" x14ac:dyDescent="0.2">
      <c r="A161" s="82"/>
      <c r="B161" s="75"/>
      <c r="C161" s="86"/>
      <c r="D161" s="3"/>
      <c r="E161" s="100"/>
      <c r="F161" s="78"/>
      <c r="G161" s="86"/>
      <c r="H161" s="78"/>
    </row>
    <row r="162" spans="1:8" x14ac:dyDescent="0.2">
      <c r="A162" s="82"/>
      <c r="B162" s="75"/>
      <c r="C162" s="86"/>
      <c r="D162" s="3"/>
      <c r="E162" s="100"/>
      <c r="F162" s="78"/>
      <c r="G162" s="86"/>
      <c r="H162" s="78"/>
    </row>
    <row r="163" spans="1:8" x14ac:dyDescent="0.2">
      <c r="A163" s="82"/>
      <c r="B163" s="75"/>
      <c r="C163" s="86"/>
      <c r="D163" s="3"/>
      <c r="E163" s="100"/>
      <c r="F163" s="78"/>
      <c r="G163" s="86"/>
      <c r="H163" s="78"/>
    </row>
    <row r="164" spans="1:8" x14ac:dyDescent="0.2">
      <c r="A164" s="82"/>
      <c r="B164" s="75"/>
      <c r="C164" s="86"/>
      <c r="D164" s="3"/>
      <c r="E164" s="100"/>
      <c r="F164" s="78"/>
      <c r="G164" s="86"/>
      <c r="H164" s="78"/>
    </row>
    <row r="165" spans="1:8" x14ac:dyDescent="0.2">
      <c r="A165" s="82"/>
      <c r="B165" s="75"/>
      <c r="C165" s="86"/>
      <c r="D165" s="3"/>
      <c r="E165" s="100"/>
      <c r="F165" s="78"/>
      <c r="G165" s="86"/>
      <c r="H165" s="78"/>
    </row>
    <row r="166" spans="1:8" x14ac:dyDescent="0.2">
      <c r="A166" s="82"/>
      <c r="B166" s="75"/>
      <c r="C166" s="86"/>
      <c r="D166" s="3"/>
      <c r="E166" s="100"/>
      <c r="F166" s="78"/>
      <c r="G166" s="86"/>
      <c r="H166" s="78"/>
    </row>
    <row r="167" spans="1:8" x14ac:dyDescent="0.2">
      <c r="A167" s="82"/>
      <c r="B167" s="75"/>
      <c r="C167" s="86"/>
      <c r="D167" s="3"/>
      <c r="E167" s="100"/>
      <c r="F167" s="78"/>
      <c r="G167" s="86"/>
      <c r="H167" s="78"/>
    </row>
    <row r="168" spans="1:8" x14ac:dyDescent="0.2">
      <c r="A168" s="82"/>
      <c r="B168" s="75"/>
      <c r="C168" s="86"/>
      <c r="D168" s="3"/>
      <c r="E168" s="100"/>
      <c r="F168" s="78"/>
      <c r="G168" s="86"/>
      <c r="H168" s="78"/>
    </row>
    <row r="169" spans="1:8" x14ac:dyDescent="0.2">
      <c r="A169" s="82"/>
      <c r="B169" s="75"/>
      <c r="C169" s="86"/>
      <c r="D169" s="3"/>
      <c r="E169" s="100"/>
      <c r="F169" s="78"/>
      <c r="G169" s="86"/>
      <c r="H169" s="78"/>
    </row>
    <row r="170" spans="1:8" x14ac:dyDescent="0.2">
      <c r="A170" s="82"/>
      <c r="B170" s="75"/>
      <c r="C170" s="86"/>
      <c r="D170" s="3"/>
      <c r="E170" s="100"/>
      <c r="F170" s="78"/>
      <c r="G170" s="86"/>
      <c r="H170" s="78"/>
    </row>
    <row r="171" spans="1:8" x14ac:dyDescent="0.2">
      <c r="A171" s="82"/>
      <c r="B171" s="75"/>
      <c r="C171" s="86"/>
      <c r="D171" s="3"/>
      <c r="E171" s="100"/>
      <c r="F171" s="78"/>
      <c r="G171" s="86"/>
      <c r="H171" s="78"/>
    </row>
    <row r="172" spans="1:8" x14ac:dyDescent="0.2">
      <c r="A172" s="82"/>
      <c r="B172" s="75"/>
      <c r="C172" s="86"/>
      <c r="D172" s="3"/>
      <c r="E172" s="100"/>
      <c r="F172" s="78"/>
      <c r="G172" s="86"/>
      <c r="H172" s="78"/>
    </row>
    <row r="173" spans="1:8" x14ac:dyDescent="0.2">
      <c r="A173" s="82"/>
      <c r="B173" s="75"/>
      <c r="C173" s="86"/>
      <c r="D173" s="3"/>
      <c r="E173" s="100"/>
      <c r="F173" s="78"/>
      <c r="G173" s="86"/>
      <c r="H173" s="78"/>
    </row>
    <row r="174" spans="1:8" x14ac:dyDescent="0.2">
      <c r="A174" s="82"/>
      <c r="B174" s="75"/>
      <c r="C174" s="86"/>
      <c r="D174" s="3"/>
      <c r="E174" s="100"/>
      <c r="F174" s="78"/>
      <c r="G174" s="86"/>
      <c r="H174" s="78"/>
    </row>
    <row r="175" spans="1:8" x14ac:dyDescent="0.2">
      <c r="A175" s="82"/>
      <c r="B175" s="75"/>
      <c r="C175" s="86"/>
      <c r="D175" s="3"/>
      <c r="E175" s="100"/>
      <c r="F175" s="78"/>
      <c r="G175" s="86"/>
      <c r="H175" s="78"/>
    </row>
    <row r="176" spans="1:8" x14ac:dyDescent="0.2">
      <c r="A176" s="82"/>
      <c r="B176" s="75"/>
      <c r="C176" s="86"/>
      <c r="D176" s="3"/>
      <c r="E176" s="100"/>
      <c r="F176" s="78"/>
      <c r="G176" s="86"/>
      <c r="H176" s="78"/>
    </row>
    <row r="177" spans="1:8" x14ac:dyDescent="0.2">
      <c r="A177" s="82"/>
      <c r="B177" s="75"/>
      <c r="C177" s="86"/>
      <c r="D177" s="3"/>
      <c r="E177" s="100"/>
      <c r="F177" s="78"/>
      <c r="G177" s="86"/>
      <c r="H177" s="78"/>
    </row>
    <row r="178" spans="1:8" x14ac:dyDescent="0.2">
      <c r="A178" s="82"/>
      <c r="B178" s="75"/>
      <c r="C178" s="86"/>
      <c r="D178" s="3"/>
      <c r="E178" s="100"/>
      <c r="F178" s="78"/>
      <c r="G178" s="86"/>
      <c r="H178" s="78"/>
    </row>
    <row r="179" spans="1:8" x14ac:dyDescent="0.2">
      <c r="A179" s="82"/>
      <c r="B179" s="75"/>
      <c r="C179" s="86"/>
      <c r="D179" s="3"/>
      <c r="E179" s="100"/>
      <c r="F179" s="78"/>
      <c r="G179" s="86"/>
      <c r="H179" s="78"/>
    </row>
    <row r="180" spans="1:8" x14ac:dyDescent="0.2">
      <c r="A180" s="82"/>
      <c r="B180" s="75"/>
      <c r="C180" s="86"/>
      <c r="D180" s="3"/>
      <c r="E180" s="100"/>
      <c r="F180" s="78"/>
      <c r="G180" s="86"/>
      <c r="H180" s="78"/>
    </row>
    <row r="181" spans="1:8" x14ac:dyDescent="0.2">
      <c r="A181" s="82"/>
      <c r="B181" s="75"/>
      <c r="C181" s="86"/>
      <c r="D181" s="3"/>
      <c r="E181" s="100"/>
      <c r="F181" s="78"/>
      <c r="G181" s="86"/>
      <c r="H181" s="78"/>
    </row>
    <row r="182" spans="1:8" x14ac:dyDescent="0.2">
      <c r="A182" s="82"/>
      <c r="B182" s="75"/>
      <c r="C182" s="86"/>
      <c r="D182" s="3"/>
      <c r="E182" s="100"/>
      <c r="F182" s="78"/>
      <c r="G182" s="86"/>
      <c r="H182" s="78"/>
    </row>
    <row r="183" spans="1:8" x14ac:dyDescent="0.2">
      <c r="A183" s="82"/>
      <c r="B183" s="75"/>
      <c r="C183" s="86"/>
      <c r="D183" s="3"/>
      <c r="E183" s="100"/>
      <c r="F183" s="78"/>
      <c r="G183" s="86"/>
      <c r="H183" s="78"/>
    </row>
    <row r="184" spans="1:8" x14ac:dyDescent="0.2">
      <c r="A184" s="82"/>
      <c r="B184" s="75"/>
      <c r="C184" s="86"/>
      <c r="D184" s="3"/>
      <c r="E184" s="100"/>
      <c r="F184" s="78"/>
      <c r="G184" s="86"/>
      <c r="H184" s="78"/>
    </row>
    <row r="185" spans="1:8" x14ac:dyDescent="0.2">
      <c r="A185" s="82"/>
      <c r="B185" s="75"/>
      <c r="C185" s="86"/>
      <c r="D185" s="3"/>
      <c r="E185" s="100"/>
      <c r="F185" s="78"/>
      <c r="G185" s="86"/>
      <c r="H185" s="78"/>
    </row>
    <row r="186" spans="1:8" x14ac:dyDescent="0.2">
      <c r="A186" s="82"/>
      <c r="B186" s="75"/>
      <c r="C186" s="86"/>
      <c r="D186" s="3"/>
      <c r="E186" s="100"/>
      <c r="F186" s="78"/>
      <c r="G186" s="86"/>
      <c r="H186" s="78"/>
    </row>
    <row r="187" spans="1:8" x14ac:dyDescent="0.2">
      <c r="A187" s="82"/>
      <c r="B187" s="75"/>
      <c r="C187" s="86"/>
      <c r="D187" s="3"/>
      <c r="E187" s="100"/>
      <c r="F187" s="78"/>
      <c r="G187" s="86"/>
      <c r="H187" s="78"/>
    </row>
    <row r="188" spans="1:8" x14ac:dyDescent="0.2">
      <c r="A188" s="82"/>
      <c r="B188" s="75"/>
      <c r="C188" s="86"/>
      <c r="D188" s="3"/>
      <c r="E188" s="100"/>
      <c r="F188" s="78"/>
      <c r="G188" s="86"/>
      <c r="H188" s="78"/>
    </row>
    <row r="189" spans="1:8" x14ac:dyDescent="0.2">
      <c r="A189" s="82"/>
      <c r="B189" s="75"/>
      <c r="C189" s="86"/>
      <c r="D189" s="3"/>
      <c r="E189" s="100"/>
      <c r="F189" s="78"/>
      <c r="G189" s="86"/>
      <c r="H189" s="78"/>
    </row>
    <row r="190" spans="1:8" x14ac:dyDescent="0.2">
      <c r="A190" s="82"/>
      <c r="B190" s="75"/>
      <c r="C190" s="86"/>
      <c r="D190" s="3"/>
      <c r="E190" s="100"/>
      <c r="F190" s="78"/>
      <c r="G190" s="86"/>
      <c r="H190" s="78"/>
    </row>
    <row r="191" spans="1:8" x14ac:dyDescent="0.2">
      <c r="A191" s="82"/>
      <c r="B191" s="75"/>
      <c r="C191" s="86"/>
      <c r="D191" s="3"/>
      <c r="E191" s="100"/>
      <c r="F191" s="78"/>
      <c r="G191" s="86"/>
      <c r="H191" s="78"/>
    </row>
    <row r="192" spans="1:8" x14ac:dyDescent="0.2">
      <c r="A192" s="82"/>
      <c r="B192" s="75"/>
      <c r="C192" s="86"/>
      <c r="D192" s="3"/>
      <c r="E192" s="100"/>
      <c r="F192" s="78"/>
      <c r="G192" s="86"/>
      <c r="H192" s="78"/>
    </row>
    <row r="193" spans="1:8" x14ac:dyDescent="0.2">
      <c r="A193" s="82"/>
      <c r="B193" s="75"/>
      <c r="C193" s="86"/>
      <c r="D193" s="3"/>
      <c r="E193" s="100"/>
      <c r="F193" s="78"/>
      <c r="G193" s="86"/>
      <c r="H193" s="78"/>
    </row>
    <row r="194" spans="1:8" x14ac:dyDescent="0.2">
      <c r="A194" s="82"/>
      <c r="B194" s="75"/>
      <c r="C194" s="86"/>
      <c r="D194" s="3"/>
      <c r="E194" s="100"/>
      <c r="F194" s="78"/>
      <c r="G194" s="86"/>
      <c r="H194" s="78"/>
    </row>
    <row r="195" spans="1:8" x14ac:dyDescent="0.2">
      <c r="A195" s="82"/>
      <c r="B195" s="75"/>
      <c r="C195" s="86"/>
      <c r="D195" s="3"/>
      <c r="E195" s="100"/>
      <c r="F195" s="78"/>
      <c r="G195" s="86"/>
      <c r="H195" s="78"/>
    </row>
    <row r="196" spans="1:8" x14ac:dyDescent="0.2">
      <c r="A196" s="82"/>
      <c r="B196" s="75"/>
      <c r="C196" s="86"/>
      <c r="D196" s="3"/>
      <c r="E196" s="100"/>
      <c r="F196" s="78"/>
      <c r="G196" s="86"/>
      <c r="H196" s="78"/>
    </row>
    <row r="197" spans="1:8" x14ac:dyDescent="0.2">
      <c r="A197" s="82"/>
      <c r="B197" s="75"/>
      <c r="C197" s="86"/>
      <c r="D197" s="3"/>
      <c r="E197" s="100"/>
      <c r="F197" s="78"/>
      <c r="G197" s="86"/>
      <c r="H197" s="78"/>
    </row>
    <row r="198" spans="1:8" x14ac:dyDescent="0.2">
      <c r="A198" s="82"/>
      <c r="B198" s="75"/>
      <c r="C198" s="86"/>
      <c r="D198" s="3"/>
      <c r="E198" s="100"/>
      <c r="F198" s="78"/>
      <c r="G198" s="86"/>
      <c r="H198" s="78"/>
    </row>
    <row r="199" spans="1:8" x14ac:dyDescent="0.2">
      <c r="A199" s="82"/>
      <c r="B199" s="75"/>
      <c r="C199" s="86"/>
      <c r="D199" s="3"/>
      <c r="E199" s="100"/>
      <c r="F199" s="78"/>
      <c r="G199" s="86"/>
      <c r="H199" s="78"/>
    </row>
    <row r="200" spans="1:8" x14ac:dyDescent="0.2">
      <c r="A200" s="82"/>
      <c r="B200" s="75"/>
      <c r="C200" s="86"/>
      <c r="D200" s="3"/>
      <c r="E200" s="100"/>
      <c r="F200" s="78"/>
      <c r="G200" s="86"/>
      <c r="H200" s="78"/>
    </row>
    <row r="201" spans="1:8" x14ac:dyDescent="0.2">
      <c r="A201" s="82"/>
      <c r="B201" s="75"/>
      <c r="C201" s="86"/>
      <c r="D201" s="3"/>
      <c r="E201" s="100"/>
      <c r="F201" s="78"/>
      <c r="G201" s="86"/>
      <c r="H201" s="78"/>
    </row>
    <row r="202" spans="1:8" x14ac:dyDescent="0.2">
      <c r="A202" s="82"/>
      <c r="B202" s="75"/>
      <c r="C202" s="86"/>
      <c r="D202" s="3"/>
      <c r="E202" s="100"/>
      <c r="F202" s="78"/>
      <c r="G202" s="86"/>
      <c r="H202" s="78"/>
    </row>
    <row r="203" spans="1:8" x14ac:dyDescent="0.2">
      <c r="A203" s="82"/>
      <c r="B203" s="75"/>
      <c r="C203" s="86"/>
      <c r="D203" s="3"/>
      <c r="E203" s="100"/>
      <c r="F203" s="78"/>
      <c r="G203" s="86"/>
      <c r="H203" s="78"/>
    </row>
    <row r="204" spans="1:8" x14ac:dyDescent="0.2">
      <c r="A204" s="82"/>
      <c r="B204" s="75"/>
      <c r="C204" s="86"/>
      <c r="D204" s="3"/>
      <c r="E204" s="100"/>
      <c r="F204" s="78"/>
      <c r="G204" s="86"/>
      <c r="H204" s="78"/>
    </row>
    <row r="205" spans="1:8" x14ac:dyDescent="0.2">
      <c r="A205" s="82"/>
      <c r="B205" s="75"/>
      <c r="C205" s="86"/>
      <c r="D205" s="3"/>
      <c r="E205" s="100"/>
      <c r="F205" s="78"/>
      <c r="G205" s="86"/>
      <c r="H205" s="78"/>
    </row>
    <row r="206" spans="1:8" x14ac:dyDescent="0.2">
      <c r="A206" s="82"/>
      <c r="B206" s="75"/>
      <c r="C206" s="86"/>
      <c r="D206" s="3"/>
      <c r="E206" s="100"/>
      <c r="F206" s="78"/>
      <c r="G206" s="86"/>
      <c r="H206" s="78"/>
    </row>
    <row r="207" spans="1:8" x14ac:dyDescent="0.2">
      <c r="A207" s="82"/>
      <c r="B207" s="75"/>
      <c r="C207" s="86"/>
      <c r="D207" s="3"/>
      <c r="E207" s="100"/>
      <c r="F207" s="78"/>
      <c r="G207" s="86"/>
      <c r="H207" s="78"/>
    </row>
    <row r="208" spans="1:8" x14ac:dyDescent="0.2">
      <c r="A208" s="82"/>
      <c r="B208" s="75"/>
      <c r="C208" s="86"/>
      <c r="D208" s="3"/>
      <c r="E208" s="100"/>
      <c r="F208" s="78"/>
      <c r="G208" s="86"/>
      <c r="H208" s="78"/>
    </row>
    <row r="209" spans="1:8" x14ac:dyDescent="0.2">
      <c r="A209" s="82"/>
      <c r="B209" s="75"/>
      <c r="C209" s="86"/>
      <c r="D209" s="3"/>
      <c r="E209" s="100"/>
      <c r="F209" s="78"/>
      <c r="G209" s="86"/>
      <c r="H209" s="78"/>
    </row>
    <row r="210" spans="1:8" x14ac:dyDescent="0.2">
      <c r="A210" s="82"/>
      <c r="B210" s="75"/>
      <c r="C210" s="86"/>
      <c r="D210" s="3"/>
      <c r="E210" s="100"/>
      <c r="F210" s="78"/>
      <c r="G210" s="86"/>
      <c r="H210" s="78"/>
    </row>
    <row r="211" spans="1:8" x14ac:dyDescent="0.2">
      <c r="A211" s="82"/>
      <c r="B211" s="75"/>
      <c r="C211" s="86"/>
      <c r="D211" s="3"/>
      <c r="E211" s="100"/>
      <c r="F211" s="78"/>
      <c r="G211" s="86"/>
      <c r="H211" s="78"/>
    </row>
    <row r="212" spans="1:8" x14ac:dyDescent="0.2">
      <c r="A212" s="82"/>
      <c r="B212" s="75"/>
      <c r="C212" s="86"/>
      <c r="D212" s="3"/>
      <c r="E212" s="100"/>
      <c r="F212" s="78"/>
      <c r="G212" s="86"/>
      <c r="H212" s="78"/>
    </row>
    <row r="213" spans="1:8" x14ac:dyDescent="0.2">
      <c r="A213" s="82"/>
      <c r="B213" s="75"/>
      <c r="C213" s="86"/>
      <c r="D213" s="3"/>
      <c r="E213" s="100"/>
      <c r="F213" s="78"/>
      <c r="G213" s="86"/>
      <c r="H213" s="78"/>
    </row>
    <row r="214" spans="1:8" x14ac:dyDescent="0.2">
      <c r="A214" s="82"/>
      <c r="B214" s="75"/>
      <c r="C214" s="86"/>
      <c r="D214" s="3"/>
      <c r="E214" s="100"/>
      <c r="F214" s="78"/>
      <c r="G214" s="86"/>
      <c r="H214" s="78"/>
    </row>
    <row r="215" spans="1:8" x14ac:dyDescent="0.2">
      <c r="A215" s="82"/>
      <c r="B215" s="75"/>
      <c r="C215" s="86"/>
      <c r="D215" s="3"/>
      <c r="E215" s="100"/>
      <c r="F215" s="78"/>
      <c r="G215" s="86"/>
      <c r="H215" s="78"/>
    </row>
    <row r="216" spans="1:8" x14ac:dyDescent="0.2">
      <c r="A216" s="82"/>
      <c r="B216" s="75"/>
      <c r="C216" s="86"/>
      <c r="D216" s="3"/>
      <c r="E216" s="100"/>
      <c r="F216" s="78"/>
      <c r="G216" s="86"/>
      <c r="H216" s="78"/>
    </row>
    <row r="217" spans="1:8" x14ac:dyDescent="0.2">
      <c r="A217" s="82"/>
      <c r="B217" s="75"/>
      <c r="C217" s="86"/>
      <c r="D217" s="3"/>
      <c r="E217" s="100"/>
      <c r="F217" s="78"/>
      <c r="G217" s="86"/>
      <c r="H217" s="78"/>
    </row>
    <row r="218" spans="1:8" x14ac:dyDescent="0.2">
      <c r="A218" s="82"/>
      <c r="B218" s="75"/>
      <c r="C218" s="86"/>
      <c r="D218" s="3"/>
      <c r="E218" s="100"/>
      <c r="F218" s="78"/>
      <c r="G218" s="86"/>
      <c r="H218" s="78"/>
    </row>
    <row r="219" spans="1:8" x14ac:dyDescent="0.2">
      <c r="A219" s="82"/>
      <c r="B219" s="75"/>
      <c r="C219" s="86"/>
      <c r="D219" s="3"/>
      <c r="E219" s="100"/>
      <c r="F219" s="78"/>
      <c r="G219" s="86"/>
      <c r="H219" s="78"/>
    </row>
    <row r="220" spans="1:8" x14ac:dyDescent="0.2">
      <c r="A220" s="82"/>
      <c r="B220" s="75"/>
      <c r="C220" s="86"/>
      <c r="D220" s="3"/>
      <c r="E220" s="100"/>
      <c r="F220" s="78"/>
      <c r="G220" s="86"/>
      <c r="H220" s="78"/>
    </row>
    <row r="221" spans="1:8" x14ac:dyDescent="0.2">
      <c r="A221" s="82"/>
      <c r="B221" s="75"/>
      <c r="C221" s="86"/>
      <c r="D221" s="3"/>
      <c r="E221" s="100"/>
      <c r="F221" s="78"/>
      <c r="G221" s="86"/>
      <c r="H221" s="78"/>
    </row>
    <row r="222" spans="1:8" x14ac:dyDescent="0.2">
      <c r="A222" s="82"/>
      <c r="B222" s="75"/>
      <c r="C222" s="86"/>
      <c r="D222" s="3"/>
      <c r="E222" s="100"/>
      <c r="F222" s="78"/>
      <c r="G222" s="86"/>
      <c r="H222" s="78"/>
    </row>
    <row r="223" spans="1:8" x14ac:dyDescent="0.2">
      <c r="A223" s="82"/>
      <c r="B223" s="75"/>
      <c r="C223" s="86"/>
      <c r="D223" s="3"/>
      <c r="E223" s="100"/>
      <c r="F223" s="78"/>
      <c r="G223" s="86"/>
      <c r="H223" s="78"/>
    </row>
    <row r="224" spans="1:8" x14ac:dyDescent="0.2">
      <c r="A224" s="82"/>
      <c r="B224" s="75"/>
      <c r="C224" s="86"/>
      <c r="D224" s="3"/>
      <c r="E224" s="100"/>
      <c r="F224" s="78"/>
      <c r="G224" s="86"/>
      <c r="H224" s="78"/>
    </row>
    <row r="225" spans="1:8" x14ac:dyDescent="0.2">
      <c r="A225" s="82"/>
      <c r="B225" s="75"/>
      <c r="C225" s="86"/>
      <c r="D225" s="3"/>
      <c r="E225" s="100"/>
      <c r="F225" s="78"/>
      <c r="G225" s="86"/>
      <c r="H225" s="78"/>
    </row>
    <row r="226" spans="1:8" x14ac:dyDescent="0.2">
      <c r="A226" s="82"/>
      <c r="B226" s="75"/>
      <c r="C226" s="86"/>
      <c r="D226" s="3"/>
      <c r="E226" s="100"/>
      <c r="F226" s="78"/>
      <c r="G226" s="86"/>
      <c r="H226" s="78"/>
    </row>
    <row r="227" spans="1:8" x14ac:dyDescent="0.2">
      <c r="A227" s="82"/>
      <c r="B227" s="75"/>
      <c r="C227" s="86"/>
      <c r="D227" s="3"/>
      <c r="E227" s="100"/>
      <c r="F227" s="78"/>
      <c r="G227" s="86"/>
      <c r="H227" s="78"/>
    </row>
    <row r="228" spans="1:8" x14ac:dyDescent="0.2">
      <c r="A228" s="82"/>
      <c r="B228" s="75"/>
      <c r="C228" s="86"/>
      <c r="D228" s="3"/>
      <c r="E228" s="100"/>
      <c r="F228" s="78"/>
      <c r="G228" s="86"/>
      <c r="H228" s="78"/>
    </row>
    <row r="229" spans="1:8" x14ac:dyDescent="0.2">
      <c r="A229" s="82"/>
      <c r="B229" s="75"/>
      <c r="C229" s="86"/>
      <c r="D229" s="3"/>
      <c r="E229" s="100"/>
      <c r="F229" s="78"/>
      <c r="G229" s="86"/>
      <c r="H229" s="78"/>
    </row>
    <row r="230" spans="1:8" x14ac:dyDescent="0.2">
      <c r="A230" s="82"/>
      <c r="B230" s="75"/>
      <c r="C230" s="86"/>
      <c r="D230" s="3"/>
      <c r="E230" s="100"/>
      <c r="F230" s="78"/>
      <c r="G230" s="86"/>
      <c r="H230" s="78"/>
    </row>
    <row r="231" spans="1:8" x14ac:dyDescent="0.2">
      <c r="A231" s="82"/>
      <c r="B231" s="75"/>
      <c r="C231" s="86"/>
      <c r="D231" s="3"/>
      <c r="E231" s="100"/>
      <c r="F231" s="78"/>
      <c r="G231" s="86"/>
      <c r="H231" s="78"/>
    </row>
    <row r="232" spans="1:8" x14ac:dyDescent="0.2">
      <c r="A232" s="82"/>
      <c r="B232" s="75"/>
      <c r="C232" s="86"/>
      <c r="D232" s="3"/>
      <c r="E232" s="100"/>
      <c r="F232" s="78"/>
      <c r="G232" s="86"/>
      <c r="H232" s="78"/>
    </row>
    <row r="233" spans="1:8" x14ac:dyDescent="0.2">
      <c r="A233" s="82"/>
      <c r="B233" s="75"/>
      <c r="C233" s="86"/>
      <c r="D233" s="3"/>
      <c r="E233" s="100"/>
      <c r="F233" s="78"/>
      <c r="G233" s="86"/>
      <c r="H233" s="78"/>
    </row>
    <row r="234" spans="1:8" x14ac:dyDescent="0.2">
      <c r="A234" s="82"/>
      <c r="B234" s="75"/>
      <c r="C234" s="86"/>
      <c r="D234" s="3"/>
      <c r="E234" s="100"/>
      <c r="F234" s="78"/>
      <c r="G234" s="86"/>
      <c r="H234" s="78"/>
    </row>
    <row r="235" spans="1:8" x14ac:dyDescent="0.2">
      <c r="A235" s="82"/>
      <c r="B235" s="75"/>
      <c r="C235" s="86"/>
      <c r="D235" s="3"/>
      <c r="E235" s="100"/>
      <c r="F235" s="78"/>
      <c r="G235" s="86"/>
      <c r="H235" s="78"/>
    </row>
    <row r="236" spans="1:8" x14ac:dyDescent="0.2">
      <c r="A236" s="82"/>
      <c r="B236" s="75"/>
      <c r="C236" s="86"/>
      <c r="D236" s="3"/>
      <c r="E236" s="100"/>
      <c r="F236" s="78"/>
      <c r="G236" s="86"/>
      <c r="H236" s="78"/>
    </row>
    <row r="237" spans="1:8" x14ac:dyDescent="0.2">
      <c r="A237" s="82"/>
      <c r="B237" s="75"/>
      <c r="C237" s="86"/>
      <c r="D237" s="3"/>
      <c r="E237" s="100"/>
      <c r="F237" s="78"/>
      <c r="G237" s="86"/>
      <c r="H237" s="78"/>
    </row>
    <row r="238" spans="1:8" x14ac:dyDescent="0.2">
      <c r="A238" s="82"/>
      <c r="B238" s="75"/>
      <c r="C238" s="86"/>
      <c r="D238" s="3"/>
      <c r="E238" s="100"/>
      <c r="F238" s="78"/>
      <c r="G238" s="86"/>
      <c r="H238" s="78"/>
    </row>
    <row r="239" spans="1:8" x14ac:dyDescent="0.2">
      <c r="A239" s="82"/>
      <c r="B239" s="75"/>
      <c r="C239" s="86"/>
      <c r="D239" s="3"/>
      <c r="E239" s="100"/>
      <c r="F239" s="78"/>
      <c r="G239" s="86"/>
      <c r="H239" s="78"/>
    </row>
    <row r="240" spans="1:8" x14ac:dyDescent="0.2">
      <c r="A240" s="82"/>
      <c r="B240" s="75"/>
      <c r="C240" s="86"/>
      <c r="D240" s="3"/>
      <c r="E240" s="100"/>
      <c r="F240" s="78"/>
      <c r="G240" s="86"/>
      <c r="H240" s="78"/>
    </row>
    <row r="241" spans="1:8" x14ac:dyDescent="0.2">
      <c r="A241" s="82"/>
      <c r="B241" s="75"/>
      <c r="C241" s="86"/>
      <c r="D241" s="3"/>
      <c r="E241" s="100"/>
      <c r="F241" s="78"/>
      <c r="G241" s="86"/>
      <c r="H241" s="78"/>
    </row>
    <row r="242" spans="1:8" x14ac:dyDescent="0.2">
      <c r="A242" s="82"/>
      <c r="B242" s="75"/>
      <c r="C242" s="86"/>
      <c r="D242" s="3"/>
      <c r="E242" s="100"/>
      <c r="F242" s="78"/>
      <c r="G242" s="86"/>
      <c r="H242" s="78"/>
    </row>
    <row r="243" spans="1:8" x14ac:dyDescent="0.2">
      <c r="A243" s="82"/>
      <c r="B243" s="75"/>
      <c r="C243" s="86"/>
      <c r="D243" s="3"/>
      <c r="E243" s="100"/>
      <c r="F243" s="78"/>
      <c r="G243" s="86"/>
      <c r="H243" s="78"/>
    </row>
    <row r="244" spans="1:8" x14ac:dyDescent="0.2">
      <c r="A244" s="82"/>
      <c r="B244" s="75"/>
      <c r="C244" s="86"/>
      <c r="D244" s="3"/>
      <c r="E244" s="100"/>
      <c r="F244" s="78"/>
      <c r="G244" s="86"/>
      <c r="H244" s="78"/>
    </row>
    <row r="245" spans="1:8" x14ac:dyDescent="0.2">
      <c r="A245" s="82"/>
      <c r="B245" s="75"/>
      <c r="C245" s="86"/>
      <c r="D245" s="3"/>
      <c r="E245" s="100"/>
      <c r="F245" s="78"/>
      <c r="G245" s="86"/>
      <c r="H245" s="78"/>
    </row>
    <row r="246" spans="1:8" x14ac:dyDescent="0.2">
      <c r="A246" s="82"/>
      <c r="B246" s="75"/>
      <c r="C246" s="86"/>
      <c r="D246" s="3"/>
      <c r="E246" s="100"/>
      <c r="F246" s="78"/>
      <c r="G246" s="86"/>
      <c r="H246" s="78"/>
    </row>
    <row r="247" spans="1:8" x14ac:dyDescent="0.2">
      <c r="A247" s="82"/>
      <c r="B247" s="75"/>
      <c r="C247" s="86"/>
      <c r="D247" s="3"/>
      <c r="E247" s="100"/>
      <c r="F247" s="78"/>
      <c r="G247" s="86"/>
      <c r="H247" s="78"/>
    </row>
    <row r="248" spans="1:8" x14ac:dyDescent="0.2">
      <c r="A248" s="82"/>
      <c r="B248" s="75"/>
      <c r="C248" s="86"/>
      <c r="D248" s="3"/>
      <c r="E248" s="100"/>
      <c r="F248" s="78"/>
      <c r="G248" s="86"/>
      <c r="H248" s="78"/>
    </row>
    <row r="249" spans="1:8" x14ac:dyDescent="0.2">
      <c r="A249" s="82"/>
      <c r="B249" s="75"/>
      <c r="C249" s="86"/>
      <c r="D249" s="3"/>
      <c r="E249" s="100"/>
      <c r="F249" s="78"/>
      <c r="G249" s="86"/>
      <c r="H249" s="78"/>
    </row>
    <row r="250" spans="1:8" x14ac:dyDescent="0.2">
      <c r="A250" s="82"/>
      <c r="B250" s="75"/>
      <c r="C250" s="86"/>
      <c r="D250" s="3"/>
      <c r="E250" s="100"/>
      <c r="F250" s="78"/>
      <c r="G250" s="86"/>
      <c r="H250" s="78"/>
    </row>
    <row r="251" spans="1:8" x14ac:dyDescent="0.2">
      <c r="A251" s="82"/>
      <c r="B251" s="75"/>
      <c r="C251" s="86"/>
      <c r="D251" s="3"/>
      <c r="E251" s="100"/>
      <c r="F251" s="78"/>
      <c r="G251" s="86"/>
      <c r="H251" s="78"/>
    </row>
    <row r="252" spans="1:8" x14ac:dyDescent="0.2">
      <c r="A252" s="82"/>
      <c r="B252" s="75"/>
      <c r="C252" s="86"/>
      <c r="D252" s="3"/>
      <c r="E252" s="100"/>
      <c r="F252" s="78"/>
      <c r="G252" s="86"/>
      <c r="H252" s="78"/>
    </row>
    <row r="253" spans="1:8" x14ac:dyDescent="0.2">
      <c r="A253" s="82"/>
      <c r="B253" s="75"/>
      <c r="C253" s="86"/>
      <c r="D253" s="3"/>
      <c r="E253" s="100"/>
      <c r="F253" s="78"/>
      <c r="G253" s="86"/>
      <c r="H253" s="78"/>
    </row>
    <row r="254" spans="1:8" x14ac:dyDescent="0.2">
      <c r="A254" s="82"/>
      <c r="B254" s="75"/>
      <c r="C254" s="86"/>
      <c r="D254" s="3"/>
      <c r="E254" s="100"/>
      <c r="F254" s="78"/>
      <c r="G254" s="86"/>
      <c r="H254" s="78"/>
    </row>
  </sheetData>
  <pageMargins left="0.14000000000000001" right="0.14000000000000001" top="0.56999999999999995" bottom="0.46" header="0.16" footer="0.46"/>
  <pageSetup paperSize="9" orientation="landscape" horizontalDpi="4294967293" verticalDpi="0" r:id="rId1"/>
  <headerFooter alignWithMargins="0">
    <oddHeader>&amp;C&amp;"Arial,Gras"LISTE DE DESCENDANCE SIMPLE&amp;R&amp;P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0"/>
  <dimension ref="A1:AJ29"/>
  <sheetViews>
    <sheetView showGridLines="0" showRowColHeaders="0" showZeros="0" zoomScale="80" zoomScaleNormal="80" workbookViewId="0">
      <selection activeCell="K7" sqref="K7"/>
    </sheetView>
    <sheetView showGridLines="0" showRowColHeaders="0" zoomScale="80" zoomScaleNormal="80" workbookViewId="1"/>
  </sheetViews>
  <sheetFormatPr baseColWidth="10" defaultRowHeight="11.25" x14ac:dyDescent="0.2"/>
  <cols>
    <col min="1" max="1" width="7.7109375" style="188" customWidth="1"/>
    <col min="2" max="2" width="14.7109375" style="180" customWidth="1"/>
    <col min="3" max="3" width="0.85546875" style="13" customWidth="1"/>
    <col min="4" max="4" width="7.7109375" style="188" customWidth="1"/>
    <col min="5" max="5" width="14.7109375" style="180" customWidth="1"/>
    <col min="6" max="6" width="0.85546875" style="13" customWidth="1"/>
    <col min="7" max="7" width="7.7109375" style="188" customWidth="1"/>
    <col min="8" max="8" width="14.7109375" style="180" customWidth="1"/>
    <col min="9" max="9" width="0.85546875" style="13" customWidth="1"/>
    <col min="10" max="10" width="7.7109375" style="188" customWidth="1"/>
    <col min="11" max="11" width="14.7109375" style="180" customWidth="1"/>
    <col min="12" max="12" width="0.85546875" style="13" customWidth="1"/>
    <col min="13" max="13" width="7.7109375" style="188" customWidth="1"/>
    <col min="14" max="14" width="14.7109375" style="180" customWidth="1"/>
    <col min="15" max="15" width="0.85546875" style="13" customWidth="1"/>
    <col min="16" max="16" width="7.7109375" style="188" customWidth="1"/>
    <col min="17" max="17" width="14.7109375" style="180" customWidth="1"/>
    <col min="18" max="18" width="0.85546875" style="13" customWidth="1"/>
    <col min="19" max="19" width="7.7109375" style="188" customWidth="1"/>
    <col min="20" max="20" width="14.7109375" style="180" customWidth="1"/>
    <col min="21" max="21" width="0.85546875" style="13" customWidth="1"/>
    <col min="22" max="22" width="7.7109375" style="188" customWidth="1"/>
    <col min="23" max="23" width="14.7109375" style="180" customWidth="1"/>
    <col min="24" max="24" width="0.85546875" style="13" customWidth="1"/>
    <col min="25" max="25" width="7.7109375" style="188" customWidth="1"/>
    <col min="26" max="26" width="14.7109375" style="180" customWidth="1"/>
    <col min="27" max="27" width="0.85546875" style="13" customWidth="1"/>
    <col min="28" max="28" width="7.7109375" style="188" customWidth="1"/>
    <col min="29" max="29" width="14.7109375" style="180" customWidth="1"/>
    <col min="30" max="30" width="0.85546875" style="13" customWidth="1"/>
    <col min="31" max="31" width="7.7109375" style="188" customWidth="1"/>
    <col min="32" max="32" width="14.7109375" style="180" customWidth="1"/>
    <col min="33" max="33" width="0.85546875" style="13" customWidth="1"/>
    <col min="34" max="34" width="7.7109375" style="188" customWidth="1"/>
    <col min="35" max="35" width="14.7109375" style="180" customWidth="1"/>
    <col min="36" max="36" width="1.5703125" style="13" customWidth="1"/>
    <col min="37" max="16384" width="11.42578125" style="12"/>
  </cols>
  <sheetData>
    <row r="1" spans="1:36" x14ac:dyDescent="0.2">
      <c r="C1" s="103"/>
      <c r="F1" s="103"/>
      <c r="I1" s="103"/>
      <c r="L1" s="103"/>
      <c r="O1" s="103"/>
      <c r="R1" s="103"/>
      <c r="U1" s="103"/>
      <c r="X1" s="103"/>
      <c r="AA1" s="103"/>
      <c r="AD1" s="103"/>
      <c r="AG1" s="103"/>
      <c r="AJ1" s="103"/>
    </row>
    <row r="2" spans="1:36" ht="22.5" x14ac:dyDescent="0.2">
      <c r="A2" s="189" t="s">
        <v>278</v>
      </c>
      <c r="B2" s="181" t="s">
        <v>777</v>
      </c>
      <c r="D2" s="191" t="s">
        <v>282</v>
      </c>
      <c r="E2" s="181" t="s">
        <v>627</v>
      </c>
      <c r="G2" s="191" t="s">
        <v>283</v>
      </c>
      <c r="H2" s="181" t="s">
        <v>779</v>
      </c>
      <c r="J2" s="191" t="s">
        <v>338</v>
      </c>
      <c r="K2" s="181" t="s">
        <v>781</v>
      </c>
      <c r="M2" s="191" t="s">
        <v>354</v>
      </c>
      <c r="N2" s="181" t="s">
        <v>6</v>
      </c>
      <c r="P2" s="191" t="s">
        <v>358</v>
      </c>
      <c r="Q2" s="181" t="s">
        <v>14</v>
      </c>
    </row>
    <row r="3" spans="1:36" ht="22.5" x14ac:dyDescent="0.2">
      <c r="A3" s="188" t="s">
        <v>943</v>
      </c>
      <c r="B3" s="180" t="s">
        <v>908</v>
      </c>
      <c r="D3" s="188" t="s">
        <v>865</v>
      </c>
      <c r="E3" s="180" t="s">
        <v>778</v>
      </c>
      <c r="G3" s="188" t="s">
        <v>866</v>
      </c>
      <c r="H3" s="180" t="s">
        <v>780</v>
      </c>
      <c r="J3" s="188" t="s">
        <v>867</v>
      </c>
      <c r="K3" s="180" t="s">
        <v>868</v>
      </c>
      <c r="M3" s="188" t="s">
        <v>871</v>
      </c>
      <c r="N3" s="180" t="s">
        <v>7</v>
      </c>
    </row>
    <row r="4" spans="1:36" ht="22.5" x14ac:dyDescent="0.2">
      <c r="J4" s="188" t="s">
        <v>869</v>
      </c>
      <c r="K4" s="180" t="s">
        <v>870</v>
      </c>
      <c r="M4" s="191" t="s">
        <v>378</v>
      </c>
      <c r="N4" s="182" t="s">
        <v>8</v>
      </c>
    </row>
    <row r="5" spans="1:36" x14ac:dyDescent="0.2">
      <c r="A5" s="190"/>
    </row>
    <row r="6" spans="1:36" x14ac:dyDescent="0.2">
      <c r="M6" s="191" t="s">
        <v>355</v>
      </c>
      <c r="N6" s="183" t="s">
        <v>783</v>
      </c>
      <c r="P6" s="192" t="s">
        <v>380</v>
      </c>
      <c r="Q6" s="182" t="s">
        <v>785</v>
      </c>
      <c r="S6" s="193" t="s">
        <v>359</v>
      </c>
      <c r="T6" s="181" t="s">
        <v>787</v>
      </c>
      <c r="V6" s="191" t="s">
        <v>366</v>
      </c>
      <c r="W6" s="181" t="s">
        <v>789</v>
      </c>
    </row>
    <row r="7" spans="1:36" ht="22.5" x14ac:dyDescent="0.2">
      <c r="M7" s="188" t="s">
        <v>872</v>
      </c>
      <c r="N7" s="180" t="s">
        <v>784</v>
      </c>
      <c r="P7" s="188" t="s">
        <v>873</v>
      </c>
      <c r="Q7" s="180" t="s">
        <v>786</v>
      </c>
      <c r="S7" s="188" t="s">
        <v>874</v>
      </c>
      <c r="T7" s="180" t="s">
        <v>788</v>
      </c>
    </row>
    <row r="8" spans="1:36" ht="22.5" x14ac:dyDescent="0.2">
      <c r="S8" s="193" t="s">
        <v>360</v>
      </c>
      <c r="T8" s="182" t="s">
        <v>22</v>
      </c>
    </row>
    <row r="10" spans="1:36" ht="22.5" x14ac:dyDescent="0.2">
      <c r="S10" s="193" t="s">
        <v>361</v>
      </c>
      <c r="T10" s="183" t="s">
        <v>23</v>
      </c>
    </row>
    <row r="11" spans="1:36" ht="22.5" x14ac:dyDescent="0.2">
      <c r="S11" s="188" t="s">
        <v>875</v>
      </c>
      <c r="T11" s="180" t="s">
        <v>939</v>
      </c>
    </row>
    <row r="12" spans="1:36" ht="22.5" x14ac:dyDescent="0.2">
      <c r="P12" s="192" t="s">
        <v>381</v>
      </c>
      <c r="Q12" s="183" t="s">
        <v>15</v>
      </c>
      <c r="S12" s="192" t="s">
        <v>362</v>
      </c>
      <c r="T12" s="184" t="s">
        <v>24</v>
      </c>
      <c r="V12" s="196" t="s">
        <v>367</v>
      </c>
      <c r="W12" s="182" t="s">
        <v>30</v>
      </c>
    </row>
    <row r="13" spans="1:36" ht="22.5" x14ac:dyDescent="0.2">
      <c r="P13" s="188" t="s">
        <v>876</v>
      </c>
      <c r="Q13" s="180" t="s">
        <v>16</v>
      </c>
      <c r="S13" s="188" t="s">
        <v>875</v>
      </c>
      <c r="T13" s="180" t="s">
        <v>877</v>
      </c>
    </row>
    <row r="14" spans="1:36" ht="22.5" x14ac:dyDescent="0.2">
      <c r="S14" s="188" t="s">
        <v>878</v>
      </c>
      <c r="T14" s="180" t="s">
        <v>879</v>
      </c>
      <c r="V14" s="196" t="s">
        <v>368</v>
      </c>
      <c r="W14" s="183" t="s">
        <v>31</v>
      </c>
    </row>
    <row r="16" spans="1:36" ht="22.5" x14ac:dyDescent="0.2">
      <c r="S16" s="192" t="s">
        <v>363</v>
      </c>
      <c r="T16" s="185" t="s">
        <v>27</v>
      </c>
      <c r="V16" s="197" t="s">
        <v>928</v>
      </c>
      <c r="W16" s="184" t="s">
        <v>847</v>
      </c>
    </row>
    <row r="17" spans="4:23" x14ac:dyDescent="0.2">
      <c r="S17" s="188" t="s">
        <v>388</v>
      </c>
      <c r="T17" s="180" t="s">
        <v>846</v>
      </c>
    </row>
    <row r="18" spans="4:23" x14ac:dyDescent="0.2">
      <c r="P18" s="192" t="s">
        <v>382</v>
      </c>
      <c r="Q18" s="184" t="s">
        <v>17</v>
      </c>
    </row>
    <row r="19" spans="4:23" ht="22.5" x14ac:dyDescent="0.2">
      <c r="P19" s="188" t="s">
        <v>876</v>
      </c>
      <c r="Q19" s="180" t="s">
        <v>937</v>
      </c>
    </row>
    <row r="20" spans="4:23" ht="22.5" x14ac:dyDescent="0.2">
      <c r="M20" s="191" t="s">
        <v>379</v>
      </c>
      <c r="N20" s="184" t="s">
        <v>9</v>
      </c>
      <c r="P20" s="196" t="s">
        <v>383</v>
      </c>
      <c r="Q20" s="185" t="s">
        <v>18</v>
      </c>
      <c r="S20" s="197" t="s">
        <v>364</v>
      </c>
      <c r="T20" s="186" t="s">
        <v>28</v>
      </c>
    </row>
    <row r="21" spans="4:23" ht="22.5" x14ac:dyDescent="0.2">
      <c r="M21" s="188" t="s">
        <v>880</v>
      </c>
      <c r="N21" s="180" t="s">
        <v>10</v>
      </c>
      <c r="P21" s="188" t="s">
        <v>881</v>
      </c>
      <c r="Q21" s="180" t="s">
        <v>938</v>
      </c>
    </row>
    <row r="22" spans="4:23" ht="22.5" x14ac:dyDescent="0.2">
      <c r="J22" s="191" t="s">
        <v>339</v>
      </c>
      <c r="K22" s="182" t="s">
        <v>3</v>
      </c>
      <c r="M22" s="193" t="s">
        <v>356</v>
      </c>
      <c r="N22" s="185" t="s">
        <v>11</v>
      </c>
      <c r="P22" s="197" t="s">
        <v>284</v>
      </c>
      <c r="Q22" s="186" t="s">
        <v>19</v>
      </c>
      <c r="S22" s="198" t="s">
        <v>365</v>
      </c>
      <c r="T22" s="187" t="s">
        <v>29</v>
      </c>
      <c r="V22" s="199" t="s">
        <v>369</v>
      </c>
      <c r="W22" s="185" t="s">
        <v>32</v>
      </c>
    </row>
    <row r="23" spans="4:23" ht="22.5" x14ac:dyDescent="0.2">
      <c r="J23" s="188" t="s">
        <v>882</v>
      </c>
      <c r="K23" s="180" t="s">
        <v>4</v>
      </c>
      <c r="M23" s="188" t="s">
        <v>883</v>
      </c>
      <c r="N23" s="180" t="s">
        <v>12</v>
      </c>
      <c r="P23" s="188" t="s">
        <v>884</v>
      </c>
      <c r="Q23" s="180" t="s">
        <v>20</v>
      </c>
      <c r="S23" s="188" t="s">
        <v>876</v>
      </c>
      <c r="T23" s="180" t="s">
        <v>940</v>
      </c>
    </row>
    <row r="24" spans="4:23" x14ac:dyDescent="0.2">
      <c r="V24" s="199" t="s">
        <v>929</v>
      </c>
      <c r="W24" s="186" t="s">
        <v>33</v>
      </c>
    </row>
    <row r="25" spans="4:23" ht="22.5" x14ac:dyDescent="0.2">
      <c r="V25" s="188" t="s">
        <v>881</v>
      </c>
      <c r="W25" s="180" t="s">
        <v>942</v>
      </c>
    </row>
    <row r="26" spans="4:23" ht="22.5" x14ac:dyDescent="0.2">
      <c r="J26" s="191" t="s">
        <v>340</v>
      </c>
      <c r="K26" s="183" t="s">
        <v>5</v>
      </c>
    </row>
    <row r="28" spans="4:23" ht="22.5" x14ac:dyDescent="0.2">
      <c r="D28" s="191" t="s">
        <v>351</v>
      </c>
      <c r="E28" s="182" t="s">
        <v>930</v>
      </c>
      <c r="G28" s="193" t="s">
        <v>352</v>
      </c>
      <c r="H28" s="182" t="s">
        <v>932</v>
      </c>
      <c r="J28" s="193" t="s">
        <v>353</v>
      </c>
      <c r="K28" s="184" t="s">
        <v>934</v>
      </c>
      <c r="M28" s="196" t="s">
        <v>357</v>
      </c>
      <c r="N28" s="186" t="s">
        <v>13</v>
      </c>
      <c r="P28" s="198" t="s">
        <v>285</v>
      </c>
      <c r="Q28" s="187" t="s">
        <v>21</v>
      </c>
    </row>
    <row r="29" spans="4:23" ht="22.5" x14ac:dyDescent="0.2">
      <c r="D29" s="188" t="s">
        <v>944</v>
      </c>
      <c r="E29" s="180" t="s">
        <v>931</v>
      </c>
      <c r="G29" s="188" t="s">
        <v>945</v>
      </c>
      <c r="H29" s="180" t="s">
        <v>933</v>
      </c>
      <c r="J29" s="188" t="s">
        <v>946</v>
      </c>
      <c r="K29" s="180" t="s">
        <v>935</v>
      </c>
      <c r="M29" s="188" t="s">
        <v>875</v>
      </c>
      <c r="N29" s="180" t="s">
        <v>936</v>
      </c>
    </row>
  </sheetData>
  <pageMargins left="0.39370078740157483" right="0.39370078740157483" top="0.59055118110236227" bottom="0.39370078740157483" header="0.31496062992125984" footer="0"/>
  <pageSetup paperSize="9" orientation="landscape" horizontalDpi="4294967293" verticalDpi="0"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leSaisie"/>
  <dimension ref="A1:BF45"/>
  <sheetViews>
    <sheetView showGridLines="0" showRowColHeaders="0" showZeros="0" zoomScale="80" zoomScaleNormal="80" workbookViewId="0">
      <pane xSplit="5" ySplit="3" topLeftCell="F4" activePane="bottomRight" state="frozen"/>
      <selection pane="topRight" activeCell="F1" sqref="F1"/>
      <selection pane="bottomLeft" activeCell="A4" sqref="A4"/>
      <selection pane="bottomRight" activeCell="F4" sqref="F4:G4"/>
    </sheetView>
    <sheetView showGridLines="0" showRowColHeaders="0" showZeros="0" tabSelected="1" zoomScale="80" zoomScaleNormal="80" workbookViewId="1">
      <pane xSplit="5" ySplit="3" topLeftCell="F4" activePane="bottomRight" state="frozen"/>
      <selection pane="topRight" activeCell="F1" sqref="F1"/>
      <selection pane="bottomLeft" activeCell="A4" sqref="A4"/>
      <selection pane="bottomRight" activeCell="K6" sqref="K6:Q6"/>
    </sheetView>
  </sheetViews>
  <sheetFormatPr baseColWidth="10" defaultRowHeight="11.25" x14ac:dyDescent="0.2"/>
  <cols>
    <col min="1" max="1" width="1.28515625" style="1" customWidth="1"/>
    <col min="2" max="25" width="2.7109375" style="1" customWidth="1"/>
    <col min="26" max="27" width="3" style="1" customWidth="1"/>
    <col min="28" max="33" width="2.7109375" style="1" customWidth="1"/>
    <col min="34" max="34" width="1.140625" style="1" customWidth="1"/>
    <col min="35" max="35" width="2.7109375" style="1" customWidth="1"/>
    <col min="36" max="36" width="2.7109375" style="1" hidden="1" customWidth="1"/>
    <col min="37" max="123" width="2.7109375" style="1" customWidth="1"/>
    <col min="124" max="16384" width="11.42578125" style="1"/>
  </cols>
  <sheetData>
    <row r="1" spans="1:58" ht="4.5" customHeight="1" x14ac:dyDescent="0.2">
      <c r="A1" s="41"/>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row>
    <row r="2" spans="1:58" ht="15" customHeight="1" x14ac:dyDescent="0.25">
      <c r="A2" s="41"/>
      <c r="B2" s="214" t="s">
        <v>321</v>
      </c>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4"/>
      <c r="AG2" s="214"/>
      <c r="AH2" s="41"/>
      <c r="AI2" s="41"/>
    </row>
    <row r="3" spans="1:58" ht="3.75" customHeight="1" x14ac:dyDescent="0.2">
      <c r="A3" s="41"/>
      <c r="B3" s="60"/>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c r="AF3" s="61"/>
      <c r="AG3" s="61"/>
      <c r="AH3" s="63"/>
      <c r="AI3" s="41"/>
    </row>
    <row r="4" spans="1:58" ht="15" customHeight="1" x14ac:dyDescent="0.2">
      <c r="A4" s="41"/>
      <c r="B4" s="59" t="s">
        <v>120</v>
      </c>
      <c r="C4" s="62"/>
      <c r="D4" s="62"/>
      <c r="E4" s="62"/>
      <c r="F4" s="210">
        <v>2</v>
      </c>
      <c r="G4" s="210"/>
      <c r="H4" s="62"/>
      <c r="I4" s="69" t="s">
        <v>173</v>
      </c>
      <c r="J4" s="62"/>
      <c r="K4" s="215">
        <f>idxdispo-1</f>
        <v>55</v>
      </c>
      <c r="L4" s="215"/>
      <c r="M4" s="62"/>
      <c r="N4" s="62"/>
      <c r="O4" s="62"/>
      <c r="P4" s="62"/>
      <c r="Q4" s="62"/>
      <c r="R4" s="62"/>
      <c r="S4" s="62"/>
      <c r="T4" s="62"/>
      <c r="U4" s="62"/>
      <c r="V4" s="62"/>
      <c r="W4" s="62"/>
      <c r="X4" s="62"/>
      <c r="Y4" s="62"/>
      <c r="Z4" s="62"/>
      <c r="AA4" s="62"/>
      <c r="AB4" s="62"/>
      <c r="AC4" s="62"/>
      <c r="AD4" s="62"/>
      <c r="AE4" s="62"/>
      <c r="AF4" s="62"/>
      <c r="AG4" s="62"/>
      <c r="AH4" s="65"/>
      <c r="AI4" s="41"/>
    </row>
    <row r="5" spans="1:58" ht="15" customHeight="1" x14ac:dyDescent="0.2">
      <c r="A5" s="41"/>
      <c r="B5" s="59" t="s">
        <v>121</v>
      </c>
      <c r="C5" s="62"/>
      <c r="D5" s="34"/>
      <c r="E5" s="207" t="s">
        <v>746</v>
      </c>
      <c r="F5" s="207"/>
      <c r="G5" s="207"/>
      <c r="H5" s="207"/>
      <c r="I5" s="207"/>
      <c r="J5" s="69" t="s">
        <v>122</v>
      </c>
      <c r="K5" s="62"/>
      <c r="L5" s="34"/>
      <c r="M5" s="34"/>
      <c r="N5" s="207" t="s">
        <v>67</v>
      </c>
      <c r="O5" s="207"/>
      <c r="P5" s="207"/>
      <c r="Q5" s="207"/>
      <c r="R5" s="207"/>
      <c r="S5" s="207"/>
      <c r="T5" s="207"/>
      <c r="U5" s="69" t="s">
        <v>123</v>
      </c>
      <c r="V5" s="34"/>
      <c r="W5" s="34"/>
      <c r="X5" s="207" t="s">
        <v>176</v>
      </c>
      <c r="Y5" s="207"/>
      <c r="Z5" s="207"/>
      <c r="AA5" s="207"/>
      <c r="AB5" s="207"/>
      <c r="AC5" s="69" t="s">
        <v>124</v>
      </c>
      <c r="AD5" s="62"/>
      <c r="AE5" s="34"/>
      <c r="AF5" s="62"/>
      <c r="AG5" s="84" t="s">
        <v>144</v>
      </c>
      <c r="AH5" s="65"/>
      <c r="AI5" s="13"/>
    </row>
    <row r="6" spans="1:58" ht="15" customHeight="1" x14ac:dyDescent="0.2">
      <c r="A6" s="41"/>
      <c r="B6" s="59" t="s">
        <v>125</v>
      </c>
      <c r="C6" s="62"/>
      <c r="D6" s="62"/>
      <c r="E6" s="62"/>
      <c r="F6" s="207" t="s">
        <v>714</v>
      </c>
      <c r="G6" s="207"/>
      <c r="H6" s="207"/>
      <c r="I6" s="207"/>
      <c r="J6" s="69" t="s">
        <v>126</v>
      </c>
      <c r="K6" s="207" t="s">
        <v>632</v>
      </c>
      <c r="L6" s="207"/>
      <c r="M6" s="207"/>
      <c r="N6" s="207"/>
      <c r="O6" s="207"/>
      <c r="P6" s="207"/>
      <c r="Q6" s="207"/>
      <c r="R6" s="69" t="s">
        <v>842</v>
      </c>
      <c r="S6" s="62"/>
      <c r="T6" s="62"/>
      <c r="U6" s="62"/>
      <c r="V6" s="62"/>
      <c r="W6" s="62"/>
      <c r="X6" s="62"/>
      <c r="Y6" s="62"/>
      <c r="Z6" s="62"/>
      <c r="AA6" s="84" t="s">
        <v>176</v>
      </c>
      <c r="AB6" s="69" t="s">
        <v>139</v>
      </c>
      <c r="AC6" s="62"/>
      <c r="AD6" s="62"/>
      <c r="AE6" s="207" t="s">
        <v>176</v>
      </c>
      <c r="AF6" s="207"/>
      <c r="AG6" s="207"/>
      <c r="AH6" s="65"/>
      <c r="AI6" s="41"/>
    </row>
    <row r="7" spans="1:58" ht="15" customHeight="1" x14ac:dyDescent="0.2">
      <c r="A7" s="41"/>
      <c r="B7" s="59" t="s">
        <v>127</v>
      </c>
      <c r="C7" s="62"/>
      <c r="D7" s="62"/>
      <c r="E7" s="62"/>
      <c r="F7" s="207" t="s">
        <v>799</v>
      </c>
      <c r="G7" s="207"/>
      <c r="H7" s="207"/>
      <c r="I7" s="207"/>
      <c r="J7" s="69" t="s">
        <v>126</v>
      </c>
      <c r="K7" s="207" t="s">
        <v>697</v>
      </c>
      <c r="L7" s="207"/>
      <c r="M7" s="207"/>
      <c r="N7" s="207"/>
      <c r="O7" s="207"/>
      <c r="P7" s="207"/>
      <c r="Q7" s="207"/>
      <c r="R7" s="69" t="s">
        <v>128</v>
      </c>
      <c r="S7" s="62"/>
      <c r="T7" s="62"/>
      <c r="U7" s="62"/>
      <c r="V7" s="207" t="s">
        <v>715</v>
      </c>
      <c r="W7" s="207"/>
      <c r="X7" s="207"/>
      <c r="Y7" s="207"/>
      <c r="Z7" s="207"/>
      <c r="AA7" s="69" t="s">
        <v>129</v>
      </c>
      <c r="AB7" s="62"/>
      <c r="AC7" s="62"/>
      <c r="AD7" s="62"/>
      <c r="AE7" s="207" t="s">
        <v>176</v>
      </c>
      <c r="AF7" s="207"/>
      <c r="AG7" s="207"/>
      <c r="AH7" s="65"/>
      <c r="AI7" s="41"/>
    </row>
    <row r="8" spans="1:58" ht="4.5" customHeight="1" x14ac:dyDescent="0.2">
      <c r="A8" s="41"/>
      <c r="B8" s="66"/>
      <c r="C8" s="64"/>
      <c r="D8" s="64"/>
      <c r="E8" s="64"/>
      <c r="F8" s="64"/>
      <c r="G8" s="64"/>
      <c r="H8" s="64"/>
      <c r="I8" s="64"/>
      <c r="J8" s="64"/>
      <c r="K8" s="64"/>
      <c r="L8" s="64"/>
      <c r="M8" s="64"/>
      <c r="N8" s="64"/>
      <c r="O8" s="64"/>
      <c r="P8" s="64"/>
      <c r="Q8" s="64"/>
      <c r="R8" s="64"/>
      <c r="S8" s="64"/>
      <c r="T8" s="64"/>
      <c r="U8" s="64"/>
      <c r="V8" s="64"/>
      <c r="W8" s="64"/>
      <c r="X8" s="64"/>
      <c r="Y8" s="64"/>
      <c r="Z8" s="64"/>
      <c r="AA8" s="64"/>
      <c r="AB8" s="64"/>
      <c r="AC8" s="64"/>
      <c r="AD8" s="64"/>
      <c r="AE8" s="64"/>
      <c r="AF8" s="64"/>
      <c r="AG8" s="64"/>
      <c r="AH8" s="67"/>
      <c r="AI8" s="41"/>
    </row>
    <row r="9" spans="1:58" ht="3.75" customHeight="1" x14ac:dyDescent="0.2">
      <c r="A9" s="41"/>
      <c r="B9" s="41"/>
      <c r="C9" s="41"/>
      <c r="D9" s="41"/>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row>
    <row r="10" spans="1:58" ht="4.5" customHeight="1" x14ac:dyDescent="0.2">
      <c r="A10" s="41"/>
      <c r="B10" s="60"/>
      <c r="C10" s="61"/>
      <c r="D10" s="61"/>
      <c r="E10" s="61"/>
      <c r="F10" s="61"/>
      <c r="G10" s="61"/>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3"/>
      <c r="AI10" s="41"/>
    </row>
    <row r="11" spans="1:58" ht="15" customHeight="1" x14ac:dyDescent="0.2">
      <c r="A11" s="41"/>
      <c r="B11" s="59" t="s">
        <v>130</v>
      </c>
      <c r="C11" s="62"/>
      <c r="D11" s="62"/>
      <c r="E11" s="62"/>
      <c r="F11" s="210">
        <v>1</v>
      </c>
      <c r="G11" s="210"/>
      <c r="H11" s="62"/>
      <c r="I11" s="62"/>
      <c r="J11" s="62"/>
      <c r="K11" s="62"/>
      <c r="L11" s="62"/>
      <c r="M11" s="62"/>
      <c r="N11" s="62"/>
      <c r="O11" s="62"/>
      <c r="P11" s="62"/>
      <c r="Q11" s="62"/>
      <c r="R11" s="69" t="s">
        <v>131</v>
      </c>
      <c r="S11" s="62"/>
      <c r="T11" s="62"/>
      <c r="U11" s="210">
        <v>28</v>
      </c>
      <c r="V11" s="210"/>
      <c r="W11" s="62"/>
      <c r="X11" s="62"/>
      <c r="Y11" s="62"/>
      <c r="Z11" s="62"/>
      <c r="AA11" s="62"/>
      <c r="AB11" s="62"/>
      <c r="AC11" s="62"/>
      <c r="AD11" s="62"/>
      <c r="AE11" s="62"/>
      <c r="AF11" s="62"/>
      <c r="AG11" s="62"/>
      <c r="AH11" s="65"/>
      <c r="AI11" s="41"/>
    </row>
    <row r="12" spans="1:58" ht="15" customHeight="1" x14ac:dyDescent="0.2">
      <c r="A12" s="41"/>
      <c r="B12" s="203" t="str">
        <f>IF(fipere=0,"",tlnppere)</f>
        <v>GAUTIER Jean</v>
      </c>
      <c r="C12" s="204"/>
      <c r="D12" s="204"/>
      <c r="E12" s="204"/>
      <c r="F12" s="204"/>
      <c r="G12" s="204"/>
      <c r="H12" s="204"/>
      <c r="I12" s="204"/>
      <c r="J12" s="204"/>
      <c r="K12" s="204"/>
      <c r="L12" s="62"/>
      <c r="M12" s="213" t="str">
        <f>IF(fipere=0,"",tlndpere)</f>
        <v>1829-1890</v>
      </c>
      <c r="N12" s="213"/>
      <c r="O12" s="213"/>
      <c r="P12" s="213"/>
      <c r="Q12" s="62"/>
      <c r="R12" s="204" t="str">
        <f>IF(fimere=0,"",tlnpmere)</f>
        <v>GUILLAUME simone</v>
      </c>
      <c r="S12" s="204"/>
      <c r="T12" s="204"/>
      <c r="U12" s="204"/>
      <c r="V12" s="204"/>
      <c r="W12" s="204"/>
      <c r="X12" s="204"/>
      <c r="Y12" s="204"/>
      <c r="Z12" s="204"/>
      <c r="AA12" s="204"/>
      <c r="AB12" s="62"/>
      <c r="AC12" s="213" t="str">
        <f>IF(fimere=0,"",tlndmere)</f>
        <v>1830-1900</v>
      </c>
      <c r="AD12" s="213"/>
      <c r="AE12" s="213"/>
      <c r="AF12" s="213"/>
      <c r="AG12" s="62"/>
      <c r="AH12" s="65"/>
      <c r="AI12" s="41"/>
    </row>
    <row r="13" spans="1:58" ht="4.5" customHeight="1" x14ac:dyDescent="0.2">
      <c r="A13" s="41"/>
      <c r="B13" s="66"/>
      <c r="C13" s="64"/>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7"/>
      <c r="AI13" s="41"/>
    </row>
    <row r="14" spans="1:58" ht="3.75" customHeight="1" x14ac:dyDescent="0.2">
      <c r="A14" s="41"/>
      <c r="B14" s="41"/>
      <c r="C14" s="41"/>
      <c r="D14" s="41"/>
      <c r="E14" s="41"/>
      <c r="F14" s="13"/>
      <c r="G14" s="13"/>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row>
    <row r="15" spans="1:58" ht="15" customHeight="1" x14ac:dyDescent="0.2">
      <c r="A15" s="41"/>
      <c r="B15" s="60"/>
      <c r="C15" s="61"/>
      <c r="D15" s="61"/>
      <c r="E15" s="61"/>
      <c r="F15" s="61"/>
      <c r="G15" s="61"/>
      <c r="H15" s="61"/>
      <c r="I15" s="61"/>
      <c r="J15" s="61"/>
      <c r="K15" s="61"/>
      <c r="L15" s="61"/>
      <c r="M15" s="61"/>
      <c r="N15" s="61"/>
      <c r="O15" s="211" t="s">
        <v>843</v>
      </c>
      <c r="P15" s="212"/>
      <c r="Q15" s="212"/>
      <c r="R15" s="212"/>
      <c r="S15" s="212"/>
      <c r="T15" s="212"/>
      <c r="U15" s="61"/>
      <c r="V15" s="211" t="s">
        <v>348</v>
      </c>
      <c r="W15" s="211"/>
      <c r="X15" s="211"/>
      <c r="Y15" s="211"/>
      <c r="Z15" s="61"/>
      <c r="AA15" s="211" t="s">
        <v>347</v>
      </c>
      <c r="AB15" s="211"/>
      <c r="AC15" s="211"/>
      <c r="AD15" s="211"/>
      <c r="AE15" s="211"/>
      <c r="AF15" s="211"/>
      <c r="AG15" s="211"/>
      <c r="AH15" s="63"/>
      <c r="AI15" s="41"/>
      <c r="AL15" s="12"/>
      <c r="AM15" s="12"/>
      <c r="AN15" s="12"/>
      <c r="AO15" s="12"/>
      <c r="AP15" s="12"/>
      <c r="AQ15" s="12"/>
      <c r="AR15" s="12"/>
      <c r="AS15" s="12"/>
      <c r="AT15" s="12"/>
      <c r="AU15" s="12"/>
      <c r="AV15" s="12"/>
      <c r="AW15" s="12"/>
      <c r="AX15" s="12"/>
      <c r="AY15" s="12"/>
      <c r="AZ15" s="12"/>
      <c r="BA15" s="12"/>
      <c r="BB15" s="12"/>
      <c r="BC15" s="12"/>
      <c r="BD15" s="12"/>
      <c r="BE15" s="12"/>
      <c r="BF15" s="12"/>
    </row>
    <row r="16" spans="1:58" ht="15" customHeight="1" x14ac:dyDescent="0.2">
      <c r="A16" s="41"/>
      <c r="B16" s="59" t="s">
        <v>132</v>
      </c>
      <c r="C16" s="62"/>
      <c r="D16" s="62"/>
      <c r="E16" s="62"/>
      <c r="F16" s="210">
        <v>29</v>
      </c>
      <c r="G16" s="210"/>
      <c r="H16" s="62"/>
      <c r="I16" s="93">
        <v>2</v>
      </c>
      <c r="J16" s="69" t="s">
        <v>947</v>
      </c>
      <c r="K16" s="62"/>
      <c r="L16" s="62"/>
      <c r="M16" s="62"/>
      <c r="N16" s="62"/>
      <c r="O16" s="62"/>
      <c r="P16" s="62"/>
      <c r="Q16" s="62"/>
      <c r="R16" s="62"/>
      <c r="S16" s="62"/>
      <c r="T16" s="62"/>
      <c r="U16" s="62"/>
      <c r="V16" s="62"/>
      <c r="W16" s="62"/>
      <c r="X16" s="62"/>
      <c r="Y16" s="62"/>
      <c r="Z16" s="62"/>
      <c r="AA16" s="62"/>
      <c r="AB16" s="62"/>
      <c r="AC16" s="62"/>
      <c r="AD16" s="62"/>
      <c r="AE16" s="62"/>
      <c r="AF16" s="62"/>
      <c r="AG16" s="62"/>
      <c r="AH16" s="68"/>
      <c r="AI16" s="41"/>
      <c r="AL16" s="95"/>
      <c r="AM16" s="12"/>
      <c r="AN16" s="12"/>
      <c r="AO16" s="12"/>
      <c r="AP16" s="12"/>
      <c r="AQ16" s="12"/>
      <c r="AR16" s="12"/>
      <c r="AS16" s="12"/>
      <c r="AT16" s="12"/>
      <c r="AU16" s="12"/>
      <c r="AV16" s="12"/>
      <c r="AW16" s="95"/>
      <c r="AX16" s="12"/>
      <c r="AY16" s="12"/>
      <c r="AZ16" s="12"/>
      <c r="BA16" s="12"/>
      <c r="BB16" s="12"/>
      <c r="BC16" s="12"/>
      <c r="BD16" s="12"/>
      <c r="BE16" s="12"/>
      <c r="BF16" s="12"/>
    </row>
    <row r="17" spans="1:58" ht="15" customHeight="1" x14ac:dyDescent="0.2">
      <c r="A17" s="41"/>
      <c r="B17" s="203" t="str">
        <f>IF(fiua=0,"",tlnpua)</f>
        <v>VINCENT Marie</v>
      </c>
      <c r="C17" s="204"/>
      <c r="D17" s="204"/>
      <c r="E17" s="204"/>
      <c r="F17" s="204"/>
      <c r="G17" s="204"/>
      <c r="H17" s="204"/>
      <c r="I17" s="204"/>
      <c r="J17" s="204"/>
      <c r="K17" s="204"/>
      <c r="L17" s="62"/>
      <c r="M17" s="62"/>
      <c r="N17" s="62"/>
      <c r="O17" s="34"/>
      <c r="P17" s="62"/>
      <c r="Q17" s="62"/>
      <c r="R17" s="84">
        <v>0</v>
      </c>
      <c r="S17" s="62"/>
      <c r="T17" s="62"/>
      <c r="U17" s="62"/>
      <c r="V17" s="207" t="s">
        <v>716</v>
      </c>
      <c r="W17" s="207"/>
      <c r="X17" s="207"/>
      <c r="Y17" s="207"/>
      <c r="Z17" s="62"/>
      <c r="AA17" s="207" t="s">
        <v>633</v>
      </c>
      <c r="AB17" s="207"/>
      <c r="AC17" s="207"/>
      <c r="AD17" s="207"/>
      <c r="AE17" s="207"/>
      <c r="AF17" s="207"/>
      <c r="AG17" s="207"/>
      <c r="AH17" s="65"/>
      <c r="AI17" s="41"/>
      <c r="AL17" s="12"/>
      <c r="AM17" s="12"/>
      <c r="AN17" s="12"/>
      <c r="AO17" s="12"/>
      <c r="AP17" s="12"/>
      <c r="AQ17" s="12"/>
      <c r="AR17" s="12"/>
      <c r="AS17" s="12"/>
      <c r="AT17" s="12"/>
      <c r="AU17" s="12"/>
      <c r="AV17" s="12"/>
      <c r="AW17" s="12"/>
      <c r="AX17" s="12"/>
      <c r="AY17" s="12"/>
      <c r="AZ17" s="12"/>
      <c r="BA17" s="12"/>
      <c r="BB17" s="12"/>
      <c r="BC17" s="12"/>
      <c r="BD17" s="12"/>
      <c r="BE17" s="12"/>
      <c r="BF17" s="12"/>
    </row>
    <row r="18" spans="1:58" ht="15" customHeight="1" x14ac:dyDescent="0.2">
      <c r="A18" s="41"/>
      <c r="B18" s="208" t="s">
        <v>948</v>
      </c>
      <c r="C18" s="209"/>
      <c r="D18" s="209"/>
      <c r="E18" s="209"/>
      <c r="F18" s="209"/>
      <c r="G18" s="209"/>
      <c r="H18" s="209"/>
      <c r="I18" s="209"/>
      <c r="J18" s="209"/>
      <c r="K18" s="209"/>
      <c r="L18" s="209"/>
      <c r="M18" s="209"/>
      <c r="N18" s="209"/>
      <c r="O18" s="209"/>
      <c r="P18" s="209"/>
      <c r="Q18" s="209"/>
      <c r="R18" s="209"/>
      <c r="S18" s="209"/>
      <c r="T18" s="209"/>
      <c r="U18" s="209"/>
      <c r="V18" s="209"/>
      <c r="W18" s="209"/>
      <c r="X18" s="209"/>
      <c r="Y18" s="209"/>
      <c r="Z18" s="209"/>
      <c r="AA18" s="209"/>
      <c r="AB18" s="209"/>
      <c r="AC18" s="209"/>
      <c r="AD18" s="209"/>
      <c r="AE18" s="209"/>
      <c r="AF18" s="209"/>
      <c r="AG18" s="209"/>
      <c r="AH18" s="67"/>
      <c r="AI18" s="41"/>
      <c r="AL18" s="12"/>
      <c r="AM18" s="12"/>
      <c r="AN18" s="12"/>
      <c r="AO18" s="12"/>
      <c r="AP18" s="12"/>
      <c r="AQ18" s="12"/>
      <c r="AR18" s="12"/>
      <c r="AS18" s="12"/>
      <c r="AT18" s="12"/>
      <c r="AU18" s="12"/>
      <c r="AV18" s="12"/>
      <c r="AW18" s="12"/>
      <c r="AX18" s="12"/>
      <c r="AY18" s="12"/>
      <c r="AZ18" s="12"/>
      <c r="BA18" s="12"/>
      <c r="BB18" s="12"/>
      <c r="BC18" s="12"/>
      <c r="BD18" s="12"/>
      <c r="BE18" s="12"/>
      <c r="BF18" s="12"/>
    </row>
    <row r="19" spans="1:58" ht="15" customHeight="1" x14ac:dyDescent="0.2">
      <c r="A19" s="41"/>
      <c r="B19" s="70" t="s">
        <v>133</v>
      </c>
      <c r="C19" s="61"/>
      <c r="D19" s="61"/>
      <c r="E19" s="61"/>
      <c r="F19" s="216">
        <v>30</v>
      </c>
      <c r="G19" s="216"/>
      <c r="H19" s="61"/>
      <c r="I19" s="94">
        <v>2</v>
      </c>
      <c r="J19" s="92" t="s">
        <v>947</v>
      </c>
      <c r="K19" s="61"/>
      <c r="L19" s="61"/>
      <c r="M19" s="61"/>
      <c r="N19" s="61"/>
      <c r="O19" s="61"/>
      <c r="P19" s="61"/>
      <c r="Q19" s="61"/>
      <c r="R19" s="61"/>
      <c r="S19" s="61"/>
      <c r="T19" s="61"/>
      <c r="U19" s="61"/>
      <c r="V19" s="61"/>
      <c r="W19" s="61"/>
      <c r="X19" s="61"/>
      <c r="Y19" s="61"/>
      <c r="Z19" s="61"/>
      <c r="AA19" s="61"/>
      <c r="AB19" s="61"/>
      <c r="AC19" s="61"/>
      <c r="AD19" s="61"/>
      <c r="AE19" s="61"/>
      <c r="AF19" s="61"/>
      <c r="AG19" s="61"/>
      <c r="AH19" s="63"/>
      <c r="AI19" s="41"/>
      <c r="AL19" s="12"/>
      <c r="AM19" s="12"/>
      <c r="AN19" s="12"/>
      <c r="AO19" s="12"/>
      <c r="AP19" s="12"/>
      <c r="AQ19" s="12"/>
      <c r="AR19" s="12"/>
      <c r="AS19" s="12"/>
      <c r="AT19" s="12"/>
      <c r="AU19" s="12"/>
      <c r="AV19" s="12"/>
      <c r="AW19" s="12"/>
      <c r="AX19" s="12"/>
      <c r="AY19" s="12"/>
      <c r="AZ19" s="12"/>
      <c r="BA19" s="12"/>
      <c r="BB19" s="12"/>
      <c r="BC19" s="12"/>
      <c r="BD19" s="12"/>
      <c r="BE19" s="12"/>
      <c r="BF19" s="12"/>
    </row>
    <row r="20" spans="1:58" ht="15" customHeight="1" x14ac:dyDescent="0.2">
      <c r="A20" s="41"/>
      <c r="B20" s="203" t="str">
        <f>IF(fiub=0,"",tlnpub)</f>
        <v>BLAISE Jeanne</v>
      </c>
      <c r="C20" s="204"/>
      <c r="D20" s="204"/>
      <c r="E20" s="204"/>
      <c r="F20" s="204"/>
      <c r="G20" s="204"/>
      <c r="H20" s="204"/>
      <c r="I20" s="204"/>
      <c r="J20" s="204"/>
      <c r="K20" s="204"/>
      <c r="L20" s="62"/>
      <c r="M20" s="62"/>
      <c r="N20" s="62"/>
      <c r="O20" s="34"/>
      <c r="P20" s="62"/>
      <c r="Q20" s="62"/>
      <c r="R20" s="84">
        <v>0</v>
      </c>
      <c r="S20" s="62"/>
      <c r="T20" s="62"/>
      <c r="U20" s="62"/>
      <c r="V20" s="207" t="s">
        <v>717</v>
      </c>
      <c r="W20" s="207"/>
      <c r="X20" s="207"/>
      <c r="Y20" s="207"/>
      <c r="Z20" s="62"/>
      <c r="AA20" s="207" t="s">
        <v>630</v>
      </c>
      <c r="AB20" s="207"/>
      <c r="AC20" s="207"/>
      <c r="AD20" s="207"/>
      <c r="AE20" s="207"/>
      <c r="AF20" s="207"/>
      <c r="AG20" s="207"/>
      <c r="AH20" s="65"/>
      <c r="AI20" s="41"/>
      <c r="AL20" s="12"/>
      <c r="AM20" s="12"/>
      <c r="AN20" s="12"/>
      <c r="AO20" s="12"/>
      <c r="AP20" s="12"/>
      <c r="AQ20" s="12"/>
      <c r="AR20" s="12"/>
      <c r="AS20" s="12"/>
      <c r="AT20" s="12"/>
      <c r="AU20" s="12"/>
      <c r="AV20" s="12"/>
      <c r="AW20" s="12"/>
      <c r="AX20" s="12"/>
      <c r="AY20" s="12"/>
      <c r="AZ20" s="12"/>
      <c r="BA20" s="12"/>
      <c r="BB20" s="12"/>
      <c r="BC20" s="12"/>
      <c r="BD20" s="12"/>
      <c r="BE20" s="12"/>
      <c r="BF20" s="12"/>
    </row>
    <row r="21" spans="1:58" ht="15" customHeight="1" x14ac:dyDescent="0.2">
      <c r="A21" s="41"/>
      <c r="B21" s="208" t="s">
        <v>949</v>
      </c>
      <c r="C21" s="209"/>
      <c r="D21" s="209"/>
      <c r="E21" s="209"/>
      <c r="F21" s="209">
        <v>0</v>
      </c>
      <c r="G21" s="209"/>
      <c r="H21" s="209"/>
      <c r="I21" s="209"/>
      <c r="J21" s="209"/>
      <c r="K21" s="209"/>
      <c r="L21" s="209"/>
      <c r="M21" s="209"/>
      <c r="N21" s="209"/>
      <c r="O21" s="209"/>
      <c r="P21" s="209"/>
      <c r="Q21" s="209"/>
      <c r="R21" s="209"/>
      <c r="S21" s="209"/>
      <c r="T21" s="209"/>
      <c r="U21" s="209"/>
      <c r="V21" s="209"/>
      <c r="W21" s="209"/>
      <c r="X21" s="209"/>
      <c r="Y21" s="209"/>
      <c r="Z21" s="209"/>
      <c r="AA21" s="209"/>
      <c r="AB21" s="209"/>
      <c r="AC21" s="209"/>
      <c r="AD21" s="209"/>
      <c r="AE21" s="209"/>
      <c r="AF21" s="209"/>
      <c r="AG21" s="209"/>
      <c r="AH21" s="67"/>
      <c r="AI21" s="41"/>
      <c r="AL21" s="12"/>
      <c r="AM21" s="12"/>
      <c r="AN21" s="12"/>
      <c r="AO21" s="12"/>
      <c r="AP21" s="12"/>
      <c r="AQ21" s="12"/>
      <c r="AR21" s="12"/>
      <c r="AS21" s="12"/>
      <c r="AT21" s="12"/>
      <c r="AU21" s="12"/>
      <c r="AV21" s="12"/>
      <c r="AW21" s="12"/>
      <c r="AX21" s="12"/>
      <c r="AY21" s="12"/>
      <c r="AZ21" s="12"/>
      <c r="BA21" s="12"/>
      <c r="BB21" s="12"/>
      <c r="BC21" s="12"/>
      <c r="BD21" s="12"/>
      <c r="BE21" s="12"/>
      <c r="BF21" s="12"/>
    </row>
    <row r="22" spans="1:58" ht="15" customHeight="1" x14ac:dyDescent="0.2">
      <c r="A22" s="41"/>
      <c r="B22" s="70" t="s">
        <v>134</v>
      </c>
      <c r="C22" s="61"/>
      <c r="D22" s="61"/>
      <c r="E22" s="61"/>
      <c r="F22" s="216">
        <v>0</v>
      </c>
      <c r="G22" s="216"/>
      <c r="H22" s="61"/>
      <c r="I22" s="94">
        <v>0</v>
      </c>
      <c r="J22" s="92"/>
      <c r="K22" s="61"/>
      <c r="L22" s="61"/>
      <c r="M22" s="61"/>
      <c r="N22" s="61"/>
      <c r="O22" s="61"/>
      <c r="P22" s="61"/>
      <c r="Q22" s="61"/>
      <c r="R22" s="61"/>
      <c r="S22" s="61"/>
      <c r="T22" s="61"/>
      <c r="U22" s="61"/>
      <c r="V22" s="61"/>
      <c r="W22" s="61"/>
      <c r="X22" s="61"/>
      <c r="Y22" s="61"/>
      <c r="Z22" s="61"/>
      <c r="AA22" s="61"/>
      <c r="AB22" s="61"/>
      <c r="AC22" s="61"/>
      <c r="AD22" s="61"/>
      <c r="AE22" s="61"/>
      <c r="AF22" s="61"/>
      <c r="AG22" s="61"/>
      <c r="AH22" s="63"/>
      <c r="AI22" s="41"/>
      <c r="AL22" s="12"/>
      <c r="AM22" s="12"/>
      <c r="AN22" s="12"/>
      <c r="AO22" s="12"/>
      <c r="AP22" s="12"/>
      <c r="AQ22" s="12"/>
      <c r="AR22" s="12"/>
      <c r="AS22" s="12"/>
      <c r="AT22" s="12"/>
      <c r="AU22" s="12"/>
      <c r="AV22" s="12"/>
      <c r="AW22" s="12"/>
      <c r="AX22" s="12"/>
      <c r="AY22" s="12"/>
      <c r="AZ22" s="12"/>
      <c r="BA22" s="12"/>
      <c r="BB22" s="12"/>
      <c r="BC22" s="12"/>
      <c r="BD22" s="12"/>
      <c r="BE22" s="12"/>
      <c r="BF22" s="12"/>
    </row>
    <row r="23" spans="1:58" ht="15" customHeight="1" x14ac:dyDescent="0.2">
      <c r="A23" s="41"/>
      <c r="B23" s="203" t="str">
        <f>IF(fiuc=0,"",tlnpuc)</f>
        <v/>
      </c>
      <c r="C23" s="204"/>
      <c r="D23" s="204"/>
      <c r="E23" s="204"/>
      <c r="F23" s="204"/>
      <c r="G23" s="204"/>
      <c r="H23" s="204"/>
      <c r="I23" s="204"/>
      <c r="J23" s="204"/>
      <c r="K23" s="204"/>
      <c r="L23" s="62"/>
      <c r="M23" s="62"/>
      <c r="N23" s="62"/>
      <c r="O23" s="34"/>
      <c r="P23" s="62"/>
      <c r="Q23" s="62"/>
      <c r="R23" s="84" t="s">
        <v>176</v>
      </c>
      <c r="S23" s="62"/>
      <c r="T23" s="62"/>
      <c r="U23" s="62"/>
      <c r="V23" s="207" t="s">
        <v>176</v>
      </c>
      <c r="W23" s="207"/>
      <c r="X23" s="207"/>
      <c r="Y23" s="207"/>
      <c r="Z23" s="62"/>
      <c r="AA23" s="207" t="s">
        <v>176</v>
      </c>
      <c r="AB23" s="207"/>
      <c r="AC23" s="207"/>
      <c r="AD23" s="207"/>
      <c r="AE23" s="207"/>
      <c r="AF23" s="207"/>
      <c r="AG23" s="207"/>
      <c r="AH23" s="65"/>
      <c r="AI23" s="41"/>
      <c r="AL23" s="12"/>
      <c r="AM23" s="12"/>
      <c r="AN23" s="12"/>
      <c r="AO23" s="12"/>
      <c r="AP23" s="12"/>
      <c r="AQ23" s="12"/>
      <c r="AR23" s="12"/>
      <c r="AS23" s="12"/>
      <c r="AT23" s="12"/>
      <c r="AU23" s="12"/>
      <c r="AV23" s="12"/>
      <c r="AW23" s="12"/>
      <c r="AX23" s="12"/>
      <c r="AY23" s="12"/>
      <c r="AZ23" s="12"/>
      <c r="BA23" s="12"/>
      <c r="BB23" s="12"/>
      <c r="BC23" s="12"/>
      <c r="BD23" s="12"/>
      <c r="BE23" s="12"/>
      <c r="BF23" s="12"/>
    </row>
    <row r="24" spans="1:58" ht="15" customHeight="1" x14ac:dyDescent="0.2">
      <c r="A24" s="41"/>
      <c r="B24" s="208"/>
      <c r="C24" s="209"/>
      <c r="D24" s="209"/>
      <c r="E24" s="209"/>
      <c r="F24" s="209"/>
      <c r="G24" s="209"/>
      <c r="H24" s="209"/>
      <c r="I24" s="209"/>
      <c r="J24" s="209"/>
      <c r="K24" s="209"/>
      <c r="L24" s="209"/>
      <c r="M24" s="209"/>
      <c r="N24" s="209"/>
      <c r="O24" s="209"/>
      <c r="P24" s="209"/>
      <c r="Q24" s="209"/>
      <c r="R24" s="209"/>
      <c r="S24" s="209"/>
      <c r="T24" s="209"/>
      <c r="U24" s="209"/>
      <c r="V24" s="209"/>
      <c r="W24" s="209"/>
      <c r="X24" s="209"/>
      <c r="Y24" s="209"/>
      <c r="Z24" s="209"/>
      <c r="AA24" s="209"/>
      <c r="AB24" s="209"/>
      <c r="AC24" s="209"/>
      <c r="AD24" s="209"/>
      <c r="AE24" s="209"/>
      <c r="AF24" s="209"/>
      <c r="AG24" s="209"/>
      <c r="AH24" s="67"/>
      <c r="AI24" s="41"/>
      <c r="AL24" s="12"/>
      <c r="AM24" s="12"/>
      <c r="AN24" s="12"/>
      <c r="AO24" s="12"/>
      <c r="AP24" s="12"/>
      <c r="AQ24" s="12"/>
      <c r="AR24" s="12"/>
      <c r="AS24" s="12"/>
      <c r="AT24" s="12"/>
      <c r="AU24" s="12"/>
      <c r="AV24" s="12"/>
      <c r="AW24" s="12"/>
      <c r="AX24" s="12"/>
      <c r="AY24" s="12"/>
      <c r="AZ24" s="12"/>
      <c r="BA24" s="12"/>
      <c r="BB24" s="12"/>
      <c r="BC24" s="12"/>
      <c r="BD24" s="12"/>
      <c r="BE24" s="12"/>
      <c r="BF24" s="12"/>
    </row>
    <row r="25" spans="1:58" ht="3.75" customHeight="1" x14ac:dyDescent="0.2">
      <c r="A25" s="41"/>
      <c r="B25" s="41"/>
      <c r="C25" s="41"/>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L25" s="12"/>
      <c r="AM25" s="12"/>
      <c r="AN25" s="12"/>
      <c r="AO25" s="12"/>
      <c r="AP25" s="12"/>
      <c r="AQ25" s="12"/>
      <c r="AR25" s="12"/>
      <c r="AS25" s="12"/>
      <c r="AT25" s="12"/>
      <c r="AU25" s="12"/>
      <c r="AV25" s="12"/>
      <c r="AW25" s="12"/>
      <c r="AX25" s="12"/>
      <c r="AY25" s="12"/>
      <c r="AZ25" s="12"/>
      <c r="BA25" s="12"/>
      <c r="BB25" s="12"/>
      <c r="BC25" s="12"/>
      <c r="BD25" s="12"/>
      <c r="BE25" s="12"/>
      <c r="BF25" s="12"/>
    </row>
    <row r="26" spans="1:58" x14ac:dyDescent="0.2">
      <c r="A26" s="41"/>
      <c r="B26" s="217" t="s">
        <v>614</v>
      </c>
      <c r="C26" s="211"/>
      <c r="D26" s="211"/>
      <c r="E26" s="211"/>
      <c r="F26" s="211"/>
      <c r="G26" s="84" t="s">
        <v>176</v>
      </c>
      <c r="H26" s="92" t="s">
        <v>615</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3"/>
      <c r="AI26" s="41"/>
      <c r="AL26" s="12"/>
      <c r="AM26" s="12"/>
      <c r="AN26" s="12"/>
      <c r="AO26" s="12"/>
      <c r="AP26" s="12"/>
      <c r="AQ26" s="12"/>
      <c r="AR26" s="12"/>
      <c r="AS26" s="12"/>
      <c r="AT26" s="12"/>
      <c r="AU26" s="12"/>
      <c r="AV26" s="12"/>
      <c r="AW26" s="12"/>
      <c r="AX26" s="12"/>
      <c r="AY26" s="12"/>
      <c r="AZ26" s="12"/>
      <c r="BA26" s="12"/>
      <c r="BB26" s="12"/>
      <c r="BC26" s="12"/>
      <c r="BD26" s="12"/>
      <c r="BE26" s="12"/>
      <c r="BF26" s="12"/>
    </row>
    <row r="27" spans="1:58" x14ac:dyDescent="0.2">
      <c r="A27" s="41"/>
      <c r="B27" s="124"/>
      <c r="C27" s="69" t="s">
        <v>844</v>
      </c>
      <c r="D27" s="62"/>
      <c r="E27" s="62"/>
      <c r="F27" s="62"/>
      <c r="G27" s="62"/>
      <c r="H27" s="69" t="s">
        <v>332</v>
      </c>
      <c r="I27" s="62"/>
      <c r="J27" s="62"/>
      <c r="K27" s="62"/>
      <c r="L27" s="62"/>
      <c r="M27" s="69" t="s">
        <v>333</v>
      </c>
      <c r="N27" s="62"/>
      <c r="O27" s="62"/>
      <c r="P27" s="62"/>
      <c r="Q27" s="62"/>
      <c r="R27" s="69" t="s">
        <v>528</v>
      </c>
      <c r="S27" s="62"/>
      <c r="T27" s="62"/>
      <c r="U27" s="62"/>
      <c r="V27" s="62"/>
      <c r="W27" s="69" t="s">
        <v>529</v>
      </c>
      <c r="X27" s="62"/>
      <c r="Y27" s="62"/>
      <c r="Z27" s="62"/>
      <c r="AA27" s="62"/>
      <c r="AB27" s="69" t="s">
        <v>530</v>
      </c>
      <c r="AC27" s="62"/>
      <c r="AD27" s="62"/>
      <c r="AE27" s="62"/>
      <c r="AF27" s="62"/>
      <c r="AG27" s="62"/>
      <c r="AH27" s="65"/>
      <c r="AI27" s="41"/>
      <c r="AL27" s="12"/>
      <c r="AM27" s="12"/>
      <c r="AN27" s="12"/>
      <c r="AO27" s="12"/>
      <c r="AP27" s="12"/>
      <c r="AQ27" s="12"/>
      <c r="AR27" s="12"/>
      <c r="AS27" s="12"/>
      <c r="AT27" s="12"/>
      <c r="AU27" s="12"/>
      <c r="AV27" s="12"/>
      <c r="AW27" s="12"/>
      <c r="AX27" s="12"/>
      <c r="AY27" s="12"/>
      <c r="AZ27" s="12"/>
      <c r="BA27" s="12"/>
      <c r="BB27" s="12"/>
      <c r="BC27" s="12"/>
      <c r="BD27" s="12"/>
      <c r="BE27" s="12"/>
      <c r="BF27" s="12"/>
    </row>
    <row r="28" spans="1:58" ht="15" customHeight="1" x14ac:dyDescent="0.2">
      <c r="A28" s="41"/>
      <c r="B28" s="124"/>
      <c r="C28" s="207" t="s">
        <v>176</v>
      </c>
      <c r="D28" s="207"/>
      <c r="E28" s="207"/>
      <c r="F28" s="207"/>
      <c r="G28" s="62"/>
      <c r="H28" s="207" t="s">
        <v>208</v>
      </c>
      <c r="I28" s="207"/>
      <c r="J28" s="207"/>
      <c r="K28" s="207"/>
      <c r="L28" s="62"/>
      <c r="M28" s="207" t="s">
        <v>200</v>
      </c>
      <c r="N28" s="207"/>
      <c r="O28" s="207"/>
      <c r="P28" s="207"/>
      <c r="Q28" s="62"/>
      <c r="R28" s="207" t="s">
        <v>659</v>
      </c>
      <c r="S28" s="207"/>
      <c r="T28" s="207"/>
      <c r="U28" s="207"/>
      <c r="V28" s="62"/>
      <c r="W28" s="207" t="s">
        <v>659</v>
      </c>
      <c r="X28" s="207"/>
      <c r="Y28" s="207"/>
      <c r="Z28" s="207"/>
      <c r="AA28" s="62"/>
      <c r="AB28" s="207" t="s">
        <v>176</v>
      </c>
      <c r="AC28" s="207"/>
      <c r="AD28" s="207"/>
      <c r="AE28" s="207"/>
      <c r="AF28" s="62"/>
      <c r="AG28" s="62"/>
      <c r="AH28" s="65"/>
      <c r="AI28" s="41"/>
      <c r="AL28" s="12"/>
      <c r="AM28" s="12"/>
      <c r="AN28" s="12"/>
      <c r="AO28" s="12"/>
      <c r="AP28" s="12"/>
      <c r="AQ28" s="12"/>
      <c r="AR28" s="12"/>
      <c r="AS28" s="12"/>
      <c r="AT28" s="12"/>
      <c r="AU28" s="12"/>
      <c r="AV28" s="12"/>
      <c r="AW28" s="12"/>
      <c r="AX28" s="12"/>
      <c r="AY28" s="12"/>
      <c r="AZ28" s="12"/>
      <c r="BA28" s="12"/>
      <c r="BB28" s="12"/>
      <c r="BC28" s="12"/>
      <c r="BD28" s="12"/>
      <c r="BE28" s="12"/>
      <c r="BF28" s="12"/>
    </row>
    <row r="29" spans="1:58" ht="6.75" customHeight="1" x14ac:dyDescent="0.2">
      <c r="A29" s="41"/>
      <c r="B29" s="66"/>
      <c r="C29" s="64"/>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7"/>
      <c r="AI29" s="41"/>
      <c r="AL29" s="12"/>
      <c r="AM29" s="12"/>
      <c r="AN29" s="12"/>
      <c r="AO29" s="12"/>
      <c r="AP29" s="12"/>
      <c r="AQ29" s="12"/>
      <c r="AR29" s="12"/>
      <c r="AS29" s="12"/>
      <c r="AT29" s="12"/>
      <c r="AU29" s="12"/>
      <c r="AV29" s="12"/>
      <c r="AW29" s="12"/>
      <c r="AX29" s="12"/>
      <c r="AY29" s="12"/>
      <c r="AZ29" s="12"/>
      <c r="BA29" s="12"/>
      <c r="BB29" s="12"/>
      <c r="BC29" s="12"/>
      <c r="BD29" s="12"/>
      <c r="BE29" s="12"/>
      <c r="BF29" s="12"/>
    </row>
    <row r="30" spans="1:58" ht="3.75" customHeight="1" x14ac:dyDescent="0.2">
      <c r="A30" s="41"/>
      <c r="B30" s="41"/>
      <c r="C30" s="41"/>
      <c r="D30" s="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L30" s="12"/>
      <c r="AM30" s="12"/>
      <c r="AN30" s="12"/>
      <c r="AO30" s="12"/>
      <c r="AP30" s="12"/>
      <c r="AQ30" s="12"/>
      <c r="AR30" s="12"/>
      <c r="AS30" s="12"/>
      <c r="AT30" s="12"/>
      <c r="AU30" s="12"/>
      <c r="AV30" s="12"/>
      <c r="AW30" s="12"/>
      <c r="AX30" s="12"/>
      <c r="AY30" s="12"/>
      <c r="AZ30" s="12"/>
      <c r="BA30" s="12"/>
      <c r="BB30" s="12"/>
      <c r="BC30" s="12"/>
      <c r="BD30" s="12"/>
      <c r="BE30" s="12"/>
      <c r="BF30" s="12"/>
    </row>
    <row r="31" spans="1:58" ht="14.25" customHeight="1" x14ac:dyDescent="0.2">
      <c r="A31" s="41"/>
      <c r="B31" s="218" t="s">
        <v>135</v>
      </c>
      <c r="C31" s="219"/>
      <c r="D31" s="219"/>
      <c r="E31" s="219"/>
      <c r="F31" s="219"/>
      <c r="G31" s="61"/>
      <c r="H31" s="61"/>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3"/>
      <c r="AI31" s="41"/>
    </row>
    <row r="32" spans="1:58" ht="12.75" customHeight="1" x14ac:dyDescent="0.2">
      <c r="A32" s="41"/>
      <c r="B32" s="71" t="s">
        <v>106</v>
      </c>
      <c r="C32" s="206" t="s">
        <v>136</v>
      </c>
      <c r="D32" s="206"/>
      <c r="E32" s="206"/>
      <c r="F32" s="206"/>
      <c r="G32" s="206" t="s">
        <v>137</v>
      </c>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65"/>
      <c r="AI32" s="41"/>
    </row>
    <row r="33" spans="1:35" x14ac:dyDescent="0.2">
      <c r="A33" s="41"/>
      <c r="B33" s="201">
        <v>1</v>
      </c>
      <c r="C33" s="202" t="s">
        <v>634</v>
      </c>
      <c r="D33" s="202"/>
      <c r="E33" s="202"/>
      <c r="F33" s="202"/>
      <c r="G33" s="205" t="s">
        <v>832</v>
      </c>
      <c r="H33" s="205"/>
      <c r="I33" s="205"/>
      <c r="J33" s="205"/>
      <c r="K33" s="205"/>
      <c r="L33" s="205"/>
      <c r="M33" s="205"/>
      <c r="N33" s="205"/>
      <c r="O33" s="205"/>
      <c r="P33" s="205"/>
      <c r="Q33" s="205"/>
      <c r="R33" s="205"/>
      <c r="S33" s="205"/>
      <c r="T33" s="205"/>
      <c r="U33" s="205"/>
      <c r="V33" s="205"/>
      <c r="W33" s="205"/>
      <c r="X33" s="205"/>
      <c r="Y33" s="205"/>
      <c r="Z33" s="205"/>
      <c r="AA33" s="205"/>
      <c r="AB33" s="205"/>
      <c r="AC33" s="205"/>
      <c r="AD33" s="205"/>
      <c r="AE33" s="205"/>
      <c r="AF33" s="205"/>
      <c r="AG33" s="205"/>
      <c r="AH33" s="65"/>
      <c r="AI33" s="41"/>
    </row>
    <row r="34" spans="1:35" x14ac:dyDescent="0.2">
      <c r="A34" s="41"/>
      <c r="B34" s="201"/>
      <c r="C34" s="202"/>
      <c r="D34" s="202"/>
      <c r="E34" s="202"/>
      <c r="F34" s="202"/>
      <c r="G34" s="205"/>
      <c r="H34" s="205"/>
      <c r="I34" s="205"/>
      <c r="J34" s="205"/>
      <c r="K34" s="205"/>
      <c r="L34" s="205"/>
      <c r="M34" s="205"/>
      <c r="N34" s="205"/>
      <c r="O34" s="205"/>
      <c r="P34" s="205"/>
      <c r="Q34" s="205"/>
      <c r="R34" s="205"/>
      <c r="S34" s="205"/>
      <c r="T34" s="205"/>
      <c r="U34" s="205"/>
      <c r="V34" s="205"/>
      <c r="W34" s="205"/>
      <c r="X34" s="205"/>
      <c r="Y34" s="205"/>
      <c r="Z34" s="205"/>
      <c r="AA34" s="205"/>
      <c r="AB34" s="205"/>
      <c r="AC34" s="205"/>
      <c r="AD34" s="205"/>
      <c r="AE34" s="205"/>
      <c r="AF34" s="205"/>
      <c r="AG34" s="205"/>
      <c r="AH34" s="65"/>
      <c r="AI34" s="41"/>
    </row>
    <row r="35" spans="1:35" x14ac:dyDescent="0.2">
      <c r="A35" s="41"/>
      <c r="B35" s="201">
        <v>2</v>
      </c>
      <c r="C35" s="202" t="s">
        <v>176</v>
      </c>
      <c r="D35" s="202"/>
      <c r="E35" s="202"/>
      <c r="F35" s="202"/>
      <c r="G35" s="205" t="s">
        <v>176</v>
      </c>
      <c r="H35" s="205"/>
      <c r="I35" s="205"/>
      <c r="J35" s="205"/>
      <c r="K35" s="205"/>
      <c r="L35" s="205"/>
      <c r="M35" s="205"/>
      <c r="N35" s="205"/>
      <c r="O35" s="205"/>
      <c r="P35" s="205"/>
      <c r="Q35" s="205"/>
      <c r="R35" s="205"/>
      <c r="S35" s="205"/>
      <c r="T35" s="205"/>
      <c r="U35" s="205"/>
      <c r="V35" s="205"/>
      <c r="W35" s="205"/>
      <c r="X35" s="205"/>
      <c r="Y35" s="205"/>
      <c r="Z35" s="205"/>
      <c r="AA35" s="205"/>
      <c r="AB35" s="205"/>
      <c r="AC35" s="205"/>
      <c r="AD35" s="205"/>
      <c r="AE35" s="205"/>
      <c r="AF35" s="205"/>
      <c r="AG35" s="205"/>
      <c r="AH35" s="65"/>
      <c r="AI35" s="41"/>
    </row>
    <row r="36" spans="1:35" x14ac:dyDescent="0.2">
      <c r="A36" s="41"/>
      <c r="B36" s="201"/>
      <c r="C36" s="202"/>
      <c r="D36" s="202"/>
      <c r="E36" s="202"/>
      <c r="F36" s="202"/>
      <c r="G36" s="205"/>
      <c r="H36" s="205"/>
      <c r="I36" s="205"/>
      <c r="J36" s="205"/>
      <c r="K36" s="205"/>
      <c r="L36" s="205"/>
      <c r="M36" s="205"/>
      <c r="N36" s="205"/>
      <c r="O36" s="205"/>
      <c r="P36" s="205"/>
      <c r="Q36" s="205"/>
      <c r="R36" s="205"/>
      <c r="S36" s="205"/>
      <c r="T36" s="205"/>
      <c r="U36" s="205"/>
      <c r="V36" s="205"/>
      <c r="W36" s="205"/>
      <c r="X36" s="205"/>
      <c r="Y36" s="205"/>
      <c r="Z36" s="205"/>
      <c r="AA36" s="205"/>
      <c r="AB36" s="205"/>
      <c r="AC36" s="205"/>
      <c r="AD36" s="205"/>
      <c r="AE36" s="205"/>
      <c r="AF36" s="205"/>
      <c r="AG36" s="205"/>
      <c r="AH36" s="65"/>
      <c r="AI36" s="41"/>
    </row>
    <row r="37" spans="1:35" x14ac:dyDescent="0.2">
      <c r="A37" s="41"/>
      <c r="B37" s="201">
        <v>3</v>
      </c>
      <c r="C37" s="202" t="s">
        <v>176</v>
      </c>
      <c r="D37" s="202"/>
      <c r="E37" s="202"/>
      <c r="F37" s="202"/>
      <c r="G37" s="205" t="s">
        <v>176</v>
      </c>
      <c r="H37" s="205"/>
      <c r="I37" s="205"/>
      <c r="J37" s="205"/>
      <c r="K37" s="205"/>
      <c r="L37" s="205"/>
      <c r="M37" s="205"/>
      <c r="N37" s="205"/>
      <c r="O37" s="205"/>
      <c r="P37" s="205"/>
      <c r="Q37" s="205"/>
      <c r="R37" s="205"/>
      <c r="S37" s="205"/>
      <c r="T37" s="205"/>
      <c r="U37" s="205"/>
      <c r="V37" s="205"/>
      <c r="W37" s="205"/>
      <c r="X37" s="205"/>
      <c r="Y37" s="205"/>
      <c r="Z37" s="205"/>
      <c r="AA37" s="205"/>
      <c r="AB37" s="205"/>
      <c r="AC37" s="205"/>
      <c r="AD37" s="205"/>
      <c r="AE37" s="205"/>
      <c r="AF37" s="205"/>
      <c r="AG37" s="205"/>
      <c r="AH37" s="65"/>
      <c r="AI37" s="41"/>
    </row>
    <row r="38" spans="1:35" x14ac:dyDescent="0.2">
      <c r="A38" s="41"/>
      <c r="B38" s="201"/>
      <c r="C38" s="202"/>
      <c r="D38" s="202"/>
      <c r="E38" s="202"/>
      <c r="F38" s="202"/>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5"/>
      <c r="AG38" s="205"/>
      <c r="AH38" s="65"/>
      <c r="AI38" s="41"/>
    </row>
    <row r="39" spans="1:35" x14ac:dyDescent="0.2">
      <c r="A39" s="41"/>
      <c r="B39" s="201">
        <v>4</v>
      </c>
      <c r="C39" s="202" t="s">
        <v>176</v>
      </c>
      <c r="D39" s="202"/>
      <c r="E39" s="202"/>
      <c r="F39" s="202"/>
      <c r="G39" s="205" t="s">
        <v>176</v>
      </c>
      <c r="H39" s="205"/>
      <c r="I39" s="205"/>
      <c r="J39" s="205"/>
      <c r="K39" s="205"/>
      <c r="L39" s="205"/>
      <c r="M39" s="205"/>
      <c r="N39" s="205"/>
      <c r="O39" s="205"/>
      <c r="P39" s="205"/>
      <c r="Q39" s="205"/>
      <c r="R39" s="205"/>
      <c r="S39" s="205"/>
      <c r="T39" s="205"/>
      <c r="U39" s="205"/>
      <c r="V39" s="205"/>
      <c r="W39" s="205"/>
      <c r="X39" s="205"/>
      <c r="Y39" s="205"/>
      <c r="Z39" s="205"/>
      <c r="AA39" s="205"/>
      <c r="AB39" s="205"/>
      <c r="AC39" s="205"/>
      <c r="AD39" s="205"/>
      <c r="AE39" s="205"/>
      <c r="AF39" s="205"/>
      <c r="AG39" s="205"/>
      <c r="AH39" s="65"/>
      <c r="AI39" s="41"/>
    </row>
    <row r="40" spans="1:35" x14ac:dyDescent="0.2">
      <c r="A40" s="41"/>
      <c r="B40" s="201"/>
      <c r="C40" s="202"/>
      <c r="D40" s="202"/>
      <c r="E40" s="202"/>
      <c r="F40" s="202"/>
      <c r="G40" s="205"/>
      <c r="H40" s="205"/>
      <c r="I40" s="205"/>
      <c r="J40" s="205"/>
      <c r="K40" s="205"/>
      <c r="L40" s="205"/>
      <c r="M40" s="205"/>
      <c r="N40" s="205"/>
      <c r="O40" s="205"/>
      <c r="P40" s="205"/>
      <c r="Q40" s="205"/>
      <c r="R40" s="205"/>
      <c r="S40" s="205"/>
      <c r="T40" s="205"/>
      <c r="U40" s="205"/>
      <c r="V40" s="205"/>
      <c r="W40" s="205"/>
      <c r="X40" s="205"/>
      <c r="Y40" s="205"/>
      <c r="Z40" s="205"/>
      <c r="AA40" s="205"/>
      <c r="AB40" s="205"/>
      <c r="AC40" s="205"/>
      <c r="AD40" s="205"/>
      <c r="AE40" s="205"/>
      <c r="AF40" s="205"/>
      <c r="AG40" s="205"/>
      <c r="AH40" s="65"/>
      <c r="AI40" s="41"/>
    </row>
    <row r="41" spans="1:35" x14ac:dyDescent="0.2">
      <c r="A41" s="41"/>
      <c r="B41" s="201">
        <v>5</v>
      </c>
      <c r="C41" s="202" t="s">
        <v>176</v>
      </c>
      <c r="D41" s="202"/>
      <c r="E41" s="202"/>
      <c r="F41" s="202"/>
      <c r="G41" s="205" t="s">
        <v>176</v>
      </c>
      <c r="H41" s="205"/>
      <c r="I41" s="205"/>
      <c r="J41" s="205"/>
      <c r="K41" s="205"/>
      <c r="L41" s="205"/>
      <c r="M41" s="205"/>
      <c r="N41" s="205"/>
      <c r="O41" s="205"/>
      <c r="P41" s="205"/>
      <c r="Q41" s="205"/>
      <c r="R41" s="205"/>
      <c r="S41" s="205"/>
      <c r="T41" s="205"/>
      <c r="U41" s="205"/>
      <c r="V41" s="205"/>
      <c r="W41" s="205"/>
      <c r="X41" s="205"/>
      <c r="Y41" s="205"/>
      <c r="Z41" s="205"/>
      <c r="AA41" s="205"/>
      <c r="AB41" s="205"/>
      <c r="AC41" s="205"/>
      <c r="AD41" s="205"/>
      <c r="AE41" s="205"/>
      <c r="AF41" s="205"/>
      <c r="AG41" s="205"/>
      <c r="AH41" s="65"/>
      <c r="AI41" s="41"/>
    </row>
    <row r="42" spans="1:35" x14ac:dyDescent="0.2">
      <c r="A42" s="41"/>
      <c r="B42" s="201"/>
      <c r="C42" s="202"/>
      <c r="D42" s="202"/>
      <c r="E42" s="202"/>
      <c r="F42" s="202"/>
      <c r="G42" s="205"/>
      <c r="H42" s="205"/>
      <c r="I42" s="205"/>
      <c r="J42" s="205"/>
      <c r="K42" s="205"/>
      <c r="L42" s="205"/>
      <c r="M42" s="205"/>
      <c r="N42" s="205"/>
      <c r="O42" s="205"/>
      <c r="P42" s="205"/>
      <c r="Q42" s="205"/>
      <c r="R42" s="205"/>
      <c r="S42" s="205"/>
      <c r="T42" s="205"/>
      <c r="U42" s="205"/>
      <c r="V42" s="205"/>
      <c r="W42" s="205"/>
      <c r="X42" s="205"/>
      <c r="Y42" s="205"/>
      <c r="Z42" s="205"/>
      <c r="AA42" s="205"/>
      <c r="AB42" s="205"/>
      <c r="AC42" s="205"/>
      <c r="AD42" s="205"/>
      <c r="AE42" s="205"/>
      <c r="AF42" s="205"/>
      <c r="AG42" s="205"/>
      <c r="AH42" s="65"/>
      <c r="AI42" s="41"/>
    </row>
    <row r="43" spans="1:35" ht="4.5" customHeight="1" x14ac:dyDescent="0.2">
      <c r="A43" s="41"/>
      <c r="B43" s="66"/>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7"/>
      <c r="AI43" s="41"/>
    </row>
    <row r="44" spans="1:35" x14ac:dyDescent="0.2">
      <c r="A44" s="41"/>
      <c r="B44" s="72"/>
      <c r="C44" s="41"/>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row>
    <row r="45" spans="1:35" ht="12.75" x14ac:dyDescent="0.2">
      <c r="A45" s="41"/>
      <c r="B45" s="41"/>
      <c r="C45" s="41"/>
      <c r="D45" s="73"/>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row>
  </sheetData>
  <sheetProtection sheet="1" objects="1" scenarios="1"/>
  <dataConsolidate/>
  <mergeCells count="62">
    <mergeCell ref="B26:F26"/>
    <mergeCell ref="B31:F31"/>
    <mergeCell ref="W28:Z28"/>
    <mergeCell ref="AB28:AE28"/>
    <mergeCell ref="C28:F28"/>
    <mergeCell ref="H28:K28"/>
    <mergeCell ref="M28:P28"/>
    <mergeCell ref="R28:U28"/>
    <mergeCell ref="F22:G22"/>
    <mergeCell ref="F19:G19"/>
    <mergeCell ref="B20:K20"/>
    <mergeCell ref="V23:Y23"/>
    <mergeCell ref="V15:Y15"/>
    <mergeCell ref="AA15:AG15"/>
    <mergeCell ref="B18:AG18"/>
    <mergeCell ref="B21:AG21"/>
    <mergeCell ref="AA17:AG17"/>
    <mergeCell ref="AA20:AG20"/>
    <mergeCell ref="V20:Y20"/>
    <mergeCell ref="N5:T5"/>
    <mergeCell ref="E5:I5"/>
    <mergeCell ref="X5:AB5"/>
    <mergeCell ref="B2:AG2"/>
    <mergeCell ref="F4:G4"/>
    <mergeCell ref="K4:L4"/>
    <mergeCell ref="AE6:AG6"/>
    <mergeCell ref="U11:V11"/>
    <mergeCell ref="AC12:AF12"/>
    <mergeCell ref="V7:Z7"/>
    <mergeCell ref="AE7:AG7"/>
    <mergeCell ref="G35:AG36"/>
    <mergeCell ref="G37:AG38"/>
    <mergeCell ref="C35:F36"/>
    <mergeCell ref="C37:F38"/>
    <mergeCell ref="K6:Q6"/>
    <mergeCell ref="R12:AA12"/>
    <mergeCell ref="V17:Y17"/>
    <mergeCell ref="F6:I6"/>
    <mergeCell ref="F11:G11"/>
    <mergeCell ref="K7:Q7"/>
    <mergeCell ref="B17:K17"/>
    <mergeCell ref="F16:G16"/>
    <mergeCell ref="F7:I7"/>
    <mergeCell ref="B12:K12"/>
    <mergeCell ref="O15:T15"/>
    <mergeCell ref="M12:P12"/>
    <mergeCell ref="B41:B42"/>
    <mergeCell ref="C41:F42"/>
    <mergeCell ref="B23:K23"/>
    <mergeCell ref="G41:AG42"/>
    <mergeCell ref="C32:F32"/>
    <mergeCell ref="G32:AG32"/>
    <mergeCell ref="G33:AG34"/>
    <mergeCell ref="B39:B40"/>
    <mergeCell ref="C33:F34"/>
    <mergeCell ref="C39:F40"/>
    <mergeCell ref="AA23:AG23"/>
    <mergeCell ref="B24:AG24"/>
    <mergeCell ref="G39:AG40"/>
    <mergeCell ref="B33:B34"/>
    <mergeCell ref="B35:B36"/>
    <mergeCell ref="B37:B38"/>
  </mergeCells>
  <conditionalFormatting sqref="AC12:AF12 M12:P12">
    <cfRule type="cellIs" dxfId="3" priority="1" stopIfTrue="1" operator="equal">
      <formula>0</formula>
    </cfRule>
  </conditionalFormatting>
  <conditionalFormatting sqref="F4:G4 F16:G16 F19:G19 F22:G22 U11:V11 F11:G11">
    <cfRule type="cellIs" dxfId="2" priority="2" stopIfTrue="1" operator="equal">
      <formula>0</formula>
    </cfRule>
  </conditionalFormatting>
  <conditionalFormatting sqref="V7:Z7 E5:I5 X5:AB5">
    <cfRule type="cellIs" dxfId="1" priority="3" stopIfTrue="1" operator="equal">
      <formula>""</formula>
    </cfRule>
  </conditionalFormatting>
  <conditionalFormatting sqref="K6:Q7 F6:I7 AA6 V17:Y17 V20:Y20 V23:Y23 N5:T5 AA20:AG20 AA23:AG23 AG5 AE6:AG7 R17 R20 R23 AA17:AG17 C28:F28 H28:K28 M28:P28 R28:U28 W28:Z28 AB28:AE28 G26">
    <cfRule type="cellIs" dxfId="0" priority="4" stopIfTrue="1" operator="equal">
      <formula>""</formula>
    </cfRule>
  </conditionalFormatting>
  <pageMargins left="0.78740157480314965" right="0.59055118110236227" top="0.98425196850393704" bottom="0.78740157480314965" header="0.51181102362204722" footer="0.51181102362204722"/>
  <pageSetup paperSize="9" orientation="portrait" horizontalDpi="4294967293" verticalDpi="0" r:id="rId1"/>
  <headerFooter alignWithMargins="0">
    <oddHeader>&amp;C&amp;"Arial,Gras"FICHE  INDIVIDUELLE</oddHead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51"/>
  <dimension ref="A1:H507"/>
  <sheetViews>
    <sheetView showGridLines="0" showRowColHeaders="0" showZeros="0" zoomScale="80" zoomScaleNormal="80" workbookViewId="0"/>
    <sheetView showGridLines="0" showRowColHeaders="0" showZeros="0" zoomScale="80" zoomScaleNormal="80" workbookViewId="1"/>
  </sheetViews>
  <sheetFormatPr baseColWidth="10" defaultRowHeight="11.25" x14ac:dyDescent="0.2"/>
  <cols>
    <col min="1" max="1" width="4.5703125" style="77" customWidth="1"/>
    <col min="2" max="2" width="1.7109375" style="1" customWidth="1"/>
    <col min="3" max="3" width="8.85546875" style="175" customWidth="1"/>
    <col min="4" max="4" width="46.42578125" style="172" customWidth="1"/>
    <col min="5" max="5" width="25.140625" style="1" customWidth="1"/>
    <col min="6" max="6" width="10.5703125" style="75" customWidth="1"/>
    <col min="7" max="7" width="15.7109375" style="1" customWidth="1"/>
    <col min="8" max="8" width="8.85546875" style="1" customWidth="1"/>
    <col min="9" max="9" width="15.7109375" style="1" customWidth="1"/>
    <col min="10" max="16384" width="11.42578125" style="1"/>
  </cols>
  <sheetData>
    <row r="1" spans="1:8" x14ac:dyDescent="0.2">
      <c r="A1" s="152" t="s">
        <v>47</v>
      </c>
      <c r="B1" s="83"/>
      <c r="C1" s="173" t="s">
        <v>136</v>
      </c>
      <c r="D1" s="170" t="s">
        <v>628</v>
      </c>
      <c r="E1" s="169" t="s">
        <v>629</v>
      </c>
      <c r="F1" s="167" t="s">
        <v>532</v>
      </c>
    </row>
    <row r="2" spans="1:8" x14ac:dyDescent="0.2">
      <c r="A2" s="155" t="s">
        <v>305</v>
      </c>
      <c r="B2" s="47"/>
      <c r="C2" s="174"/>
      <c r="D2" s="171"/>
      <c r="E2" s="48"/>
      <c r="F2" s="168"/>
      <c r="H2" s="33"/>
    </row>
    <row r="3" spans="1:8" x14ac:dyDescent="0.2">
      <c r="A3" s="77">
        <v>1</v>
      </c>
      <c r="B3" s="77"/>
      <c r="D3" s="172" t="s">
        <v>789</v>
      </c>
      <c r="E3" s="3" t="s">
        <v>34</v>
      </c>
      <c r="F3" s="75" t="s">
        <v>176</v>
      </c>
    </row>
    <row r="4" spans="1:8" x14ac:dyDescent="0.2">
      <c r="B4" s="77" t="s">
        <v>306</v>
      </c>
      <c r="C4" s="175" t="s">
        <v>651</v>
      </c>
      <c r="D4" s="172" t="s">
        <v>671</v>
      </c>
      <c r="E4" s="3" t="s">
        <v>176</v>
      </c>
    </row>
    <row r="5" spans="1:8" x14ac:dyDescent="0.2">
      <c r="B5" s="77" t="s">
        <v>304</v>
      </c>
      <c r="C5" s="175" t="s">
        <v>176</v>
      </c>
      <c r="D5" s="172" t="s">
        <v>176</v>
      </c>
      <c r="E5" s="3" t="s">
        <v>176</v>
      </c>
    </row>
    <row r="6" spans="1:8" x14ac:dyDescent="0.2">
      <c r="A6" s="153" t="s">
        <v>293</v>
      </c>
      <c r="B6" s="77"/>
      <c r="E6" s="3"/>
    </row>
    <row r="7" spans="1:8" x14ac:dyDescent="0.2">
      <c r="A7" s="77">
        <v>2</v>
      </c>
      <c r="B7" s="77"/>
      <c r="D7" s="172" t="s">
        <v>787</v>
      </c>
      <c r="E7" s="3" t="s">
        <v>34</v>
      </c>
      <c r="F7" s="75" t="s">
        <v>176</v>
      </c>
    </row>
    <row r="8" spans="1:8" x14ac:dyDescent="0.2">
      <c r="B8" s="77" t="s">
        <v>306</v>
      </c>
      <c r="C8" s="175" t="s">
        <v>675</v>
      </c>
      <c r="D8" s="172" t="s">
        <v>671</v>
      </c>
      <c r="E8" s="3"/>
      <c r="F8" s="75" t="s">
        <v>176</v>
      </c>
    </row>
    <row r="9" spans="1:8" x14ac:dyDescent="0.2">
      <c r="B9" s="77" t="s">
        <v>304</v>
      </c>
      <c r="C9" s="175" t="s">
        <v>176</v>
      </c>
      <c r="D9" s="172" t="s">
        <v>176</v>
      </c>
      <c r="E9" s="3"/>
      <c r="F9" s="75" t="s">
        <v>176</v>
      </c>
    </row>
    <row r="10" spans="1:8" x14ac:dyDescent="0.2">
      <c r="B10" s="77" t="s">
        <v>307</v>
      </c>
      <c r="C10" s="175" t="s">
        <v>676</v>
      </c>
      <c r="D10" s="172" t="s">
        <v>671</v>
      </c>
      <c r="E10" s="3"/>
      <c r="F10" s="75" t="s">
        <v>176</v>
      </c>
    </row>
    <row r="11" spans="1:8" x14ac:dyDescent="0.2">
      <c r="A11" s="77">
        <v>3</v>
      </c>
      <c r="B11" s="77"/>
      <c r="D11" s="172" t="s">
        <v>788</v>
      </c>
      <c r="E11" s="3" t="s">
        <v>824</v>
      </c>
      <c r="F11" s="75" t="s">
        <v>176</v>
      </c>
    </row>
    <row r="12" spans="1:8" x14ac:dyDescent="0.2">
      <c r="B12" s="77" t="s">
        <v>306</v>
      </c>
      <c r="C12" s="175" t="s">
        <v>729</v>
      </c>
      <c r="D12" s="172" t="s">
        <v>822</v>
      </c>
      <c r="E12" s="3"/>
      <c r="F12" s="75" t="s">
        <v>176</v>
      </c>
    </row>
    <row r="13" spans="1:8" x14ac:dyDescent="0.2">
      <c r="B13" s="77" t="s">
        <v>304</v>
      </c>
      <c r="C13" s="175" t="s">
        <v>176</v>
      </c>
      <c r="D13" s="172" t="s">
        <v>176</v>
      </c>
      <c r="E13" s="3"/>
      <c r="F13" s="75" t="s">
        <v>176</v>
      </c>
    </row>
    <row r="14" spans="1:8" x14ac:dyDescent="0.2">
      <c r="A14" s="153" t="s">
        <v>294</v>
      </c>
      <c r="B14" s="77"/>
      <c r="E14" s="3"/>
    </row>
    <row r="15" spans="1:8" x14ac:dyDescent="0.2">
      <c r="A15" s="77">
        <v>4</v>
      </c>
      <c r="B15" s="77"/>
      <c r="D15" s="172" t="s">
        <v>785</v>
      </c>
      <c r="E15" s="3" t="s">
        <v>35</v>
      </c>
      <c r="F15" s="75" t="s">
        <v>176</v>
      </c>
    </row>
    <row r="16" spans="1:8" x14ac:dyDescent="0.2">
      <c r="B16" s="77" t="s">
        <v>306</v>
      </c>
      <c r="C16" s="175" t="s">
        <v>685</v>
      </c>
      <c r="D16" s="172" t="s">
        <v>683</v>
      </c>
      <c r="E16" s="3"/>
      <c r="F16" s="75" t="s">
        <v>176</v>
      </c>
    </row>
    <row r="17" spans="1:6" x14ac:dyDescent="0.2">
      <c r="B17" s="77" t="s">
        <v>304</v>
      </c>
      <c r="C17" s="175" t="s">
        <v>176</v>
      </c>
      <c r="D17" s="172" t="s">
        <v>176</v>
      </c>
      <c r="E17" s="3"/>
      <c r="F17" s="75" t="s">
        <v>176</v>
      </c>
    </row>
    <row r="18" spans="1:6" x14ac:dyDescent="0.2">
      <c r="B18" s="77" t="s">
        <v>307</v>
      </c>
      <c r="C18" s="175" t="s">
        <v>686</v>
      </c>
      <c r="D18" s="172" t="s">
        <v>671</v>
      </c>
      <c r="E18" s="3"/>
      <c r="F18" s="75" t="s">
        <v>176</v>
      </c>
    </row>
    <row r="19" spans="1:6" x14ac:dyDescent="0.2">
      <c r="A19" s="77">
        <v>5</v>
      </c>
      <c r="B19" s="77"/>
      <c r="D19" s="172" t="s">
        <v>786</v>
      </c>
      <c r="E19" s="3" t="s">
        <v>824</v>
      </c>
      <c r="F19" s="75" t="s">
        <v>176</v>
      </c>
    </row>
    <row r="20" spans="1:6" x14ac:dyDescent="0.2">
      <c r="B20" s="77" t="s">
        <v>306</v>
      </c>
      <c r="C20" s="175" t="s">
        <v>727</v>
      </c>
      <c r="D20" s="172" t="s">
        <v>671</v>
      </c>
      <c r="E20" s="3"/>
      <c r="F20" s="75" t="s">
        <v>176</v>
      </c>
    </row>
    <row r="21" spans="1:6" x14ac:dyDescent="0.2">
      <c r="B21" s="77" t="s">
        <v>304</v>
      </c>
      <c r="C21" s="175" t="s">
        <v>176</v>
      </c>
      <c r="D21" s="172" t="s">
        <v>176</v>
      </c>
      <c r="E21" s="3"/>
      <c r="F21" s="75" t="s">
        <v>176</v>
      </c>
    </row>
    <row r="22" spans="1:6" x14ac:dyDescent="0.2">
      <c r="A22" s="153" t="s">
        <v>295</v>
      </c>
      <c r="B22" s="77"/>
      <c r="E22" s="3"/>
    </row>
    <row r="23" spans="1:6" x14ac:dyDescent="0.2">
      <c r="A23" s="77">
        <v>8</v>
      </c>
      <c r="B23" s="77"/>
      <c r="D23" s="172" t="s">
        <v>783</v>
      </c>
      <c r="E23" s="3" t="s">
        <v>36</v>
      </c>
      <c r="F23" s="75" t="s">
        <v>176</v>
      </c>
    </row>
    <row r="24" spans="1:6" x14ac:dyDescent="0.2">
      <c r="B24" s="77" t="s">
        <v>306</v>
      </c>
      <c r="C24" s="175" t="s">
        <v>698</v>
      </c>
      <c r="D24" s="172" t="s">
        <v>661</v>
      </c>
      <c r="E24" s="3"/>
      <c r="F24" s="75" t="s">
        <v>208</v>
      </c>
    </row>
    <row r="25" spans="1:6" x14ac:dyDescent="0.2">
      <c r="B25" s="77" t="s">
        <v>304</v>
      </c>
      <c r="C25" s="175" t="s">
        <v>811</v>
      </c>
      <c r="D25" s="172" t="s">
        <v>683</v>
      </c>
      <c r="E25" s="3"/>
      <c r="F25" s="75" t="s">
        <v>200</v>
      </c>
    </row>
    <row r="26" spans="1:6" x14ac:dyDescent="0.2">
      <c r="B26" s="77" t="s">
        <v>307</v>
      </c>
      <c r="C26" s="175" t="s">
        <v>700</v>
      </c>
      <c r="D26" s="172" t="s">
        <v>683</v>
      </c>
      <c r="E26" s="3"/>
      <c r="F26" s="75" t="s">
        <v>659</v>
      </c>
    </row>
    <row r="27" spans="1:6" ht="22.5" x14ac:dyDescent="0.2">
      <c r="B27" s="77"/>
      <c r="C27" s="175" t="s">
        <v>637</v>
      </c>
      <c r="D27" s="172" t="s">
        <v>835</v>
      </c>
      <c r="E27" s="3"/>
    </row>
    <row r="28" spans="1:6" x14ac:dyDescent="0.2">
      <c r="A28" s="77">
        <v>9</v>
      </c>
      <c r="B28" s="77"/>
      <c r="D28" s="172" t="s">
        <v>784</v>
      </c>
      <c r="E28" s="3" t="s">
        <v>824</v>
      </c>
      <c r="F28" s="75" t="s">
        <v>176</v>
      </c>
    </row>
    <row r="29" spans="1:6" x14ac:dyDescent="0.2">
      <c r="B29" s="77" t="s">
        <v>306</v>
      </c>
      <c r="C29" s="175" t="s">
        <v>719</v>
      </c>
      <c r="D29" s="172" t="s">
        <v>812</v>
      </c>
      <c r="E29" s="3"/>
      <c r="F29" s="75" t="s">
        <v>176</v>
      </c>
    </row>
    <row r="30" spans="1:6" x14ac:dyDescent="0.2">
      <c r="B30" s="77" t="s">
        <v>304</v>
      </c>
      <c r="C30" s="175" t="s">
        <v>813</v>
      </c>
      <c r="D30" s="172" t="s">
        <v>683</v>
      </c>
      <c r="E30" s="3"/>
      <c r="F30" s="75" t="s">
        <v>176</v>
      </c>
    </row>
    <row r="31" spans="1:6" x14ac:dyDescent="0.2">
      <c r="A31" s="153" t="s">
        <v>296</v>
      </c>
      <c r="B31" s="77"/>
      <c r="E31" s="3"/>
    </row>
    <row r="32" spans="1:6" x14ac:dyDescent="0.2">
      <c r="A32" s="77">
        <v>16</v>
      </c>
      <c r="B32" s="77"/>
      <c r="D32" s="172" t="s">
        <v>781</v>
      </c>
      <c r="E32" s="3" t="s">
        <v>37</v>
      </c>
      <c r="F32" s="75" t="s">
        <v>176</v>
      </c>
    </row>
    <row r="33" spans="1:6" x14ac:dyDescent="0.2">
      <c r="B33" s="77" t="s">
        <v>306</v>
      </c>
      <c r="C33" s="175" t="s">
        <v>714</v>
      </c>
      <c r="D33" s="172" t="s">
        <v>632</v>
      </c>
      <c r="E33" s="3"/>
      <c r="F33" s="75" t="s">
        <v>208</v>
      </c>
    </row>
    <row r="34" spans="1:6" x14ac:dyDescent="0.2">
      <c r="B34" s="77" t="s">
        <v>304</v>
      </c>
      <c r="C34" s="175" t="s">
        <v>799</v>
      </c>
      <c r="D34" s="172" t="s">
        <v>697</v>
      </c>
      <c r="E34" s="3"/>
      <c r="F34" s="75" t="s">
        <v>200</v>
      </c>
    </row>
    <row r="35" spans="1:6" x14ac:dyDescent="0.2">
      <c r="B35" s="77" t="s">
        <v>307</v>
      </c>
      <c r="C35" s="175" t="s">
        <v>717</v>
      </c>
      <c r="D35" s="172" t="s">
        <v>630</v>
      </c>
      <c r="E35" s="3"/>
      <c r="F35" s="75" t="s">
        <v>659</v>
      </c>
    </row>
    <row r="36" spans="1:6" ht="22.5" x14ac:dyDescent="0.2">
      <c r="B36" s="77"/>
      <c r="C36" s="175" t="s">
        <v>634</v>
      </c>
      <c r="D36" s="172" t="s">
        <v>832</v>
      </c>
      <c r="E36" s="3"/>
    </row>
    <row r="37" spans="1:6" x14ac:dyDescent="0.2">
      <c r="A37" s="77">
        <v>17</v>
      </c>
      <c r="B37" s="77"/>
      <c r="D37" s="172" t="s">
        <v>782</v>
      </c>
      <c r="E37" s="3" t="s">
        <v>824</v>
      </c>
      <c r="F37" s="75" t="s">
        <v>176</v>
      </c>
    </row>
    <row r="38" spans="1:6" x14ac:dyDescent="0.2">
      <c r="B38" s="77" t="s">
        <v>306</v>
      </c>
      <c r="C38" s="175" t="s">
        <v>721</v>
      </c>
      <c r="D38" s="172" t="s">
        <v>661</v>
      </c>
      <c r="E38" s="3"/>
      <c r="F38" s="75" t="s">
        <v>176</v>
      </c>
    </row>
    <row r="39" spans="1:6" x14ac:dyDescent="0.2">
      <c r="B39" s="77" t="s">
        <v>304</v>
      </c>
      <c r="C39" s="175" t="s">
        <v>176</v>
      </c>
      <c r="D39" s="172" t="s">
        <v>176</v>
      </c>
      <c r="E39" s="3"/>
      <c r="F39" s="75" t="s">
        <v>176</v>
      </c>
    </row>
    <row r="40" spans="1:6" x14ac:dyDescent="0.2">
      <c r="A40" s="153" t="s">
        <v>298</v>
      </c>
      <c r="B40" s="77"/>
      <c r="E40" s="3"/>
    </row>
    <row r="41" spans="1:6" x14ac:dyDescent="0.2">
      <c r="A41" s="77">
        <v>32</v>
      </c>
      <c r="B41" s="77"/>
      <c r="D41" s="172" t="s">
        <v>779</v>
      </c>
      <c r="E41" s="3" t="s">
        <v>825</v>
      </c>
      <c r="F41" s="75" t="s">
        <v>176</v>
      </c>
    </row>
    <row r="42" spans="1:6" x14ac:dyDescent="0.2">
      <c r="B42" s="77" t="s">
        <v>306</v>
      </c>
      <c r="C42" s="175" t="s">
        <v>722</v>
      </c>
      <c r="D42" s="172" t="s">
        <v>697</v>
      </c>
      <c r="E42" s="3"/>
      <c r="F42" s="75" t="s">
        <v>208</v>
      </c>
    </row>
    <row r="43" spans="1:6" x14ac:dyDescent="0.2">
      <c r="B43" s="77" t="s">
        <v>304</v>
      </c>
      <c r="C43" s="175" t="s">
        <v>795</v>
      </c>
      <c r="D43" s="172" t="s">
        <v>688</v>
      </c>
      <c r="E43" s="3"/>
      <c r="F43" s="75" t="s">
        <v>200</v>
      </c>
    </row>
    <row r="44" spans="1:6" x14ac:dyDescent="0.2">
      <c r="B44" s="77" t="s">
        <v>307</v>
      </c>
      <c r="C44" s="175" t="s">
        <v>738</v>
      </c>
      <c r="D44" s="172" t="s">
        <v>744</v>
      </c>
      <c r="E44" s="3"/>
      <c r="F44" s="75" t="s">
        <v>659</v>
      </c>
    </row>
    <row r="45" spans="1:6" ht="22.5" x14ac:dyDescent="0.2">
      <c r="B45" s="77"/>
      <c r="C45" s="175" t="s">
        <v>38</v>
      </c>
      <c r="D45" s="172" t="s">
        <v>831</v>
      </c>
      <c r="E45" s="3"/>
    </row>
    <row r="46" spans="1:6" x14ac:dyDescent="0.2">
      <c r="A46" s="77">
        <v>33</v>
      </c>
      <c r="B46" s="77"/>
      <c r="D46" s="172" t="s">
        <v>780</v>
      </c>
      <c r="E46" s="3" t="s">
        <v>824</v>
      </c>
      <c r="F46" s="75" t="s">
        <v>176</v>
      </c>
    </row>
    <row r="47" spans="1:6" x14ac:dyDescent="0.2">
      <c r="B47" s="77" t="s">
        <v>306</v>
      </c>
      <c r="C47" s="175" t="s">
        <v>723</v>
      </c>
      <c r="D47" s="172" t="s">
        <v>744</v>
      </c>
      <c r="E47" s="3"/>
      <c r="F47" s="75" t="s">
        <v>176</v>
      </c>
    </row>
    <row r="48" spans="1:6" x14ac:dyDescent="0.2">
      <c r="B48" s="77" t="s">
        <v>304</v>
      </c>
      <c r="C48" s="175" t="s">
        <v>796</v>
      </c>
      <c r="D48" s="172" t="s">
        <v>702</v>
      </c>
      <c r="E48" s="3"/>
      <c r="F48" s="75" t="s">
        <v>176</v>
      </c>
    </row>
    <row r="49" spans="1:6" x14ac:dyDescent="0.2">
      <c r="A49" s="153" t="s">
        <v>299</v>
      </c>
      <c r="B49" s="77"/>
      <c r="E49" s="3"/>
    </row>
    <row r="50" spans="1:6" x14ac:dyDescent="0.2">
      <c r="A50" s="77">
        <v>64</v>
      </c>
      <c r="B50" s="77"/>
      <c r="D50" s="172" t="s">
        <v>778</v>
      </c>
      <c r="E50" s="3" t="s">
        <v>825</v>
      </c>
      <c r="F50" s="75" t="s">
        <v>176</v>
      </c>
    </row>
    <row r="51" spans="1:6" x14ac:dyDescent="0.2">
      <c r="B51" s="77" t="s">
        <v>306</v>
      </c>
      <c r="C51" s="175" t="s">
        <v>176</v>
      </c>
      <c r="D51" s="172" t="s">
        <v>798</v>
      </c>
      <c r="E51" s="3"/>
      <c r="F51" s="75" t="s">
        <v>176</v>
      </c>
    </row>
    <row r="52" spans="1:6" x14ac:dyDescent="0.2">
      <c r="B52" s="77" t="s">
        <v>304</v>
      </c>
      <c r="C52" s="175" t="s">
        <v>791</v>
      </c>
      <c r="D52" s="172" t="s">
        <v>697</v>
      </c>
      <c r="E52" s="3"/>
      <c r="F52" s="75" t="s">
        <v>200</v>
      </c>
    </row>
    <row r="53" spans="1:6" x14ac:dyDescent="0.2">
      <c r="B53" s="77" t="s">
        <v>307</v>
      </c>
      <c r="C53" s="175" t="s">
        <v>737</v>
      </c>
      <c r="D53" s="172" t="s">
        <v>697</v>
      </c>
      <c r="E53" s="3"/>
      <c r="F53" s="75" t="s">
        <v>659</v>
      </c>
    </row>
    <row r="54" spans="1:6" x14ac:dyDescent="0.2">
      <c r="A54" s="77">
        <v>65</v>
      </c>
      <c r="B54" s="77"/>
      <c r="D54" s="172" t="s">
        <v>627</v>
      </c>
      <c r="E54" s="3" t="s">
        <v>824</v>
      </c>
      <c r="F54" s="75" t="s">
        <v>828</v>
      </c>
    </row>
    <row r="55" spans="1:6" x14ac:dyDescent="0.2">
      <c r="B55" s="77" t="s">
        <v>306</v>
      </c>
      <c r="C55" s="175" t="s">
        <v>631</v>
      </c>
      <c r="D55" s="172" t="s">
        <v>741</v>
      </c>
      <c r="E55" s="3"/>
      <c r="F55" s="75" t="s">
        <v>176</v>
      </c>
    </row>
    <row r="56" spans="1:6" x14ac:dyDescent="0.2">
      <c r="B56" s="77" t="s">
        <v>304</v>
      </c>
      <c r="C56" s="175" t="s">
        <v>790</v>
      </c>
      <c r="D56" s="172" t="s">
        <v>661</v>
      </c>
      <c r="E56" s="3"/>
      <c r="F56" s="75" t="s">
        <v>200</v>
      </c>
    </row>
    <row r="57" spans="1:6" x14ac:dyDescent="0.2">
      <c r="A57" s="153" t="s">
        <v>371</v>
      </c>
      <c r="B57" s="77"/>
      <c r="E57" s="3"/>
    </row>
    <row r="58" spans="1:6" x14ac:dyDescent="0.2">
      <c r="A58" s="77">
        <v>130</v>
      </c>
      <c r="B58" s="77"/>
      <c r="D58" s="172" t="s">
        <v>777</v>
      </c>
      <c r="E58" s="3" t="s">
        <v>824</v>
      </c>
      <c r="F58" s="75" t="s">
        <v>828</v>
      </c>
    </row>
    <row r="59" spans="1:6" x14ac:dyDescent="0.2">
      <c r="B59" s="77" t="s">
        <v>306</v>
      </c>
      <c r="C59" s="175" t="s">
        <v>176</v>
      </c>
      <c r="D59" s="172" t="s">
        <v>176</v>
      </c>
      <c r="E59" s="3"/>
      <c r="F59" s="75" t="s">
        <v>176</v>
      </c>
    </row>
    <row r="60" spans="1:6" x14ac:dyDescent="0.2">
      <c r="B60" s="77" t="s">
        <v>304</v>
      </c>
      <c r="C60" s="175" t="s">
        <v>176</v>
      </c>
      <c r="D60" s="172" t="s">
        <v>176</v>
      </c>
      <c r="E60" s="3"/>
      <c r="F60" s="75" t="s">
        <v>176</v>
      </c>
    </row>
    <row r="61" spans="1:6" x14ac:dyDescent="0.2">
      <c r="B61" s="77" t="s">
        <v>307</v>
      </c>
      <c r="C61" s="175" t="s">
        <v>176</v>
      </c>
      <c r="D61" s="172" t="s">
        <v>176</v>
      </c>
      <c r="E61" s="3"/>
      <c r="F61" s="75" t="s">
        <v>176</v>
      </c>
    </row>
    <row r="62" spans="1:6" x14ac:dyDescent="0.2">
      <c r="A62" s="77">
        <v>131</v>
      </c>
      <c r="B62" s="77"/>
      <c r="D62" s="172" t="s">
        <v>845</v>
      </c>
      <c r="E62" s="3" t="s">
        <v>824</v>
      </c>
      <c r="F62" s="75" t="s">
        <v>176</v>
      </c>
    </row>
    <row r="63" spans="1:6" x14ac:dyDescent="0.2">
      <c r="B63" s="77" t="s">
        <v>306</v>
      </c>
      <c r="C63" s="175" t="s">
        <v>176</v>
      </c>
      <c r="D63" s="172" t="s">
        <v>176</v>
      </c>
      <c r="E63" s="3"/>
      <c r="F63" s="75" t="s">
        <v>176</v>
      </c>
    </row>
    <row r="64" spans="1:6" x14ac:dyDescent="0.2">
      <c r="B64" s="77" t="s">
        <v>304</v>
      </c>
      <c r="C64" s="175" t="s">
        <v>176</v>
      </c>
      <c r="D64" s="172" t="s">
        <v>176</v>
      </c>
      <c r="E64" s="3"/>
      <c r="F64" s="75" t="s">
        <v>176</v>
      </c>
    </row>
    <row r="65" spans="2:5" x14ac:dyDescent="0.2">
      <c r="B65" s="77"/>
      <c r="E65" s="3"/>
    </row>
    <row r="66" spans="2:5" x14ac:dyDescent="0.2">
      <c r="B66" s="77"/>
      <c r="E66" s="3"/>
    </row>
    <row r="67" spans="2:5" x14ac:dyDescent="0.2">
      <c r="B67" s="77"/>
      <c r="E67" s="3"/>
    </row>
    <row r="68" spans="2:5" x14ac:dyDescent="0.2">
      <c r="B68" s="77"/>
      <c r="E68" s="3"/>
    </row>
    <row r="69" spans="2:5" x14ac:dyDescent="0.2">
      <c r="B69" s="77"/>
      <c r="E69" s="3"/>
    </row>
    <row r="70" spans="2:5" x14ac:dyDescent="0.2">
      <c r="B70" s="77"/>
      <c r="E70" s="3"/>
    </row>
    <row r="71" spans="2:5" x14ac:dyDescent="0.2">
      <c r="B71" s="77"/>
      <c r="E71" s="3"/>
    </row>
    <row r="72" spans="2:5" x14ac:dyDescent="0.2">
      <c r="B72" s="77"/>
      <c r="E72" s="3"/>
    </row>
    <row r="73" spans="2:5" x14ac:dyDescent="0.2">
      <c r="B73" s="77"/>
      <c r="E73" s="3"/>
    </row>
    <row r="74" spans="2:5" x14ac:dyDescent="0.2">
      <c r="B74" s="77"/>
      <c r="E74" s="3"/>
    </row>
    <row r="75" spans="2:5" x14ac:dyDescent="0.2">
      <c r="B75" s="77"/>
      <c r="E75" s="3"/>
    </row>
    <row r="76" spans="2:5" x14ac:dyDescent="0.2">
      <c r="B76" s="77"/>
      <c r="E76" s="3"/>
    </row>
    <row r="77" spans="2:5" x14ac:dyDescent="0.2">
      <c r="B77" s="77"/>
      <c r="E77" s="3"/>
    </row>
    <row r="78" spans="2:5" x14ac:dyDescent="0.2">
      <c r="B78" s="77"/>
      <c r="E78" s="3"/>
    </row>
    <row r="79" spans="2:5" x14ac:dyDescent="0.2">
      <c r="B79" s="77"/>
      <c r="E79" s="3"/>
    </row>
    <row r="80" spans="2:5" x14ac:dyDescent="0.2">
      <c r="B80" s="77"/>
      <c r="E80" s="3"/>
    </row>
    <row r="81" spans="2:5" x14ac:dyDescent="0.2">
      <c r="B81" s="77"/>
      <c r="E81" s="3"/>
    </row>
    <row r="82" spans="2:5" x14ac:dyDescent="0.2">
      <c r="B82" s="77"/>
      <c r="E82" s="3"/>
    </row>
    <row r="83" spans="2:5" x14ac:dyDescent="0.2">
      <c r="B83" s="77"/>
      <c r="E83" s="3"/>
    </row>
    <row r="84" spans="2:5" x14ac:dyDescent="0.2">
      <c r="B84" s="77"/>
      <c r="E84" s="3"/>
    </row>
    <row r="85" spans="2:5" x14ac:dyDescent="0.2">
      <c r="B85" s="77"/>
      <c r="E85" s="3"/>
    </row>
    <row r="86" spans="2:5" x14ac:dyDescent="0.2">
      <c r="B86" s="77"/>
      <c r="E86" s="3"/>
    </row>
    <row r="87" spans="2:5" x14ac:dyDescent="0.2">
      <c r="B87" s="77"/>
      <c r="E87" s="3"/>
    </row>
    <row r="88" spans="2:5" x14ac:dyDescent="0.2">
      <c r="B88" s="77"/>
      <c r="E88" s="3"/>
    </row>
    <row r="89" spans="2:5" x14ac:dyDescent="0.2">
      <c r="B89" s="77"/>
      <c r="E89" s="3"/>
    </row>
    <row r="90" spans="2:5" x14ac:dyDescent="0.2">
      <c r="B90" s="77"/>
      <c r="E90" s="3"/>
    </row>
    <row r="91" spans="2:5" x14ac:dyDescent="0.2">
      <c r="B91" s="77"/>
      <c r="E91" s="3"/>
    </row>
    <row r="92" spans="2:5" x14ac:dyDescent="0.2">
      <c r="B92" s="77"/>
      <c r="E92" s="3"/>
    </row>
    <row r="93" spans="2:5" x14ac:dyDescent="0.2">
      <c r="B93" s="77"/>
      <c r="E93" s="3"/>
    </row>
    <row r="94" spans="2:5" x14ac:dyDescent="0.2">
      <c r="B94" s="77"/>
      <c r="E94" s="3"/>
    </row>
    <row r="95" spans="2:5" x14ac:dyDescent="0.2">
      <c r="B95" s="77"/>
      <c r="E95" s="3"/>
    </row>
    <row r="96" spans="2:5" x14ac:dyDescent="0.2">
      <c r="B96" s="77"/>
      <c r="E96" s="3"/>
    </row>
    <row r="97" spans="2:5" x14ac:dyDescent="0.2">
      <c r="B97" s="77"/>
      <c r="E97" s="3"/>
    </row>
    <row r="98" spans="2:5" x14ac:dyDescent="0.2">
      <c r="B98" s="77"/>
      <c r="E98" s="3"/>
    </row>
    <row r="99" spans="2:5" x14ac:dyDescent="0.2">
      <c r="B99" s="77"/>
      <c r="E99" s="3"/>
    </row>
    <row r="100" spans="2:5" x14ac:dyDescent="0.2">
      <c r="B100" s="77"/>
      <c r="E100" s="3"/>
    </row>
    <row r="101" spans="2:5" x14ac:dyDescent="0.2">
      <c r="B101" s="77"/>
      <c r="E101" s="3"/>
    </row>
    <row r="102" spans="2:5" x14ac:dyDescent="0.2">
      <c r="B102" s="77"/>
      <c r="E102" s="3"/>
    </row>
    <row r="103" spans="2:5" x14ac:dyDescent="0.2">
      <c r="B103" s="77"/>
      <c r="E103" s="3"/>
    </row>
    <row r="104" spans="2:5" x14ac:dyDescent="0.2">
      <c r="B104" s="77"/>
      <c r="E104" s="3"/>
    </row>
    <row r="105" spans="2:5" x14ac:dyDescent="0.2">
      <c r="B105" s="77"/>
      <c r="E105" s="3"/>
    </row>
    <row r="106" spans="2:5" x14ac:dyDescent="0.2">
      <c r="B106" s="77"/>
      <c r="E106" s="3"/>
    </row>
    <row r="107" spans="2:5" x14ac:dyDescent="0.2">
      <c r="B107" s="77"/>
      <c r="E107" s="3"/>
    </row>
    <row r="108" spans="2:5" x14ac:dyDescent="0.2">
      <c r="B108" s="77"/>
      <c r="E108" s="3"/>
    </row>
    <row r="109" spans="2:5" x14ac:dyDescent="0.2">
      <c r="B109" s="77"/>
      <c r="E109" s="3"/>
    </row>
    <row r="110" spans="2:5" x14ac:dyDescent="0.2">
      <c r="B110" s="77"/>
      <c r="E110" s="3"/>
    </row>
    <row r="111" spans="2:5" x14ac:dyDescent="0.2">
      <c r="B111" s="77"/>
      <c r="E111" s="3"/>
    </row>
    <row r="112" spans="2:5" x14ac:dyDescent="0.2">
      <c r="B112" s="77"/>
      <c r="E112" s="3"/>
    </row>
    <row r="113" spans="2:5" x14ac:dyDescent="0.2">
      <c r="B113" s="77"/>
      <c r="E113" s="3"/>
    </row>
    <row r="114" spans="2:5" x14ac:dyDescent="0.2">
      <c r="B114" s="77"/>
      <c r="E114" s="3"/>
    </row>
    <row r="115" spans="2:5" x14ac:dyDescent="0.2">
      <c r="B115" s="77"/>
      <c r="E115" s="3"/>
    </row>
    <row r="116" spans="2:5" x14ac:dyDescent="0.2">
      <c r="B116" s="77"/>
      <c r="E116" s="3"/>
    </row>
    <row r="117" spans="2:5" x14ac:dyDescent="0.2">
      <c r="B117" s="77"/>
      <c r="E117" s="3"/>
    </row>
    <row r="118" spans="2:5" x14ac:dyDescent="0.2">
      <c r="B118" s="77"/>
      <c r="E118" s="3"/>
    </row>
    <row r="119" spans="2:5" x14ac:dyDescent="0.2">
      <c r="B119" s="77"/>
      <c r="E119" s="3"/>
    </row>
    <row r="120" spans="2:5" x14ac:dyDescent="0.2">
      <c r="B120" s="77"/>
      <c r="E120" s="3"/>
    </row>
    <row r="121" spans="2:5" x14ac:dyDescent="0.2">
      <c r="B121" s="77"/>
      <c r="E121" s="3"/>
    </row>
    <row r="122" spans="2:5" x14ac:dyDescent="0.2">
      <c r="B122" s="77"/>
      <c r="E122" s="3"/>
    </row>
    <row r="123" spans="2:5" x14ac:dyDescent="0.2">
      <c r="B123" s="77"/>
      <c r="E123" s="3"/>
    </row>
    <row r="124" spans="2:5" x14ac:dyDescent="0.2">
      <c r="B124" s="77"/>
      <c r="E124" s="3"/>
    </row>
    <row r="125" spans="2:5" x14ac:dyDescent="0.2">
      <c r="B125" s="77"/>
      <c r="E125" s="3"/>
    </row>
    <row r="126" spans="2:5" x14ac:dyDescent="0.2">
      <c r="B126" s="77"/>
      <c r="E126" s="3"/>
    </row>
    <row r="127" spans="2:5" x14ac:dyDescent="0.2">
      <c r="B127" s="77"/>
      <c r="E127" s="3"/>
    </row>
    <row r="128" spans="2:5" x14ac:dyDescent="0.2">
      <c r="B128" s="77"/>
      <c r="E128" s="3"/>
    </row>
    <row r="129" spans="2:5" x14ac:dyDescent="0.2">
      <c r="B129" s="77"/>
      <c r="E129" s="3"/>
    </row>
    <row r="130" spans="2:5" x14ac:dyDescent="0.2">
      <c r="B130" s="77"/>
      <c r="E130" s="3"/>
    </row>
    <row r="131" spans="2:5" x14ac:dyDescent="0.2">
      <c r="B131" s="77"/>
      <c r="E131" s="3"/>
    </row>
    <row r="132" spans="2:5" x14ac:dyDescent="0.2">
      <c r="B132" s="77"/>
      <c r="E132" s="3"/>
    </row>
    <row r="133" spans="2:5" x14ac:dyDescent="0.2">
      <c r="B133" s="77"/>
      <c r="E133" s="3"/>
    </row>
    <row r="134" spans="2:5" x14ac:dyDescent="0.2">
      <c r="B134" s="77"/>
      <c r="E134" s="3"/>
    </row>
    <row r="135" spans="2:5" x14ac:dyDescent="0.2">
      <c r="B135" s="77"/>
      <c r="E135" s="3"/>
    </row>
    <row r="136" spans="2:5" x14ac:dyDescent="0.2">
      <c r="B136" s="77"/>
      <c r="E136" s="3"/>
    </row>
    <row r="137" spans="2:5" x14ac:dyDescent="0.2">
      <c r="B137" s="77"/>
      <c r="E137" s="3"/>
    </row>
    <row r="138" spans="2:5" x14ac:dyDescent="0.2">
      <c r="B138" s="77"/>
      <c r="E138" s="3"/>
    </row>
    <row r="139" spans="2:5" x14ac:dyDescent="0.2">
      <c r="B139" s="77"/>
      <c r="E139" s="3"/>
    </row>
    <row r="140" spans="2:5" x14ac:dyDescent="0.2">
      <c r="B140" s="77"/>
      <c r="E140" s="3"/>
    </row>
    <row r="141" spans="2:5" x14ac:dyDescent="0.2">
      <c r="B141" s="77"/>
      <c r="E141" s="3"/>
    </row>
    <row r="142" spans="2:5" x14ac:dyDescent="0.2">
      <c r="B142" s="77"/>
      <c r="E142" s="3"/>
    </row>
    <row r="143" spans="2:5" x14ac:dyDescent="0.2">
      <c r="B143" s="77"/>
      <c r="E143" s="3"/>
    </row>
    <row r="144" spans="2:5" x14ac:dyDescent="0.2">
      <c r="B144" s="77"/>
      <c r="E144" s="3"/>
    </row>
    <row r="145" spans="2:5" x14ac:dyDescent="0.2">
      <c r="B145" s="77"/>
      <c r="E145" s="3"/>
    </row>
    <row r="146" spans="2:5" x14ac:dyDescent="0.2">
      <c r="B146" s="77"/>
      <c r="E146" s="3"/>
    </row>
    <row r="147" spans="2:5" x14ac:dyDescent="0.2">
      <c r="B147" s="77"/>
      <c r="E147" s="3"/>
    </row>
    <row r="148" spans="2:5" x14ac:dyDescent="0.2">
      <c r="B148" s="77"/>
      <c r="E148" s="3"/>
    </row>
    <row r="149" spans="2:5" x14ac:dyDescent="0.2">
      <c r="B149" s="77"/>
      <c r="E149" s="3"/>
    </row>
    <row r="150" spans="2:5" x14ac:dyDescent="0.2">
      <c r="B150" s="77"/>
      <c r="E150" s="3"/>
    </row>
    <row r="151" spans="2:5" x14ac:dyDescent="0.2">
      <c r="B151" s="77"/>
      <c r="E151" s="3"/>
    </row>
    <row r="152" spans="2:5" x14ac:dyDescent="0.2">
      <c r="B152" s="77"/>
      <c r="E152" s="3"/>
    </row>
    <row r="153" spans="2:5" x14ac:dyDescent="0.2">
      <c r="B153" s="77"/>
      <c r="E153" s="3"/>
    </row>
    <row r="154" spans="2:5" x14ac:dyDescent="0.2">
      <c r="B154" s="77"/>
      <c r="E154" s="3"/>
    </row>
    <row r="155" spans="2:5" x14ac:dyDescent="0.2">
      <c r="B155" s="77"/>
      <c r="E155" s="3"/>
    </row>
    <row r="156" spans="2:5" x14ac:dyDescent="0.2">
      <c r="B156" s="77"/>
      <c r="E156" s="3"/>
    </row>
    <row r="157" spans="2:5" x14ac:dyDescent="0.2">
      <c r="B157" s="77"/>
      <c r="E157" s="3"/>
    </row>
    <row r="158" spans="2:5" x14ac:dyDescent="0.2">
      <c r="B158" s="77"/>
      <c r="E158" s="3"/>
    </row>
    <row r="159" spans="2:5" x14ac:dyDescent="0.2">
      <c r="B159" s="77"/>
      <c r="E159" s="3"/>
    </row>
    <row r="160" spans="2:5" x14ac:dyDescent="0.2">
      <c r="B160" s="77"/>
      <c r="E160" s="3"/>
    </row>
    <row r="161" spans="2:5" x14ac:dyDescent="0.2">
      <c r="B161" s="77"/>
      <c r="E161" s="3"/>
    </row>
    <row r="162" spans="2:5" x14ac:dyDescent="0.2">
      <c r="B162" s="77"/>
      <c r="E162" s="3"/>
    </row>
    <row r="163" spans="2:5" x14ac:dyDescent="0.2">
      <c r="B163" s="77"/>
      <c r="E163" s="3"/>
    </row>
    <row r="164" spans="2:5" x14ac:dyDescent="0.2">
      <c r="B164" s="77"/>
      <c r="E164" s="3"/>
    </row>
    <row r="165" spans="2:5" x14ac:dyDescent="0.2">
      <c r="B165" s="77"/>
      <c r="E165" s="3"/>
    </row>
    <row r="166" spans="2:5" x14ac:dyDescent="0.2">
      <c r="B166" s="77"/>
      <c r="E166" s="3"/>
    </row>
    <row r="167" spans="2:5" x14ac:dyDescent="0.2">
      <c r="B167" s="77"/>
      <c r="E167" s="3"/>
    </row>
    <row r="168" spans="2:5" x14ac:dyDescent="0.2">
      <c r="B168" s="77"/>
      <c r="E168" s="3"/>
    </row>
    <row r="169" spans="2:5" x14ac:dyDescent="0.2">
      <c r="B169" s="77"/>
      <c r="E169" s="3"/>
    </row>
    <row r="170" spans="2:5" x14ac:dyDescent="0.2">
      <c r="B170" s="77"/>
      <c r="E170" s="3"/>
    </row>
    <row r="171" spans="2:5" x14ac:dyDescent="0.2">
      <c r="B171" s="77"/>
      <c r="E171" s="3"/>
    </row>
    <row r="172" spans="2:5" x14ac:dyDescent="0.2">
      <c r="B172" s="77"/>
      <c r="E172" s="3"/>
    </row>
    <row r="173" spans="2:5" x14ac:dyDescent="0.2">
      <c r="B173" s="77"/>
      <c r="E173" s="3"/>
    </row>
    <row r="174" spans="2:5" x14ac:dyDescent="0.2">
      <c r="B174" s="77"/>
      <c r="E174" s="3"/>
    </row>
    <row r="175" spans="2:5" x14ac:dyDescent="0.2">
      <c r="B175" s="77"/>
      <c r="E175" s="3"/>
    </row>
    <row r="176" spans="2:5" x14ac:dyDescent="0.2">
      <c r="B176" s="77"/>
      <c r="E176" s="3"/>
    </row>
    <row r="177" spans="2:5" x14ac:dyDescent="0.2">
      <c r="B177" s="77"/>
      <c r="E177" s="3"/>
    </row>
    <row r="178" spans="2:5" x14ac:dyDescent="0.2">
      <c r="B178" s="77"/>
      <c r="E178" s="3"/>
    </row>
    <row r="179" spans="2:5" x14ac:dyDescent="0.2">
      <c r="B179" s="77"/>
      <c r="E179" s="3"/>
    </row>
    <row r="180" spans="2:5" x14ac:dyDescent="0.2">
      <c r="B180" s="77"/>
      <c r="E180" s="3"/>
    </row>
    <row r="181" spans="2:5" x14ac:dyDescent="0.2">
      <c r="B181" s="77"/>
      <c r="E181" s="3"/>
    </row>
    <row r="182" spans="2:5" x14ac:dyDescent="0.2">
      <c r="B182" s="77"/>
      <c r="E182" s="3"/>
    </row>
    <row r="183" spans="2:5" x14ac:dyDescent="0.2">
      <c r="B183" s="77"/>
      <c r="E183" s="3"/>
    </row>
    <row r="184" spans="2:5" x14ac:dyDescent="0.2">
      <c r="B184" s="77"/>
      <c r="E184" s="3"/>
    </row>
    <row r="185" spans="2:5" x14ac:dyDescent="0.2">
      <c r="B185" s="77"/>
      <c r="E185" s="3"/>
    </row>
    <row r="186" spans="2:5" x14ac:dyDescent="0.2">
      <c r="B186" s="77"/>
      <c r="E186" s="3"/>
    </row>
    <row r="187" spans="2:5" x14ac:dyDescent="0.2">
      <c r="B187" s="77"/>
      <c r="E187" s="3"/>
    </row>
    <row r="188" spans="2:5" x14ac:dyDescent="0.2">
      <c r="B188" s="77"/>
      <c r="E188" s="3"/>
    </row>
    <row r="189" spans="2:5" x14ac:dyDescent="0.2">
      <c r="B189" s="77"/>
      <c r="E189" s="3"/>
    </row>
    <row r="190" spans="2:5" x14ac:dyDescent="0.2">
      <c r="B190" s="77"/>
      <c r="E190" s="3"/>
    </row>
    <row r="191" spans="2:5" x14ac:dyDescent="0.2">
      <c r="B191" s="77"/>
      <c r="E191" s="3"/>
    </row>
    <row r="192" spans="2:5" x14ac:dyDescent="0.2">
      <c r="B192" s="77"/>
      <c r="E192" s="3"/>
    </row>
    <row r="193" spans="2:5" x14ac:dyDescent="0.2">
      <c r="B193" s="77"/>
      <c r="E193" s="3"/>
    </row>
    <row r="194" spans="2:5" x14ac:dyDescent="0.2">
      <c r="B194" s="77"/>
      <c r="E194" s="3"/>
    </row>
    <row r="195" spans="2:5" x14ac:dyDescent="0.2">
      <c r="B195" s="77"/>
      <c r="E195" s="3"/>
    </row>
    <row r="196" spans="2:5" x14ac:dyDescent="0.2">
      <c r="B196" s="77"/>
      <c r="E196" s="3"/>
    </row>
    <row r="197" spans="2:5" x14ac:dyDescent="0.2">
      <c r="B197" s="77"/>
      <c r="E197" s="3"/>
    </row>
    <row r="198" spans="2:5" x14ac:dyDescent="0.2">
      <c r="B198" s="77"/>
      <c r="E198" s="3"/>
    </row>
    <row r="199" spans="2:5" x14ac:dyDescent="0.2">
      <c r="B199" s="77"/>
      <c r="E199" s="3"/>
    </row>
    <row r="200" spans="2:5" x14ac:dyDescent="0.2">
      <c r="B200" s="77"/>
      <c r="E200" s="3"/>
    </row>
    <row r="201" spans="2:5" x14ac:dyDescent="0.2">
      <c r="B201" s="77"/>
      <c r="E201" s="3"/>
    </row>
    <row r="202" spans="2:5" x14ac:dyDescent="0.2">
      <c r="B202" s="77"/>
      <c r="E202" s="3"/>
    </row>
    <row r="203" spans="2:5" x14ac:dyDescent="0.2">
      <c r="B203" s="77"/>
      <c r="E203" s="3"/>
    </row>
    <row r="204" spans="2:5" x14ac:dyDescent="0.2">
      <c r="B204" s="77"/>
      <c r="E204" s="3"/>
    </row>
    <row r="205" spans="2:5" x14ac:dyDescent="0.2">
      <c r="B205" s="77"/>
      <c r="E205" s="3"/>
    </row>
    <row r="206" spans="2:5" x14ac:dyDescent="0.2">
      <c r="B206" s="77"/>
      <c r="E206" s="3"/>
    </row>
    <row r="207" spans="2:5" x14ac:dyDescent="0.2">
      <c r="B207" s="77"/>
      <c r="E207" s="3"/>
    </row>
    <row r="208" spans="2:5" x14ac:dyDescent="0.2">
      <c r="B208" s="77"/>
      <c r="E208" s="3"/>
    </row>
    <row r="209" spans="2:5" x14ac:dyDescent="0.2">
      <c r="B209" s="77"/>
      <c r="E209" s="3"/>
    </row>
    <row r="210" spans="2:5" x14ac:dyDescent="0.2">
      <c r="B210" s="77"/>
      <c r="E210" s="3"/>
    </row>
    <row r="211" spans="2:5" x14ac:dyDescent="0.2">
      <c r="B211" s="77"/>
      <c r="E211" s="3"/>
    </row>
    <row r="212" spans="2:5" x14ac:dyDescent="0.2">
      <c r="B212" s="77"/>
      <c r="E212" s="3"/>
    </row>
    <row r="213" spans="2:5" x14ac:dyDescent="0.2">
      <c r="B213" s="77"/>
      <c r="E213" s="3"/>
    </row>
    <row r="214" spans="2:5" x14ac:dyDescent="0.2">
      <c r="B214" s="77"/>
      <c r="E214" s="3"/>
    </row>
    <row r="215" spans="2:5" x14ac:dyDescent="0.2">
      <c r="B215" s="77"/>
      <c r="E215" s="3"/>
    </row>
    <row r="216" spans="2:5" x14ac:dyDescent="0.2">
      <c r="B216" s="77"/>
      <c r="E216" s="3"/>
    </row>
    <row r="217" spans="2:5" x14ac:dyDescent="0.2">
      <c r="B217" s="77"/>
      <c r="E217" s="3"/>
    </row>
    <row r="218" spans="2:5" x14ac:dyDescent="0.2">
      <c r="B218" s="77"/>
      <c r="E218" s="3"/>
    </row>
    <row r="219" spans="2:5" x14ac:dyDescent="0.2">
      <c r="B219" s="77"/>
      <c r="E219" s="3"/>
    </row>
    <row r="220" spans="2:5" x14ac:dyDescent="0.2">
      <c r="B220" s="77"/>
      <c r="E220" s="3"/>
    </row>
    <row r="221" spans="2:5" x14ac:dyDescent="0.2">
      <c r="B221" s="77"/>
      <c r="E221" s="3"/>
    </row>
    <row r="222" spans="2:5" x14ac:dyDescent="0.2">
      <c r="B222" s="77"/>
      <c r="E222" s="3"/>
    </row>
    <row r="223" spans="2:5" x14ac:dyDescent="0.2">
      <c r="B223" s="77"/>
      <c r="E223" s="3"/>
    </row>
    <row r="224" spans="2:5" x14ac:dyDescent="0.2">
      <c r="B224" s="77"/>
      <c r="E224" s="3"/>
    </row>
    <row r="225" spans="2:5" x14ac:dyDescent="0.2">
      <c r="B225" s="77"/>
      <c r="E225" s="3"/>
    </row>
    <row r="226" spans="2:5" x14ac:dyDescent="0.2">
      <c r="B226" s="77"/>
      <c r="E226" s="3"/>
    </row>
    <row r="227" spans="2:5" x14ac:dyDescent="0.2">
      <c r="B227" s="77"/>
      <c r="E227" s="3"/>
    </row>
    <row r="228" spans="2:5" x14ac:dyDescent="0.2">
      <c r="B228" s="77"/>
      <c r="E228" s="3"/>
    </row>
    <row r="229" spans="2:5" x14ac:dyDescent="0.2">
      <c r="B229" s="77"/>
      <c r="E229" s="3"/>
    </row>
    <row r="230" spans="2:5" x14ac:dyDescent="0.2">
      <c r="B230" s="77"/>
      <c r="E230" s="3"/>
    </row>
    <row r="231" spans="2:5" x14ac:dyDescent="0.2">
      <c r="B231" s="77"/>
      <c r="E231" s="3"/>
    </row>
    <row r="232" spans="2:5" x14ac:dyDescent="0.2">
      <c r="B232" s="77"/>
      <c r="E232" s="3"/>
    </row>
    <row r="233" spans="2:5" x14ac:dyDescent="0.2">
      <c r="B233" s="77"/>
      <c r="E233" s="3"/>
    </row>
    <row r="234" spans="2:5" x14ac:dyDescent="0.2">
      <c r="B234" s="77"/>
      <c r="E234" s="3"/>
    </row>
    <row r="235" spans="2:5" x14ac:dyDescent="0.2">
      <c r="B235" s="77"/>
      <c r="E235" s="3"/>
    </row>
    <row r="236" spans="2:5" x14ac:dyDescent="0.2">
      <c r="B236" s="77"/>
      <c r="E236" s="3"/>
    </row>
    <row r="237" spans="2:5" x14ac:dyDescent="0.2">
      <c r="B237" s="77"/>
      <c r="E237" s="3"/>
    </row>
    <row r="238" spans="2:5" x14ac:dyDescent="0.2">
      <c r="B238" s="77"/>
      <c r="E238" s="3"/>
    </row>
    <row r="239" spans="2:5" x14ac:dyDescent="0.2">
      <c r="B239" s="77"/>
      <c r="E239" s="3"/>
    </row>
    <row r="240" spans="2:5" x14ac:dyDescent="0.2">
      <c r="B240" s="77"/>
      <c r="E240" s="3"/>
    </row>
    <row r="241" spans="2:5" x14ac:dyDescent="0.2">
      <c r="B241" s="77"/>
      <c r="E241" s="3"/>
    </row>
    <row r="242" spans="2:5" x14ac:dyDescent="0.2">
      <c r="B242" s="77"/>
      <c r="E242" s="3"/>
    </row>
    <row r="243" spans="2:5" x14ac:dyDescent="0.2">
      <c r="B243" s="77"/>
      <c r="E243" s="3"/>
    </row>
    <row r="244" spans="2:5" x14ac:dyDescent="0.2">
      <c r="B244" s="77"/>
      <c r="E244" s="3"/>
    </row>
    <row r="245" spans="2:5" x14ac:dyDescent="0.2">
      <c r="B245" s="77"/>
      <c r="E245" s="3"/>
    </row>
    <row r="246" spans="2:5" x14ac:dyDescent="0.2">
      <c r="B246" s="77"/>
      <c r="E246" s="3"/>
    </row>
    <row r="247" spans="2:5" x14ac:dyDescent="0.2">
      <c r="B247" s="77"/>
      <c r="E247" s="3"/>
    </row>
    <row r="248" spans="2:5" x14ac:dyDescent="0.2">
      <c r="B248" s="77"/>
      <c r="E248" s="3"/>
    </row>
    <row r="249" spans="2:5" x14ac:dyDescent="0.2">
      <c r="B249" s="77"/>
      <c r="E249" s="3"/>
    </row>
    <row r="250" spans="2:5" x14ac:dyDescent="0.2">
      <c r="B250" s="77"/>
      <c r="E250" s="3"/>
    </row>
    <row r="251" spans="2:5" x14ac:dyDescent="0.2">
      <c r="B251" s="77"/>
      <c r="E251" s="3"/>
    </row>
    <row r="252" spans="2:5" x14ac:dyDescent="0.2">
      <c r="B252" s="77"/>
      <c r="E252" s="3"/>
    </row>
    <row r="253" spans="2:5" x14ac:dyDescent="0.2">
      <c r="B253" s="77"/>
      <c r="E253" s="3"/>
    </row>
    <row r="254" spans="2:5" x14ac:dyDescent="0.2">
      <c r="B254" s="77"/>
      <c r="E254" s="3"/>
    </row>
    <row r="255" spans="2:5" x14ac:dyDescent="0.2">
      <c r="B255" s="77"/>
      <c r="E255" s="3"/>
    </row>
    <row r="256" spans="2:5" x14ac:dyDescent="0.2">
      <c r="B256" s="77"/>
      <c r="E256" s="3"/>
    </row>
    <row r="257" spans="2:5" x14ac:dyDescent="0.2">
      <c r="B257" s="77"/>
      <c r="E257" s="3"/>
    </row>
    <row r="258" spans="2:5" x14ac:dyDescent="0.2">
      <c r="B258" s="77"/>
      <c r="E258" s="3"/>
    </row>
    <row r="259" spans="2:5" x14ac:dyDescent="0.2">
      <c r="B259" s="77"/>
      <c r="E259" s="3"/>
    </row>
    <row r="260" spans="2:5" x14ac:dyDescent="0.2">
      <c r="B260" s="77"/>
      <c r="E260" s="3"/>
    </row>
    <row r="261" spans="2:5" x14ac:dyDescent="0.2">
      <c r="B261" s="77"/>
      <c r="E261" s="3"/>
    </row>
    <row r="262" spans="2:5" x14ac:dyDescent="0.2">
      <c r="B262" s="77"/>
      <c r="E262" s="3"/>
    </row>
    <row r="263" spans="2:5" x14ac:dyDescent="0.2">
      <c r="B263" s="77"/>
      <c r="E263" s="3"/>
    </row>
    <row r="264" spans="2:5" x14ac:dyDescent="0.2">
      <c r="B264" s="77"/>
      <c r="E264" s="3"/>
    </row>
    <row r="507" spans="2:6" x14ac:dyDescent="0.2">
      <c r="B507" s="1" t="s">
        <v>304</v>
      </c>
      <c r="C507" s="175" t="s">
        <v>176</v>
      </c>
      <c r="D507" s="172" t="s">
        <v>176</v>
      </c>
      <c r="F507" s="75" t="s">
        <v>176</v>
      </c>
    </row>
  </sheetData>
  <pageMargins left="0.59055118110236227" right="0.15748031496062992" top="0.82677165354330717" bottom="0.59055118110236227" header="0.51181102362204722" footer="0.31496062992125984"/>
  <pageSetup paperSize="9" orientation="portrait" horizontalDpi="4294967293" verticalDpi="0" r:id="rId1"/>
  <headerFooter alignWithMargins="0">
    <oddHeader>&amp;C&amp;"Arial,Gras"LISTE  D'ASCENDANCE  DETAILLEE&amp;R&amp;P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2"/>
  <dimension ref="A1:R58"/>
  <sheetViews>
    <sheetView workbookViewId="0"/>
    <sheetView workbookViewId="1"/>
  </sheetViews>
  <sheetFormatPr baseColWidth="10" defaultRowHeight="11.25" x14ac:dyDescent="0.2"/>
  <cols>
    <col min="1" max="1" width="7.28515625" style="1" customWidth="1"/>
    <col min="2" max="2" width="5.7109375" style="1" customWidth="1"/>
    <col min="3" max="3" width="6.28515625" style="1" customWidth="1"/>
    <col min="4" max="4" width="4" style="1" customWidth="1"/>
    <col min="5" max="5" width="6.42578125" style="1" customWidth="1"/>
    <col min="6" max="6" width="5" style="1" customWidth="1"/>
    <col min="7" max="7" width="6.28515625" style="1" customWidth="1"/>
    <col min="8" max="8" width="4.28515625" style="1" customWidth="1"/>
    <col min="9" max="9" width="6.42578125" style="1" customWidth="1"/>
    <col min="10" max="10" width="4.7109375" style="1" customWidth="1"/>
    <col min="11" max="11" width="6.42578125" style="1" customWidth="1"/>
    <col min="12" max="12" width="4.28515625" style="1" customWidth="1"/>
    <col min="13" max="13" width="1.85546875" style="1" customWidth="1"/>
    <col min="14" max="14" width="6.85546875" style="1" customWidth="1"/>
    <col min="15" max="15" width="5.140625" style="1" customWidth="1"/>
    <col min="16" max="16" width="1.28515625" style="1" customWidth="1"/>
    <col min="17" max="17" width="7.85546875" style="1" customWidth="1"/>
    <col min="18" max="18" width="6" style="1" customWidth="1"/>
    <col min="19" max="16384" width="11.42578125" style="1"/>
  </cols>
  <sheetData>
    <row r="1" spans="1:18" ht="18" customHeight="1" x14ac:dyDescent="0.2">
      <c r="A1" s="10" t="s">
        <v>612</v>
      </c>
    </row>
    <row r="2" spans="1:18" x14ac:dyDescent="0.2">
      <c r="A2" s="10" t="s">
        <v>477</v>
      </c>
      <c r="E2" s="10" t="s">
        <v>553</v>
      </c>
    </row>
    <row r="3" spans="1:18" x14ac:dyDescent="0.2">
      <c r="A3" s="47" t="s">
        <v>389</v>
      </c>
      <c r="B3" s="48" t="s">
        <v>390</v>
      </c>
      <c r="C3" s="49"/>
      <c r="E3" s="54" t="s">
        <v>554</v>
      </c>
      <c r="F3" s="48"/>
      <c r="G3" s="55" t="s">
        <v>301</v>
      </c>
      <c r="H3" s="48"/>
      <c r="I3" s="55" t="s">
        <v>567</v>
      </c>
      <c r="J3" s="48"/>
      <c r="K3" s="55" t="s">
        <v>568</v>
      </c>
      <c r="L3" s="48"/>
      <c r="M3" s="48"/>
      <c r="N3" s="48"/>
      <c r="O3" s="49"/>
    </row>
    <row r="4" spans="1:18" x14ac:dyDescent="0.2">
      <c r="A4" s="2" t="s">
        <v>391</v>
      </c>
      <c r="B4" s="3" t="s">
        <v>392</v>
      </c>
      <c r="C4" s="4"/>
      <c r="E4" s="125" t="s">
        <v>555</v>
      </c>
      <c r="F4" s="3" t="s">
        <v>559</v>
      </c>
      <c r="G4" s="51" t="s">
        <v>556</v>
      </c>
      <c r="H4" s="3" t="s">
        <v>558</v>
      </c>
      <c r="I4" s="51" t="s">
        <v>561</v>
      </c>
      <c r="J4" s="3" t="s">
        <v>563</v>
      </c>
      <c r="K4" s="51" t="s">
        <v>565</v>
      </c>
      <c r="L4" s="3" t="s">
        <v>566</v>
      </c>
      <c r="M4" s="3"/>
      <c r="N4" s="51" t="s">
        <v>569</v>
      </c>
      <c r="O4" s="4" t="s">
        <v>570</v>
      </c>
    </row>
    <row r="5" spans="1:18" x14ac:dyDescent="0.2">
      <c r="A5" s="2" t="s">
        <v>393</v>
      </c>
      <c r="B5" s="3" t="s">
        <v>394</v>
      </c>
      <c r="C5" s="4"/>
      <c r="E5" s="5"/>
      <c r="F5" s="6"/>
      <c r="G5" s="52" t="s">
        <v>557</v>
      </c>
      <c r="H5" s="6" t="s">
        <v>560</v>
      </c>
      <c r="I5" s="52" t="s">
        <v>562</v>
      </c>
      <c r="J5" s="6" t="s">
        <v>564</v>
      </c>
      <c r="K5" s="6"/>
      <c r="L5" s="6"/>
      <c r="M5" s="6"/>
      <c r="N5" s="52" t="s">
        <v>605</v>
      </c>
      <c r="O5" s="102" t="s">
        <v>558</v>
      </c>
    </row>
    <row r="6" spans="1:18" x14ac:dyDescent="0.2">
      <c r="A6" s="128" t="s">
        <v>395</v>
      </c>
      <c r="B6" s="3" t="s">
        <v>396</v>
      </c>
      <c r="C6" s="4"/>
      <c r="E6" s="10" t="s">
        <v>604</v>
      </c>
    </row>
    <row r="7" spans="1:18" x14ac:dyDescent="0.2">
      <c r="A7" s="128" t="s">
        <v>397</v>
      </c>
      <c r="B7" s="3" t="s">
        <v>398</v>
      </c>
      <c r="C7" s="4"/>
      <c r="E7" s="60" t="s">
        <v>571</v>
      </c>
      <c r="F7" s="48" t="s">
        <v>577</v>
      </c>
      <c r="G7" s="61" t="s">
        <v>583</v>
      </c>
      <c r="H7" s="48" t="s">
        <v>587</v>
      </c>
      <c r="I7" s="61" t="s">
        <v>609</v>
      </c>
      <c r="J7" s="48" t="s">
        <v>610</v>
      </c>
      <c r="K7" s="61" t="s">
        <v>597</v>
      </c>
      <c r="L7" s="48" t="s">
        <v>600</v>
      </c>
      <c r="M7" s="48"/>
      <c r="N7" s="61" t="s">
        <v>385</v>
      </c>
      <c r="O7" s="48" t="s">
        <v>601</v>
      </c>
      <c r="P7" s="48"/>
      <c r="Q7" s="61" t="s">
        <v>387</v>
      </c>
      <c r="R7" s="49" t="s">
        <v>603</v>
      </c>
    </row>
    <row r="8" spans="1:18" x14ac:dyDescent="0.2">
      <c r="A8" s="128" t="s">
        <v>399</v>
      </c>
      <c r="B8" s="3" t="s">
        <v>400</v>
      </c>
      <c r="C8" s="4"/>
      <c r="E8" s="124" t="s">
        <v>572</v>
      </c>
      <c r="F8" s="3" t="s">
        <v>578</v>
      </c>
      <c r="G8" s="3"/>
      <c r="H8" s="3"/>
      <c r="I8" s="3"/>
      <c r="J8" s="3"/>
      <c r="K8" s="3"/>
      <c r="L8" s="3"/>
      <c r="M8" s="3"/>
      <c r="N8" s="3"/>
      <c r="O8" s="3"/>
      <c r="P8" s="3"/>
      <c r="Q8" s="3"/>
      <c r="R8" s="4"/>
    </row>
    <row r="9" spans="1:18" x14ac:dyDescent="0.2">
      <c r="A9" s="128" t="s">
        <v>401</v>
      </c>
      <c r="B9" s="3" t="s">
        <v>405</v>
      </c>
      <c r="C9" s="4"/>
      <c r="E9" s="124" t="s">
        <v>573</v>
      </c>
      <c r="F9" s="3" t="s">
        <v>579</v>
      </c>
      <c r="G9" s="62" t="s">
        <v>584</v>
      </c>
      <c r="H9" s="3" t="s">
        <v>588</v>
      </c>
      <c r="I9" s="62" t="s">
        <v>591</v>
      </c>
      <c r="J9" s="3" t="s">
        <v>592</v>
      </c>
      <c r="K9" s="3"/>
      <c r="L9" s="3"/>
      <c r="M9" s="3"/>
      <c r="N9" s="3"/>
      <c r="O9" s="3"/>
      <c r="P9" s="3"/>
      <c r="Q9" s="3"/>
      <c r="R9" s="4"/>
    </row>
    <row r="10" spans="1:18" x14ac:dyDescent="0.2">
      <c r="A10" s="128" t="s">
        <v>402</v>
      </c>
      <c r="B10" s="3" t="s">
        <v>403</v>
      </c>
      <c r="C10" s="4"/>
      <c r="E10" s="124" t="s">
        <v>574</v>
      </c>
      <c r="F10" s="3" t="s">
        <v>580</v>
      </c>
      <c r="G10" s="62" t="s">
        <v>585</v>
      </c>
      <c r="H10" s="3" t="s">
        <v>589</v>
      </c>
      <c r="I10" s="62" t="s">
        <v>593</v>
      </c>
      <c r="J10" s="3" t="s">
        <v>594</v>
      </c>
      <c r="K10" s="3"/>
      <c r="L10" s="3"/>
      <c r="M10" s="3"/>
      <c r="N10" s="3"/>
      <c r="O10" s="3"/>
      <c r="P10" s="3"/>
      <c r="Q10" s="3"/>
      <c r="R10" s="4"/>
    </row>
    <row r="11" spans="1:18" x14ac:dyDescent="0.2">
      <c r="A11" s="128" t="s">
        <v>404</v>
      </c>
      <c r="B11" s="3" t="s">
        <v>403</v>
      </c>
      <c r="C11" s="4"/>
      <c r="E11" s="124" t="s">
        <v>575</v>
      </c>
      <c r="F11" s="3" t="s">
        <v>581</v>
      </c>
      <c r="G11" s="62" t="s">
        <v>586</v>
      </c>
      <c r="H11" s="3" t="s">
        <v>590</v>
      </c>
      <c r="I11" s="62" t="s">
        <v>595</v>
      </c>
      <c r="J11" s="3" t="s">
        <v>596</v>
      </c>
      <c r="K11" s="3"/>
      <c r="L11" s="3"/>
      <c r="M11" s="3"/>
      <c r="N11" s="3"/>
      <c r="O11" s="3"/>
      <c r="P11" s="3"/>
      <c r="Q11" s="3"/>
      <c r="R11" s="4"/>
    </row>
    <row r="12" spans="1:18" x14ac:dyDescent="0.2">
      <c r="A12" s="129" t="s">
        <v>406</v>
      </c>
      <c r="B12" s="6" t="s">
        <v>407</v>
      </c>
      <c r="C12" s="102"/>
      <c r="E12" s="66" t="s">
        <v>576</v>
      </c>
      <c r="F12" s="6" t="s">
        <v>582</v>
      </c>
      <c r="G12" s="6"/>
      <c r="H12" s="6"/>
      <c r="I12" s="6"/>
      <c r="J12" s="6"/>
      <c r="K12" s="64" t="s">
        <v>598</v>
      </c>
      <c r="L12" s="6" t="s">
        <v>599</v>
      </c>
      <c r="M12" s="6"/>
      <c r="N12" s="64" t="s">
        <v>386</v>
      </c>
      <c r="O12" s="6" t="s">
        <v>602</v>
      </c>
      <c r="P12" s="6"/>
      <c r="Q12" s="6"/>
      <c r="R12" s="102"/>
    </row>
    <row r="13" spans="1:18" x14ac:dyDescent="0.2">
      <c r="A13" s="12"/>
      <c r="B13" s="3"/>
      <c r="C13" s="3"/>
      <c r="E13" s="12"/>
      <c r="F13" s="3"/>
      <c r="G13" s="3"/>
      <c r="H13" s="3"/>
      <c r="I13" s="3"/>
      <c r="J13" s="3"/>
      <c r="K13" s="12"/>
      <c r="L13" s="3"/>
      <c r="M13" s="3"/>
      <c r="N13" s="12"/>
      <c r="O13" s="3"/>
      <c r="P13" s="3"/>
      <c r="Q13" s="3"/>
      <c r="R13" s="3"/>
    </row>
    <row r="14" spans="1:18" x14ac:dyDescent="0.2">
      <c r="A14" s="95" t="s">
        <v>606</v>
      </c>
      <c r="B14" s="3"/>
      <c r="C14" s="3"/>
      <c r="E14" s="12"/>
      <c r="F14" s="3"/>
      <c r="G14" s="3"/>
      <c r="H14" s="3"/>
      <c r="I14" s="3"/>
      <c r="J14" s="3"/>
      <c r="K14" s="12"/>
      <c r="L14" s="3"/>
      <c r="M14" s="3"/>
      <c r="N14" s="12"/>
      <c r="O14" s="3"/>
      <c r="P14" s="3"/>
      <c r="Q14" s="3"/>
      <c r="R14" s="3"/>
    </row>
    <row r="15" spans="1:18" x14ac:dyDescent="0.2">
      <c r="A15" s="54" t="s">
        <v>478</v>
      </c>
      <c r="B15" s="48"/>
      <c r="C15" s="55" t="s">
        <v>97</v>
      </c>
      <c r="D15" s="48"/>
      <c r="E15" s="55" t="s">
        <v>98</v>
      </c>
      <c r="F15" s="48"/>
      <c r="G15" s="55" t="s">
        <v>528</v>
      </c>
      <c r="H15" s="48"/>
      <c r="I15" s="55" t="s">
        <v>529</v>
      </c>
      <c r="J15" s="48"/>
      <c r="K15" s="55" t="s">
        <v>530</v>
      </c>
      <c r="L15" s="48"/>
      <c r="M15" s="48"/>
      <c r="N15" s="55" t="s">
        <v>531</v>
      </c>
      <c r="O15" s="48"/>
      <c r="P15" s="48"/>
      <c r="Q15" s="55" t="s">
        <v>532</v>
      </c>
      <c r="R15" s="49"/>
    </row>
    <row r="16" spans="1:18" x14ac:dyDescent="0.2">
      <c r="A16" s="130" t="s">
        <v>177</v>
      </c>
      <c r="B16" s="3" t="s">
        <v>408</v>
      </c>
      <c r="C16" s="9" t="s">
        <v>409</v>
      </c>
      <c r="D16" s="3" t="s">
        <v>410</v>
      </c>
      <c r="E16" s="9" t="s">
        <v>411</v>
      </c>
      <c r="F16" s="3" t="s">
        <v>412</v>
      </c>
      <c r="G16" s="9" t="s">
        <v>413</v>
      </c>
      <c r="H16" s="3" t="s">
        <v>416</v>
      </c>
      <c r="I16" s="9" t="s">
        <v>414</v>
      </c>
      <c r="J16" s="3" t="s">
        <v>417</v>
      </c>
      <c r="K16" s="9" t="s">
        <v>415</v>
      </c>
      <c r="L16" s="3" t="s">
        <v>418</v>
      </c>
      <c r="M16" s="3"/>
      <c r="N16" s="131" t="s">
        <v>502</v>
      </c>
      <c r="O16" s="3" t="s">
        <v>503</v>
      </c>
      <c r="P16" s="3"/>
      <c r="Q16" s="132" t="s">
        <v>533</v>
      </c>
      <c r="R16" s="4" t="s">
        <v>534</v>
      </c>
    </row>
    <row r="17" spans="1:18" x14ac:dyDescent="0.2">
      <c r="A17" s="130" t="s">
        <v>419</v>
      </c>
      <c r="B17" s="3" t="s">
        <v>420</v>
      </c>
      <c r="C17" s="3"/>
      <c r="D17" s="3"/>
      <c r="E17" s="3"/>
      <c r="F17" s="3"/>
      <c r="G17" s="9" t="s">
        <v>421</v>
      </c>
      <c r="H17" s="3" t="s">
        <v>424</v>
      </c>
      <c r="I17" s="9" t="s">
        <v>422</v>
      </c>
      <c r="J17" s="3" t="s">
        <v>425</v>
      </c>
      <c r="K17" s="9" t="s">
        <v>423</v>
      </c>
      <c r="L17" s="3" t="s">
        <v>426</v>
      </c>
      <c r="M17" s="3"/>
      <c r="N17" s="131" t="s">
        <v>185</v>
      </c>
      <c r="O17" s="3" t="s">
        <v>492</v>
      </c>
      <c r="P17" s="3"/>
      <c r="Q17" s="132" t="s">
        <v>535</v>
      </c>
      <c r="R17" s="4" t="s">
        <v>542</v>
      </c>
    </row>
    <row r="18" spans="1:18" x14ac:dyDescent="0.2">
      <c r="A18" s="130" t="s">
        <v>427</v>
      </c>
      <c r="B18" s="3" t="s">
        <v>428</v>
      </c>
      <c r="C18" s="3"/>
      <c r="D18" s="3"/>
      <c r="E18" s="3"/>
      <c r="F18" s="3"/>
      <c r="G18" s="9" t="s">
        <v>429</v>
      </c>
      <c r="H18" s="3" t="s">
        <v>430</v>
      </c>
      <c r="I18" s="9" t="s">
        <v>431</v>
      </c>
      <c r="J18" s="3" t="s">
        <v>432</v>
      </c>
      <c r="K18" s="9" t="s">
        <v>433</v>
      </c>
      <c r="L18" s="3" t="s">
        <v>434</v>
      </c>
      <c r="M18" s="3"/>
      <c r="N18" s="131" t="s">
        <v>186</v>
      </c>
      <c r="O18" s="3" t="s">
        <v>493</v>
      </c>
      <c r="P18" s="3"/>
      <c r="Q18" s="132" t="s">
        <v>536</v>
      </c>
      <c r="R18" s="4" t="s">
        <v>543</v>
      </c>
    </row>
    <row r="19" spans="1:18" x14ac:dyDescent="0.2">
      <c r="A19" s="130" t="s">
        <v>435</v>
      </c>
      <c r="B19" s="3" t="s">
        <v>436</v>
      </c>
      <c r="C19" s="3"/>
      <c r="D19" s="3"/>
      <c r="E19" s="3"/>
      <c r="F19" s="3"/>
      <c r="G19" s="3"/>
      <c r="H19" s="3"/>
      <c r="I19" s="3"/>
      <c r="J19" s="3"/>
      <c r="K19" s="3"/>
      <c r="L19" s="3"/>
      <c r="M19" s="3"/>
      <c r="N19" s="131" t="s">
        <v>187</v>
      </c>
      <c r="O19" s="3" t="s">
        <v>494</v>
      </c>
      <c r="P19" s="3"/>
      <c r="Q19" s="132" t="s">
        <v>537</v>
      </c>
      <c r="R19" s="4" t="s">
        <v>544</v>
      </c>
    </row>
    <row r="20" spans="1:18" x14ac:dyDescent="0.2">
      <c r="A20" s="130" t="s">
        <v>437</v>
      </c>
      <c r="B20" s="3" t="s">
        <v>438</v>
      </c>
      <c r="C20" s="3"/>
      <c r="D20" s="3"/>
      <c r="E20" s="3"/>
      <c r="F20" s="3"/>
      <c r="G20" s="3"/>
      <c r="H20" s="3"/>
      <c r="I20" s="3"/>
      <c r="J20" s="3"/>
      <c r="K20" s="3"/>
      <c r="L20" s="3"/>
      <c r="M20" s="3"/>
      <c r="N20" s="131" t="s">
        <v>188</v>
      </c>
      <c r="O20" s="3" t="s">
        <v>495</v>
      </c>
      <c r="P20" s="3"/>
      <c r="Q20" s="132" t="s">
        <v>538</v>
      </c>
      <c r="R20" s="4" t="s">
        <v>545</v>
      </c>
    </row>
    <row r="21" spans="1:18" x14ac:dyDescent="0.2">
      <c r="A21" s="130" t="s">
        <v>439</v>
      </c>
      <c r="B21" s="3" t="s">
        <v>440</v>
      </c>
      <c r="C21" s="3"/>
      <c r="D21" s="3"/>
      <c r="E21" s="3"/>
      <c r="F21" s="3"/>
      <c r="G21" s="3"/>
      <c r="H21" s="3"/>
      <c r="I21" s="3"/>
      <c r="J21" s="3"/>
      <c r="K21" s="3"/>
      <c r="L21" s="3"/>
      <c r="M21" s="3"/>
      <c r="N21" s="131" t="s">
        <v>189</v>
      </c>
      <c r="O21" s="3" t="s">
        <v>496</v>
      </c>
      <c r="P21" s="3"/>
      <c r="Q21" s="132" t="s">
        <v>539</v>
      </c>
      <c r="R21" s="4" t="s">
        <v>546</v>
      </c>
    </row>
    <row r="22" spans="1:18" x14ac:dyDescent="0.2">
      <c r="A22" s="130" t="s">
        <v>441</v>
      </c>
      <c r="B22" s="3" t="s">
        <v>442</v>
      </c>
      <c r="C22" s="3"/>
      <c r="D22" s="3"/>
      <c r="E22" s="3"/>
      <c r="F22" s="3"/>
      <c r="G22" s="3"/>
      <c r="H22" s="3"/>
      <c r="I22" s="3"/>
      <c r="J22" s="3"/>
      <c r="K22" s="3"/>
      <c r="L22" s="3"/>
      <c r="M22" s="3"/>
      <c r="N22" s="131" t="s">
        <v>190</v>
      </c>
      <c r="O22" s="3" t="s">
        <v>497</v>
      </c>
      <c r="P22" s="3"/>
      <c r="Q22" s="132" t="s">
        <v>540</v>
      </c>
      <c r="R22" s="4" t="s">
        <v>547</v>
      </c>
    </row>
    <row r="23" spans="1:18" x14ac:dyDescent="0.2">
      <c r="A23" s="130" t="s">
        <v>443</v>
      </c>
      <c r="B23" s="3" t="s">
        <v>444</v>
      </c>
      <c r="C23" s="3"/>
      <c r="D23" s="3"/>
      <c r="E23" s="3"/>
      <c r="F23" s="3"/>
      <c r="G23" s="9" t="s">
        <v>504</v>
      </c>
      <c r="H23" s="3" t="s">
        <v>516</v>
      </c>
      <c r="I23" s="9" t="s">
        <v>505</v>
      </c>
      <c r="J23" s="3" t="s">
        <v>520</v>
      </c>
      <c r="K23" s="9" t="s">
        <v>506</v>
      </c>
      <c r="L23" s="3" t="s">
        <v>524</v>
      </c>
      <c r="M23" s="3"/>
      <c r="N23" s="131" t="s">
        <v>191</v>
      </c>
      <c r="O23" s="3" t="s">
        <v>498</v>
      </c>
      <c r="P23" s="3"/>
      <c r="Q23" s="132" t="s">
        <v>541</v>
      </c>
      <c r="R23" s="4" t="s">
        <v>548</v>
      </c>
    </row>
    <row r="24" spans="1:18" x14ac:dyDescent="0.2">
      <c r="A24" s="130" t="s">
        <v>445</v>
      </c>
      <c r="B24" s="3" t="s">
        <v>446</v>
      </c>
      <c r="C24" s="3"/>
      <c r="D24" s="3"/>
      <c r="E24" s="3"/>
      <c r="F24" s="3"/>
      <c r="G24" s="9" t="s">
        <v>507</v>
      </c>
      <c r="H24" s="3" t="s">
        <v>517</v>
      </c>
      <c r="I24" s="9" t="s">
        <v>510</v>
      </c>
      <c r="J24" s="3" t="s">
        <v>521</v>
      </c>
      <c r="K24" s="9" t="s">
        <v>513</v>
      </c>
      <c r="L24" s="3" t="s">
        <v>525</v>
      </c>
      <c r="M24" s="3"/>
      <c r="N24" s="131" t="s">
        <v>192</v>
      </c>
      <c r="O24" s="3" t="s">
        <v>499</v>
      </c>
      <c r="P24" s="3"/>
      <c r="Q24" s="3"/>
      <c r="R24" s="4"/>
    </row>
    <row r="25" spans="1:18" x14ac:dyDescent="0.2">
      <c r="A25" s="130" t="s">
        <v>447</v>
      </c>
      <c r="B25" s="3" t="s">
        <v>448</v>
      </c>
      <c r="C25" s="3"/>
      <c r="D25" s="3"/>
      <c r="E25" s="3"/>
      <c r="F25" s="3"/>
      <c r="G25" s="9" t="s">
        <v>508</v>
      </c>
      <c r="H25" s="3" t="s">
        <v>518</v>
      </c>
      <c r="I25" s="9" t="s">
        <v>511</v>
      </c>
      <c r="J25" s="3" t="s">
        <v>522</v>
      </c>
      <c r="K25" s="9" t="s">
        <v>514</v>
      </c>
      <c r="L25" s="3" t="s">
        <v>526</v>
      </c>
      <c r="M25" s="3"/>
      <c r="N25" s="131" t="s">
        <v>193</v>
      </c>
      <c r="O25" s="3" t="s">
        <v>500</v>
      </c>
      <c r="P25" s="3"/>
      <c r="Q25" s="3"/>
      <c r="R25" s="4"/>
    </row>
    <row r="26" spans="1:18" x14ac:dyDescent="0.2">
      <c r="A26" s="130" t="s">
        <v>449</v>
      </c>
      <c r="B26" s="3" t="s">
        <v>450</v>
      </c>
      <c r="C26" s="3"/>
      <c r="D26" s="3"/>
      <c r="E26" s="3"/>
      <c r="F26" s="3"/>
      <c r="G26" s="9" t="s">
        <v>509</v>
      </c>
      <c r="H26" s="3" t="s">
        <v>519</v>
      </c>
      <c r="I26" s="9" t="s">
        <v>512</v>
      </c>
      <c r="J26" s="3" t="s">
        <v>523</v>
      </c>
      <c r="K26" s="9" t="s">
        <v>515</v>
      </c>
      <c r="L26" s="3" t="s">
        <v>527</v>
      </c>
      <c r="M26" s="3"/>
      <c r="N26" s="131" t="s">
        <v>194</v>
      </c>
      <c r="O26" s="3" t="s">
        <v>501</v>
      </c>
      <c r="P26" s="3"/>
      <c r="Q26" s="3"/>
      <c r="R26" s="4"/>
    </row>
    <row r="27" spans="1:18" x14ac:dyDescent="0.2">
      <c r="A27" s="130" t="s">
        <v>451</v>
      </c>
      <c r="B27" s="3" t="s">
        <v>452</v>
      </c>
      <c r="C27" s="3"/>
      <c r="D27" s="3"/>
      <c r="E27" s="3"/>
      <c r="F27" s="3"/>
      <c r="G27" s="3"/>
      <c r="H27" s="3"/>
      <c r="I27" s="3"/>
      <c r="J27" s="3"/>
      <c r="K27" s="3"/>
      <c r="L27" s="3"/>
      <c r="M27" s="3"/>
      <c r="N27" s="3"/>
      <c r="O27" s="3"/>
      <c r="P27" s="3"/>
      <c r="Q27" s="3"/>
      <c r="R27" s="4"/>
    </row>
    <row r="28" spans="1:18" x14ac:dyDescent="0.2">
      <c r="A28" s="130" t="s">
        <v>453</v>
      </c>
      <c r="B28" s="3" t="s">
        <v>454</v>
      </c>
      <c r="C28" s="3"/>
      <c r="D28" s="3"/>
      <c r="E28" s="3"/>
      <c r="F28" s="3"/>
      <c r="G28" s="3"/>
      <c r="H28" s="3"/>
      <c r="I28" s="3"/>
      <c r="J28" s="3"/>
      <c r="K28" s="3"/>
      <c r="L28" s="3"/>
      <c r="M28" s="3"/>
      <c r="N28" s="3"/>
      <c r="O28" s="3"/>
      <c r="P28" s="3"/>
      <c r="Q28" s="3"/>
      <c r="R28" s="4"/>
    </row>
    <row r="29" spans="1:18" x14ac:dyDescent="0.2">
      <c r="A29" s="130" t="s">
        <v>455</v>
      </c>
      <c r="B29" s="3" t="s">
        <v>456</v>
      </c>
      <c r="C29" s="3"/>
      <c r="D29" s="3"/>
      <c r="E29" s="3"/>
      <c r="F29" s="3"/>
      <c r="G29" s="3"/>
      <c r="H29" s="3"/>
      <c r="I29" s="3"/>
      <c r="J29" s="3"/>
      <c r="K29" s="3"/>
      <c r="L29" s="3"/>
      <c r="M29" s="3"/>
      <c r="N29" s="3"/>
      <c r="O29" s="3"/>
      <c r="P29" s="3"/>
      <c r="Q29" s="3"/>
      <c r="R29" s="4"/>
    </row>
    <row r="30" spans="1:18" x14ac:dyDescent="0.2">
      <c r="A30" s="130" t="s">
        <v>457</v>
      </c>
      <c r="B30" s="3" t="s">
        <v>458</v>
      </c>
      <c r="C30" s="3"/>
      <c r="D30" s="3"/>
      <c r="E30" s="3"/>
      <c r="F30" s="3"/>
      <c r="G30" s="3"/>
      <c r="H30" s="3"/>
      <c r="I30" s="3"/>
      <c r="J30" s="3"/>
      <c r="K30" s="3"/>
      <c r="L30" s="3"/>
      <c r="M30" s="3"/>
      <c r="N30" s="3"/>
      <c r="O30" s="3"/>
      <c r="P30" s="3"/>
      <c r="Q30" s="3"/>
      <c r="R30" s="4"/>
    </row>
    <row r="31" spans="1:18" x14ac:dyDescent="0.2">
      <c r="A31" s="21"/>
      <c r="B31" s="3"/>
      <c r="C31" s="3"/>
      <c r="D31" s="3"/>
      <c r="E31" s="3"/>
      <c r="F31" s="3"/>
      <c r="G31" s="9" t="s">
        <v>459</v>
      </c>
      <c r="H31" s="3" t="s">
        <v>462</v>
      </c>
      <c r="I31" s="9" t="s">
        <v>460</v>
      </c>
      <c r="J31" s="3" t="s">
        <v>468</v>
      </c>
      <c r="K31" s="9" t="s">
        <v>461</v>
      </c>
      <c r="L31" s="3" t="s">
        <v>474</v>
      </c>
      <c r="M31" s="3"/>
      <c r="N31" s="3"/>
      <c r="O31" s="3"/>
      <c r="P31" s="3"/>
      <c r="Q31" s="3"/>
      <c r="R31" s="4"/>
    </row>
    <row r="32" spans="1:18" x14ac:dyDescent="0.2">
      <c r="A32" s="21"/>
      <c r="B32" s="3"/>
      <c r="C32" s="3"/>
      <c r="D32" s="3"/>
      <c r="E32" s="3"/>
      <c r="F32" s="3"/>
      <c r="G32" s="9" t="s">
        <v>465</v>
      </c>
      <c r="H32" s="3" t="s">
        <v>463</v>
      </c>
      <c r="I32" s="9" t="s">
        <v>466</v>
      </c>
      <c r="J32" s="3" t="s">
        <v>469</v>
      </c>
      <c r="K32" s="9" t="s">
        <v>467</v>
      </c>
      <c r="L32" s="3" t="s">
        <v>475</v>
      </c>
      <c r="M32" s="3"/>
      <c r="N32" s="3"/>
      <c r="O32" s="3"/>
      <c r="P32" s="3"/>
      <c r="Q32" s="3"/>
      <c r="R32" s="4"/>
    </row>
    <row r="33" spans="1:18" x14ac:dyDescent="0.2">
      <c r="A33" s="22"/>
      <c r="B33" s="6"/>
      <c r="C33" s="6"/>
      <c r="D33" s="6"/>
      <c r="E33" s="6"/>
      <c r="F33" s="6"/>
      <c r="G33" s="115" t="s">
        <v>471</v>
      </c>
      <c r="H33" s="6" t="s">
        <v>464</v>
      </c>
      <c r="I33" s="115" t="s">
        <v>472</v>
      </c>
      <c r="J33" s="6" t="s">
        <v>470</v>
      </c>
      <c r="K33" s="115" t="s">
        <v>473</v>
      </c>
      <c r="L33" s="6" t="s">
        <v>476</v>
      </c>
      <c r="M33" s="6"/>
      <c r="N33" s="6"/>
      <c r="O33" s="6"/>
      <c r="P33" s="6"/>
      <c r="Q33" s="6"/>
      <c r="R33" s="102"/>
    </row>
    <row r="35" spans="1:18" x14ac:dyDescent="0.2">
      <c r="A35" s="10" t="s">
        <v>607</v>
      </c>
    </row>
    <row r="36" spans="1:18" x14ac:dyDescent="0.2">
      <c r="A36" s="47"/>
      <c r="B36" s="48"/>
      <c r="C36" s="48"/>
      <c r="D36" s="48"/>
      <c r="E36" s="48"/>
      <c r="F36" s="48"/>
      <c r="G36" s="36" t="s">
        <v>479</v>
      </c>
      <c r="H36" s="48" t="s">
        <v>482</v>
      </c>
      <c r="I36" s="36" t="s">
        <v>480</v>
      </c>
      <c r="J36" s="48" t="s">
        <v>483</v>
      </c>
      <c r="K36" s="36" t="s">
        <v>481</v>
      </c>
      <c r="L36" s="49" t="s">
        <v>484</v>
      </c>
    </row>
    <row r="37" spans="1:18" x14ac:dyDescent="0.2">
      <c r="A37" s="2"/>
      <c r="B37" s="3"/>
      <c r="C37" s="38" t="s">
        <v>178</v>
      </c>
      <c r="D37" s="3" t="s">
        <v>485</v>
      </c>
      <c r="E37" s="38" t="s">
        <v>179</v>
      </c>
      <c r="F37" s="3" t="s">
        <v>486</v>
      </c>
      <c r="G37" s="38" t="s">
        <v>180</v>
      </c>
      <c r="H37" s="3" t="s">
        <v>487</v>
      </c>
      <c r="I37" s="38" t="s">
        <v>181</v>
      </c>
      <c r="J37" s="3" t="s">
        <v>488</v>
      </c>
      <c r="K37" s="38" t="s">
        <v>182</v>
      </c>
      <c r="L37" s="4" t="s">
        <v>489</v>
      </c>
    </row>
    <row r="38" spans="1:18" x14ac:dyDescent="0.2">
      <c r="A38" s="5"/>
      <c r="B38" s="6"/>
      <c r="C38" s="40" t="s">
        <v>183</v>
      </c>
      <c r="D38" s="6" t="s">
        <v>490</v>
      </c>
      <c r="E38" s="40" t="s">
        <v>184</v>
      </c>
      <c r="F38" s="6" t="s">
        <v>491</v>
      </c>
      <c r="G38" s="6"/>
      <c r="H38" s="6"/>
      <c r="I38" s="6"/>
      <c r="J38" s="6"/>
      <c r="K38" s="6"/>
      <c r="L38" s="102"/>
    </row>
    <row r="40" spans="1:18" x14ac:dyDescent="0.2">
      <c r="A40" s="10" t="s">
        <v>608</v>
      </c>
    </row>
    <row r="41" spans="1:18" x14ac:dyDescent="0.2">
      <c r="A41" s="47" t="s">
        <v>195</v>
      </c>
      <c r="B41" s="48"/>
      <c r="C41" s="48" t="s">
        <v>241</v>
      </c>
      <c r="D41" s="48"/>
      <c r="E41" s="48" t="s">
        <v>242</v>
      </c>
      <c r="F41" s="48"/>
      <c r="G41" s="48" t="s">
        <v>243</v>
      </c>
      <c r="H41" s="48"/>
      <c r="I41" s="48" t="s">
        <v>247</v>
      </c>
      <c r="J41" s="48"/>
      <c r="K41" s="48" t="s">
        <v>250</v>
      </c>
      <c r="L41" s="48"/>
      <c r="M41" s="48"/>
      <c r="N41" s="49" t="s">
        <v>264</v>
      </c>
    </row>
    <row r="42" spans="1:18" x14ac:dyDescent="0.2">
      <c r="A42" s="2" t="s">
        <v>230</v>
      </c>
      <c r="B42" s="3"/>
      <c r="C42" s="3" t="s">
        <v>254</v>
      </c>
      <c r="D42" s="3"/>
      <c r="E42" s="3" t="s">
        <v>256</v>
      </c>
      <c r="F42" s="3"/>
      <c r="G42" s="3" t="s">
        <v>258</v>
      </c>
      <c r="H42" s="3"/>
      <c r="I42" s="3" t="s">
        <v>259</v>
      </c>
      <c r="J42" s="3"/>
      <c r="K42" s="3" t="s">
        <v>260</v>
      </c>
      <c r="L42" s="3"/>
      <c r="M42" s="3"/>
      <c r="N42" s="4" t="s">
        <v>266</v>
      </c>
    </row>
    <row r="43" spans="1:18" x14ac:dyDescent="0.2">
      <c r="A43" s="2" t="s">
        <v>196</v>
      </c>
      <c r="B43" s="3"/>
      <c r="C43" s="3"/>
      <c r="D43" s="3"/>
      <c r="E43" s="3"/>
      <c r="F43" s="3"/>
      <c r="G43" s="3"/>
      <c r="H43" s="3"/>
      <c r="I43" s="3"/>
      <c r="J43" s="3"/>
      <c r="K43" s="3"/>
      <c r="L43" s="3"/>
      <c r="M43" s="3"/>
      <c r="N43" s="4" t="s">
        <v>268</v>
      </c>
    </row>
    <row r="44" spans="1:18" x14ac:dyDescent="0.2">
      <c r="A44" s="2" t="s">
        <v>231</v>
      </c>
      <c r="B44" s="3"/>
      <c r="C44" s="3"/>
      <c r="D44" s="3"/>
      <c r="E44" s="3"/>
      <c r="F44" s="3"/>
      <c r="G44" s="3"/>
      <c r="H44" s="3"/>
      <c r="I44" s="3"/>
      <c r="J44" s="3"/>
      <c r="K44" s="3"/>
      <c r="L44" s="3"/>
      <c r="M44" s="3"/>
      <c r="N44" s="4" t="s">
        <v>270</v>
      </c>
    </row>
    <row r="45" spans="1:18" x14ac:dyDescent="0.2">
      <c r="A45" s="2" t="s">
        <v>232</v>
      </c>
      <c r="B45" s="3"/>
      <c r="C45" s="3"/>
      <c r="D45" s="3"/>
      <c r="E45" s="3"/>
      <c r="F45" s="3"/>
      <c r="G45" s="3"/>
      <c r="H45" s="3"/>
      <c r="I45" s="3"/>
      <c r="J45" s="3"/>
      <c r="K45" s="3"/>
      <c r="L45" s="3"/>
      <c r="M45" s="3"/>
      <c r="N45" s="4" t="s">
        <v>272</v>
      </c>
    </row>
    <row r="46" spans="1:18" x14ac:dyDescent="0.2">
      <c r="A46" s="2" t="s">
        <v>233</v>
      </c>
      <c r="B46" s="3"/>
      <c r="C46" s="3" t="s">
        <v>255</v>
      </c>
      <c r="D46" s="3"/>
      <c r="E46" s="3" t="s">
        <v>257</v>
      </c>
      <c r="F46" s="3"/>
      <c r="G46" s="3"/>
      <c r="H46" s="3"/>
      <c r="I46" s="3"/>
      <c r="J46" s="3"/>
      <c r="K46" s="3"/>
      <c r="L46" s="3"/>
      <c r="M46" s="3"/>
      <c r="N46" s="4" t="s">
        <v>265</v>
      </c>
    </row>
    <row r="47" spans="1:18" x14ac:dyDescent="0.2">
      <c r="A47" s="2" t="s">
        <v>234</v>
      </c>
      <c r="B47" s="3"/>
      <c r="C47" s="3"/>
      <c r="D47" s="3"/>
      <c r="E47" s="3"/>
      <c r="F47" s="3"/>
      <c r="G47" s="3"/>
      <c r="H47" s="3"/>
      <c r="I47" s="3"/>
      <c r="J47" s="3"/>
      <c r="K47" s="3"/>
      <c r="L47" s="3"/>
      <c r="M47" s="3"/>
      <c r="N47" s="4" t="s">
        <v>267</v>
      </c>
    </row>
    <row r="48" spans="1:18" x14ac:dyDescent="0.2">
      <c r="A48" s="2" t="s">
        <v>235</v>
      </c>
      <c r="B48" s="3"/>
      <c r="C48" s="3"/>
      <c r="D48" s="3"/>
      <c r="E48" s="3"/>
      <c r="F48" s="3"/>
      <c r="G48" s="3"/>
      <c r="H48" s="3"/>
      <c r="I48" s="3"/>
      <c r="J48" s="3"/>
      <c r="K48" s="3"/>
      <c r="L48" s="3"/>
      <c r="M48" s="3"/>
      <c r="N48" s="4" t="s">
        <v>269</v>
      </c>
    </row>
    <row r="49" spans="1:14" x14ac:dyDescent="0.2">
      <c r="A49" s="2" t="s">
        <v>236</v>
      </c>
      <c r="B49" s="3"/>
      <c r="C49" s="3"/>
      <c r="D49" s="3"/>
      <c r="E49" s="3"/>
      <c r="F49" s="3"/>
      <c r="G49" s="3"/>
      <c r="H49" s="3"/>
      <c r="I49" s="3"/>
      <c r="J49" s="3"/>
      <c r="K49" s="3"/>
      <c r="L49" s="3"/>
      <c r="M49" s="3"/>
      <c r="N49" s="4" t="s">
        <v>271</v>
      </c>
    </row>
    <row r="50" spans="1:14" x14ac:dyDescent="0.2">
      <c r="A50" s="2" t="s">
        <v>237</v>
      </c>
      <c r="B50" s="3"/>
      <c r="C50" s="3"/>
      <c r="D50" s="3"/>
      <c r="E50" s="3"/>
      <c r="F50" s="3"/>
      <c r="G50" s="3"/>
      <c r="H50" s="3"/>
      <c r="I50" s="3"/>
      <c r="J50" s="3"/>
      <c r="K50" s="3"/>
      <c r="L50" s="3"/>
      <c r="M50" s="3"/>
      <c r="N50" s="4" t="s">
        <v>273</v>
      </c>
    </row>
    <row r="51" spans="1:14" x14ac:dyDescent="0.2">
      <c r="A51" s="2" t="s">
        <v>238</v>
      </c>
      <c r="B51" s="3"/>
      <c r="C51" s="3"/>
      <c r="D51" s="3"/>
      <c r="E51" s="3"/>
      <c r="F51" s="3"/>
      <c r="G51" s="3"/>
      <c r="H51" s="3"/>
      <c r="I51" s="3"/>
      <c r="J51" s="3"/>
      <c r="K51" s="3"/>
      <c r="L51" s="3"/>
      <c r="M51" s="3"/>
      <c r="N51" s="4"/>
    </row>
    <row r="52" spans="1:14" x14ac:dyDescent="0.2">
      <c r="A52" s="2" t="s">
        <v>239</v>
      </c>
      <c r="B52" s="3"/>
      <c r="C52" s="3"/>
      <c r="D52" s="3"/>
      <c r="E52" s="3"/>
      <c r="F52" s="3"/>
      <c r="G52" s="3"/>
      <c r="H52" s="3"/>
      <c r="I52" s="3"/>
      <c r="J52" s="3"/>
      <c r="K52" s="3"/>
      <c r="L52" s="3"/>
      <c r="M52" s="3"/>
      <c r="N52" s="4"/>
    </row>
    <row r="53" spans="1:14" x14ac:dyDescent="0.2">
      <c r="A53" s="2" t="s">
        <v>240</v>
      </c>
      <c r="B53" s="3"/>
      <c r="C53" s="3"/>
      <c r="D53" s="3"/>
      <c r="E53" s="3"/>
      <c r="F53" s="3"/>
      <c r="G53" s="3"/>
      <c r="H53" s="3"/>
      <c r="I53" s="3"/>
      <c r="J53" s="3"/>
      <c r="K53" s="3"/>
      <c r="L53" s="3"/>
      <c r="M53" s="3"/>
      <c r="N53" s="4"/>
    </row>
    <row r="54" spans="1:14" x14ac:dyDescent="0.2">
      <c r="A54" s="2"/>
      <c r="B54" s="3"/>
      <c r="C54" s="3"/>
      <c r="D54" s="3"/>
      <c r="E54" s="3"/>
      <c r="F54" s="3"/>
      <c r="G54" s="3" t="s">
        <v>244</v>
      </c>
      <c r="H54" s="3"/>
      <c r="I54" s="3" t="s">
        <v>248</v>
      </c>
      <c r="J54" s="3"/>
      <c r="K54" s="3" t="s">
        <v>251</v>
      </c>
      <c r="L54" s="3"/>
      <c r="M54" s="3"/>
      <c r="N54" s="4"/>
    </row>
    <row r="55" spans="1:14" x14ac:dyDescent="0.2">
      <c r="A55" s="2"/>
      <c r="B55" s="3"/>
      <c r="C55" s="3"/>
      <c r="D55" s="3"/>
      <c r="E55" s="3"/>
      <c r="F55" s="3"/>
      <c r="G55" s="3" t="s">
        <v>245</v>
      </c>
      <c r="H55" s="3"/>
      <c r="I55" s="3" t="s">
        <v>249</v>
      </c>
      <c r="J55" s="3"/>
      <c r="K55" s="3" t="s">
        <v>252</v>
      </c>
      <c r="L55" s="3"/>
      <c r="M55" s="3"/>
      <c r="N55" s="4"/>
    </row>
    <row r="56" spans="1:14" x14ac:dyDescent="0.2">
      <c r="A56" s="2"/>
      <c r="B56" s="3"/>
      <c r="C56" s="3"/>
      <c r="D56" s="3"/>
      <c r="E56" s="3"/>
      <c r="F56" s="3"/>
      <c r="G56" s="3" t="s">
        <v>246</v>
      </c>
      <c r="H56" s="3"/>
      <c r="I56" s="3" t="s">
        <v>549</v>
      </c>
      <c r="J56" s="3"/>
      <c r="K56" s="3" t="s">
        <v>253</v>
      </c>
      <c r="L56" s="3"/>
      <c r="M56" s="3"/>
      <c r="N56" s="4"/>
    </row>
    <row r="57" spans="1:14" x14ac:dyDescent="0.2">
      <c r="A57" s="2"/>
      <c r="B57" s="3"/>
      <c r="C57" s="3"/>
      <c r="D57" s="3"/>
      <c r="E57" s="3"/>
      <c r="F57" s="3"/>
      <c r="G57" s="3" t="s">
        <v>550</v>
      </c>
      <c r="H57" s="3"/>
      <c r="I57" s="3" t="s">
        <v>551</v>
      </c>
      <c r="J57" s="3"/>
      <c r="K57" s="3" t="s">
        <v>552</v>
      </c>
      <c r="L57" s="3"/>
      <c r="M57" s="3"/>
      <c r="N57" s="4"/>
    </row>
    <row r="58" spans="1:14" x14ac:dyDescent="0.2">
      <c r="A58" s="5"/>
      <c r="B58" s="6"/>
      <c r="C58" s="6"/>
      <c r="D58" s="6"/>
      <c r="E58" s="6"/>
      <c r="F58" s="6"/>
      <c r="G58" s="6" t="s">
        <v>261</v>
      </c>
      <c r="H58" s="6"/>
      <c r="I58" s="6" t="s">
        <v>262</v>
      </c>
      <c r="J58" s="6"/>
      <c r="K58" s="6" t="s">
        <v>263</v>
      </c>
      <c r="L58" s="6"/>
      <c r="M58" s="6"/>
      <c r="N58" s="102"/>
    </row>
  </sheetData>
  <pageMargins left="0.39370078740157483" right="0.39370078740157483" top="0.39370078740157483" bottom="0.39370078740157483" header="0" footer="0"/>
  <pageSetup paperSize="9" orientation="portrait" horizontalDpi="4294967293" verticalDpi="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4"/>
  <dimension ref="C2:AM79"/>
  <sheetViews>
    <sheetView topLeftCell="C1" workbookViewId="0">
      <selection activeCell="F18" sqref="F18"/>
    </sheetView>
    <sheetView workbookViewId="1"/>
  </sheetViews>
  <sheetFormatPr baseColWidth="10" defaultRowHeight="11.25" x14ac:dyDescent="0.2"/>
  <cols>
    <col min="1" max="1" width="2.85546875" style="1" customWidth="1"/>
    <col min="2" max="2" width="3.28515625" style="1" customWidth="1"/>
    <col min="3" max="3" width="3" style="1" customWidth="1"/>
    <col min="4" max="4" width="7.5703125" style="1" customWidth="1"/>
    <col min="5" max="5" width="6.7109375" style="1" customWidth="1"/>
    <col min="6" max="6" width="6" style="1" customWidth="1"/>
    <col min="7" max="7" width="11.28515625" style="1" customWidth="1"/>
    <col min="8" max="8" width="8.7109375" style="1" customWidth="1"/>
    <col min="9" max="9" width="8.5703125" style="1" customWidth="1"/>
    <col min="10" max="10" width="9.85546875" style="1" customWidth="1"/>
    <col min="11" max="11" width="5.7109375" style="1" customWidth="1"/>
    <col min="12" max="12" width="4" style="1" customWidth="1"/>
    <col min="13" max="13" width="5.85546875" style="1" customWidth="1"/>
    <col min="14" max="14" width="5.140625" style="1" customWidth="1"/>
    <col min="15" max="15" width="5.5703125" style="1" customWidth="1"/>
    <col min="16" max="16" width="4.7109375" style="1" customWidth="1"/>
    <col min="17" max="17" width="5.42578125" style="1" customWidth="1"/>
    <col min="18" max="18" width="6.28515625" style="1" customWidth="1"/>
    <col min="19" max="19" width="5.7109375" style="1" customWidth="1"/>
    <col min="20" max="20" width="9" style="1" customWidth="1"/>
    <col min="21" max="21" width="6.28515625" style="1" customWidth="1"/>
    <col min="22" max="22" width="5" style="1" customWidth="1"/>
    <col min="23" max="23" width="3.7109375" style="1" customWidth="1"/>
    <col min="24" max="24" width="5.140625" style="1" customWidth="1"/>
    <col min="25" max="25" width="4.42578125" style="1" customWidth="1"/>
    <col min="26" max="26" width="11.42578125" style="1"/>
    <col min="27" max="27" width="2.140625" style="1" customWidth="1"/>
    <col min="28" max="28" width="3.5703125" style="1" customWidth="1"/>
    <col min="29" max="29" width="5" style="1" customWidth="1"/>
    <col min="30" max="30" width="4" style="1" customWidth="1"/>
    <col min="31" max="31" width="4.5703125" style="1" customWidth="1"/>
    <col min="32" max="32" width="1.85546875" style="1" customWidth="1"/>
    <col min="33" max="33" width="4.28515625" style="1" customWidth="1"/>
    <col min="34" max="34" width="4" style="1" customWidth="1"/>
    <col min="35" max="35" width="5.28515625" style="1" customWidth="1"/>
    <col min="36" max="36" width="1.140625" style="1" customWidth="1"/>
    <col min="37" max="37" width="5.7109375" style="1" customWidth="1"/>
    <col min="38" max="38" width="2.7109375" style="1" customWidth="1"/>
    <col min="39" max="39" width="5.85546875" style="1" customWidth="1"/>
    <col min="40" max="16384" width="11.42578125" style="1"/>
  </cols>
  <sheetData>
    <row r="2" spans="3:39" ht="15" customHeight="1" x14ac:dyDescent="0.2">
      <c r="D2" s="10" t="s">
        <v>613</v>
      </c>
      <c r="O2" s="1" t="s">
        <v>320</v>
      </c>
      <c r="P2" s="1" t="s">
        <v>323</v>
      </c>
    </row>
    <row r="3" spans="3:39" ht="16.5" customHeight="1" x14ac:dyDescent="0.2">
      <c r="E3" s="30"/>
      <c r="H3" s="1" t="s">
        <v>108</v>
      </c>
      <c r="I3" s="1" t="s">
        <v>326</v>
      </c>
      <c r="J3" s="43"/>
      <c r="O3" s="1" t="s">
        <v>319</v>
      </c>
      <c r="P3" s="1" t="s">
        <v>324</v>
      </c>
    </row>
    <row r="4" spans="3:39" ht="15.75" customHeight="1" x14ac:dyDescent="0.2">
      <c r="D4" s="1" t="s">
        <v>105</v>
      </c>
      <c r="E4" s="127">
        <f>DCOUNTA(bdind,"idx",Cal!I5:I6)</f>
        <v>55</v>
      </c>
      <c r="F4" s="1" t="s">
        <v>148</v>
      </c>
      <c r="G4" s="127">
        <f>ROWS(bdind)</f>
        <v>225</v>
      </c>
      <c r="H4" s="1" t="s">
        <v>322</v>
      </c>
      <c r="I4" s="126">
        <f>MAX(Ind!A:A)+1</f>
        <v>56</v>
      </c>
      <c r="J4" s="1" t="str">
        <f>IF(ISNA(ligref),"faux","bon")</f>
        <v>bon</v>
      </c>
      <c r="O4" s="1" t="s">
        <v>229</v>
      </c>
      <c r="P4" s="1" t="s">
        <v>325</v>
      </c>
    </row>
    <row r="5" spans="3:39" ht="15.75" customHeight="1" x14ac:dyDescent="0.2">
      <c r="D5" s="1" t="s">
        <v>107</v>
      </c>
      <c r="E5" s="127">
        <f>DCOUNTA(bdeven,"idev",Cal!H3:H4)</f>
        <v>7</v>
      </c>
      <c r="F5" s="1" t="s">
        <v>149</v>
      </c>
      <c r="G5" s="127">
        <f>ROWS(bdeven)</f>
        <v>51</v>
      </c>
      <c r="H5" s="1" t="s">
        <v>331</v>
      </c>
      <c r="I5" s="1" t="s">
        <v>827</v>
      </c>
      <c r="O5" s="1" t="s">
        <v>136</v>
      </c>
      <c r="P5" s="1" t="s">
        <v>349</v>
      </c>
      <c r="AF5" s="30"/>
      <c r="AG5" s="30"/>
      <c r="AH5" s="220"/>
      <c r="AI5" s="220"/>
      <c r="AJ5" s="220"/>
      <c r="AK5" s="30"/>
    </row>
    <row r="6" spans="3:39" ht="18" customHeight="1" x14ac:dyDescent="0.2">
      <c r="D6" s="1" t="s">
        <v>329</v>
      </c>
      <c r="E6" s="127">
        <f>DCOUNTA(bddoc,"idoc",Cal!H5:H6)</f>
        <v>17</v>
      </c>
      <c r="F6" s="1" t="s">
        <v>330</v>
      </c>
      <c r="G6" s="127">
        <f>ROWS(bddoc)</f>
        <v>81</v>
      </c>
      <c r="H6" s="1" t="s">
        <v>322</v>
      </c>
      <c r="I6" s="1" t="s">
        <v>322</v>
      </c>
      <c r="O6" s="1" t="s">
        <v>373</v>
      </c>
      <c r="P6" s="1" t="s">
        <v>374</v>
      </c>
      <c r="AC6" s="221" t="s">
        <v>389</v>
      </c>
      <c r="AD6" s="221"/>
      <c r="AE6" s="221"/>
      <c r="AF6" s="144"/>
      <c r="AG6" s="220" t="s">
        <v>391</v>
      </c>
      <c r="AH6" s="220"/>
      <c r="AI6" s="220"/>
      <c r="AJ6" s="144"/>
      <c r="AK6" s="220" t="s">
        <v>393</v>
      </c>
      <c r="AL6" s="220"/>
      <c r="AM6" s="220"/>
    </row>
    <row r="7" spans="3:39" x14ac:dyDescent="0.2">
      <c r="D7" s="1" t="s">
        <v>274</v>
      </c>
      <c r="H7" s="6"/>
      <c r="I7" s="6"/>
      <c r="J7" s="6"/>
      <c r="K7" s="23"/>
      <c r="L7" s="6"/>
      <c r="M7" s="23"/>
      <c r="N7" s="6"/>
      <c r="O7" s="6"/>
      <c r="P7" s="6"/>
      <c r="Q7" s="6"/>
      <c r="S7" s="6"/>
      <c r="T7" s="6"/>
      <c r="U7" s="6"/>
      <c r="V7" s="6"/>
      <c r="W7" s="6"/>
      <c r="X7" s="6"/>
      <c r="AB7" s="1" t="s">
        <v>197</v>
      </c>
      <c r="AC7" s="1" t="s">
        <v>45</v>
      </c>
      <c r="AD7" s="30">
        <f>MATCH(AC7,Ind!$1:$1,0)</f>
        <v>1</v>
      </c>
      <c r="AE7" s="1" t="str">
        <f t="shared" ref="AE7:AE14" si="0">"c"&amp;AC7</f>
        <v>cIdx</v>
      </c>
      <c r="AF7" s="30"/>
      <c r="AG7" s="1" t="s">
        <v>108</v>
      </c>
      <c r="AH7" s="30">
        <f>MATCH(AG7,Even!$1:$1,0)</f>
        <v>1</v>
      </c>
      <c r="AI7" s="1" t="str">
        <f>"c" &amp; AG7</f>
        <v>cidev</v>
      </c>
      <c r="AJ7" s="30"/>
      <c r="AK7" s="1" t="s">
        <v>327</v>
      </c>
      <c r="AL7" s="30">
        <f>MATCH(AK7,Doc!$1:$1,0)</f>
        <v>1</v>
      </c>
      <c r="AM7" s="1" t="s">
        <v>619</v>
      </c>
    </row>
    <row r="8" spans="3:39" x14ac:dyDescent="0.2">
      <c r="D8" s="8" t="s">
        <v>104</v>
      </c>
      <c r="E8" s="8"/>
      <c r="F8" s="8" t="s">
        <v>138</v>
      </c>
      <c r="G8" s="8" t="s">
        <v>102</v>
      </c>
      <c r="H8" s="8"/>
      <c r="I8" s="8" t="s">
        <v>103</v>
      </c>
      <c r="J8" s="8" t="s">
        <v>53</v>
      </c>
      <c r="K8" s="8" t="s">
        <v>54</v>
      </c>
      <c r="L8" s="8" t="s">
        <v>55</v>
      </c>
      <c r="M8" s="8" t="s">
        <v>56</v>
      </c>
      <c r="N8" s="8" t="s">
        <v>57</v>
      </c>
      <c r="O8" s="8" t="s">
        <v>58</v>
      </c>
      <c r="P8" s="8" t="s">
        <v>59</v>
      </c>
      <c r="Q8" s="8" t="s">
        <v>60</v>
      </c>
      <c r="R8" s="8" t="s">
        <v>119</v>
      </c>
      <c r="S8" s="8" t="s">
        <v>61</v>
      </c>
      <c r="T8" s="8" t="s">
        <v>62</v>
      </c>
      <c r="U8" s="8" t="s">
        <v>63</v>
      </c>
      <c r="V8" s="8" t="s">
        <v>162</v>
      </c>
      <c r="W8" s="7" t="s">
        <v>163</v>
      </c>
      <c r="X8" s="8" t="s">
        <v>164</v>
      </c>
      <c r="Y8" s="27" t="s">
        <v>48</v>
      </c>
      <c r="AB8" s="1" t="s">
        <v>198</v>
      </c>
      <c r="AC8" s="1" t="s">
        <v>46</v>
      </c>
      <c r="AD8" s="30">
        <f>MATCH(AC8,Ind!$1:$1,0)</f>
        <v>2</v>
      </c>
      <c r="AE8" s="1" t="str">
        <f t="shared" si="0"/>
        <v>cGa</v>
      </c>
      <c r="AF8" s="30"/>
      <c r="AG8" s="1" t="s">
        <v>109</v>
      </c>
      <c r="AH8" s="30">
        <f>MATCH(AG8,Even!$1:$1,0)</f>
        <v>2</v>
      </c>
      <c r="AI8" s="1" t="str">
        <f t="shared" ref="AI8:AI17" si="1">"c" &amp; AG8</f>
        <v>cDe1</v>
      </c>
      <c r="AJ8" s="30"/>
      <c r="AK8" s="1" t="s">
        <v>344</v>
      </c>
      <c r="AL8" s="30">
        <f>MATCH(AK8,Doc!$1:$1,0)</f>
        <v>2</v>
      </c>
      <c r="AM8" s="1" t="s">
        <v>620</v>
      </c>
    </row>
    <row r="9" spans="3:39" x14ac:dyDescent="0.2">
      <c r="C9" s="30"/>
      <c r="D9" s="2" t="s">
        <v>96</v>
      </c>
      <c r="E9" s="3" t="s">
        <v>45</v>
      </c>
      <c r="F9" s="101">
        <v>2</v>
      </c>
      <c r="G9" s="101">
        <f>IF(F9=0,"",MATCH(F9,Ind!A:A,0))</f>
        <v>11</v>
      </c>
      <c r="H9" s="101"/>
      <c r="I9" s="156" t="str">
        <f>refnm &amp; " " &amp;refPm</f>
        <v>GAUTIER Antoine</v>
      </c>
      <c r="J9" s="1" t="str">
        <f>IF($G$9="","",IF(INDEX(bdind,$G$9,cnm)=0,"",INDEX(bdind,$G$9,cnm)))</f>
        <v>GAUTIER</v>
      </c>
      <c r="K9" s="1" t="str">
        <f>IF($G$9="","",IF(INDEX(bdind,$G$9,cpm)=0,"",INDEX(bdind,$G$9,cpm)))</f>
        <v>Antoine</v>
      </c>
      <c r="L9" s="1" t="str">
        <f>IF($G$9="","",IF(INDEX(bdind,$G$9,csm)=0,"",INDEX(bdind,$G$9,csm)))</f>
        <v/>
      </c>
      <c r="M9" s="1" t="str">
        <f>IF($G$9="","",IF(INDEX(bdind,$G$9,csex)=0,"",INDEX(bdind,$G$9,csex)))</f>
        <v>M</v>
      </c>
      <c r="N9" s="1" t="str">
        <f>IF($G$9="","",IF(INDEX(bdind,$G$9,cdn)=0,"",INDEX(bdind,$G$9,cdn)))</f>
        <v>15/02/1855</v>
      </c>
      <c r="O9" s="1" t="str">
        <f>IF($G$9="","",IF(INDEX(bdind,$G$9,cln)=0,"",INDEX(bdind,$G$9,cln)))</f>
        <v>Constantine</v>
      </c>
      <c r="P9" s="1" t="str">
        <f>IF($G$9="","",IF(INDEX(bdind,$G$9,cdd)=0,"",INDEX(bdind,$G$9,cdd)))</f>
        <v>17/03/1910</v>
      </c>
      <c r="Q9" s="1" t="str">
        <f>IF($G$9="","",IF(INDEX(bdind,$G$9,cld)=0,"",INDEX(bdind,$G$9,cld)))</f>
        <v>Valence (26)</v>
      </c>
      <c r="R9" s="1" t="str">
        <f>IF($G$9="","",IF(INDEX(bdind,$G$9,cPat)=0,"",INDEX(bdind,$G$9,cPat)))</f>
        <v/>
      </c>
      <c r="S9" s="1" t="str">
        <f>IF($G$9="","",IF(INDEX(bdind,$G$9,cnat)=0,"",INDEX(bdind,$G$9,cnat)))</f>
        <v/>
      </c>
      <c r="T9" s="1" t="str">
        <f>IF($G$9="","",IF(INDEX(bdind,$G$9,cpro)=0,"",INDEX(bdind,$G$9,cpro)))</f>
        <v>Contremaitre</v>
      </c>
      <c r="U9" s="1" t="str">
        <f>IF($G$9="","",IF(INDEX(bdind,$G$9,crel)=0,"",INDEX(bdind,$G$9,crel)))</f>
        <v/>
      </c>
      <c r="V9" s="116"/>
      <c r="W9" s="116"/>
      <c r="X9" s="157"/>
      <c r="Y9" s="28">
        <f>IF(G9="",0,INDEX(bdind,G9,cfa))</f>
        <v>52</v>
      </c>
      <c r="AB9" s="1" t="s">
        <v>199</v>
      </c>
      <c r="AC9" s="1" t="s">
        <v>47</v>
      </c>
      <c r="AD9" s="30">
        <f>MATCH(AC9,Ind!$1:$1,0)</f>
        <v>3</v>
      </c>
      <c r="AE9" s="1" t="str">
        <f t="shared" si="0"/>
        <v>cSt</v>
      </c>
      <c r="AF9" s="30"/>
      <c r="AG9" s="1" t="s">
        <v>110</v>
      </c>
      <c r="AH9" s="30">
        <f>MATCH(AG9,Even!$1:$1,0)</f>
        <v>3</v>
      </c>
      <c r="AI9" s="1" t="str">
        <f t="shared" si="1"/>
        <v>cTe1</v>
      </c>
      <c r="AJ9" s="30"/>
      <c r="AK9" s="1" t="s">
        <v>332</v>
      </c>
      <c r="AL9" s="30">
        <f>MATCH(AK9,Doc!$1:$1,0)</f>
        <v>3</v>
      </c>
      <c r="AM9" s="1" t="s">
        <v>621</v>
      </c>
    </row>
    <row r="10" spans="3:39" x14ac:dyDescent="0.2">
      <c r="D10" s="2" t="s">
        <v>97</v>
      </c>
      <c r="E10" s="3" t="s">
        <v>64</v>
      </c>
      <c r="F10" s="101">
        <f>IF(indref=0,0,INDEX(bdind,ligref,cip))</f>
        <v>1</v>
      </c>
      <c r="G10" s="105">
        <f>IF(F10=0,"",MATCH(F10,Ind!A:A,0))</f>
        <v>15</v>
      </c>
      <c r="H10" s="30"/>
      <c r="I10" s="12"/>
      <c r="J10" s="12"/>
      <c r="K10" s="12"/>
      <c r="L10" s="116"/>
      <c r="M10" s="116"/>
      <c r="N10" s="116"/>
      <c r="O10" s="12"/>
      <c r="P10" s="116"/>
      <c r="Q10" s="12"/>
      <c r="R10" s="12"/>
      <c r="S10" s="12"/>
      <c r="T10" s="12"/>
      <c r="U10" s="12"/>
      <c r="V10" s="12"/>
      <c r="W10" s="12"/>
      <c r="X10" s="29"/>
      <c r="Y10" s="28"/>
      <c r="AB10" s="1" t="s">
        <v>200</v>
      </c>
      <c r="AC10" s="1" t="s">
        <v>48</v>
      </c>
      <c r="AD10" s="30">
        <f>MATCH(AC10,Ind!$1:$1,0)</f>
        <v>4</v>
      </c>
      <c r="AE10" s="1" t="str">
        <f t="shared" si="0"/>
        <v>cFa</v>
      </c>
      <c r="AF10" s="30"/>
      <c r="AG10" s="1" t="s">
        <v>111</v>
      </c>
      <c r="AH10" s="30">
        <f>MATCH(AG10,Even!$1:$1,0)</f>
        <v>4</v>
      </c>
      <c r="AI10" s="1" t="str">
        <f t="shared" si="1"/>
        <v>cDe2</v>
      </c>
      <c r="AJ10" s="30"/>
      <c r="AK10" s="1" t="s">
        <v>333</v>
      </c>
      <c r="AL10" s="30">
        <f>MATCH(AK10,Doc!$1:$1,0)</f>
        <v>4</v>
      </c>
      <c r="AM10" s="1" t="s">
        <v>622</v>
      </c>
    </row>
    <row r="11" spans="3:39" x14ac:dyDescent="0.2">
      <c r="D11" s="2" t="s">
        <v>98</v>
      </c>
      <c r="E11" s="3" t="s">
        <v>65</v>
      </c>
      <c r="F11" s="101">
        <f>IF(indref=0,0,INDEX(bdind,ligref,cim))</f>
        <v>28</v>
      </c>
      <c r="G11" s="105">
        <f>IF(F11=0,"",MATCH(F11,Ind!A:A,0))</f>
        <v>16</v>
      </c>
      <c r="H11" s="30"/>
      <c r="I11" s="12"/>
      <c r="J11" s="12"/>
      <c r="K11" s="12"/>
      <c r="L11" s="116"/>
      <c r="M11" s="116"/>
      <c r="N11" s="116"/>
      <c r="O11" s="12"/>
      <c r="P11" s="116"/>
      <c r="Q11" s="12"/>
      <c r="R11" s="12"/>
      <c r="S11" s="12"/>
      <c r="T11" s="12"/>
      <c r="U11" s="12"/>
      <c r="V11" s="12"/>
      <c r="W11" s="12"/>
      <c r="X11" s="29"/>
      <c r="Y11" s="28"/>
      <c r="AB11" s="1" t="s">
        <v>201</v>
      </c>
      <c r="AC11" s="1" t="s">
        <v>49</v>
      </c>
      <c r="AD11" s="30">
        <f>MATCH(AC11,Ind!$1:$1,0)</f>
        <v>5</v>
      </c>
      <c r="AE11" s="1" t="str">
        <f t="shared" si="0"/>
        <v>cGd</v>
      </c>
      <c r="AF11" s="30"/>
      <c r="AG11" s="1" t="s">
        <v>112</v>
      </c>
      <c r="AH11" s="30">
        <f>MATCH(AG11,Even!$1:$1,0)</f>
        <v>5</v>
      </c>
      <c r="AI11" s="1" t="str">
        <f t="shared" si="1"/>
        <v>cTe2</v>
      </c>
      <c r="AJ11" s="30"/>
      <c r="AK11" s="1" t="s">
        <v>616</v>
      </c>
      <c r="AL11" s="30">
        <f>MATCH(AK11,Doc!$1:$1,0)</f>
        <v>5</v>
      </c>
      <c r="AM11" s="1" t="s">
        <v>623</v>
      </c>
    </row>
    <row r="12" spans="3:39" x14ac:dyDescent="0.2">
      <c r="C12" s="1">
        <v>16</v>
      </c>
      <c r="D12" s="2" t="s">
        <v>99</v>
      </c>
      <c r="E12" s="3" t="s">
        <v>150</v>
      </c>
      <c r="F12" s="101">
        <f>IF(indref=0,0,INDEX(bdind,ligref,ciua))</f>
        <v>29</v>
      </c>
      <c r="G12" s="101">
        <f>IF(F12=0,"",MATCH(F12,Ind!A:A,0))</f>
        <v>47</v>
      </c>
      <c r="H12" s="15">
        <f>IF(G12="","",INDEX(bdind,G12,cgad))</f>
        <v>0</v>
      </c>
      <c r="I12" s="9" t="str">
        <f>J12&amp;" "&amp;K12</f>
        <v>VINCENT Marie</v>
      </c>
      <c r="J12" s="13" t="str">
        <f>IF($G$12="","",INDEX(bdind,$G$12,cnm))</f>
        <v>VINCENT</v>
      </c>
      <c r="K12" s="13" t="str">
        <f>IF(G12="","",INDEX(bdind,G12,cpm))</f>
        <v>Marie</v>
      </c>
      <c r="L12" s="15"/>
      <c r="M12" s="15"/>
      <c r="N12" s="9" t="str">
        <f>IF(G12="","",INDEX(bdind,G12,cdn))</f>
        <v>27/08/1856</v>
      </c>
      <c r="O12" s="9" t="str">
        <f>IF(G12="","",INDEX(bdind,G12,cln))</f>
        <v>Sétif (Algérie)</v>
      </c>
      <c r="P12" s="9" t="str">
        <f>IF(G12="","",INDEX(bdind,G12,cdd))</f>
        <v>08/02/1887</v>
      </c>
      <c r="Q12" s="9" t="str">
        <f>IF(G12="","",INDEX(bdind,G12,cld))</f>
        <v>Sétif (Algérie)</v>
      </c>
      <c r="R12" s="12"/>
      <c r="S12" s="12"/>
      <c r="T12" s="12"/>
      <c r="U12" s="12"/>
      <c r="V12" s="9" t="str">
        <f>IF($G$12="","",INDEX(bdind,ligref,cdua))</f>
        <v>16/02/1884</v>
      </c>
      <c r="W12" s="9" t="str">
        <f>IF($G$12="","",INDEX(bdind,ligref,clua))</f>
        <v>Sétif</v>
      </c>
      <c r="X12" s="31">
        <f>IF($G$12="","",INDEX(bdind,ligref,ctua))</f>
        <v>0</v>
      </c>
      <c r="Y12" s="28">
        <f>IF(G12="",0,INDEX(bdind,G12,cfa))</f>
        <v>0</v>
      </c>
      <c r="AB12" s="1" t="s">
        <v>165</v>
      </c>
      <c r="AC12" s="1" t="s">
        <v>50</v>
      </c>
      <c r="AD12" s="30">
        <f>MATCH(AC12,Ind!$1:$1,0)</f>
        <v>6</v>
      </c>
      <c r="AE12" s="1" t="str">
        <f t="shared" si="0"/>
        <v>cAs</v>
      </c>
      <c r="AF12" s="30"/>
      <c r="AG12" s="1" t="s">
        <v>113</v>
      </c>
      <c r="AH12" s="30">
        <f>MATCH(AG12,Even!$1:$1,0)</f>
        <v>6</v>
      </c>
      <c r="AI12" s="1" t="str">
        <f t="shared" si="1"/>
        <v>cDe3</v>
      </c>
      <c r="AJ12" s="30"/>
      <c r="AK12" s="1" t="s">
        <v>617</v>
      </c>
      <c r="AL12" s="30">
        <f>MATCH(AK12,Doc!$1:$1,0)</f>
        <v>6</v>
      </c>
      <c r="AM12" s="1" t="s">
        <v>624</v>
      </c>
    </row>
    <row r="13" spans="3:39" x14ac:dyDescent="0.2">
      <c r="D13" s="2" t="s">
        <v>100</v>
      </c>
      <c r="E13" s="3" t="s">
        <v>154</v>
      </c>
      <c r="F13" s="101">
        <f>IF(indref=0,0,INDEX(bdind,ligref,ciub))</f>
        <v>30</v>
      </c>
      <c r="G13" s="101">
        <f>IF(F13=0,"",MATCH(F13,Ind!A:A,0))</f>
        <v>12</v>
      </c>
      <c r="H13" s="15">
        <f>IF(G13="","",INDEX(bdind,G13,cgad))</f>
        <v>0</v>
      </c>
      <c r="I13" s="9" t="str">
        <f>J13&amp;" "&amp;K13</f>
        <v>BLAISE Jeanne</v>
      </c>
      <c r="J13" s="13" t="str">
        <f>IF(G13="","",INDEX(bdind,G13,cnm))</f>
        <v>BLAISE</v>
      </c>
      <c r="K13" s="13" t="str">
        <f>IF(G13="","",INDEX(bdind,G13,cpm))</f>
        <v>Jeanne</v>
      </c>
      <c r="L13" s="15"/>
      <c r="M13" s="15"/>
      <c r="N13" s="9" t="str">
        <f>IF(G13="","",INDEX(bdind,G13,cdn))</f>
        <v>23/04/1856</v>
      </c>
      <c r="O13" s="9" t="str">
        <f>IF(G13="","",INDEX(bdind,G13,cln))</f>
        <v>Montélimar (26)</v>
      </c>
      <c r="P13" s="9">
        <f>IF(G13="","",INDEX(bdind,G13,cdd))</f>
        <v>0</v>
      </c>
      <c r="Q13" s="9">
        <f>IF(G13="","",INDEX(bdind,G13,cld))</f>
        <v>0</v>
      </c>
      <c r="R13" s="12"/>
      <c r="S13" s="12"/>
      <c r="T13" s="12"/>
      <c r="U13" s="12"/>
      <c r="V13" s="9" t="str">
        <f>IF($G$13="","",INDEX(bdind,ligref,cdub))</f>
        <v>17/02/1890</v>
      </c>
      <c r="W13" s="9" t="str">
        <f>IF($G$13="","",INDEX(bdind,ligref,club))</f>
        <v>Montélimar</v>
      </c>
      <c r="X13" s="31">
        <f>IF($G$13="","",INDEX(bdind,ligref,ctub))</f>
        <v>0</v>
      </c>
      <c r="Y13" s="28">
        <f>IF(G13="",0,INDEX(bdind,G13,cfa))</f>
        <v>0</v>
      </c>
      <c r="AB13" s="1" t="s">
        <v>202</v>
      </c>
      <c r="AC13" s="1" t="s">
        <v>51</v>
      </c>
      <c r="AD13" s="30">
        <f>MATCH(AC13,Ind!$1:$1,0)</f>
        <v>7</v>
      </c>
      <c r="AE13" s="1" t="str">
        <f t="shared" si="0"/>
        <v>cDs</v>
      </c>
      <c r="AF13" s="30"/>
      <c r="AG13" s="1" t="s">
        <v>114</v>
      </c>
      <c r="AH13" s="30">
        <f>MATCH(AG13,Even!$1:$1,0)</f>
        <v>7</v>
      </c>
      <c r="AI13" s="1" t="str">
        <f t="shared" si="1"/>
        <v>cTe3</v>
      </c>
      <c r="AJ13" s="30"/>
      <c r="AK13" s="1" t="s">
        <v>618</v>
      </c>
      <c r="AL13" s="30">
        <f>MATCH(AK13,Doc!$1:$1,0)</f>
        <v>7</v>
      </c>
      <c r="AM13" s="1" t="s">
        <v>625</v>
      </c>
    </row>
    <row r="14" spans="3:39" x14ac:dyDescent="0.2">
      <c r="D14" s="5" t="s">
        <v>101</v>
      </c>
      <c r="E14" s="6" t="s">
        <v>158</v>
      </c>
      <c r="F14" s="101">
        <f>IF(indref=0,0,INDEX(bdind,ligref,ciuc))</f>
        <v>0</v>
      </c>
      <c r="G14" s="114" t="str">
        <f>IF(F14=0,"",MATCH(F14,Ind!A:A,0))</f>
        <v/>
      </c>
      <c r="H14" s="15" t="str">
        <f>IF(G14="","",INDEX(bdind,G14,cgad))</f>
        <v/>
      </c>
      <c r="I14" s="9" t="str">
        <f>J14&amp;" "&amp;K14</f>
        <v xml:space="preserve"> </v>
      </c>
      <c r="J14" s="13" t="str">
        <f>IF(G14="","",INDEX(bdind,G14,cnm))</f>
        <v/>
      </c>
      <c r="K14" s="13" t="str">
        <f>IF(G14="","",INDEX(bdind,G14,cpm))</f>
        <v/>
      </c>
      <c r="L14" s="16"/>
      <c r="M14" s="16"/>
      <c r="N14" s="9" t="str">
        <f>IF(G14="","",INDEX(bdind,G14,cdn))</f>
        <v/>
      </c>
      <c r="O14" s="9" t="str">
        <f>IF(G14="","",INDEX(bdind,G14,cln))</f>
        <v/>
      </c>
      <c r="P14" s="115" t="str">
        <f>IF(G14="","",INDEX(bdind,G14,cdd))</f>
        <v/>
      </c>
      <c r="Q14" s="9" t="str">
        <f>IF(G14="","",INDEX(bdind,G14,cld))</f>
        <v/>
      </c>
      <c r="R14" s="23"/>
      <c r="S14" s="23"/>
      <c r="T14" s="23"/>
      <c r="U14" s="23"/>
      <c r="V14" s="115" t="str">
        <f>IF($G$14="","",INDEX(bdind,ligref,cduc))</f>
        <v/>
      </c>
      <c r="W14" s="115" t="str">
        <f>IF($G$14="","",INDEX(bdind,ligref,cluc))</f>
        <v/>
      </c>
      <c r="X14" s="32" t="str">
        <f>IF($G$14="","",INDEX(bdind,ligref,ctuc))</f>
        <v/>
      </c>
      <c r="Y14" s="28">
        <f>IF(G14="",0,INDEX(bdind,G14,cfa))</f>
        <v>0</v>
      </c>
      <c r="AB14" s="1" t="s">
        <v>203</v>
      </c>
      <c r="AC14" s="1" t="s">
        <v>52</v>
      </c>
      <c r="AD14" s="30">
        <f>MATCH(AC14,Ind!$1:$1,0)</f>
        <v>8</v>
      </c>
      <c r="AE14" s="1" t="str">
        <f t="shared" si="0"/>
        <v>cGad</v>
      </c>
      <c r="AF14" s="30"/>
      <c r="AG14" s="1" t="s">
        <v>115</v>
      </c>
      <c r="AH14" s="30">
        <f>MATCH(AG14,Even!$1:$1,0)</f>
        <v>8</v>
      </c>
      <c r="AI14" s="1" t="str">
        <f t="shared" si="1"/>
        <v>cDe4</v>
      </c>
      <c r="AJ14" s="30"/>
      <c r="AK14" s="1" t="s">
        <v>337</v>
      </c>
      <c r="AL14" s="30">
        <f>MATCH(AK14,Doc!$1:$1,0)</f>
        <v>8</v>
      </c>
      <c r="AM14" s="1" t="s">
        <v>626</v>
      </c>
    </row>
    <row r="15" spans="3:39" x14ac:dyDescent="0.2">
      <c r="AB15" s="1" t="s">
        <v>204</v>
      </c>
      <c r="AC15" s="1" t="s">
        <v>53</v>
      </c>
      <c r="AD15" s="30">
        <f>MATCH(AC15,Ind!$1:$1,0)</f>
        <v>9</v>
      </c>
      <c r="AE15" s="1" t="str">
        <f t="shared" ref="AE15:AE40" si="2">"c"&amp;AC15</f>
        <v>cNm</v>
      </c>
      <c r="AF15" s="30"/>
      <c r="AG15" s="1" t="s">
        <v>116</v>
      </c>
      <c r="AH15" s="30">
        <f>MATCH(AG15,Even!$1:$1,0)</f>
        <v>9</v>
      </c>
      <c r="AI15" s="1" t="str">
        <f t="shared" si="1"/>
        <v>cTe4</v>
      </c>
      <c r="AJ15" s="30"/>
      <c r="AK15" s="30"/>
    </row>
    <row r="16" spans="3:39" x14ac:dyDescent="0.2">
      <c r="D16" s="12" t="s">
        <v>275</v>
      </c>
      <c r="E16" s="12"/>
      <c r="F16" s="12"/>
      <c r="G16" s="12"/>
      <c r="H16" s="12"/>
      <c r="I16" s="12"/>
      <c r="J16" s="12"/>
      <c r="K16" s="12"/>
      <c r="L16" s="12"/>
      <c r="AB16" s="1" t="s">
        <v>205</v>
      </c>
      <c r="AC16" s="1" t="s">
        <v>54</v>
      </c>
      <c r="AD16" s="30">
        <f>MATCH(AC16,Ind!$1:$1,0)</f>
        <v>10</v>
      </c>
      <c r="AE16" s="1" t="str">
        <f t="shared" si="2"/>
        <v>cPm</v>
      </c>
      <c r="AF16" s="30"/>
      <c r="AG16" s="1" t="s">
        <v>117</v>
      </c>
      <c r="AH16" s="30">
        <f>MATCH(AG16,Even!$1:$1,0)</f>
        <v>10</v>
      </c>
      <c r="AI16" s="1" t="str">
        <f t="shared" si="1"/>
        <v>cDe5</v>
      </c>
      <c r="AJ16" s="30"/>
      <c r="AK16" s="30"/>
    </row>
    <row r="17" spans="3:37" x14ac:dyDescent="0.2">
      <c r="D17" s="19" t="s">
        <v>140</v>
      </c>
      <c r="E17" s="8"/>
      <c r="F17" s="19" t="s">
        <v>138</v>
      </c>
      <c r="G17" s="19" t="s">
        <v>102</v>
      </c>
      <c r="H17" s="7"/>
      <c r="I17" s="19" t="s">
        <v>103</v>
      </c>
      <c r="J17" s="19" t="s">
        <v>53</v>
      </c>
      <c r="K17" s="19" t="s">
        <v>54</v>
      </c>
      <c r="L17" s="107"/>
      <c r="M17" s="19"/>
      <c r="N17" s="8" t="s">
        <v>145</v>
      </c>
      <c r="O17" s="8"/>
      <c r="P17" s="8" t="s">
        <v>146</v>
      </c>
      <c r="Q17" s="20" t="s">
        <v>147</v>
      </c>
      <c r="AB17" s="1" t="s">
        <v>206</v>
      </c>
      <c r="AC17" s="1" t="s">
        <v>55</v>
      </c>
      <c r="AD17" s="30">
        <f>MATCH(AC17,Ind!$1:$1,0)</f>
        <v>11</v>
      </c>
      <c r="AE17" s="1" t="str">
        <f t="shared" si="2"/>
        <v>cSm</v>
      </c>
      <c r="AF17" s="30"/>
      <c r="AG17" s="1" t="s">
        <v>118</v>
      </c>
      <c r="AH17" s="30">
        <f>MATCH(AG17,Even!$1:$1,0)</f>
        <v>11</v>
      </c>
      <c r="AI17" s="1" t="str">
        <f t="shared" si="1"/>
        <v>cTe5</v>
      </c>
      <c r="AJ17" s="30"/>
      <c r="AK17" s="30"/>
    </row>
    <row r="18" spans="3:37" x14ac:dyDescent="0.2">
      <c r="D18" s="21" t="s">
        <v>97</v>
      </c>
      <c r="E18" s="12"/>
      <c r="F18" s="105">
        <f>IF(fipere=0,0,IF(fipere&gt;indmax,0,fipere))</f>
        <v>1</v>
      </c>
      <c r="G18" s="105">
        <f>IF(F18=0,0,MATCH(F18,Ind!A:A,0))</f>
        <v>15</v>
      </c>
      <c r="H18" s="194" t="str">
        <f>IF(G18=0,"",INDEX(bdind,G18,csex))</f>
        <v>M</v>
      </c>
      <c r="I18" s="37" t="str">
        <f>IF(G18=0,"",J18&amp;" "&amp;K18)</f>
        <v>GAUTIER Jean</v>
      </c>
      <c r="J18" s="106" t="str">
        <f>IF(G18=0,"",INDEX(bdind,G18,cnm))</f>
        <v>GAUTIER</v>
      </c>
      <c r="K18" s="14" t="str">
        <f>IF(G18=0,"",INDEX(bdind,G18,cpm))</f>
        <v>Jean</v>
      </c>
      <c r="L18" s="12"/>
      <c r="M18" s="12"/>
      <c r="N18" s="13" t="str">
        <f>IF(G18=0,"",RIGHT(INDEX(bdind,G18,cdn),4))</f>
        <v>1829</v>
      </c>
      <c r="O18" s="3"/>
      <c r="P18" s="13" t="str">
        <f>IF(G18=0,"",RIGHT(INDEX(bdind,G18,cdd),4))</f>
        <v>1890</v>
      </c>
      <c r="Q18" s="39" t="str">
        <f>N18&amp;"-"&amp;P18</f>
        <v>1829-1890</v>
      </c>
      <c r="AB18" s="1" t="s">
        <v>207</v>
      </c>
      <c r="AC18" s="1" t="s">
        <v>56</v>
      </c>
      <c r="AD18" s="30">
        <f>MATCH(AC18,Ind!$1:$1,0)</f>
        <v>12</v>
      </c>
      <c r="AE18" s="1" t="str">
        <f t="shared" si="2"/>
        <v>cSex</v>
      </c>
      <c r="AF18" s="30"/>
      <c r="AG18" s="145"/>
      <c r="AH18" s="30"/>
      <c r="AI18" s="30"/>
      <c r="AJ18" s="30"/>
      <c r="AK18" s="30"/>
    </row>
    <row r="19" spans="3:37" x14ac:dyDescent="0.2">
      <c r="D19" s="21" t="s">
        <v>98</v>
      </c>
      <c r="E19" s="12"/>
      <c r="F19" s="105">
        <f>IF(fimere=0,0,IF(fimere&gt;indmax,0,fimere))</f>
        <v>28</v>
      </c>
      <c r="G19" s="105">
        <f>IF(F19=0,0,MATCH(F19,Ind!A:A,0))</f>
        <v>16</v>
      </c>
      <c r="H19" s="194" t="str">
        <f>IF(G19=0,"",INDEX(bdind,G19,csex))</f>
        <v>F</v>
      </c>
      <c r="I19" s="37" t="str">
        <f>IF(G19=0,"",J19&amp;" "&amp;K19)</f>
        <v>GUILLAUME simone</v>
      </c>
      <c r="J19" s="106" t="str">
        <f>IF(G19=0,"",INDEX(bdind,G19,cnm))</f>
        <v>GUILLAUME</v>
      </c>
      <c r="K19" s="14" t="str">
        <f>IF(G19=0,"",INDEX(bdind,G19,cpm))</f>
        <v>simone</v>
      </c>
      <c r="L19" s="12"/>
      <c r="M19" s="12"/>
      <c r="N19" s="13" t="str">
        <f>IF(G19=0,"",RIGHT(INDEX(bdind,G19,cdn),4))</f>
        <v>1830</v>
      </c>
      <c r="O19" s="3"/>
      <c r="P19" s="13" t="str">
        <f>IF(G19=0,"",RIGHT(INDEX(bdind,G19,cdd),4))</f>
        <v>1900</v>
      </c>
      <c r="Q19" s="38" t="str">
        <f>N19&amp;"-"&amp;P19</f>
        <v>1830-1900</v>
      </c>
      <c r="R19" s="3"/>
      <c r="S19" s="3"/>
      <c r="T19" s="3"/>
      <c r="AB19" s="1" t="s">
        <v>144</v>
      </c>
      <c r="AC19" s="1" t="s">
        <v>57</v>
      </c>
      <c r="AD19" s="30">
        <f>MATCH(AC19,Ind!$1:$1,0)</f>
        <v>13</v>
      </c>
      <c r="AE19" s="1" t="str">
        <f t="shared" si="2"/>
        <v>cDn</v>
      </c>
      <c r="AF19" s="30"/>
      <c r="AG19" s="145"/>
      <c r="AH19" s="30"/>
      <c r="AI19" s="30"/>
      <c r="AJ19" s="30"/>
      <c r="AK19" s="30"/>
    </row>
    <row r="20" spans="3:37" x14ac:dyDescent="0.2">
      <c r="C20" s="1">
        <v>16</v>
      </c>
      <c r="D20" s="21" t="s">
        <v>141</v>
      </c>
      <c r="E20" s="12"/>
      <c r="F20" s="105">
        <f>IF(fiua=0,0,IF(fiua&gt;indmax,0,fiua))</f>
        <v>29</v>
      </c>
      <c r="G20" s="35">
        <f>IF(F20=0,0,MATCH(F20,Ind!A:A,0))</f>
        <v>47</v>
      </c>
      <c r="H20" s="194" t="str">
        <f>IF(G20=0,"",INDEX(bdind,G20,csex))</f>
        <v>F</v>
      </c>
      <c r="I20" s="37" t="str">
        <f>IF(G20=0,"",J20&amp;" "&amp;K20)</f>
        <v>VINCENT Marie</v>
      </c>
      <c r="J20" s="106" t="str">
        <f>IF(G20=0,"",INDEX(bdind,G20,cnm))</f>
        <v>VINCENT</v>
      </c>
      <c r="K20" s="14" t="str">
        <f>IF(G20=0,"",INDEX(bdind,G20,cpm))</f>
        <v>Marie</v>
      </c>
      <c r="L20" s="108">
        <f>IF(G20=0,"",INDEX(bdind,G20,ciua))</f>
        <v>2</v>
      </c>
      <c r="M20" s="108" t="str">
        <f>IF(G20=0,"",INDEX(bdind,G20,cdua))</f>
        <v>16/02/1884</v>
      </c>
      <c r="N20" s="108" t="str">
        <f>IF(G20=0,"",INDEX(bdind,G20,clua))</f>
        <v>Sétif</v>
      </c>
      <c r="O20" s="109">
        <f>IF(G20=0,"",INDEX(bdind,G20,ctua))</f>
        <v>0</v>
      </c>
      <c r="P20" s="110">
        <f>IF(G20=0,"",INDEX(bdind,G20,ciub))</f>
        <v>0</v>
      </c>
      <c r="Q20" s="108">
        <f>IF(G20=0,"",INDEX(bdind,G20,cdub))</f>
        <v>0</v>
      </c>
      <c r="R20" s="108">
        <f>IF(G20=0,"",INDEX(bdind,G20,club))</f>
        <v>0</v>
      </c>
      <c r="S20" s="109">
        <f>IF(G20=0,"",INDEX(bdind,G20,ctub))</f>
        <v>0</v>
      </c>
      <c r="T20" s="110">
        <f>IF(G20=0,"",INDEX(bdind,G20,ciuc))</f>
        <v>0</v>
      </c>
      <c r="U20" s="108">
        <f>IF(G20=0,"",INDEX(bdind,G20,cduc))</f>
        <v>0</v>
      </c>
      <c r="V20" s="108">
        <f>IF(G20=0,"",INDEX(bdind,G20,cluc))</f>
        <v>0</v>
      </c>
      <c r="W20" s="109">
        <f>IF(G20=0,"",INDEX(bdind,G20,ctuc))</f>
        <v>0</v>
      </c>
      <c r="AB20" s="1" t="s">
        <v>208</v>
      </c>
      <c r="AC20" s="1" t="s">
        <v>58</v>
      </c>
      <c r="AD20" s="30">
        <f>MATCH(AC20,Ind!$1:$1,0)</f>
        <v>14</v>
      </c>
      <c r="AE20" s="1" t="str">
        <f t="shared" si="2"/>
        <v>cLn</v>
      </c>
      <c r="AF20" s="30"/>
      <c r="AG20" s="145"/>
      <c r="AH20" s="30"/>
      <c r="AI20" s="30"/>
      <c r="AJ20" s="30"/>
      <c r="AK20" s="30"/>
    </row>
    <row r="21" spans="3:37" x14ac:dyDescent="0.2">
      <c r="D21" s="21" t="s">
        <v>142</v>
      </c>
      <c r="E21" s="12"/>
      <c r="F21" s="105">
        <f>IF(fiub=0,0,IF(fiub&gt;indmax,0,fiub))</f>
        <v>30</v>
      </c>
      <c r="G21" s="35">
        <f>IF(F21=0,0,MATCH(F21,Ind!A:A,0))</f>
        <v>12</v>
      </c>
      <c r="H21" s="194" t="str">
        <f>IF(G21=0,"",INDEX(bdind,G21,csex))</f>
        <v>F</v>
      </c>
      <c r="I21" s="37" t="str">
        <f>IF(G21=0,"",J21&amp;" "&amp;K21)</f>
        <v>BLAISE Jeanne</v>
      </c>
      <c r="J21" s="106" t="str">
        <f>IF(G21=0,"",INDEX(bdind,G21,cnm))</f>
        <v>BLAISE</v>
      </c>
      <c r="K21" s="14" t="str">
        <f>IF(G21=0,"",INDEX(bdind,G21,cpm))</f>
        <v>Jeanne</v>
      </c>
      <c r="L21" s="13">
        <f>IF(G21=0,"",INDEX(bdind,G21,ciua))</f>
        <v>2</v>
      </c>
      <c r="M21" s="13" t="str">
        <f>IF(G21=0,"",INDEX(bdind,G21,cdua))</f>
        <v>17/02/1890</v>
      </c>
      <c r="N21" s="13" t="str">
        <f>IF(G21=0,"",INDEX(bdind,G21,clua))</f>
        <v>Montélimar</v>
      </c>
      <c r="O21" s="14">
        <f>IF(G21=0,"",INDEX(bdind,G21,ctua))</f>
        <v>0</v>
      </c>
      <c r="P21" s="111">
        <f>IF(G21=0,"",INDEX(bdind,G21,ciub))</f>
        <v>0</v>
      </c>
      <c r="Q21" s="13">
        <f>IF(G21=0,"",INDEX(bdind,G21,cdub))</f>
        <v>0</v>
      </c>
      <c r="R21" s="13">
        <f>IF(G21=0,"",INDEX(bdind,G21,club))</f>
        <v>0</v>
      </c>
      <c r="S21" s="14">
        <f>IF(G21=0,"",INDEX(bdind,G21,ctub))</f>
        <v>0</v>
      </c>
      <c r="T21" s="111">
        <f>IF(G21=0,"",INDEX(bdind,G21,ciuc))</f>
        <v>0</v>
      </c>
      <c r="U21" s="13">
        <f>IF(G21=0,"",INDEX(bdind,G21,cduc))</f>
        <v>0</v>
      </c>
      <c r="V21" s="13">
        <f>IF(G21=0,"",INDEX(bdind,G21,cluc))</f>
        <v>0</v>
      </c>
      <c r="W21" s="14">
        <f>IF(G21=0,"",INDEX(bdind,G21,ctuc))</f>
        <v>0</v>
      </c>
      <c r="AB21" s="1" t="s">
        <v>209</v>
      </c>
      <c r="AC21" s="1" t="s">
        <v>59</v>
      </c>
      <c r="AD21" s="30">
        <f>MATCH(AC21,Ind!$1:$1,0)</f>
        <v>15</v>
      </c>
      <c r="AE21" s="1" t="str">
        <f t="shared" si="2"/>
        <v>cDd</v>
      </c>
      <c r="AF21" s="30"/>
      <c r="AG21" s="145"/>
      <c r="AH21" s="30"/>
      <c r="AI21" s="30"/>
      <c r="AJ21" s="30"/>
      <c r="AK21" s="30"/>
    </row>
    <row r="22" spans="3:37" x14ac:dyDescent="0.2">
      <c r="D22" s="21" t="s">
        <v>143</v>
      </c>
      <c r="E22" s="12"/>
      <c r="F22" s="105">
        <f>IF(fiuc=0,0,IF(fiuc&gt;indmax,0,fiuc))</f>
        <v>0</v>
      </c>
      <c r="G22" s="35">
        <f>IF(F22=0,0,MATCH(F22,Ind!A:A,0))</f>
        <v>0</v>
      </c>
      <c r="H22" s="194" t="str">
        <f>IF(G22=0,"",INDEX(bdind,G22,csex))</f>
        <v/>
      </c>
      <c r="I22" s="37" t="str">
        <f>IF(G22=0,"",J22&amp;" "&amp;K22)</f>
        <v/>
      </c>
      <c r="J22" s="106" t="str">
        <f>IF(G22=0,"",INDEX(bdind,G22,cnm))</f>
        <v/>
      </c>
      <c r="K22" s="14" t="str">
        <f>IF(G22=0,"",INDEX(bdind,G22,cpm))</f>
        <v/>
      </c>
      <c r="L22" s="13" t="str">
        <f>IF(G22=0,"",INDEX(bdind,G22,ciua))</f>
        <v/>
      </c>
      <c r="M22" s="13" t="str">
        <f>IF(G22=0,"",INDEX(bdind,G22,cdua))</f>
        <v/>
      </c>
      <c r="N22" s="13" t="str">
        <f>IF(G22=0,"",INDEX(bdind,G22,clua))</f>
        <v/>
      </c>
      <c r="O22" s="14" t="str">
        <f>IF(G22=0,"",INDEX(bdind,G22,ctua))</f>
        <v/>
      </c>
      <c r="P22" s="111" t="str">
        <f>IF(G22=0,"",INDEX(bdind,G22,ciub))</f>
        <v/>
      </c>
      <c r="Q22" s="13" t="str">
        <f>IF(G22=0,"",INDEX(bdind,G22,cdub))</f>
        <v/>
      </c>
      <c r="R22" s="17" t="str">
        <f>IF(G22=0,"",INDEX(bdind,G22,club))</f>
        <v/>
      </c>
      <c r="S22" s="112" t="str">
        <f>IF(G22=0,"",INDEX(bdind,G22,ctub))</f>
        <v/>
      </c>
      <c r="T22" s="113" t="str">
        <f>IF(G22=0,"",INDEX(bdind,G22,ciuc))</f>
        <v/>
      </c>
      <c r="U22" s="17" t="str">
        <f>IF(G22=0,"",INDEX(bdind,G22,cduc))</f>
        <v/>
      </c>
      <c r="V22" s="17" t="str">
        <f>IF(G22=0,"",INDEX(bdind,G22,cluc))</f>
        <v/>
      </c>
      <c r="W22" s="112" t="str">
        <f>IF(G22=0,"",INDEX(bdind,G22,ctuc))</f>
        <v/>
      </c>
      <c r="AB22" s="1" t="s">
        <v>210</v>
      </c>
      <c r="AC22" s="1" t="s">
        <v>60</v>
      </c>
      <c r="AD22" s="30">
        <f>MATCH(AC22,Ind!$1:$1,0)</f>
        <v>16</v>
      </c>
      <c r="AE22" s="1" t="str">
        <f t="shared" si="2"/>
        <v>cLd</v>
      </c>
      <c r="AF22" s="30"/>
      <c r="AG22" s="145"/>
      <c r="AH22" s="30"/>
      <c r="AI22" s="30"/>
      <c r="AJ22" s="30"/>
      <c r="AK22" s="30"/>
    </row>
    <row r="23" spans="3:37" x14ac:dyDescent="0.2">
      <c r="D23" s="12"/>
      <c r="E23" s="12"/>
      <c r="F23" s="18"/>
      <c r="G23" s="18"/>
      <c r="H23" s="12"/>
      <c r="I23" s="12"/>
      <c r="J23" s="74"/>
      <c r="K23" s="12"/>
      <c r="L23" s="12"/>
      <c r="M23" s="12"/>
      <c r="N23" s="12"/>
      <c r="O23" s="12"/>
      <c r="P23" s="12"/>
      <c r="Q23" s="12"/>
      <c r="AB23" s="1" t="s">
        <v>211</v>
      </c>
      <c r="AC23" s="1" t="s">
        <v>119</v>
      </c>
      <c r="AD23" s="30">
        <f>MATCH(AC23,Ind!$1:$1,0)</f>
        <v>17</v>
      </c>
      <c r="AE23" s="1" t="str">
        <f t="shared" si="2"/>
        <v>cPat</v>
      </c>
      <c r="AF23" s="30"/>
      <c r="AG23" s="145"/>
      <c r="AH23" s="30"/>
      <c r="AI23" s="30"/>
      <c r="AJ23" s="30"/>
      <c r="AK23" s="30"/>
    </row>
    <row r="24" spans="3:37" x14ac:dyDescent="0.2">
      <c r="D24" s="12"/>
      <c r="E24" s="12"/>
      <c r="F24" s="18"/>
      <c r="G24" s="18"/>
      <c r="H24" s="12"/>
      <c r="I24" s="95" t="s">
        <v>532</v>
      </c>
      <c r="J24" s="74"/>
      <c r="K24" s="12"/>
      <c r="L24" s="12"/>
      <c r="M24" s="95" t="s">
        <v>611</v>
      </c>
      <c r="N24" s="12"/>
      <c r="O24" s="12"/>
      <c r="P24" s="12"/>
      <c r="Q24" s="12"/>
      <c r="AB24" s="1" t="s">
        <v>212</v>
      </c>
      <c r="AC24" s="1" t="s">
        <v>61</v>
      </c>
      <c r="AD24" s="30">
        <f>MATCH(AC24,Ind!$1:$1,0)</f>
        <v>18</v>
      </c>
      <c r="AE24" s="1" t="str">
        <f t="shared" si="2"/>
        <v>cNat</v>
      </c>
      <c r="AF24" s="30"/>
      <c r="AG24" s="145"/>
      <c r="AH24" s="30"/>
      <c r="AI24" s="30"/>
      <c r="AJ24" s="30"/>
      <c r="AK24" s="30"/>
    </row>
    <row r="25" spans="3:37" x14ac:dyDescent="0.2">
      <c r="D25" s="12"/>
      <c r="E25" s="12"/>
      <c r="F25" s="18"/>
      <c r="G25" s="18"/>
      <c r="H25" s="12"/>
      <c r="I25" s="47" t="s">
        <v>328</v>
      </c>
      <c r="J25" s="141">
        <f>IF(ISNA(MATCH(indref,idoc,0)),0,MATCH(indref,idoc,0))</f>
        <v>3</v>
      </c>
      <c r="K25" s="12"/>
      <c r="L25" s="12"/>
      <c r="M25" s="47" t="s">
        <v>375</v>
      </c>
      <c r="N25" s="48" t="s">
        <v>384</v>
      </c>
      <c r="O25" s="134">
        <f>IF(gadu3="c",3,IF(gadu2="b",2,IF(gadu1=0,1,0)))</f>
        <v>0</v>
      </c>
      <c r="P25" s="134">
        <f>MAX(Ind!E:E)</f>
        <v>8</v>
      </c>
      <c r="Q25" s="134">
        <f>DCOUNT(bdind,"Fa",R24:R25)</f>
        <v>35</v>
      </c>
      <c r="R25" s="48"/>
      <c r="S25" s="48"/>
      <c r="T25" s="48"/>
      <c r="U25" s="49"/>
      <c r="AB25" s="1" t="s">
        <v>213</v>
      </c>
      <c r="AC25" s="1" t="s">
        <v>62</v>
      </c>
      <c r="AD25" s="30">
        <f>MATCH(AC25,Ind!$1:$1,0)</f>
        <v>19</v>
      </c>
      <c r="AE25" s="1" t="str">
        <f>"c"&amp;AC25</f>
        <v>cPro</v>
      </c>
      <c r="AF25" s="30"/>
      <c r="AG25" s="145"/>
      <c r="AH25" s="30"/>
      <c r="AI25" s="30"/>
      <c r="AJ25" s="30"/>
      <c r="AK25" s="30"/>
    </row>
    <row r="26" spans="3:37" x14ac:dyDescent="0.2">
      <c r="D26" s="12"/>
      <c r="E26" s="11"/>
      <c r="F26" s="12"/>
      <c r="G26" s="12"/>
      <c r="H26" s="12"/>
      <c r="I26" s="2" t="s">
        <v>103</v>
      </c>
      <c r="J26" s="142" t="str">
        <f>IF(ldocref=0,"",INDEX(bddoc,ldocref,cdoc1))</f>
        <v/>
      </c>
      <c r="K26" s="12"/>
      <c r="L26" s="12"/>
      <c r="M26" s="2" t="s">
        <v>376</v>
      </c>
      <c r="N26" s="3" t="s">
        <v>377</v>
      </c>
      <c r="O26" s="3"/>
      <c r="P26" s="3"/>
      <c r="Q26" s="3"/>
      <c r="R26" s="3"/>
      <c r="S26" s="3"/>
      <c r="T26" s="3" t="s">
        <v>385</v>
      </c>
      <c r="U26" s="4" t="s">
        <v>387</v>
      </c>
      <c r="AB26" s="1" t="s">
        <v>214</v>
      </c>
      <c r="AC26" s="1" t="s">
        <v>63</v>
      </c>
      <c r="AD26" s="30">
        <f>MATCH(AC26,Ind!$1:$1,0)</f>
        <v>20</v>
      </c>
      <c r="AE26" s="1" t="str">
        <f t="shared" si="2"/>
        <v>cRel</v>
      </c>
      <c r="AF26" s="30"/>
      <c r="AG26" s="145"/>
      <c r="AH26" s="30"/>
      <c r="AI26" s="30"/>
      <c r="AJ26" s="30"/>
      <c r="AK26" s="30"/>
    </row>
    <row r="27" spans="3:37" x14ac:dyDescent="0.2">
      <c r="D27" s="24" t="s">
        <v>172</v>
      </c>
      <c r="E27" s="121">
        <f>IF(ISNA(MATCH(indref,Idev,0)),0,MATCH(indref,Idev,0))</f>
        <v>4</v>
      </c>
      <c r="F27" s="26"/>
      <c r="I27" s="2" t="s">
        <v>332</v>
      </c>
      <c r="J27" s="142" t="str">
        <f>IF(ldocref=0,"",INDEX(bddoc,ldocref,cdoc2))</f>
        <v>N</v>
      </c>
      <c r="M27" s="135" t="s">
        <v>285</v>
      </c>
      <c r="N27" s="133">
        <f>IF(ISNA(MATCH($M$27,Lds!A:A,0)),"",MATCH($M$27,Lds!A:A,0))</f>
        <v>48</v>
      </c>
      <c r="O27" s="123" t="str">
        <f>INDEX(Lds!$A:$B,$N$27,2)</f>
        <v>23. BLANC Jeanne</v>
      </c>
      <c r="P27" s="3"/>
      <c r="Q27" s="3"/>
      <c r="R27" s="18">
        <f>IF(ISNA(MATCH($M$27,Ind!H:H,0)),"",MATCH($M$27,Ind!H:H,0))</f>
        <v>35</v>
      </c>
      <c r="S27" s="136">
        <f>INDEX(bdind,R27,6)</f>
        <v>6</v>
      </c>
      <c r="T27" s="62">
        <f>IF(ISERROR(VALUE(_asc1)),VALUE(LEFT(_asc1,LEN(_asc1)-1)),VALUE(_asc1))</f>
        <v>6</v>
      </c>
      <c r="U27" s="137">
        <f>INDEX(bdind,R27,7)</f>
        <v>7</v>
      </c>
      <c r="AB27" s="1" t="s">
        <v>215</v>
      </c>
      <c r="AC27" s="1" t="s">
        <v>64</v>
      </c>
      <c r="AD27" s="30">
        <f>MATCH(AC27,Ind!$1:$1,0)</f>
        <v>21</v>
      </c>
      <c r="AE27" s="1" t="str">
        <f t="shared" si="2"/>
        <v>cIp</v>
      </c>
      <c r="AF27" s="30"/>
      <c r="AG27" s="145"/>
      <c r="AH27" s="30"/>
      <c r="AI27" s="30"/>
      <c r="AJ27" s="30"/>
      <c r="AK27" s="30"/>
    </row>
    <row r="28" spans="3:37" x14ac:dyDescent="0.2">
      <c r="C28" s="3"/>
      <c r="D28" s="24" t="s">
        <v>171</v>
      </c>
      <c r="E28" s="25" t="s">
        <v>136</v>
      </c>
      <c r="F28" s="26" t="s">
        <v>137</v>
      </c>
      <c r="G28" s="12"/>
      <c r="H28" s="12"/>
      <c r="I28" s="2" t="s">
        <v>333</v>
      </c>
      <c r="J28" s="142" t="str">
        <f>IF(ldocref=0,"",INDEX(bddoc,ldocref,cdoc3))</f>
        <v>D</v>
      </c>
      <c r="K28" s="12"/>
      <c r="L28" s="12"/>
      <c r="M28" s="151" t="str">
        <f>INDEX(Lds!$A:$B,$N$27+1,1)</f>
        <v>7e génération</v>
      </c>
      <c r="N28" s="44">
        <f>N27+1</f>
        <v>49</v>
      </c>
      <c r="O28" s="123">
        <f>INDEX(Lds!$A:$G,$N$27+1,2)</f>
        <v>0</v>
      </c>
      <c r="P28" s="3"/>
      <c r="Q28" s="123" t="str">
        <f>"x "&amp; RIGHT(INDEX(Lds!$A:$G,$N$27+1,7),4)</f>
        <v xml:space="preserve">x </v>
      </c>
      <c r="R28" s="3"/>
      <c r="S28" s="3"/>
      <c r="T28" s="12" t="str">
        <f>IF(M28="a",U27 &amp; M28,"")</f>
        <v/>
      </c>
      <c r="U28" s="4"/>
      <c r="AB28" s="1" t="s">
        <v>216</v>
      </c>
      <c r="AC28" s="1" t="s">
        <v>65</v>
      </c>
      <c r="AD28" s="30">
        <f>MATCH(AC28,Ind!$1:$1,0)</f>
        <v>22</v>
      </c>
      <c r="AE28" s="1" t="str">
        <f t="shared" si="2"/>
        <v>cIm</v>
      </c>
      <c r="AF28" s="30"/>
      <c r="AG28" s="145"/>
      <c r="AH28" s="30"/>
      <c r="AI28" s="30"/>
      <c r="AJ28" s="30"/>
      <c r="AK28" s="30"/>
    </row>
    <row r="29" spans="3:37" x14ac:dyDescent="0.2">
      <c r="C29" s="3"/>
      <c r="D29" s="21" t="s">
        <v>166</v>
      </c>
      <c r="E29" s="117" t="str">
        <f>IF(levenref=0,"",INDEX(bdeven,levenref,_cde1))</f>
        <v>1887</v>
      </c>
      <c r="F29" s="118" t="str">
        <f>IF(levenref=0,"",INDEX(bdeven,levenref,_cte1))</f>
        <v>Veuf, rentre en France avec son fils Victor et s'installe à Valence.</v>
      </c>
      <c r="G29" s="12"/>
      <c r="H29" s="12"/>
      <c r="I29" s="2" t="s">
        <v>334</v>
      </c>
      <c r="J29" s="142" t="str">
        <f>IF(ldocref=0,"",INDEX(bddoc,ldocref,cdoc4))</f>
        <v>Mc</v>
      </c>
      <c r="K29" s="12"/>
      <c r="L29" s="12"/>
      <c r="M29" s="151" t="str">
        <f>INDEX(Lds!$A:$B,$N$27+2,1)</f>
        <v>7.2.1</v>
      </c>
      <c r="N29" s="44">
        <f>N27+2</f>
        <v>50</v>
      </c>
      <c r="O29" s="123" t="str">
        <f>INDEX(Lds!$A:$G,$N$27+2,2)</f>
        <v>15. GAUTIER Paul</v>
      </c>
      <c r="P29" s="3"/>
      <c r="Q29" s="123" t="str">
        <f>"x " &amp; RIGHT(INDEX(Lds!$A:$G,$N$27+2,7),4)</f>
        <v xml:space="preserve">x </v>
      </c>
      <c r="R29" s="3"/>
      <c r="S29" s="3"/>
      <c r="T29" s="12" t="str">
        <f>IF(M29="b",U27 &amp; M29,"")</f>
        <v/>
      </c>
      <c r="U29" s="4"/>
      <c r="AB29" s="1" t="s">
        <v>217</v>
      </c>
      <c r="AC29" s="1" t="s">
        <v>150</v>
      </c>
      <c r="AD29" s="30">
        <f>MATCH(AC29,Ind!$1:$1,0)</f>
        <v>23</v>
      </c>
      <c r="AE29" s="1" t="str">
        <f t="shared" si="2"/>
        <v>cIua</v>
      </c>
      <c r="AF29" s="30"/>
      <c r="AG29" s="145"/>
      <c r="AH29" s="30"/>
      <c r="AI29" s="30"/>
      <c r="AJ29" s="30"/>
      <c r="AK29" s="30"/>
    </row>
    <row r="30" spans="3:37" x14ac:dyDescent="0.2">
      <c r="C30" s="3"/>
      <c r="D30" s="21" t="s">
        <v>167</v>
      </c>
      <c r="E30" s="117" t="str">
        <f>IF(levenref=0,"",INDEX(bdeven,levenref,_cde2))</f>
        <v/>
      </c>
      <c r="F30" s="118" t="str">
        <f>IF(levenref=0,"",INDEX(bdeven,levenref,_cte2))</f>
        <v/>
      </c>
      <c r="G30" s="12"/>
      <c r="H30" s="18"/>
      <c r="I30" s="2" t="s">
        <v>335</v>
      </c>
      <c r="J30" s="142" t="str">
        <f>IF(ldocref=0,"",INDEX(bddoc,ldocref,cdoc5))</f>
        <v>Mc</v>
      </c>
      <c r="K30" s="12"/>
      <c r="L30" s="12"/>
      <c r="M30" s="151">
        <f>INDEX(Lds!$A:$B,$N$27+3,1)</f>
        <v>0</v>
      </c>
      <c r="N30" s="44">
        <f>N27+3</f>
        <v>51</v>
      </c>
      <c r="O30" s="123" t="str">
        <f>INDEX(Lds!$A:$G,$N$27+3,2)</f>
        <v>39. AUBIN Sandrine</v>
      </c>
      <c r="P30" s="3"/>
      <c r="Q30" s="123" t="str">
        <f>"x " &amp; RIGHT(INDEX(Lds!$A:$G,$N$27+3,7),4)</f>
        <v>x 1975</v>
      </c>
      <c r="R30" s="3"/>
      <c r="S30" s="3"/>
      <c r="T30" s="12" t="s">
        <v>386</v>
      </c>
      <c r="U30" s="4"/>
      <c r="AB30" s="1" t="s">
        <v>218</v>
      </c>
      <c r="AC30" s="1" t="s">
        <v>151</v>
      </c>
      <c r="AD30" s="30">
        <f>MATCH(AC30,Ind!$1:$1,0)</f>
        <v>24</v>
      </c>
      <c r="AE30" s="1" t="str">
        <f t="shared" si="2"/>
        <v>cDua</v>
      </c>
      <c r="AF30" s="30"/>
      <c r="AG30" s="145"/>
      <c r="AH30" s="30"/>
      <c r="AI30" s="30"/>
      <c r="AJ30" s="30"/>
      <c r="AK30" s="30"/>
    </row>
    <row r="31" spans="3:37" x14ac:dyDescent="0.2">
      <c r="C31" s="3"/>
      <c r="D31" s="21" t="s">
        <v>168</v>
      </c>
      <c r="E31" s="117" t="str">
        <f>IF(levenref=0,"",INDEX(bdeven,levenref,_cde3))</f>
        <v/>
      </c>
      <c r="F31" s="118" t="str">
        <f>IF(levenref=0,"",INDEX(bdeven,levenref,_cte3))</f>
        <v/>
      </c>
      <c r="G31" s="12"/>
      <c r="H31" s="18"/>
      <c r="I31" s="2" t="s">
        <v>336</v>
      </c>
      <c r="J31" s="142" t="str">
        <f>IF(ldocref=0,"",INDEX(bddoc,ldocref,cdoc6))</f>
        <v/>
      </c>
      <c r="K31" s="12"/>
      <c r="L31" s="12"/>
      <c r="M31" s="138" t="s">
        <v>285</v>
      </c>
      <c r="N31" s="6"/>
      <c r="O31" s="6"/>
      <c r="P31" s="6"/>
      <c r="Q31" s="6"/>
      <c r="R31" s="139">
        <f>IF(ISNA(MATCH($M$31,Ind!H:H,0)),"",MATCH($M$31,Ind!H:H,0))</f>
        <v>35</v>
      </c>
      <c r="S31" s="140">
        <f>INDEX(bdind,R31,6)</f>
        <v>6</v>
      </c>
      <c r="T31" s="133">
        <f>IF(ISERROR(VALUE(_asc2)),VALUE(LEFT(_asc2,LEN(_asc2)-1)),VALUE(_asc2))</f>
        <v>6</v>
      </c>
      <c r="U31" s="102"/>
      <c r="AB31" s="1" t="s">
        <v>219</v>
      </c>
      <c r="AC31" s="1" t="s">
        <v>152</v>
      </c>
      <c r="AD31" s="30">
        <f>MATCH(AC31,Ind!$1:$1,0)</f>
        <v>25</v>
      </c>
      <c r="AE31" s="1" t="str">
        <f t="shared" si="2"/>
        <v>cLua</v>
      </c>
      <c r="AF31" s="30"/>
      <c r="AG31" s="145"/>
      <c r="AH31" s="30"/>
      <c r="AI31" s="30"/>
      <c r="AJ31" s="30"/>
      <c r="AK31" s="30"/>
    </row>
    <row r="32" spans="3:37" x14ac:dyDescent="0.2">
      <c r="C32" s="3"/>
      <c r="D32" s="21" t="s">
        <v>169</v>
      </c>
      <c r="E32" s="117" t="str">
        <f>IF(levenref=0,"",INDEX(bdeven,levenref,_cde4))</f>
        <v/>
      </c>
      <c r="F32" s="118" t="str">
        <f>IF(levenref=0,"",INDEX(bdeven,levenref,_cte4))</f>
        <v/>
      </c>
      <c r="H32" s="12"/>
      <c r="I32" s="5" t="s">
        <v>337</v>
      </c>
      <c r="J32" s="143" t="str">
        <f>IF(ldocref=0,"",INDEX(bddoc,ldocref,cdoc7))</f>
        <v/>
      </c>
      <c r="K32" s="12"/>
      <c r="T32" s="140">
        <f>VALUE(IF(LEN(_asc2)&gt;LEN(_des1),LEFT(_asc2,LEN(_asc2)-1),_asc2))</f>
        <v>6</v>
      </c>
      <c r="AB32" s="1" t="s">
        <v>220</v>
      </c>
      <c r="AC32" s="1" t="s">
        <v>153</v>
      </c>
      <c r="AD32" s="30">
        <f>MATCH(AC32,Ind!$1:$1,0)</f>
        <v>26</v>
      </c>
      <c r="AE32" s="1" t="str">
        <f t="shared" si="2"/>
        <v>cTua</v>
      </c>
      <c r="AF32" s="30"/>
      <c r="AG32" s="145"/>
      <c r="AH32" s="30"/>
      <c r="AI32" s="30"/>
      <c r="AJ32" s="30"/>
      <c r="AK32" s="30"/>
    </row>
    <row r="33" spans="3:37" x14ac:dyDescent="0.2">
      <c r="C33" s="3"/>
      <c r="D33" s="22" t="s">
        <v>170</v>
      </c>
      <c r="E33" s="119" t="str">
        <f>IF(levenref=0,"",INDEX(bdeven,levenref,_cde5))</f>
        <v/>
      </c>
      <c r="F33" s="120" t="str">
        <f>IF(levenref=0,"",INDEX(bdeven,levenref,_cte5))</f>
        <v/>
      </c>
      <c r="S33" s="87"/>
      <c r="T33" s="12"/>
      <c r="AB33" s="1" t="s">
        <v>221</v>
      </c>
      <c r="AC33" s="1" t="s">
        <v>154</v>
      </c>
      <c r="AD33" s="30">
        <f>MATCH(AC33,Ind!$1:$1,0)</f>
        <v>27</v>
      </c>
      <c r="AE33" s="1" t="str">
        <f t="shared" si="2"/>
        <v>cIub</v>
      </c>
      <c r="AF33" s="30"/>
      <c r="AG33" s="145"/>
      <c r="AH33" s="30"/>
      <c r="AI33" s="30"/>
      <c r="AJ33" s="30"/>
      <c r="AK33" s="30"/>
    </row>
    <row r="34" spans="3:37" x14ac:dyDescent="0.2">
      <c r="D34" s="1" t="s">
        <v>302</v>
      </c>
      <c r="M34" s="1" t="s">
        <v>39</v>
      </c>
      <c r="AB34" s="1" t="s">
        <v>222</v>
      </c>
      <c r="AC34" s="1" t="s">
        <v>155</v>
      </c>
      <c r="AD34" s="30">
        <f>MATCH(AC34,Ind!$1:$1,0)</f>
        <v>28</v>
      </c>
      <c r="AE34" s="1" t="str">
        <f t="shared" si="2"/>
        <v>cDub</v>
      </c>
      <c r="AF34" s="30"/>
      <c r="AG34" s="145"/>
      <c r="AH34" s="30"/>
      <c r="AI34" s="30"/>
      <c r="AJ34" s="30"/>
      <c r="AK34" s="30"/>
    </row>
    <row r="35" spans="3:37" x14ac:dyDescent="0.2">
      <c r="D35" s="47" t="s">
        <v>300</v>
      </c>
      <c r="E35" s="48"/>
      <c r="F35" s="48" t="s">
        <v>370</v>
      </c>
      <c r="G35" s="48" t="s">
        <v>301</v>
      </c>
      <c r="H35" s="48"/>
      <c r="I35" s="48" t="s">
        <v>297</v>
      </c>
      <c r="J35" s="49" t="s">
        <v>303</v>
      </c>
      <c r="M35" s="1" t="s">
        <v>40</v>
      </c>
      <c r="N35" s="1" t="s">
        <v>41</v>
      </c>
      <c r="O35" s="1" t="s">
        <v>827</v>
      </c>
      <c r="P35" s="1" t="s">
        <v>53</v>
      </c>
      <c r="Q35" s="1" t="s">
        <v>54</v>
      </c>
      <c r="R35" s="1" t="s">
        <v>103</v>
      </c>
      <c r="S35" s="1" t="s">
        <v>42</v>
      </c>
      <c r="T35" s="1" t="s">
        <v>43</v>
      </c>
      <c r="U35" s="1" t="s">
        <v>44</v>
      </c>
      <c r="AB35" s="1" t="s">
        <v>223</v>
      </c>
      <c r="AC35" s="1" t="s">
        <v>156</v>
      </c>
      <c r="AD35" s="30">
        <f>MATCH(AC35,Ind!$1:$1,0)</f>
        <v>29</v>
      </c>
      <c r="AE35" s="1" t="str">
        <f t="shared" si="2"/>
        <v>cLub</v>
      </c>
      <c r="AF35" s="30"/>
      <c r="AG35" s="145"/>
      <c r="AH35" s="30"/>
      <c r="AI35" s="30"/>
      <c r="AJ35" s="30"/>
      <c r="AK35" s="30"/>
    </row>
    <row r="36" spans="3:37" x14ac:dyDescent="0.2">
      <c r="D36" s="2" t="s">
        <v>276</v>
      </c>
      <c r="E36" s="3"/>
      <c r="F36" s="45">
        <v>59</v>
      </c>
      <c r="G36" s="45">
        <v>27</v>
      </c>
      <c r="H36" s="51" t="s">
        <v>927</v>
      </c>
      <c r="I36" s="50">
        <v>27</v>
      </c>
      <c r="J36" s="50">
        <v>27</v>
      </c>
      <c r="K36" s="122">
        <f>MAX(Ind!C:C)</f>
        <v>99</v>
      </c>
      <c r="M36" s="179">
        <v>510</v>
      </c>
      <c r="N36" s="179">
        <f>IF(ISNA(MATCH(sta,Ind!C:C,0)),0,MATCH(sta,Ind!C:C,0))</f>
        <v>0</v>
      </c>
      <c r="O36" s="179">
        <f>IF(stlg&gt;0,INDEX(bdind,stlg,cidx),0)</f>
        <v>0</v>
      </c>
      <c r="P36" s="41">
        <f>IF(stlg&gt;0,INDEX(bdind,stlg,cnm),0)</f>
        <v>0</v>
      </c>
      <c r="Q36" s="41">
        <f>IF(stlg&gt;0,INDEX(bdind,stlg,cpm),0)</f>
        <v>0</v>
      </c>
      <c r="R36" s="179" t="str">
        <f>P36 &amp; " " &amp; Q36</f>
        <v>0 0</v>
      </c>
      <c r="S36" s="41">
        <f>IF(stlg&gt;0,RIGHT(INDEX(bdind,stlg,cdn),4),0)</f>
        <v>0</v>
      </c>
      <c r="T36" s="41">
        <f>IF(stlg&gt;0,RIGHT(INDEX(bdind,stlg,cdd),4),0)</f>
        <v>0</v>
      </c>
      <c r="U36" s="179" t="str">
        <f>S36 &amp; "-" &amp; T36</f>
        <v>0-0</v>
      </c>
      <c r="V36" s="41">
        <f>sta/2</f>
        <v>255</v>
      </c>
      <c r="W36" s="41">
        <f>ROUND(sta/2,0)</f>
        <v>255</v>
      </c>
      <c r="X36" s="179">
        <f>W36-V36</f>
        <v>0</v>
      </c>
      <c r="AB36" s="1" t="s">
        <v>224</v>
      </c>
      <c r="AC36" s="1" t="s">
        <v>157</v>
      </c>
      <c r="AD36" s="30">
        <f>MATCH(AC36,Ind!$1:$1,0)</f>
        <v>30</v>
      </c>
      <c r="AE36" s="1" t="str">
        <f t="shared" si="2"/>
        <v>cTub</v>
      </c>
      <c r="AF36" s="30"/>
      <c r="AG36" s="145"/>
      <c r="AH36" s="30"/>
      <c r="AI36" s="30"/>
      <c r="AJ36" s="30"/>
      <c r="AK36" s="30"/>
    </row>
    <row r="37" spans="3:37" x14ac:dyDescent="0.2">
      <c r="D37" s="5" t="s">
        <v>277</v>
      </c>
      <c r="E37" s="6"/>
      <c r="F37" s="6"/>
      <c r="G37" s="46">
        <v>52</v>
      </c>
      <c r="H37" s="52" t="s">
        <v>927</v>
      </c>
      <c r="I37" s="50">
        <v>52</v>
      </c>
      <c r="M37" s="41">
        <f>sta*2</f>
        <v>1020</v>
      </c>
      <c r="N37" s="179">
        <f>IF(ISNA(MATCH(M37,Ind!C:C,0)),0,MATCH(M37,Ind!C:C,0))</f>
        <v>0</v>
      </c>
      <c r="R37" s="1" t="str">
        <f>IF($G$9="","",IF(INDEX(bdind,$G$9,cPat)=0,"",INDEX(bdind,$G$9,cPat)))</f>
        <v/>
      </c>
      <c r="AB37" s="1" t="s">
        <v>225</v>
      </c>
      <c r="AC37" s="1" t="s">
        <v>158</v>
      </c>
      <c r="AD37" s="30">
        <f>MATCH(AC37,Ind!$1:$1,0)</f>
        <v>31</v>
      </c>
      <c r="AE37" s="1" t="str">
        <f t="shared" si="2"/>
        <v>cIuc</v>
      </c>
      <c r="AF37" s="30"/>
      <c r="AG37" s="145"/>
      <c r="AH37" s="30"/>
      <c r="AI37" s="30"/>
      <c r="AJ37" s="30"/>
      <c r="AK37" s="30"/>
    </row>
    <row r="38" spans="3:37" x14ac:dyDescent="0.2">
      <c r="M38" s="41">
        <f>M37+1</f>
        <v>1021</v>
      </c>
      <c r="N38" s="179">
        <f>IF(ISNA(MATCH(M38,Ind!C:C,0)),0,MATCH(M38,Ind!C:C,0))</f>
        <v>0</v>
      </c>
      <c r="AB38" s="1" t="s">
        <v>226</v>
      </c>
      <c r="AC38" s="1" t="s">
        <v>159</v>
      </c>
      <c r="AD38" s="30">
        <f>MATCH(AC38,Ind!$1:$1,0)</f>
        <v>32</v>
      </c>
      <c r="AE38" s="1" t="str">
        <f t="shared" si="2"/>
        <v>cDuc</v>
      </c>
      <c r="AF38" s="30"/>
      <c r="AG38" s="145"/>
      <c r="AH38" s="30"/>
      <c r="AI38" s="30"/>
      <c r="AJ38" s="30"/>
      <c r="AK38" s="30"/>
    </row>
    <row r="39" spans="3:37" x14ac:dyDescent="0.2">
      <c r="M39" s="41">
        <f>sta+1</f>
        <v>511</v>
      </c>
      <c r="N39" s="41">
        <f>IF(ISNA(MATCH(M39,Ind!C:C,0)),0,MATCH(M39,Ind!C:C,0))</f>
        <v>0</v>
      </c>
      <c r="O39" s="41">
        <f>IF(N39&gt;0,INDEX(bdind,N39,cidx),0)</f>
        <v>0</v>
      </c>
      <c r="R39" s="41" t="e">
        <f>MATCH(O39,O40:O42,0)</f>
        <v>#N/A</v>
      </c>
      <c r="T39" s="179" t="e">
        <f>INDEX(T40:T42,R39,1)</f>
        <v>#N/A</v>
      </c>
      <c r="AB39" s="1" t="s">
        <v>227</v>
      </c>
      <c r="AC39" s="1" t="s">
        <v>160</v>
      </c>
      <c r="AD39" s="30">
        <f>MATCH(AC39,Ind!$1:$1,0)</f>
        <v>33</v>
      </c>
      <c r="AE39" s="1" t="str">
        <f t="shared" si="2"/>
        <v>cLuc</v>
      </c>
      <c r="AF39" s="30"/>
      <c r="AG39" s="145"/>
      <c r="AH39" s="30"/>
      <c r="AI39" s="30"/>
      <c r="AJ39" s="30"/>
      <c r="AK39" s="30"/>
    </row>
    <row r="40" spans="3:37" x14ac:dyDescent="0.2">
      <c r="O40" s="108" t="str">
        <f>IF(stlg=0,"",INDEX(bdind,stlg,ciua))</f>
        <v/>
      </c>
      <c r="P40" s="41" t="str">
        <f>IF(O40=0,"",RIGHT(INDEX(bdind,stlg,cdua),4))</f>
        <v/>
      </c>
      <c r="R40" s="41" t="str">
        <f>IF(O40=0,0,INDEX(bdind,stlg,clua))</f>
        <v/>
      </c>
      <c r="T40" s="41" t="str">
        <f>IF(O40=0,"","x "&amp;P40 &amp; " " &amp; R40)</f>
        <v xml:space="preserve">x  </v>
      </c>
      <c r="AB40" s="1" t="s">
        <v>228</v>
      </c>
      <c r="AC40" s="1" t="s">
        <v>161</v>
      </c>
      <c r="AD40" s="30">
        <f>MATCH(AC40,Ind!$1:$1,0)</f>
        <v>34</v>
      </c>
      <c r="AE40" s="1" t="str">
        <f t="shared" si="2"/>
        <v>cTuc</v>
      </c>
      <c r="AF40" s="30"/>
      <c r="AG40" s="145"/>
      <c r="AH40" s="30"/>
      <c r="AI40" s="30"/>
      <c r="AJ40" s="30"/>
      <c r="AK40" s="30"/>
    </row>
    <row r="41" spans="3:37" x14ac:dyDescent="0.2">
      <c r="O41" s="108" t="str">
        <f>IF(stlg=0,"",INDEX(bdind,stlg,ciub))</f>
        <v/>
      </c>
      <c r="P41" s="41" t="str">
        <f>IF(O41=0,0,RIGHT(INDEX(bdind,stlg,cdub),4))</f>
        <v/>
      </c>
      <c r="R41" s="41">
        <f>IF(O41=0,0,INDEX(bdind,stlg,club))</f>
        <v>0</v>
      </c>
      <c r="T41" s="41" t="str">
        <f>IF(O41=0,"","x "&amp;P41 &amp; " " &amp; R41)</f>
        <v>x  0</v>
      </c>
      <c r="AB41" s="1" t="s">
        <v>342</v>
      </c>
      <c r="AC41" s="1" t="s">
        <v>341</v>
      </c>
      <c r="AD41" s="30">
        <f>MATCH(AC41,Ind!$1:$1,0)</f>
        <v>35</v>
      </c>
      <c r="AE41" s="1" t="s">
        <v>343</v>
      </c>
      <c r="AF41" s="30"/>
      <c r="AG41" s="145"/>
      <c r="AH41" s="30"/>
      <c r="AI41" s="30"/>
      <c r="AJ41" s="30"/>
      <c r="AK41" s="30"/>
    </row>
    <row r="42" spans="3:37" x14ac:dyDescent="0.2">
      <c r="O42" s="108" t="str">
        <f>IF(stlg=0,"",INDEX(bdind,stlg,ciuc))</f>
        <v/>
      </c>
      <c r="P42" s="41" t="str">
        <f>IF(O42=0,0,RIGHT(INDEX(bdind,stlg,cduc),4))</f>
        <v/>
      </c>
      <c r="R42" s="41">
        <f>IF(O42=0,0,INDEX(bdind,stlg,cluc))</f>
        <v>0</v>
      </c>
      <c r="T42" s="41" t="str">
        <f>IF(O42=0,"","x "&amp;P42 &amp; " " &amp; R42)</f>
        <v>x  0</v>
      </c>
      <c r="AF42" s="30"/>
      <c r="AG42" s="145"/>
      <c r="AH42" s="30"/>
      <c r="AI42" s="30"/>
      <c r="AJ42" s="30"/>
      <c r="AK42" s="30"/>
    </row>
    <row r="43" spans="3:37" x14ac:dyDescent="0.2">
      <c r="AF43" s="30"/>
      <c r="AG43" s="145"/>
      <c r="AH43" s="30"/>
      <c r="AI43" s="30"/>
      <c r="AJ43" s="30"/>
      <c r="AK43" s="30"/>
    </row>
    <row r="44" spans="3:37" x14ac:dyDescent="0.2">
      <c r="AF44" s="30"/>
      <c r="AG44" s="145"/>
      <c r="AH44" s="30"/>
      <c r="AI44" s="30"/>
      <c r="AJ44" s="30"/>
      <c r="AK44" s="30"/>
    </row>
    <row r="45" spans="3:37" x14ac:dyDescent="0.2">
      <c r="AF45" s="30"/>
      <c r="AG45" s="145"/>
      <c r="AH45" s="30"/>
      <c r="AI45" s="30"/>
      <c r="AJ45" s="30"/>
      <c r="AK45" s="30"/>
    </row>
    <row r="46" spans="3:37" x14ac:dyDescent="0.2">
      <c r="AF46" s="30"/>
      <c r="AG46" s="145"/>
      <c r="AH46" s="30"/>
      <c r="AI46" s="30"/>
      <c r="AJ46" s="30"/>
      <c r="AK46" s="30"/>
    </row>
    <row r="47" spans="3:37" x14ac:dyDescent="0.2">
      <c r="AF47" s="30"/>
      <c r="AG47" s="145"/>
      <c r="AH47" s="30"/>
      <c r="AI47" s="30"/>
      <c r="AJ47" s="30"/>
      <c r="AK47" s="30"/>
    </row>
    <row r="48" spans="3:37" x14ac:dyDescent="0.2">
      <c r="AF48" s="30"/>
      <c r="AG48" s="30"/>
      <c r="AH48" s="30"/>
      <c r="AI48" s="30"/>
      <c r="AJ48" s="30"/>
      <c r="AK48" s="30"/>
    </row>
    <row r="49" spans="28:37" x14ac:dyDescent="0.2">
      <c r="AF49" s="30"/>
      <c r="AG49" s="145"/>
      <c r="AH49" s="30"/>
      <c r="AI49" s="30"/>
      <c r="AJ49" s="30"/>
      <c r="AK49" s="30"/>
    </row>
    <row r="50" spans="28:37" x14ac:dyDescent="0.2">
      <c r="AF50" s="30"/>
      <c r="AG50" s="30"/>
      <c r="AH50" s="30"/>
      <c r="AI50" s="30"/>
      <c r="AJ50" s="30"/>
      <c r="AK50" s="30"/>
    </row>
    <row r="51" spans="28:37" x14ac:dyDescent="0.2">
      <c r="AF51" s="30"/>
      <c r="AG51" s="30"/>
      <c r="AH51" s="30"/>
      <c r="AI51" s="30"/>
      <c r="AJ51" s="30"/>
      <c r="AK51" s="30"/>
    </row>
    <row r="52" spans="28:37" x14ac:dyDescent="0.2">
      <c r="AF52" s="30"/>
      <c r="AG52" s="145"/>
      <c r="AH52" s="30"/>
      <c r="AI52" s="30"/>
      <c r="AJ52" s="30"/>
      <c r="AK52" s="30"/>
    </row>
    <row r="53" spans="28:37" x14ac:dyDescent="0.2">
      <c r="AF53" s="30"/>
      <c r="AG53" s="30"/>
      <c r="AH53" s="30"/>
      <c r="AI53" s="30"/>
      <c r="AJ53" s="30"/>
      <c r="AK53" s="30"/>
    </row>
    <row r="54" spans="28:37" x14ac:dyDescent="0.2">
      <c r="AF54" s="30"/>
      <c r="AG54" s="30"/>
      <c r="AH54" s="30"/>
      <c r="AI54" s="30"/>
      <c r="AJ54" s="30"/>
      <c r="AK54" s="30"/>
    </row>
    <row r="55" spans="28:37" x14ac:dyDescent="0.2">
      <c r="AF55" s="30"/>
      <c r="AG55" s="145"/>
      <c r="AH55" s="30"/>
      <c r="AI55" s="30"/>
      <c r="AJ55" s="30"/>
      <c r="AK55" s="30"/>
    </row>
    <row r="56" spans="28:37" x14ac:dyDescent="0.2">
      <c r="AF56" s="30"/>
      <c r="AG56" s="30"/>
      <c r="AH56" s="30"/>
      <c r="AI56" s="30"/>
      <c r="AJ56" s="30"/>
      <c r="AK56" s="30"/>
    </row>
    <row r="57" spans="28:37" x14ac:dyDescent="0.2">
      <c r="AF57" s="30"/>
      <c r="AG57" s="30"/>
      <c r="AH57" s="30"/>
      <c r="AI57" s="30"/>
      <c r="AJ57" s="30"/>
      <c r="AK57" s="30"/>
    </row>
    <row r="58" spans="28:37" x14ac:dyDescent="0.2">
      <c r="AB58" s="1" t="s">
        <v>197</v>
      </c>
      <c r="AF58" s="30"/>
      <c r="AG58" s="30"/>
      <c r="AH58" s="30"/>
      <c r="AI58" s="30"/>
      <c r="AJ58" s="30"/>
      <c r="AK58" s="30"/>
    </row>
    <row r="59" spans="28:37" x14ac:dyDescent="0.2">
      <c r="AB59" s="1" t="s">
        <v>198</v>
      </c>
      <c r="AF59" s="30"/>
      <c r="AG59" s="145"/>
      <c r="AH59" s="30"/>
      <c r="AI59" s="30"/>
      <c r="AJ59" s="30"/>
      <c r="AK59" s="30"/>
    </row>
    <row r="60" spans="28:37" x14ac:dyDescent="0.2">
      <c r="AB60" s="1" t="s">
        <v>199</v>
      </c>
      <c r="AF60" s="30"/>
      <c r="AG60" s="145"/>
      <c r="AH60" s="30"/>
      <c r="AI60" s="30"/>
      <c r="AJ60" s="30"/>
      <c r="AK60" s="30"/>
    </row>
    <row r="61" spans="28:37" x14ac:dyDescent="0.2">
      <c r="AB61" s="1" t="s">
        <v>200</v>
      </c>
      <c r="AF61" s="30"/>
      <c r="AG61" s="145"/>
      <c r="AH61" s="30"/>
      <c r="AI61" s="30"/>
      <c r="AJ61" s="30"/>
      <c r="AK61" s="30"/>
    </row>
    <row r="62" spans="28:37" x14ac:dyDescent="0.2">
      <c r="AB62" s="1" t="s">
        <v>201</v>
      </c>
      <c r="AF62" s="30"/>
      <c r="AG62" s="145"/>
      <c r="AH62" s="30"/>
      <c r="AI62" s="30"/>
      <c r="AJ62" s="30"/>
      <c r="AK62" s="30"/>
    </row>
    <row r="63" spans="28:37" x14ac:dyDescent="0.2">
      <c r="AB63" s="1" t="s">
        <v>165</v>
      </c>
      <c r="AF63" s="30"/>
      <c r="AG63" s="145"/>
      <c r="AH63" s="30"/>
      <c r="AI63" s="30"/>
      <c r="AJ63" s="30"/>
      <c r="AK63" s="30"/>
    </row>
    <row r="64" spans="28:37" x14ac:dyDescent="0.2">
      <c r="AB64" s="1" t="s">
        <v>202</v>
      </c>
      <c r="AF64" s="30"/>
      <c r="AG64" s="145"/>
      <c r="AH64" s="30"/>
      <c r="AI64" s="30"/>
      <c r="AJ64" s="30"/>
      <c r="AK64" s="30"/>
    </row>
    <row r="65" spans="28:37" x14ac:dyDescent="0.2">
      <c r="AB65" s="1" t="s">
        <v>203</v>
      </c>
      <c r="AF65" s="30"/>
      <c r="AG65" s="145"/>
      <c r="AH65" s="30"/>
      <c r="AI65" s="30"/>
      <c r="AJ65" s="30"/>
      <c r="AK65" s="30"/>
    </row>
    <row r="66" spans="28:37" x14ac:dyDescent="0.2">
      <c r="AB66" s="1" t="s">
        <v>204</v>
      </c>
      <c r="AF66" s="30"/>
      <c r="AG66" s="145"/>
      <c r="AH66" s="30"/>
      <c r="AI66" s="30"/>
      <c r="AJ66" s="30"/>
      <c r="AK66" s="30"/>
    </row>
    <row r="67" spans="28:37" x14ac:dyDescent="0.2">
      <c r="AB67" s="1" t="s">
        <v>205</v>
      </c>
      <c r="AF67" s="30"/>
      <c r="AG67" s="145"/>
      <c r="AH67" s="30"/>
      <c r="AI67" s="30"/>
      <c r="AJ67" s="30"/>
      <c r="AK67" s="30"/>
    </row>
    <row r="68" spans="28:37" x14ac:dyDescent="0.2">
      <c r="AB68" s="1" t="s">
        <v>206</v>
      </c>
      <c r="AF68" s="30"/>
      <c r="AG68" s="145"/>
      <c r="AH68" s="30"/>
      <c r="AI68" s="30"/>
      <c r="AJ68" s="30"/>
      <c r="AK68" s="30"/>
    </row>
    <row r="69" spans="28:37" x14ac:dyDescent="0.2">
      <c r="AF69" s="30"/>
      <c r="AG69" s="30"/>
      <c r="AH69" s="30"/>
      <c r="AI69" s="30"/>
      <c r="AJ69" s="30"/>
      <c r="AK69" s="30"/>
    </row>
    <row r="70" spans="28:37" x14ac:dyDescent="0.2">
      <c r="AB70" s="1" t="s">
        <v>197</v>
      </c>
      <c r="AF70" s="30"/>
      <c r="AG70" s="30"/>
      <c r="AH70" s="30"/>
      <c r="AI70" s="30"/>
      <c r="AJ70" s="30"/>
      <c r="AK70" s="30"/>
    </row>
    <row r="71" spans="28:37" x14ac:dyDescent="0.2">
      <c r="AB71" s="1" t="s">
        <v>198</v>
      </c>
      <c r="AF71" s="30"/>
      <c r="AG71" s="30"/>
      <c r="AH71" s="30"/>
      <c r="AI71" s="30"/>
      <c r="AJ71" s="30"/>
      <c r="AK71" s="30"/>
    </row>
    <row r="72" spans="28:37" x14ac:dyDescent="0.2">
      <c r="AB72" s="1" t="s">
        <v>199</v>
      </c>
      <c r="AF72" s="30"/>
      <c r="AG72" s="30"/>
      <c r="AH72" s="30"/>
      <c r="AI72" s="30"/>
      <c r="AJ72" s="30"/>
      <c r="AK72" s="30"/>
    </row>
    <row r="73" spans="28:37" x14ac:dyDescent="0.2">
      <c r="AB73" s="1" t="s">
        <v>200</v>
      </c>
      <c r="AF73" s="30"/>
      <c r="AG73" s="30"/>
      <c r="AH73" s="30"/>
      <c r="AI73" s="30"/>
      <c r="AJ73" s="30"/>
      <c r="AK73" s="30"/>
    </row>
    <row r="74" spans="28:37" x14ac:dyDescent="0.2">
      <c r="AB74" s="1" t="s">
        <v>201</v>
      </c>
      <c r="AF74" s="30"/>
      <c r="AG74" s="30"/>
      <c r="AH74" s="30"/>
      <c r="AI74" s="30"/>
      <c r="AJ74" s="30"/>
      <c r="AK74" s="30"/>
    </row>
    <row r="75" spans="28:37" x14ac:dyDescent="0.2">
      <c r="AB75" s="1" t="s">
        <v>165</v>
      </c>
      <c r="AF75" s="30"/>
      <c r="AG75" s="30"/>
      <c r="AH75" s="30"/>
      <c r="AI75" s="30"/>
      <c r="AJ75" s="30"/>
      <c r="AK75" s="30"/>
    </row>
    <row r="76" spans="28:37" x14ac:dyDescent="0.2">
      <c r="AB76" s="1" t="s">
        <v>202</v>
      </c>
      <c r="AF76" s="30"/>
      <c r="AG76" s="30"/>
      <c r="AH76" s="30"/>
      <c r="AI76" s="30"/>
      <c r="AJ76" s="30"/>
      <c r="AK76" s="30"/>
    </row>
    <row r="77" spans="28:37" x14ac:dyDescent="0.2">
      <c r="AB77" s="1" t="s">
        <v>203</v>
      </c>
      <c r="AF77" s="30"/>
      <c r="AG77" s="30"/>
      <c r="AH77" s="30"/>
      <c r="AI77" s="30"/>
      <c r="AJ77" s="30"/>
      <c r="AK77" s="30"/>
    </row>
    <row r="78" spans="28:37" x14ac:dyDescent="0.2">
      <c r="AF78" s="30"/>
      <c r="AG78" s="30"/>
      <c r="AH78" s="30"/>
      <c r="AI78" s="30"/>
      <c r="AJ78" s="30"/>
      <c r="AK78" s="30"/>
    </row>
    <row r="79" spans="28:37" x14ac:dyDescent="0.2">
      <c r="AF79" s="30"/>
      <c r="AG79" s="30"/>
      <c r="AH79" s="30"/>
      <c r="AI79" s="30"/>
      <c r="AJ79" s="30"/>
      <c r="AK79" s="30"/>
    </row>
  </sheetData>
  <mergeCells count="4">
    <mergeCell ref="AH5:AJ5"/>
    <mergeCell ref="AC6:AE6"/>
    <mergeCell ref="AG6:AI6"/>
    <mergeCell ref="AK6:AM6"/>
  </mergeCells>
  <pageMargins left="0.39370078740157483" right="0.39370078740157483" top="0.31496062992125984" bottom="0.27559055118110237" header="0.31496062992125984" footer="0"/>
  <pageSetup paperSize="9" orientation="landscape" horizontalDpi="4294967293" verticalDpi="0" r:id="rId1"/>
  <headerFooter alignWithMargins="0"/>
  <colBreaks count="1" manualBreakCount="1">
    <brk id="2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258</vt:i4>
      </vt:variant>
    </vt:vector>
  </HeadingPairs>
  <TitlesOfParts>
    <vt:vector size="270" baseType="lpstr">
      <vt:lpstr>Ind</vt:lpstr>
      <vt:lpstr>Even</vt:lpstr>
      <vt:lpstr>Doc</vt:lpstr>
      <vt:lpstr>Lad</vt:lpstr>
      <vt:lpstr>Las</vt:lpstr>
      <vt:lpstr>Ta</vt:lpstr>
      <vt:lpstr>Lds</vt:lpstr>
      <vt:lpstr>Td</vt:lpstr>
      <vt:lpstr>Saisie</vt:lpstr>
      <vt:lpstr>Lad 22</vt:lpstr>
      <vt:lpstr>Prm</vt:lpstr>
      <vt:lpstr>Cal</vt:lpstr>
      <vt:lpstr>_asc1</vt:lpstr>
      <vt:lpstr>_asc2</vt:lpstr>
      <vt:lpstr>_cde1</vt:lpstr>
      <vt:lpstr>_cde2</vt:lpstr>
      <vt:lpstr>_cde3</vt:lpstr>
      <vt:lpstr>_cde4</vt:lpstr>
      <vt:lpstr>_cde5</vt:lpstr>
      <vt:lpstr>_cte1</vt:lpstr>
      <vt:lpstr>_cte2</vt:lpstr>
      <vt:lpstr>_cte3</vt:lpstr>
      <vt:lpstr>_cte4</vt:lpstr>
      <vt:lpstr>_cte5</vt:lpstr>
      <vt:lpstr>_des1</vt:lpstr>
      <vt:lpstr>_dun1</vt:lpstr>
      <vt:lpstr>_dun2</vt:lpstr>
      <vt:lpstr>_dun3</vt:lpstr>
      <vt:lpstr>_gad1</vt:lpstr>
      <vt:lpstr>_gad2</vt:lpstr>
      <vt:lpstr>ax</vt:lpstr>
      <vt:lpstr>bddoc</vt:lpstr>
      <vt:lpstr>bdeven</vt:lpstr>
      <vt:lpstr>bdind</vt:lpstr>
      <vt:lpstr>cans</vt:lpstr>
      <vt:lpstr>cas</vt:lpstr>
      <vt:lpstr>cdd</vt:lpstr>
      <vt:lpstr>cdn</vt:lpstr>
      <vt:lpstr>cdoc1</vt:lpstr>
      <vt:lpstr>cdoc2</vt:lpstr>
      <vt:lpstr>cdoc3</vt:lpstr>
      <vt:lpstr>cdoc4</vt:lpstr>
      <vt:lpstr>cdoc5</vt:lpstr>
      <vt:lpstr>cdoc6</vt:lpstr>
      <vt:lpstr>cdoc7</vt:lpstr>
      <vt:lpstr>cds</vt:lpstr>
      <vt:lpstr>cdua</vt:lpstr>
      <vt:lpstr>cdub</vt:lpstr>
      <vt:lpstr>cduc</vt:lpstr>
      <vt:lpstr>cfa</vt:lpstr>
      <vt:lpstr>cga</vt:lpstr>
      <vt:lpstr>cgad</vt:lpstr>
      <vt:lpstr>cgd</vt:lpstr>
      <vt:lpstr>cidev</vt:lpstr>
      <vt:lpstr>cidoc</vt:lpstr>
      <vt:lpstr>cidx</vt:lpstr>
      <vt:lpstr>cim</vt:lpstr>
      <vt:lpstr>cip</vt:lpstr>
      <vt:lpstr>ciua</vt:lpstr>
      <vt:lpstr>ciub</vt:lpstr>
      <vt:lpstr>ciuc</vt:lpstr>
      <vt:lpstr>cld</vt:lpstr>
      <vt:lpstr>cln</vt:lpstr>
      <vt:lpstr>clua</vt:lpstr>
      <vt:lpstr>club</vt:lpstr>
      <vt:lpstr>cluc</vt:lpstr>
      <vt:lpstr>cnat</vt:lpstr>
      <vt:lpstr>cnm</vt:lpstr>
      <vt:lpstr>cPat</vt:lpstr>
      <vt:lpstr>cpm</vt:lpstr>
      <vt:lpstr>cpro</vt:lpstr>
      <vt:lpstr>crel</vt:lpstr>
      <vt:lpstr>csex</vt:lpstr>
      <vt:lpstr>csm</vt:lpstr>
      <vt:lpstr>cst</vt:lpstr>
      <vt:lpstr>ctua</vt:lpstr>
      <vt:lpstr>ctub</vt:lpstr>
      <vt:lpstr>ctuc</vt:lpstr>
      <vt:lpstr>de_1</vt:lpstr>
      <vt:lpstr>de_2</vt:lpstr>
      <vt:lpstr>de_3</vt:lpstr>
      <vt:lpstr>de_4</vt:lpstr>
      <vt:lpstr>de_5</vt:lpstr>
      <vt:lpstr>docmax</vt:lpstr>
      <vt:lpstr>enfa</vt:lpstr>
      <vt:lpstr>enfb</vt:lpstr>
      <vt:lpstr>enfc</vt:lpstr>
      <vt:lpstr>evenmax</vt:lpstr>
      <vt:lpstr>fdd</vt:lpstr>
      <vt:lpstr>fdn</vt:lpstr>
      <vt:lpstr>fdoc1</vt:lpstr>
      <vt:lpstr>fdoc2</vt:lpstr>
      <vt:lpstr>fdoc3</vt:lpstr>
      <vt:lpstr>fdoc4</vt:lpstr>
      <vt:lpstr>fdoc5</vt:lpstr>
      <vt:lpstr>fdoc6</vt:lpstr>
      <vt:lpstr>fdoc7</vt:lpstr>
      <vt:lpstr>fdua</vt:lpstr>
      <vt:lpstr>fdub</vt:lpstr>
      <vt:lpstr>fduc</vt:lpstr>
      <vt:lpstr>fimere</vt:lpstr>
      <vt:lpstr>fipere</vt:lpstr>
      <vt:lpstr>firef</vt:lpstr>
      <vt:lpstr>fiua</vt:lpstr>
      <vt:lpstr>fiub</vt:lpstr>
      <vt:lpstr>fiuc</vt:lpstr>
      <vt:lpstr>fld</vt:lpstr>
      <vt:lpstr>flistenfa</vt:lpstr>
      <vt:lpstr>flistenfb</vt:lpstr>
      <vt:lpstr>flistenfc</vt:lpstr>
      <vt:lpstr>fln</vt:lpstr>
      <vt:lpstr>flua</vt:lpstr>
      <vt:lpstr>flub</vt:lpstr>
      <vt:lpstr>fluc</vt:lpstr>
      <vt:lpstr>fnat</vt:lpstr>
      <vt:lpstr>fnm</vt:lpstr>
      <vt:lpstr>fnpmere</vt:lpstr>
      <vt:lpstr>fnppere</vt:lpstr>
      <vt:lpstr>fnpua</vt:lpstr>
      <vt:lpstr>fnpub</vt:lpstr>
      <vt:lpstr>fnpuc</vt:lpstr>
      <vt:lpstr>fpat</vt:lpstr>
      <vt:lpstr>fpm</vt:lpstr>
      <vt:lpstr>fpro</vt:lpstr>
      <vt:lpstr>frel</vt:lpstr>
      <vt:lpstr>fsex</vt:lpstr>
      <vt:lpstr>fsm</vt:lpstr>
      <vt:lpstr>ftua</vt:lpstr>
      <vt:lpstr>ftub</vt:lpstr>
      <vt:lpstr>ftuc</vt:lpstr>
      <vt:lpstr>fvimere</vt:lpstr>
      <vt:lpstr>fvipere</vt:lpstr>
      <vt:lpstr>gadu</vt:lpstr>
      <vt:lpstr>gadu1</vt:lpstr>
      <vt:lpstr>gadu2</vt:lpstr>
      <vt:lpstr>gadu3</vt:lpstr>
      <vt:lpstr>gx</vt:lpstr>
      <vt:lpstr>Idev</vt:lpstr>
      <vt:lpstr>idoc</vt:lpstr>
      <vt:lpstr>idxdispo</vt:lpstr>
      <vt:lpstr>Lad!Impression_des_titres</vt:lpstr>
      <vt:lpstr>'Lad 22'!Impression_des_titres</vt:lpstr>
      <vt:lpstr>Las!Impression_des_titres</vt:lpstr>
      <vt:lpstr>Lds!Impression_des_titres</vt:lpstr>
      <vt:lpstr>indmax</vt:lpstr>
      <vt:lpstr>indref</vt:lpstr>
      <vt:lpstr>ldocref</vt:lpstr>
      <vt:lpstr>levenref</vt:lpstr>
      <vt:lpstr>lgad</vt:lpstr>
      <vt:lpstr>lgdoc</vt:lpstr>
      <vt:lpstr>lgeven</vt:lpstr>
      <vt:lpstr>lgind</vt:lpstr>
      <vt:lpstr>lgref</vt:lpstr>
      <vt:lpstr>lgua</vt:lpstr>
      <vt:lpstr>lgub</vt:lpstr>
      <vt:lpstr>lguc</vt:lpstr>
      <vt:lpstr>ligref</vt:lpstr>
      <vt:lpstr>lrefim</vt:lpstr>
      <vt:lpstr>lrefip</vt:lpstr>
      <vt:lpstr>lrefua</vt:lpstr>
      <vt:lpstr>lrefub</vt:lpstr>
      <vt:lpstr>lrefuc</vt:lpstr>
      <vt:lpstr>nasc1</vt:lpstr>
      <vt:lpstr>nasc2</vt:lpstr>
      <vt:lpstr>nbenfa</vt:lpstr>
      <vt:lpstr>nbenfb</vt:lpstr>
      <vt:lpstr>nbenfc</vt:lpstr>
      <vt:lpstr>nimplex</vt:lpstr>
      <vt:lpstr>npgad</vt:lpstr>
      <vt:lpstr>npgad1</vt:lpstr>
      <vt:lpstr>npgad2</vt:lpstr>
      <vt:lpstr>npgad3</vt:lpstr>
      <vt:lpstr>refDd</vt:lpstr>
      <vt:lpstr>refdda</vt:lpstr>
      <vt:lpstr>refddb</vt:lpstr>
      <vt:lpstr>refddc</vt:lpstr>
      <vt:lpstr>refde1</vt:lpstr>
      <vt:lpstr>refde2</vt:lpstr>
      <vt:lpstr>refde3</vt:lpstr>
      <vt:lpstr>refde4</vt:lpstr>
      <vt:lpstr>refde5</vt:lpstr>
      <vt:lpstr>refDn</vt:lpstr>
      <vt:lpstr>refdna</vt:lpstr>
      <vt:lpstr>refdnb</vt:lpstr>
      <vt:lpstr>refdnc</vt:lpstr>
      <vt:lpstr>refdoc1</vt:lpstr>
      <vt:lpstr>refdoc2</vt:lpstr>
      <vt:lpstr>refdoc3</vt:lpstr>
      <vt:lpstr>refdoc4</vt:lpstr>
      <vt:lpstr>refdoc5</vt:lpstr>
      <vt:lpstr>refdoc6</vt:lpstr>
      <vt:lpstr>refdoc7</vt:lpstr>
      <vt:lpstr>refdua</vt:lpstr>
      <vt:lpstr>refdub</vt:lpstr>
      <vt:lpstr>refduc</vt:lpstr>
      <vt:lpstr>refgad1</vt:lpstr>
      <vt:lpstr>refgad2</vt:lpstr>
      <vt:lpstr>refgad3</vt:lpstr>
      <vt:lpstr>refIm</vt:lpstr>
      <vt:lpstr>refIp</vt:lpstr>
      <vt:lpstr>refIua</vt:lpstr>
      <vt:lpstr>refIub</vt:lpstr>
      <vt:lpstr>refIuc</vt:lpstr>
      <vt:lpstr>refLd</vt:lpstr>
      <vt:lpstr>reflda</vt:lpstr>
      <vt:lpstr>refldb</vt:lpstr>
      <vt:lpstr>refldc</vt:lpstr>
      <vt:lpstr>refLn</vt:lpstr>
      <vt:lpstr>reflna</vt:lpstr>
      <vt:lpstr>reflnb</vt:lpstr>
      <vt:lpstr>reflnc</vt:lpstr>
      <vt:lpstr>reflua</vt:lpstr>
      <vt:lpstr>reflub</vt:lpstr>
      <vt:lpstr>refluc</vt:lpstr>
      <vt:lpstr>refNat</vt:lpstr>
      <vt:lpstr>refnm</vt:lpstr>
      <vt:lpstr>refnp</vt:lpstr>
      <vt:lpstr>refnpa</vt:lpstr>
      <vt:lpstr>refnpb</vt:lpstr>
      <vt:lpstr>refnpc</vt:lpstr>
      <vt:lpstr>refPat</vt:lpstr>
      <vt:lpstr>refPm</vt:lpstr>
      <vt:lpstr>refPro</vt:lpstr>
      <vt:lpstr>refRel</vt:lpstr>
      <vt:lpstr>refSex</vt:lpstr>
      <vt:lpstr>refSm</vt:lpstr>
      <vt:lpstr>refte1</vt:lpstr>
      <vt:lpstr>refte2</vt:lpstr>
      <vt:lpstr>refte3</vt:lpstr>
      <vt:lpstr>refte4</vt:lpstr>
      <vt:lpstr>refte5</vt:lpstr>
      <vt:lpstr>reftua</vt:lpstr>
      <vt:lpstr>reftub</vt:lpstr>
      <vt:lpstr>reftuc</vt:lpstr>
      <vt:lpstr>sta</vt:lpstr>
      <vt:lpstr>stadlu</vt:lpstr>
      <vt:lpstr>stah</vt:lpstr>
      <vt:lpstr>stam</vt:lpstr>
      <vt:lpstr>stap</vt:lpstr>
      <vt:lpstr>stidx</vt:lpstr>
      <vt:lpstr>stlg</vt:lpstr>
      <vt:lpstr>Stmax</vt:lpstr>
      <vt:lpstr>stnd</vt:lpstr>
      <vt:lpstr>stnp</vt:lpstr>
      <vt:lpstr>te_1</vt:lpstr>
      <vt:lpstr>te_2</vt:lpstr>
      <vt:lpstr>te_3</vt:lpstr>
      <vt:lpstr>te_4</vt:lpstr>
      <vt:lpstr>te_5</vt:lpstr>
      <vt:lpstr>testidx</vt:lpstr>
      <vt:lpstr>tlndmere</vt:lpstr>
      <vt:lpstr>tlndpere</vt:lpstr>
      <vt:lpstr>tlnpmere</vt:lpstr>
      <vt:lpstr>tlnppere</vt:lpstr>
      <vt:lpstr>tlnpua</vt:lpstr>
      <vt:lpstr>tlnpub</vt:lpstr>
      <vt:lpstr>tlnpuc</vt:lpstr>
      <vt:lpstr>tlsexa</vt:lpstr>
      <vt:lpstr>tlsexb</vt:lpstr>
      <vt:lpstr>tlsexc</vt:lpstr>
      <vt:lpstr>tlsexm</vt:lpstr>
      <vt:lpstr>tlsexp</vt:lpstr>
      <vt:lpstr>vala</vt:lpstr>
      <vt:lpstr>vald</vt:lpstr>
      <vt:lpstr>validliste</vt:lpstr>
      <vt:lpstr>vlad</vt:lpstr>
      <vt:lpstr>vlas</vt:lpstr>
      <vt:lpstr>vlds</vt:lpstr>
      <vt:lpstr>vnasc</vt:lpstr>
      <vt:lpstr>vndesc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TRIBU</dc:title>
  <dc:subject>Généalogie</dc:subject>
  <dc:creator>mgtbob</dc:creator>
  <dc:description>Version 1.1 demo</dc:description>
  <cp:lastModifiedBy>HpClient</cp:lastModifiedBy>
  <cp:lastPrinted>2001-07-19T14:30:52Z</cp:lastPrinted>
  <dcterms:created xsi:type="dcterms:W3CDTF">2001-03-20T07:27:45Z</dcterms:created>
  <dcterms:modified xsi:type="dcterms:W3CDTF">2020-03-11T11:17:00Z</dcterms:modified>
</cp:coreProperties>
</file>