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3.xml" ContentType="application/vnd.openxmlformats-officedocument.drawing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36.xml" ContentType="application/vnd.ms-office.activeX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4.xml" ContentType="application/vnd.openxmlformats-officedocument.drawing+xml"/>
  <Override PartName="/xl/activeX/activeX37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40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xl/activeX/activeX45.xml" ContentType="application/vnd.ms-office.activeX+xml"/>
  <Override PartName="/xl/activeX/activeX46.xml" ContentType="application/vnd.ms-office.activeX+xml"/>
  <Override PartName="/xl/activeX/activeX47.xml" ContentType="application/vnd.ms-office.activeX+xml"/>
  <Override PartName="/xl/activeX/activeX48.xml" ContentType="application/vnd.ms-office.activeX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5.xml" ContentType="application/vnd.openxmlformats-officedocument.drawing+xml"/>
  <Override PartName="/xl/activeX/activeX49.xml" ContentType="application/vnd.ms-office.activeX+xml"/>
  <Override PartName="/xl/activeX/activeX50.xml" ContentType="application/vnd.ms-office.activeX+xml"/>
  <Override PartName="/xl/activeX/activeX51.xml" ContentType="application/vnd.ms-office.activeX+xml"/>
  <Override PartName="/xl/activeX/activeX52.xml" ContentType="application/vnd.ms-office.activeX+xml"/>
  <Override PartName="/xl/activeX/activeX53.xml" ContentType="application/vnd.ms-office.activeX+xml"/>
  <Override PartName="/xl/activeX/activeX54.xml" ContentType="application/vnd.ms-office.activeX+xml"/>
  <Override PartName="/xl/activeX/activeX55.xml" ContentType="application/vnd.ms-office.activeX+xml"/>
  <Override PartName="/xl/activeX/activeX56.xml" ContentType="application/vnd.ms-office.activeX+xml"/>
  <Override PartName="/xl/activeX/activeX57.xml" ContentType="application/vnd.ms-office.activeX+xml"/>
  <Override PartName="/xl/activeX/activeX58.xml" ContentType="application/vnd.ms-office.activeX+xml"/>
  <Override PartName="/xl/activeX/activeX59.xml" ContentType="application/vnd.ms-office.activeX+xml"/>
  <Override PartName="/xl/activeX/activeX60.xml" ContentType="application/vnd.ms-office.activeX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drawings/drawing6.xml" ContentType="application/vnd.openxmlformats-officedocument.drawing+xml"/>
  <Override PartName="/xl/activeX/activeX61.xml" ContentType="application/vnd.ms-office.activeX+xml"/>
  <Override PartName="/xl/activeX/activeX62.xml" ContentType="application/vnd.ms-office.activeX+xml"/>
  <Override PartName="/xl/activeX/activeX63.xml" ContentType="application/vnd.ms-office.activeX+xml"/>
  <Override PartName="/xl/activeX/activeX64.xml" ContentType="application/vnd.ms-office.activeX+xml"/>
  <Override PartName="/xl/activeX/activeX65.xml" ContentType="application/vnd.ms-office.activeX+xml"/>
  <Override PartName="/xl/activeX/activeX66.xml" ContentType="application/vnd.ms-office.activeX+xml"/>
  <Override PartName="/xl/activeX/activeX67.xml" ContentType="application/vnd.ms-office.activeX+xml"/>
  <Override PartName="/xl/activeX/activeX68.xml" ContentType="application/vnd.ms-office.activeX+xml"/>
  <Override PartName="/xl/activeX/activeX69.xml" ContentType="application/vnd.ms-office.activeX+xml"/>
  <Override PartName="/xl/activeX/activeX70.xml" ContentType="application/vnd.ms-office.activeX+xml"/>
  <Override PartName="/xl/activeX/activeX71.xml" ContentType="application/vnd.ms-office.activeX+xml"/>
  <Override PartName="/xl/activeX/activeX72.xml" ContentType="application/vnd.ms-office.activeX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drawings/drawing7.xml" ContentType="application/vnd.openxmlformats-officedocument.drawing+xml"/>
  <Override PartName="/xl/activeX/activeX73.xml" ContentType="application/vnd.ms-office.activeX+xml"/>
  <Override PartName="/xl/activeX/activeX74.xml" ContentType="application/vnd.ms-office.activeX+xml"/>
  <Override PartName="/xl/activeX/activeX75.xml" ContentType="application/vnd.ms-office.activeX+xml"/>
  <Override PartName="/xl/activeX/activeX76.xml" ContentType="application/vnd.ms-office.activeX+xml"/>
  <Override PartName="/xl/activeX/activeX77.xml" ContentType="application/vnd.ms-office.activeX+xml"/>
  <Override PartName="/xl/activeX/activeX78.xml" ContentType="application/vnd.ms-office.activeX+xml"/>
  <Override PartName="/xl/activeX/activeX79.xml" ContentType="application/vnd.ms-office.activeX+xml"/>
  <Override PartName="/xl/activeX/activeX80.xml" ContentType="application/vnd.ms-office.activeX+xml"/>
  <Override PartName="/xl/activeX/activeX81.xml" ContentType="application/vnd.ms-office.activeX+xml"/>
  <Override PartName="/xl/activeX/activeX82.xml" ContentType="application/vnd.ms-office.activeX+xml"/>
  <Override PartName="/xl/activeX/activeX83.xml" ContentType="application/vnd.ms-office.activeX+xml"/>
  <Override PartName="/xl/activeX/activeX84.xml" ContentType="application/vnd.ms-office.activeX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drawings/drawing8.xml" ContentType="application/vnd.openxmlformats-officedocument.drawing+xml"/>
  <Override PartName="/xl/activeX/activeX85.xml" ContentType="application/vnd.ms-office.activeX+xml"/>
  <Override PartName="/xl/activeX/activeX86.xml" ContentType="application/vnd.ms-office.activeX+xml"/>
  <Override PartName="/xl/activeX/activeX87.xml" ContentType="application/vnd.ms-office.activeX+xml"/>
  <Override PartName="/xl/activeX/activeX88.xml" ContentType="application/vnd.ms-office.activeX+xml"/>
  <Override PartName="/xl/activeX/activeX89.xml" ContentType="application/vnd.ms-office.activeX+xml"/>
  <Override PartName="/xl/activeX/activeX90.xml" ContentType="application/vnd.ms-office.activeX+xml"/>
  <Override PartName="/xl/activeX/activeX91.xml" ContentType="application/vnd.ms-office.activeX+xml"/>
  <Override PartName="/xl/activeX/activeX92.xml" ContentType="application/vnd.ms-office.activeX+xml"/>
  <Override PartName="/xl/activeX/activeX93.xml" ContentType="application/vnd.ms-office.activeX+xml"/>
  <Override PartName="/xl/activeX/activeX94.xml" ContentType="application/vnd.ms-office.activeX+xml"/>
  <Override PartName="/xl/activeX/activeX95.xml" ContentType="application/vnd.ms-office.activeX+xml"/>
  <Override PartName="/xl/activeX/activeX96.xml" ContentType="application/vnd.ms-office.activeX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drawings/drawing9.xml" ContentType="application/vnd.openxmlformats-officedocument.drawing+xml"/>
  <Override PartName="/xl/activeX/activeX97.xml" ContentType="application/vnd.ms-office.activeX+xml"/>
  <Override PartName="/xl/activeX/activeX98.xml" ContentType="application/vnd.ms-office.activeX+xml"/>
  <Override PartName="/xl/activeX/activeX99.xml" ContentType="application/vnd.ms-office.activeX+xml"/>
  <Override PartName="/xl/activeX/activeX100.xml" ContentType="application/vnd.ms-office.activeX+xml"/>
  <Override PartName="/xl/activeX/activeX101.xml" ContentType="application/vnd.ms-office.activeX+xml"/>
  <Override PartName="/xl/activeX/activeX102.xml" ContentType="application/vnd.ms-office.activeX+xml"/>
  <Override PartName="/xl/activeX/activeX103.xml" ContentType="application/vnd.ms-office.activeX+xml"/>
  <Override PartName="/xl/activeX/activeX104.xml" ContentType="application/vnd.ms-office.activeX+xml"/>
  <Override PartName="/xl/activeX/activeX105.xml" ContentType="application/vnd.ms-office.activeX+xml"/>
  <Override PartName="/xl/activeX/activeX106.xml" ContentType="application/vnd.ms-office.activeX+xml"/>
  <Override PartName="/xl/activeX/activeX107.xml" ContentType="application/vnd.ms-office.activeX+xml"/>
  <Override PartName="/xl/activeX/activeX108.xml" ContentType="application/vnd.ms-office.activeX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drawings/drawing10.xml" ContentType="application/vnd.openxmlformats-officedocument.drawing+xml"/>
  <Override PartName="/xl/activeX/activeX109.xml" ContentType="application/vnd.ms-office.activeX+xml"/>
  <Override PartName="/xl/activeX/activeX110.xml" ContentType="application/vnd.ms-office.activeX+xml"/>
  <Override PartName="/xl/activeX/activeX111.xml" ContentType="application/vnd.ms-office.activeX+xml"/>
  <Override PartName="/xl/activeX/activeX112.xml" ContentType="application/vnd.ms-office.activeX+xml"/>
  <Override PartName="/xl/activeX/activeX113.xml" ContentType="application/vnd.ms-office.activeX+xml"/>
  <Override PartName="/xl/activeX/activeX114.xml" ContentType="application/vnd.ms-office.activeX+xml"/>
  <Override PartName="/xl/activeX/activeX115.xml" ContentType="application/vnd.ms-office.activeX+xml"/>
  <Override PartName="/xl/activeX/activeX116.xml" ContentType="application/vnd.ms-office.activeX+xml"/>
  <Override PartName="/xl/activeX/activeX117.xml" ContentType="application/vnd.ms-office.activeX+xml"/>
  <Override PartName="/xl/activeX/activeX118.xml" ContentType="application/vnd.ms-office.activeX+xml"/>
  <Override PartName="/xl/activeX/activeX119.xml" ContentType="application/vnd.ms-office.activeX+xml"/>
  <Override PartName="/xl/activeX/activeX120.xml" ContentType="application/vnd.ms-office.activeX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drawings/drawing11.xml" ContentType="application/vnd.openxmlformats-officedocument.drawing+xml"/>
  <Override PartName="/xl/activeX/activeX121.xml" ContentType="application/vnd.ms-office.activeX+xml"/>
  <Override PartName="/xl/activeX/activeX122.xml" ContentType="application/vnd.ms-office.activeX+xml"/>
  <Override PartName="/xl/activeX/activeX123.xml" ContentType="application/vnd.ms-office.activeX+xml"/>
  <Override PartName="/xl/activeX/activeX124.xml" ContentType="application/vnd.ms-office.activeX+xml"/>
  <Override PartName="/xl/activeX/activeX125.xml" ContentType="application/vnd.ms-office.activeX+xml"/>
  <Override PartName="/xl/activeX/activeX126.xml" ContentType="application/vnd.ms-office.activeX+xml"/>
  <Override PartName="/xl/activeX/activeX127.xml" ContentType="application/vnd.ms-office.activeX+xml"/>
  <Override PartName="/xl/activeX/activeX128.xml" ContentType="application/vnd.ms-office.activeX+xml"/>
  <Override PartName="/xl/activeX/activeX129.xml" ContentType="application/vnd.ms-office.activeX+xml"/>
  <Override PartName="/xl/activeX/activeX130.xml" ContentType="application/vnd.ms-office.activeX+xml"/>
  <Override PartName="/xl/activeX/activeX131.xml" ContentType="application/vnd.ms-office.activeX+xml"/>
  <Override PartName="/xl/activeX/activeX132.xml" ContentType="application/vnd.ms-office.activeX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12.xml" ContentType="application/vnd.openxmlformats-officedocument.drawing+xml"/>
  <Override PartName="/xl/activeX/activeX133.xml" ContentType="application/vnd.ms-office.activeX+xml"/>
  <Override PartName="/xl/activeX/activeX134.xml" ContentType="application/vnd.ms-office.activeX+xml"/>
  <Override PartName="/xl/activeX/activeX135.xml" ContentType="application/vnd.ms-office.activeX+xml"/>
  <Override PartName="/xl/activeX/activeX136.xml" ContentType="application/vnd.ms-office.activeX+xml"/>
  <Override PartName="/xl/activeX/activeX137.xml" ContentType="application/vnd.ms-office.activeX+xml"/>
  <Override PartName="/xl/activeX/activeX138.xml" ContentType="application/vnd.ms-office.activeX+xml"/>
  <Override PartName="/xl/activeX/activeX139.xml" ContentType="application/vnd.ms-office.activeX+xml"/>
  <Override PartName="/xl/activeX/activeX140.xml" ContentType="application/vnd.ms-office.activeX+xml"/>
  <Override PartName="/xl/activeX/activeX141.xml" ContentType="application/vnd.ms-office.activeX+xml"/>
  <Override PartName="/xl/activeX/activeX142.xml" ContentType="application/vnd.ms-office.activeX+xml"/>
  <Override PartName="/xl/activeX/activeX143.xml" ContentType="application/vnd.ms-office.activeX+xml"/>
  <Override PartName="/xl/activeX/activeX144.xml" ContentType="application/vnd.ms-office.activeX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89093DA7-302A-4C3D-BC31-66FCB1D2897A}" xr6:coauthVersionLast="45" xr6:coauthVersionMax="45" xr10:uidLastSave="{00000000-0000-0000-0000-000000000000}"/>
  <bookViews>
    <workbookView xWindow="-23910" yWindow="0" windowWidth="23805" windowHeight="12900" tabRatio="712" activeTab="11" xr2:uid="{F577F9EF-D530-4228-9988-FF8EC8617778}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Listes" sheetId="13" r:id="rId13"/>
  </sheets>
  <externalReferences>
    <externalReference r:id="rId14"/>
  </externalReferences>
  <definedNames>
    <definedName name="_xlnm._FilterDatabase" localSheetId="11" hidden="1">Décembre!$F$6:$H$7</definedName>
    <definedName name="Année">Listes!$B$2:$B$14</definedName>
    <definedName name="_xlnm.Criteria" localSheetId="11">Décembre!$O$6</definedName>
    <definedName name="Mois">Listes!$A$2:$A$13</definedName>
    <definedName name="quantite">[1]Listes!$A$16:$A$18</definedName>
    <definedName name="statut">[1]Listes!$A$20:$A$22</definedName>
    <definedName name="Statut2">Listes!$B$20:$B$23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1" i="12" l="1"/>
  <c r="I12" i="12"/>
  <c r="I13" i="12"/>
  <c r="I14" i="12"/>
  <c r="I15" i="12"/>
  <c r="H11" i="12"/>
  <c r="H12" i="12"/>
  <c r="H13" i="12"/>
  <c r="H14" i="12"/>
  <c r="H15" i="12"/>
  <c r="G11" i="12"/>
  <c r="G12" i="12"/>
  <c r="G13" i="12"/>
  <c r="G14" i="12"/>
  <c r="G15" i="12"/>
  <c r="E14" i="13" l="1"/>
  <c r="G7" i="1" s="1"/>
  <c r="E13" i="13"/>
  <c r="H7" i="2" s="1"/>
  <c r="E12" i="13"/>
  <c r="H7" i="3" s="1"/>
  <c r="E11" i="13"/>
  <c r="E10" i="13"/>
  <c r="E9" i="13"/>
  <c r="E8" i="13"/>
  <c r="H7" i="7" s="1"/>
  <c r="E7" i="13"/>
  <c r="F7" i="8" s="1"/>
  <c r="E6" i="13"/>
  <c r="H7" i="9" s="1"/>
  <c r="E5" i="13"/>
  <c r="H7" i="10" s="1"/>
  <c r="E4" i="13"/>
  <c r="H7" i="11" s="1"/>
  <c r="E3" i="13"/>
  <c r="H7" i="1" l="1"/>
  <c r="G7" i="8"/>
  <c r="F7" i="2"/>
  <c r="H7" i="8"/>
  <c r="G7" i="2"/>
  <c r="F7" i="9"/>
  <c r="G7" i="9"/>
  <c r="F7" i="7"/>
  <c r="G7" i="7"/>
  <c r="F7" i="10"/>
  <c r="F7" i="1"/>
  <c r="G7" i="10"/>
  <c r="O6" i="12"/>
  <c r="F7" i="3"/>
  <c r="G7" i="3"/>
  <c r="F7" i="11"/>
  <c r="G7" i="11"/>
  <c r="F7" i="12"/>
  <c r="I15" i="11" l="1"/>
  <c r="H15" i="11"/>
  <c r="G15" i="11"/>
  <c r="I14" i="11"/>
  <c r="H14" i="11"/>
  <c r="G14" i="11"/>
  <c r="E14" i="11"/>
  <c r="I13" i="11"/>
  <c r="H13" i="11"/>
  <c r="G13" i="11"/>
  <c r="E13" i="11"/>
  <c r="I12" i="11"/>
  <c r="H12" i="11"/>
  <c r="G12" i="11"/>
  <c r="E12" i="11"/>
  <c r="I11" i="11"/>
  <c r="H11" i="11"/>
  <c r="G11" i="11"/>
  <c r="E11" i="11"/>
  <c r="I15" i="10"/>
  <c r="H15" i="10"/>
  <c r="G15" i="10"/>
  <c r="I14" i="10"/>
  <c r="H14" i="10"/>
  <c r="G14" i="10"/>
  <c r="E14" i="10"/>
  <c r="I13" i="10"/>
  <c r="H13" i="10"/>
  <c r="G13" i="10"/>
  <c r="E13" i="10"/>
  <c r="I12" i="10"/>
  <c r="H12" i="10"/>
  <c r="G12" i="10"/>
  <c r="E12" i="10"/>
  <c r="I11" i="10"/>
  <c r="H11" i="10"/>
  <c r="G11" i="10"/>
  <c r="E11" i="10"/>
  <c r="I15" i="9"/>
  <c r="H15" i="9"/>
  <c r="G15" i="9"/>
  <c r="I14" i="9"/>
  <c r="H14" i="9"/>
  <c r="G14" i="9"/>
  <c r="E14" i="9"/>
  <c r="I13" i="9"/>
  <c r="H13" i="9"/>
  <c r="G13" i="9"/>
  <c r="E13" i="9"/>
  <c r="I12" i="9"/>
  <c r="H12" i="9"/>
  <c r="G12" i="9"/>
  <c r="E12" i="9"/>
  <c r="I11" i="9"/>
  <c r="H11" i="9"/>
  <c r="G11" i="9"/>
  <c r="E11" i="9"/>
  <c r="I15" i="8"/>
  <c r="H15" i="8"/>
  <c r="G15" i="8"/>
  <c r="I14" i="8"/>
  <c r="H14" i="8"/>
  <c r="G14" i="8"/>
  <c r="E14" i="8"/>
  <c r="I13" i="8"/>
  <c r="H13" i="8"/>
  <c r="G13" i="8"/>
  <c r="E13" i="8"/>
  <c r="I12" i="8"/>
  <c r="H12" i="8"/>
  <c r="G12" i="8"/>
  <c r="E12" i="8"/>
  <c r="I11" i="8"/>
  <c r="H11" i="8"/>
  <c r="G11" i="8"/>
  <c r="E11" i="8"/>
  <c r="I15" i="7"/>
  <c r="H15" i="7"/>
  <c r="G15" i="7"/>
  <c r="I14" i="7"/>
  <c r="H14" i="7"/>
  <c r="G14" i="7"/>
  <c r="E14" i="7"/>
  <c r="I13" i="7"/>
  <c r="H13" i="7"/>
  <c r="G13" i="7"/>
  <c r="E13" i="7"/>
  <c r="I12" i="7"/>
  <c r="H12" i="7"/>
  <c r="G12" i="7"/>
  <c r="E12" i="7"/>
  <c r="I11" i="7"/>
  <c r="H11" i="7"/>
  <c r="G11" i="7"/>
  <c r="E11" i="7"/>
  <c r="I15" i="6"/>
  <c r="H15" i="6"/>
  <c r="G15" i="6"/>
  <c r="I14" i="6"/>
  <c r="H14" i="6"/>
  <c r="G14" i="6"/>
  <c r="E14" i="6"/>
  <c r="I13" i="6"/>
  <c r="H13" i="6"/>
  <c r="G13" i="6"/>
  <c r="E13" i="6"/>
  <c r="I12" i="6"/>
  <c r="H12" i="6"/>
  <c r="G12" i="6"/>
  <c r="E12" i="6"/>
  <c r="I11" i="6"/>
  <c r="H7" i="6" s="1"/>
  <c r="H11" i="6"/>
  <c r="G7" i="6" s="1"/>
  <c r="G11" i="6"/>
  <c r="F7" i="6" s="1"/>
  <c r="E11" i="6"/>
  <c r="I15" i="5"/>
  <c r="H15" i="5"/>
  <c r="G15" i="5"/>
  <c r="I14" i="5"/>
  <c r="H14" i="5"/>
  <c r="G14" i="5"/>
  <c r="E14" i="5"/>
  <c r="I13" i="5"/>
  <c r="H13" i="5"/>
  <c r="G13" i="5"/>
  <c r="E13" i="5"/>
  <c r="I12" i="5"/>
  <c r="H12" i="5"/>
  <c r="G12" i="5"/>
  <c r="E12" i="5"/>
  <c r="I11" i="5"/>
  <c r="H7" i="5" s="1"/>
  <c r="H11" i="5"/>
  <c r="G7" i="5" s="1"/>
  <c r="G11" i="5"/>
  <c r="F7" i="5" s="1"/>
  <c r="E11" i="5"/>
  <c r="I15" i="4"/>
  <c r="H15" i="4"/>
  <c r="G15" i="4"/>
  <c r="I14" i="4"/>
  <c r="H14" i="4"/>
  <c r="G14" i="4"/>
  <c r="E14" i="4"/>
  <c r="I13" i="4"/>
  <c r="H13" i="4"/>
  <c r="G13" i="4"/>
  <c r="E13" i="4"/>
  <c r="I12" i="4"/>
  <c r="H12" i="4"/>
  <c r="G12" i="4"/>
  <c r="E12" i="4"/>
  <c r="I11" i="4"/>
  <c r="H7" i="4" s="1"/>
  <c r="H11" i="4"/>
  <c r="G7" i="4" s="1"/>
  <c r="G11" i="4"/>
  <c r="F7" i="4" s="1"/>
  <c r="E11" i="4"/>
  <c r="I15" i="3"/>
  <c r="H15" i="3"/>
  <c r="G15" i="3"/>
  <c r="I14" i="3"/>
  <c r="H14" i="3"/>
  <c r="G14" i="3"/>
  <c r="E14" i="3"/>
  <c r="I13" i="3"/>
  <c r="H13" i="3"/>
  <c r="G13" i="3"/>
  <c r="E13" i="3"/>
  <c r="I12" i="3"/>
  <c r="H12" i="3"/>
  <c r="G12" i="3"/>
  <c r="E12" i="3"/>
  <c r="I11" i="3"/>
  <c r="H11" i="3"/>
  <c r="G11" i="3"/>
  <c r="E11" i="3"/>
  <c r="I15" i="2"/>
  <c r="H15" i="2"/>
  <c r="G15" i="2"/>
  <c r="I14" i="2"/>
  <c r="H14" i="2"/>
  <c r="G14" i="2"/>
  <c r="E14" i="2"/>
  <c r="I13" i="2"/>
  <c r="H13" i="2"/>
  <c r="G13" i="2"/>
  <c r="E13" i="2"/>
  <c r="I12" i="2"/>
  <c r="H12" i="2"/>
  <c r="G12" i="2"/>
  <c r="E12" i="2"/>
  <c r="I11" i="2"/>
  <c r="H11" i="2"/>
  <c r="G11" i="2"/>
  <c r="E11" i="2"/>
  <c r="I15" i="1"/>
  <c r="H15" i="1"/>
  <c r="G15" i="1"/>
  <c r="I14" i="1"/>
  <c r="H14" i="1"/>
  <c r="G14" i="1"/>
  <c r="E14" i="1"/>
  <c r="I13" i="1"/>
  <c r="H13" i="1"/>
  <c r="G13" i="1"/>
  <c r="E13" i="1"/>
  <c r="I12" i="1"/>
  <c r="H12" i="1"/>
  <c r="G12" i="1"/>
  <c r="E12" i="1"/>
  <c r="I11" i="1"/>
  <c r="H11" i="1"/>
  <c r="G11" i="1"/>
  <c r="E11" i="1"/>
  <c r="E14" i="12"/>
  <c r="E13" i="12"/>
  <c r="E12" i="12"/>
  <c r="H7" i="12"/>
  <c r="G7" i="12"/>
  <c r="E11" i="12"/>
  <c r="O6" i="11" l="1"/>
  <c r="P6" i="11" l="1"/>
</calcChain>
</file>

<file path=xl/sharedStrings.xml><?xml version="1.0" encoding="utf-8"?>
<sst xmlns="http://schemas.openxmlformats.org/spreadsheetml/2006/main" count="191" uniqueCount="32">
  <si>
    <t>Date</t>
  </si>
  <si>
    <t>Statut</t>
  </si>
  <si>
    <t>Nom</t>
  </si>
  <si>
    <t>Ref</t>
  </si>
  <si>
    <t>Nom du parfum</t>
  </si>
  <si>
    <t>Quantité</t>
  </si>
  <si>
    <t>Prix d'achat</t>
  </si>
  <si>
    <t>Marge</t>
  </si>
  <si>
    <t>Prix de Vente</t>
  </si>
  <si>
    <t>Validation sur Site</t>
  </si>
  <si>
    <t>Année</t>
  </si>
  <si>
    <t>Payé</t>
  </si>
  <si>
    <t>Non Payé</t>
  </si>
  <si>
    <t>Précommande</t>
  </si>
  <si>
    <t>Total achat</t>
  </si>
  <si>
    <t>Total marge</t>
  </si>
  <si>
    <t>Total vente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</si>
  <si>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</si>
  <si>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</si>
  <si>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</si>
  <si>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</si>
  <si>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</si>
  <si>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</si>
  <si>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</si>
  <si>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</si>
  <si>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</si>
  <si>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</si>
  <si>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</si>
  <si>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</si>
  <si>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</si>
  <si>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Annulé</t>
  </si>
  <si>
    <t>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</si>
</sst>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0&quot; ml&quot;"/>
    <numFmt numFmtId="166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5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4" fontId="0" fillId="4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0" fillId="3" borderId="1" xfId="0" quotePrefix="1" applyNumberFormat="1" applyFill="1" applyBorder="1" applyAlignment="1">
      <alignment horizontal="center"/>
    </xf>
    <xf numFmtId="166" fontId="0" fillId="3" borderId="2" xfId="0" quotePrefix="1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6" fontId="0" fillId="5" borderId="1" xfId="0" quotePrefix="1" applyNumberFormat="1" applyFill="1" applyBorder="1" applyAlignment="1">
      <alignment horizontal="center"/>
    </xf>
    <xf numFmtId="166" fontId="0" fillId="5" borderId="2" xfId="0" quotePrefix="1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165" fontId="0" fillId="5" borderId="3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166" fontId="0" fillId="5" borderId="3" xfId="0" quotePrefix="1" applyNumberFormat="1" applyFill="1" applyBorder="1" applyAlignment="1">
      <alignment horizontal="center"/>
    </xf>
    <xf numFmtId="166" fontId="0" fillId="5" borderId="4" xfId="0" quotePrefix="1" applyNumberForma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166" fontId="0" fillId="7" borderId="1" xfId="0" quotePrefix="1" applyNumberFormat="1" applyFill="1" applyBorder="1" applyAlignment="1">
      <alignment horizontal="center"/>
    </xf>
    <xf numFmtId="0" fontId="0" fillId="3" borderId="8" xfId="0" quotePrefix="1" applyFill="1" applyBorder="1" applyAlignment="1">
      <alignment horizontal="center"/>
    </xf>
    <xf numFmtId="0" fontId="0" fillId="5" borderId="8" xfId="0" quotePrefix="1" applyFill="1" applyBorder="1" applyAlignment="1">
      <alignment horizontal="center"/>
    </xf>
    <xf numFmtId="164" fontId="1" fillId="2" borderId="9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6" fontId="0" fillId="3" borderId="13" xfId="0" applyNumberFormat="1" applyFill="1" applyBorder="1" applyAlignment="1">
      <alignment horizontal="center"/>
    </xf>
    <xf numFmtId="166" fontId="0" fillId="3" borderId="14" xfId="0" applyNumberForma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0" fillId="9" borderId="17" xfId="0" quotePrefix="1" applyFill="1" applyBorder="1" applyAlignment="1">
      <alignment horizontal="center"/>
    </xf>
    <xf numFmtId="0" fontId="0" fillId="10" borderId="17" xfId="0" quotePrefix="1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166" fontId="0" fillId="3" borderId="16" xfId="0" applyNumberForma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14" fontId="0" fillId="0" borderId="0" xfId="0" applyNumberFormat="1"/>
    <xf numFmtId="0" fontId="0" fillId="0" borderId="18" xfId="0" applyBorder="1"/>
    <xf numFmtId="0" fontId="0" fillId="11" borderId="11" xfId="0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7" xfId="0" applyBorder="1"/>
    <xf numFmtId="0" fontId="0" fillId="3" borderId="6" xfId="0" applyNumberFormat="1" applyFill="1" applyBorder="1" applyAlignment="1">
      <alignment horizontal="center"/>
    </xf>
    <xf numFmtId="0" fontId="0" fillId="5" borderId="6" xfId="0" applyNumberFormat="1" applyFill="1" applyBorder="1" applyAlignment="1">
      <alignment horizontal="center"/>
    </xf>
    <xf numFmtId="0" fontId="0" fillId="5" borderId="7" xfId="0" applyNumberFormat="1" applyFill="1" applyBorder="1" applyAlignment="1">
      <alignment horizontal="center"/>
    </xf>
    <xf numFmtId="0" fontId="0" fillId="3" borderId="12" xfId="0" applyNumberFormat="1" applyFill="1" applyBorder="1" applyAlignment="1">
      <alignment horizontal="center"/>
    </xf>
    <xf numFmtId="0" fontId="0" fillId="0" borderId="0" xfId="0" applyNumberFormat="1"/>
    <xf numFmtId="0" fontId="1" fillId="2" borderId="9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360"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0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9" tint="0.5999938962981048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&quot; ml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6666FF"/>
      <color rgb="FF00FF00"/>
      <color rgb="FF66990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10.emf"/><Relationship Id="rId7" Type="http://schemas.openxmlformats.org/officeDocument/2006/relationships/image" Target="../media/image6.emf"/><Relationship Id="rId12" Type="http://schemas.openxmlformats.org/officeDocument/2006/relationships/image" Target="../media/image1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6" Type="http://schemas.openxmlformats.org/officeDocument/2006/relationships/image" Target="../media/image7.emf"/><Relationship Id="rId11" Type="http://schemas.openxmlformats.org/officeDocument/2006/relationships/image" Target="../media/image2.emf"/><Relationship Id="rId5" Type="http://schemas.openxmlformats.org/officeDocument/2006/relationships/image" Target="../media/image8.emf"/><Relationship Id="rId10" Type="http://schemas.openxmlformats.org/officeDocument/2006/relationships/image" Target="../media/image3.emf"/><Relationship Id="rId4" Type="http://schemas.openxmlformats.org/officeDocument/2006/relationships/image" Target="../media/image9.emf"/><Relationship Id="rId9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7.emf"/><Relationship Id="rId3" Type="http://schemas.openxmlformats.org/officeDocument/2006/relationships/image" Target="../media/image22.emf"/><Relationship Id="rId7" Type="http://schemas.openxmlformats.org/officeDocument/2006/relationships/image" Target="../media/image18.emf"/><Relationship Id="rId12" Type="http://schemas.openxmlformats.org/officeDocument/2006/relationships/image" Target="../media/image13.emf"/><Relationship Id="rId2" Type="http://schemas.openxmlformats.org/officeDocument/2006/relationships/image" Target="../media/image23.emf"/><Relationship Id="rId1" Type="http://schemas.openxmlformats.org/officeDocument/2006/relationships/image" Target="../media/image24.emf"/><Relationship Id="rId6" Type="http://schemas.openxmlformats.org/officeDocument/2006/relationships/image" Target="../media/image19.emf"/><Relationship Id="rId11" Type="http://schemas.openxmlformats.org/officeDocument/2006/relationships/image" Target="../media/image14.emf"/><Relationship Id="rId5" Type="http://schemas.openxmlformats.org/officeDocument/2006/relationships/image" Target="../media/image20.emf"/><Relationship Id="rId10" Type="http://schemas.openxmlformats.org/officeDocument/2006/relationships/image" Target="../media/image15.emf"/><Relationship Id="rId4" Type="http://schemas.openxmlformats.org/officeDocument/2006/relationships/image" Target="../media/image21.emf"/><Relationship Id="rId9" Type="http://schemas.openxmlformats.org/officeDocument/2006/relationships/image" Target="../media/image16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29.emf"/><Relationship Id="rId3" Type="http://schemas.openxmlformats.org/officeDocument/2006/relationships/image" Target="../media/image34.emf"/><Relationship Id="rId7" Type="http://schemas.openxmlformats.org/officeDocument/2006/relationships/image" Target="../media/image30.emf"/><Relationship Id="rId12" Type="http://schemas.openxmlformats.org/officeDocument/2006/relationships/image" Target="../media/image25.emf"/><Relationship Id="rId2" Type="http://schemas.openxmlformats.org/officeDocument/2006/relationships/image" Target="../media/image35.emf"/><Relationship Id="rId1" Type="http://schemas.openxmlformats.org/officeDocument/2006/relationships/image" Target="../media/image36.emf"/><Relationship Id="rId6" Type="http://schemas.openxmlformats.org/officeDocument/2006/relationships/image" Target="../media/image31.emf"/><Relationship Id="rId11" Type="http://schemas.openxmlformats.org/officeDocument/2006/relationships/image" Target="../media/image26.emf"/><Relationship Id="rId5" Type="http://schemas.openxmlformats.org/officeDocument/2006/relationships/image" Target="../media/image32.emf"/><Relationship Id="rId10" Type="http://schemas.openxmlformats.org/officeDocument/2006/relationships/image" Target="../media/image27.emf"/><Relationship Id="rId4" Type="http://schemas.openxmlformats.org/officeDocument/2006/relationships/image" Target="../media/image33.emf"/><Relationship Id="rId9" Type="http://schemas.openxmlformats.org/officeDocument/2006/relationships/image" Target="../media/image28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41.emf"/><Relationship Id="rId3" Type="http://schemas.openxmlformats.org/officeDocument/2006/relationships/image" Target="../media/image46.emf"/><Relationship Id="rId7" Type="http://schemas.openxmlformats.org/officeDocument/2006/relationships/image" Target="../media/image42.emf"/><Relationship Id="rId12" Type="http://schemas.openxmlformats.org/officeDocument/2006/relationships/image" Target="../media/image37.emf"/><Relationship Id="rId2" Type="http://schemas.openxmlformats.org/officeDocument/2006/relationships/image" Target="../media/image47.emf"/><Relationship Id="rId1" Type="http://schemas.openxmlformats.org/officeDocument/2006/relationships/image" Target="../media/image48.emf"/><Relationship Id="rId6" Type="http://schemas.openxmlformats.org/officeDocument/2006/relationships/image" Target="../media/image43.emf"/><Relationship Id="rId11" Type="http://schemas.openxmlformats.org/officeDocument/2006/relationships/image" Target="../media/image38.emf"/><Relationship Id="rId5" Type="http://schemas.openxmlformats.org/officeDocument/2006/relationships/image" Target="../media/image44.emf"/><Relationship Id="rId10" Type="http://schemas.openxmlformats.org/officeDocument/2006/relationships/image" Target="../media/image39.emf"/><Relationship Id="rId4" Type="http://schemas.openxmlformats.org/officeDocument/2006/relationships/image" Target="../media/image45.emf"/><Relationship Id="rId9" Type="http://schemas.openxmlformats.org/officeDocument/2006/relationships/image" Target="../media/image40.emf"/></Relationships>
</file>

<file path=xl/drawings/_rels/vmlDrawing5.vml.rels><?xml version="1.0" encoding="UTF-8" standalone="yes"?>
<Relationships xmlns="http://schemas.openxmlformats.org/package/2006/relationships"><Relationship Id="rId8" Type="http://schemas.openxmlformats.org/officeDocument/2006/relationships/image" Target="../media/image53.emf"/><Relationship Id="rId3" Type="http://schemas.openxmlformats.org/officeDocument/2006/relationships/image" Target="../media/image58.emf"/><Relationship Id="rId7" Type="http://schemas.openxmlformats.org/officeDocument/2006/relationships/image" Target="../media/image54.emf"/><Relationship Id="rId12" Type="http://schemas.openxmlformats.org/officeDocument/2006/relationships/image" Target="../media/image49.emf"/><Relationship Id="rId2" Type="http://schemas.openxmlformats.org/officeDocument/2006/relationships/image" Target="../media/image59.emf"/><Relationship Id="rId1" Type="http://schemas.openxmlformats.org/officeDocument/2006/relationships/image" Target="../media/image60.emf"/><Relationship Id="rId6" Type="http://schemas.openxmlformats.org/officeDocument/2006/relationships/image" Target="../media/image55.emf"/><Relationship Id="rId11" Type="http://schemas.openxmlformats.org/officeDocument/2006/relationships/image" Target="../media/image50.emf"/><Relationship Id="rId5" Type="http://schemas.openxmlformats.org/officeDocument/2006/relationships/image" Target="../media/image56.emf"/><Relationship Id="rId10" Type="http://schemas.openxmlformats.org/officeDocument/2006/relationships/image" Target="../media/image51.emf"/><Relationship Id="rId4" Type="http://schemas.openxmlformats.org/officeDocument/2006/relationships/image" Target="../media/image57.emf"/><Relationship Id="rId9" Type="http://schemas.openxmlformats.org/officeDocument/2006/relationships/image" Target="../media/image52.emf"/></Relationships>
</file>

<file path=xl/drawings/_rels/vmlDrawing6.vml.rels><?xml version="1.0" encoding="UTF-8" standalone="yes"?>
<Relationships xmlns="http://schemas.openxmlformats.org/package/2006/relationships"><Relationship Id="rId8" Type="http://schemas.openxmlformats.org/officeDocument/2006/relationships/image" Target="../media/image65.emf"/><Relationship Id="rId3" Type="http://schemas.openxmlformats.org/officeDocument/2006/relationships/image" Target="../media/image70.emf"/><Relationship Id="rId7" Type="http://schemas.openxmlformats.org/officeDocument/2006/relationships/image" Target="../media/image66.emf"/><Relationship Id="rId12" Type="http://schemas.openxmlformats.org/officeDocument/2006/relationships/image" Target="../media/image61.emf"/><Relationship Id="rId2" Type="http://schemas.openxmlformats.org/officeDocument/2006/relationships/image" Target="../media/image71.emf"/><Relationship Id="rId1" Type="http://schemas.openxmlformats.org/officeDocument/2006/relationships/image" Target="../media/image72.emf"/><Relationship Id="rId6" Type="http://schemas.openxmlformats.org/officeDocument/2006/relationships/image" Target="../media/image67.emf"/><Relationship Id="rId11" Type="http://schemas.openxmlformats.org/officeDocument/2006/relationships/image" Target="../media/image62.emf"/><Relationship Id="rId5" Type="http://schemas.openxmlformats.org/officeDocument/2006/relationships/image" Target="../media/image68.emf"/><Relationship Id="rId10" Type="http://schemas.openxmlformats.org/officeDocument/2006/relationships/image" Target="../media/image63.emf"/><Relationship Id="rId4" Type="http://schemas.openxmlformats.org/officeDocument/2006/relationships/image" Target="../media/image69.emf"/><Relationship Id="rId9" Type="http://schemas.openxmlformats.org/officeDocument/2006/relationships/image" Target="../media/image64.emf"/></Relationships>
</file>

<file path=xl/drawings/_rels/vmlDrawing7.vml.rels><?xml version="1.0" encoding="UTF-8" standalone="yes"?>
<Relationships xmlns="http://schemas.openxmlformats.org/package/2006/relationships"><Relationship Id="rId8" Type="http://schemas.openxmlformats.org/officeDocument/2006/relationships/image" Target="../media/image77.emf"/><Relationship Id="rId3" Type="http://schemas.openxmlformats.org/officeDocument/2006/relationships/image" Target="../media/image82.emf"/><Relationship Id="rId7" Type="http://schemas.openxmlformats.org/officeDocument/2006/relationships/image" Target="../media/image78.emf"/><Relationship Id="rId12" Type="http://schemas.openxmlformats.org/officeDocument/2006/relationships/image" Target="../media/image73.emf"/><Relationship Id="rId2" Type="http://schemas.openxmlformats.org/officeDocument/2006/relationships/image" Target="../media/image83.emf"/><Relationship Id="rId1" Type="http://schemas.openxmlformats.org/officeDocument/2006/relationships/image" Target="../media/image84.emf"/><Relationship Id="rId6" Type="http://schemas.openxmlformats.org/officeDocument/2006/relationships/image" Target="../media/image79.emf"/><Relationship Id="rId11" Type="http://schemas.openxmlformats.org/officeDocument/2006/relationships/image" Target="../media/image74.emf"/><Relationship Id="rId5" Type="http://schemas.openxmlformats.org/officeDocument/2006/relationships/image" Target="../media/image80.emf"/><Relationship Id="rId10" Type="http://schemas.openxmlformats.org/officeDocument/2006/relationships/image" Target="../media/image75.emf"/><Relationship Id="rId4" Type="http://schemas.openxmlformats.org/officeDocument/2006/relationships/image" Target="../media/image81.emf"/><Relationship Id="rId9" Type="http://schemas.openxmlformats.org/officeDocument/2006/relationships/image" Target="../media/image76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89.emf"/><Relationship Id="rId3" Type="http://schemas.openxmlformats.org/officeDocument/2006/relationships/image" Target="../media/image94.emf"/><Relationship Id="rId7" Type="http://schemas.openxmlformats.org/officeDocument/2006/relationships/image" Target="../media/image90.emf"/><Relationship Id="rId12" Type="http://schemas.openxmlformats.org/officeDocument/2006/relationships/image" Target="../media/image85.emf"/><Relationship Id="rId2" Type="http://schemas.openxmlformats.org/officeDocument/2006/relationships/image" Target="../media/image95.emf"/><Relationship Id="rId1" Type="http://schemas.openxmlformats.org/officeDocument/2006/relationships/image" Target="../media/image96.emf"/><Relationship Id="rId6" Type="http://schemas.openxmlformats.org/officeDocument/2006/relationships/image" Target="../media/image91.emf"/><Relationship Id="rId11" Type="http://schemas.openxmlformats.org/officeDocument/2006/relationships/image" Target="../media/image86.emf"/><Relationship Id="rId5" Type="http://schemas.openxmlformats.org/officeDocument/2006/relationships/image" Target="../media/image92.emf"/><Relationship Id="rId10" Type="http://schemas.openxmlformats.org/officeDocument/2006/relationships/image" Target="../media/image87.emf"/><Relationship Id="rId4" Type="http://schemas.openxmlformats.org/officeDocument/2006/relationships/image" Target="../media/image93.emf"/><Relationship Id="rId9" Type="http://schemas.openxmlformats.org/officeDocument/2006/relationships/image" Target="../media/image88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1.emf"/><Relationship Id="rId3" Type="http://schemas.openxmlformats.org/officeDocument/2006/relationships/image" Target="../media/image106.emf"/><Relationship Id="rId7" Type="http://schemas.openxmlformats.org/officeDocument/2006/relationships/image" Target="../media/image102.emf"/><Relationship Id="rId12" Type="http://schemas.openxmlformats.org/officeDocument/2006/relationships/image" Target="../media/image97.emf"/><Relationship Id="rId2" Type="http://schemas.openxmlformats.org/officeDocument/2006/relationships/image" Target="../media/image107.emf"/><Relationship Id="rId1" Type="http://schemas.openxmlformats.org/officeDocument/2006/relationships/image" Target="../media/image108.emf"/><Relationship Id="rId6" Type="http://schemas.openxmlformats.org/officeDocument/2006/relationships/image" Target="../media/image103.emf"/><Relationship Id="rId11" Type="http://schemas.openxmlformats.org/officeDocument/2006/relationships/image" Target="../media/image98.emf"/><Relationship Id="rId5" Type="http://schemas.openxmlformats.org/officeDocument/2006/relationships/image" Target="../media/image104.emf"/><Relationship Id="rId10" Type="http://schemas.openxmlformats.org/officeDocument/2006/relationships/image" Target="../media/image99.emf"/><Relationship Id="rId4" Type="http://schemas.openxmlformats.org/officeDocument/2006/relationships/image" Target="../media/image105.emf"/><Relationship Id="rId9" Type="http://schemas.openxmlformats.org/officeDocument/2006/relationships/image" Target="../media/image100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3.emf"/><Relationship Id="rId3" Type="http://schemas.openxmlformats.org/officeDocument/2006/relationships/image" Target="../media/image118.emf"/><Relationship Id="rId7" Type="http://schemas.openxmlformats.org/officeDocument/2006/relationships/image" Target="../media/image114.emf"/><Relationship Id="rId12" Type="http://schemas.openxmlformats.org/officeDocument/2006/relationships/image" Target="../media/image109.emf"/><Relationship Id="rId2" Type="http://schemas.openxmlformats.org/officeDocument/2006/relationships/image" Target="../media/image119.emf"/><Relationship Id="rId1" Type="http://schemas.openxmlformats.org/officeDocument/2006/relationships/image" Target="../media/image120.emf"/><Relationship Id="rId6" Type="http://schemas.openxmlformats.org/officeDocument/2006/relationships/image" Target="../media/image115.emf"/><Relationship Id="rId11" Type="http://schemas.openxmlformats.org/officeDocument/2006/relationships/image" Target="../media/image110.emf"/><Relationship Id="rId5" Type="http://schemas.openxmlformats.org/officeDocument/2006/relationships/image" Target="../media/image116.emf"/><Relationship Id="rId10" Type="http://schemas.openxmlformats.org/officeDocument/2006/relationships/image" Target="../media/image111.emf"/><Relationship Id="rId4" Type="http://schemas.openxmlformats.org/officeDocument/2006/relationships/image" Target="../media/image117.emf"/><Relationship Id="rId9" Type="http://schemas.openxmlformats.org/officeDocument/2006/relationships/image" Target="../media/image112.emf"/></Relationships>
</file>

<file path=xl/drawings/_rels/vmlDrawing1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5.emf"/><Relationship Id="rId3" Type="http://schemas.openxmlformats.org/officeDocument/2006/relationships/image" Target="../media/image130.emf"/><Relationship Id="rId7" Type="http://schemas.openxmlformats.org/officeDocument/2006/relationships/image" Target="../media/image126.emf"/><Relationship Id="rId12" Type="http://schemas.openxmlformats.org/officeDocument/2006/relationships/image" Target="../media/image121.emf"/><Relationship Id="rId2" Type="http://schemas.openxmlformats.org/officeDocument/2006/relationships/image" Target="../media/image131.emf"/><Relationship Id="rId1" Type="http://schemas.openxmlformats.org/officeDocument/2006/relationships/image" Target="../media/image132.emf"/><Relationship Id="rId6" Type="http://schemas.openxmlformats.org/officeDocument/2006/relationships/image" Target="../media/image127.emf"/><Relationship Id="rId11" Type="http://schemas.openxmlformats.org/officeDocument/2006/relationships/image" Target="../media/image122.emf"/><Relationship Id="rId5" Type="http://schemas.openxmlformats.org/officeDocument/2006/relationships/image" Target="../media/image128.emf"/><Relationship Id="rId10" Type="http://schemas.openxmlformats.org/officeDocument/2006/relationships/image" Target="../media/image123.emf"/><Relationship Id="rId4" Type="http://schemas.openxmlformats.org/officeDocument/2006/relationships/image" Target="../media/image129.emf"/><Relationship Id="rId9" Type="http://schemas.openxmlformats.org/officeDocument/2006/relationships/image" Target="../media/image124.emf"/></Relationships>
</file>

<file path=xl/drawings/_rels/vmlDrawing1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37.emf"/><Relationship Id="rId3" Type="http://schemas.openxmlformats.org/officeDocument/2006/relationships/image" Target="../media/image142.emf"/><Relationship Id="rId7" Type="http://schemas.openxmlformats.org/officeDocument/2006/relationships/image" Target="../media/image138.emf"/><Relationship Id="rId12" Type="http://schemas.openxmlformats.org/officeDocument/2006/relationships/image" Target="../media/image133.emf"/><Relationship Id="rId2" Type="http://schemas.openxmlformats.org/officeDocument/2006/relationships/image" Target="../media/image143.emf"/><Relationship Id="rId1" Type="http://schemas.openxmlformats.org/officeDocument/2006/relationships/image" Target="../media/image144.emf"/><Relationship Id="rId6" Type="http://schemas.openxmlformats.org/officeDocument/2006/relationships/image" Target="../media/image139.emf"/><Relationship Id="rId11" Type="http://schemas.openxmlformats.org/officeDocument/2006/relationships/image" Target="../media/image134.emf"/><Relationship Id="rId5" Type="http://schemas.openxmlformats.org/officeDocument/2006/relationships/image" Target="../media/image140.emf"/><Relationship Id="rId10" Type="http://schemas.openxmlformats.org/officeDocument/2006/relationships/image" Target="../media/image135.emf"/><Relationship Id="rId4" Type="http://schemas.openxmlformats.org/officeDocument/2006/relationships/image" Target="../media/image141.emf"/><Relationship Id="rId9" Type="http://schemas.openxmlformats.org/officeDocument/2006/relationships/image" Target="../media/image13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0</xdr:rowOff>
        </xdr:from>
        <xdr:to>
          <xdr:col>12</xdr:col>
          <xdr:colOff>276225</xdr:colOff>
          <xdr:row>1</xdr:row>
          <xdr:rowOff>152400</xdr:rowOff>
        </xdr:to>
        <xdr:sp macro="" textlink="">
          <xdr:nvSpPr>
            <xdr:cNvPr id="1025" name="Janvi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152400</xdr:rowOff>
        </xdr:from>
        <xdr:to>
          <xdr:col>12</xdr:col>
          <xdr:colOff>276225</xdr:colOff>
          <xdr:row>3</xdr:row>
          <xdr:rowOff>114300</xdr:rowOff>
        </xdr:to>
        <xdr:sp macro="" textlink="">
          <xdr:nvSpPr>
            <xdr:cNvPr id="1026" name="Févri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104775</xdr:rowOff>
        </xdr:from>
        <xdr:to>
          <xdr:col>12</xdr:col>
          <xdr:colOff>276225</xdr:colOff>
          <xdr:row>5</xdr:row>
          <xdr:rowOff>66675</xdr:rowOff>
        </xdr:to>
        <xdr:sp macro="" textlink="">
          <xdr:nvSpPr>
            <xdr:cNvPr id="1027" name="Mars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57150</xdr:rowOff>
        </xdr:from>
        <xdr:to>
          <xdr:col>12</xdr:col>
          <xdr:colOff>276225</xdr:colOff>
          <xdr:row>7</xdr:row>
          <xdr:rowOff>19050</xdr:rowOff>
        </xdr:to>
        <xdr:sp macro="" textlink="">
          <xdr:nvSpPr>
            <xdr:cNvPr id="1028" name="Avril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7</xdr:row>
          <xdr:rowOff>19050</xdr:rowOff>
        </xdr:from>
        <xdr:to>
          <xdr:col>12</xdr:col>
          <xdr:colOff>285750</xdr:colOff>
          <xdr:row>8</xdr:row>
          <xdr:rowOff>171450</xdr:rowOff>
        </xdr:to>
        <xdr:sp macro="" textlink="">
          <xdr:nvSpPr>
            <xdr:cNvPr id="1029" name="Mai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171450</xdr:rowOff>
        </xdr:from>
        <xdr:to>
          <xdr:col>12</xdr:col>
          <xdr:colOff>276225</xdr:colOff>
          <xdr:row>10</xdr:row>
          <xdr:rowOff>133350</xdr:rowOff>
        </xdr:to>
        <xdr:sp macro="" textlink="">
          <xdr:nvSpPr>
            <xdr:cNvPr id="1030" name="Juin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133350</xdr:rowOff>
        </xdr:from>
        <xdr:to>
          <xdr:col>12</xdr:col>
          <xdr:colOff>276225</xdr:colOff>
          <xdr:row>12</xdr:row>
          <xdr:rowOff>95250</xdr:rowOff>
        </xdr:to>
        <xdr:sp macro="" textlink="">
          <xdr:nvSpPr>
            <xdr:cNvPr id="1031" name="Juillet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95250</xdr:rowOff>
        </xdr:from>
        <xdr:to>
          <xdr:col>12</xdr:col>
          <xdr:colOff>276225</xdr:colOff>
          <xdr:row>14</xdr:row>
          <xdr:rowOff>57150</xdr:rowOff>
        </xdr:to>
        <xdr:sp macro="" textlink="">
          <xdr:nvSpPr>
            <xdr:cNvPr id="1032" name="Août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47625</xdr:rowOff>
        </xdr:from>
        <xdr:to>
          <xdr:col>12</xdr:col>
          <xdr:colOff>276225</xdr:colOff>
          <xdr:row>16</xdr:row>
          <xdr:rowOff>9525</xdr:rowOff>
        </xdr:to>
        <xdr:sp macro="" textlink="">
          <xdr:nvSpPr>
            <xdr:cNvPr id="1033" name="Septembre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171450</xdr:rowOff>
        </xdr:from>
        <xdr:to>
          <xdr:col>12</xdr:col>
          <xdr:colOff>276225</xdr:colOff>
          <xdr:row>17</xdr:row>
          <xdr:rowOff>133350</xdr:rowOff>
        </xdr:to>
        <xdr:sp macro="" textlink="">
          <xdr:nvSpPr>
            <xdr:cNvPr id="1034" name="Octobre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123825</xdr:rowOff>
        </xdr:from>
        <xdr:to>
          <xdr:col>12</xdr:col>
          <xdr:colOff>276225</xdr:colOff>
          <xdr:row>19</xdr:row>
          <xdr:rowOff>85725</xdr:rowOff>
        </xdr:to>
        <xdr:sp macro="" textlink="">
          <xdr:nvSpPr>
            <xdr:cNvPr id="1035" name="Novembr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76200</xdr:rowOff>
        </xdr:from>
        <xdr:to>
          <xdr:col>12</xdr:col>
          <xdr:colOff>276225</xdr:colOff>
          <xdr:row>21</xdr:row>
          <xdr:rowOff>38100</xdr:rowOff>
        </xdr:to>
        <xdr:sp macro="" textlink="">
          <xdr:nvSpPr>
            <xdr:cNvPr id="1036" name="Décembre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9525</xdr:rowOff>
        </xdr:from>
        <xdr:to>
          <xdr:col>12</xdr:col>
          <xdr:colOff>276225</xdr:colOff>
          <xdr:row>1</xdr:row>
          <xdr:rowOff>161925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161925</xdr:rowOff>
        </xdr:from>
        <xdr:to>
          <xdr:col>12</xdr:col>
          <xdr:colOff>276225</xdr:colOff>
          <xdr:row>3</xdr:row>
          <xdr:rowOff>123825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123825</xdr:rowOff>
        </xdr:from>
        <xdr:to>
          <xdr:col>12</xdr:col>
          <xdr:colOff>276225</xdr:colOff>
          <xdr:row>5</xdr:row>
          <xdr:rowOff>85725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85725</xdr:rowOff>
        </xdr:from>
        <xdr:to>
          <xdr:col>12</xdr:col>
          <xdr:colOff>276225</xdr:colOff>
          <xdr:row>7</xdr:row>
          <xdr:rowOff>47625</xdr:rowOff>
        </xdr:to>
        <xdr:sp macro="" textlink="">
          <xdr:nvSpPr>
            <xdr:cNvPr id="2052" name="CommandButton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47625</xdr:rowOff>
        </xdr:from>
        <xdr:to>
          <xdr:col>12</xdr:col>
          <xdr:colOff>276225</xdr:colOff>
          <xdr:row>9</xdr:row>
          <xdr:rowOff>9525</xdr:rowOff>
        </xdr:to>
        <xdr:sp macro="" textlink="">
          <xdr:nvSpPr>
            <xdr:cNvPr id="2053" name="CommandButton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9525</xdr:rowOff>
        </xdr:from>
        <xdr:to>
          <xdr:col>12</xdr:col>
          <xdr:colOff>276225</xdr:colOff>
          <xdr:row>10</xdr:row>
          <xdr:rowOff>161925</xdr:rowOff>
        </xdr:to>
        <xdr:sp macro="" textlink="">
          <xdr:nvSpPr>
            <xdr:cNvPr id="2054" name="CommandButton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161925</xdr:rowOff>
        </xdr:from>
        <xdr:to>
          <xdr:col>12</xdr:col>
          <xdr:colOff>276225</xdr:colOff>
          <xdr:row>12</xdr:row>
          <xdr:rowOff>123825</xdr:rowOff>
        </xdr:to>
        <xdr:sp macro="" textlink="">
          <xdr:nvSpPr>
            <xdr:cNvPr id="2055" name="CommandButton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12</xdr:row>
          <xdr:rowOff>123825</xdr:rowOff>
        </xdr:from>
        <xdr:to>
          <xdr:col>12</xdr:col>
          <xdr:colOff>266700</xdr:colOff>
          <xdr:row>14</xdr:row>
          <xdr:rowOff>85725</xdr:rowOff>
        </xdr:to>
        <xdr:sp macro="" textlink="">
          <xdr:nvSpPr>
            <xdr:cNvPr id="2056" name="CommandButton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14</xdr:row>
          <xdr:rowOff>85725</xdr:rowOff>
        </xdr:from>
        <xdr:to>
          <xdr:col>12</xdr:col>
          <xdr:colOff>266700</xdr:colOff>
          <xdr:row>16</xdr:row>
          <xdr:rowOff>47625</xdr:rowOff>
        </xdr:to>
        <xdr:sp macro="" textlink="">
          <xdr:nvSpPr>
            <xdr:cNvPr id="2057" name="CommandButton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16</xdr:row>
          <xdr:rowOff>38100</xdr:rowOff>
        </xdr:from>
        <xdr:to>
          <xdr:col>12</xdr:col>
          <xdr:colOff>266700</xdr:colOff>
          <xdr:row>18</xdr:row>
          <xdr:rowOff>0</xdr:rowOff>
        </xdr:to>
        <xdr:sp macro="" textlink="">
          <xdr:nvSpPr>
            <xdr:cNvPr id="2058" name="CommandButton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17</xdr:row>
          <xdr:rowOff>171450</xdr:rowOff>
        </xdr:from>
        <xdr:to>
          <xdr:col>12</xdr:col>
          <xdr:colOff>266700</xdr:colOff>
          <xdr:row>19</xdr:row>
          <xdr:rowOff>133350</xdr:rowOff>
        </xdr:to>
        <xdr:sp macro="" textlink="">
          <xdr:nvSpPr>
            <xdr:cNvPr id="2059" name="CommandButton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19</xdr:row>
          <xdr:rowOff>123825</xdr:rowOff>
        </xdr:from>
        <xdr:to>
          <xdr:col>12</xdr:col>
          <xdr:colOff>266700</xdr:colOff>
          <xdr:row>21</xdr:row>
          <xdr:rowOff>85725</xdr:rowOff>
        </xdr:to>
        <xdr:sp macro="" textlink="">
          <xdr:nvSpPr>
            <xdr:cNvPr id="2060" name="CommandButton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19050</xdr:rowOff>
        </xdr:from>
        <xdr:to>
          <xdr:col>12</xdr:col>
          <xdr:colOff>276225</xdr:colOff>
          <xdr:row>1</xdr:row>
          <xdr:rowOff>171450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171450</xdr:rowOff>
        </xdr:from>
        <xdr:to>
          <xdr:col>12</xdr:col>
          <xdr:colOff>276225</xdr:colOff>
          <xdr:row>3</xdr:row>
          <xdr:rowOff>133350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123825</xdr:rowOff>
        </xdr:from>
        <xdr:to>
          <xdr:col>12</xdr:col>
          <xdr:colOff>276225</xdr:colOff>
          <xdr:row>5</xdr:row>
          <xdr:rowOff>85725</xdr:rowOff>
        </xdr:to>
        <xdr:sp macro="" textlink="">
          <xdr:nvSpPr>
            <xdr:cNvPr id="3075" name="CommandButton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85725</xdr:rowOff>
        </xdr:from>
        <xdr:to>
          <xdr:col>12</xdr:col>
          <xdr:colOff>276225</xdr:colOff>
          <xdr:row>7</xdr:row>
          <xdr:rowOff>47625</xdr:rowOff>
        </xdr:to>
        <xdr:sp macro="" textlink="">
          <xdr:nvSpPr>
            <xdr:cNvPr id="3076" name="CommandButton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38100</xdr:rowOff>
        </xdr:from>
        <xdr:to>
          <xdr:col>12</xdr:col>
          <xdr:colOff>276225</xdr:colOff>
          <xdr:row>9</xdr:row>
          <xdr:rowOff>0</xdr:rowOff>
        </xdr:to>
        <xdr:sp macro="" textlink="">
          <xdr:nvSpPr>
            <xdr:cNvPr id="3077" name="CommandButton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171450</xdr:rowOff>
        </xdr:from>
        <xdr:to>
          <xdr:col>12</xdr:col>
          <xdr:colOff>276225</xdr:colOff>
          <xdr:row>10</xdr:row>
          <xdr:rowOff>133350</xdr:rowOff>
        </xdr:to>
        <xdr:sp macro="" textlink="">
          <xdr:nvSpPr>
            <xdr:cNvPr id="3078" name="CommandButton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133350</xdr:rowOff>
        </xdr:from>
        <xdr:to>
          <xdr:col>12</xdr:col>
          <xdr:colOff>276225</xdr:colOff>
          <xdr:row>12</xdr:row>
          <xdr:rowOff>95250</xdr:rowOff>
        </xdr:to>
        <xdr:sp macro="" textlink="">
          <xdr:nvSpPr>
            <xdr:cNvPr id="3079" name="CommandButton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95250</xdr:rowOff>
        </xdr:from>
        <xdr:to>
          <xdr:col>12</xdr:col>
          <xdr:colOff>276225</xdr:colOff>
          <xdr:row>14</xdr:row>
          <xdr:rowOff>57150</xdr:rowOff>
        </xdr:to>
        <xdr:sp macro="" textlink="">
          <xdr:nvSpPr>
            <xdr:cNvPr id="3080" name="CommandButton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47625</xdr:rowOff>
        </xdr:from>
        <xdr:to>
          <xdr:col>12</xdr:col>
          <xdr:colOff>276225</xdr:colOff>
          <xdr:row>16</xdr:row>
          <xdr:rowOff>9525</xdr:rowOff>
        </xdr:to>
        <xdr:sp macro="" textlink="">
          <xdr:nvSpPr>
            <xdr:cNvPr id="3081" name="CommandButton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0</xdr:rowOff>
        </xdr:from>
        <xdr:to>
          <xdr:col>12</xdr:col>
          <xdr:colOff>276225</xdr:colOff>
          <xdr:row>17</xdr:row>
          <xdr:rowOff>152400</xdr:rowOff>
        </xdr:to>
        <xdr:sp macro="" textlink="">
          <xdr:nvSpPr>
            <xdr:cNvPr id="3082" name="CommandButton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142875</xdr:rowOff>
        </xdr:from>
        <xdr:to>
          <xdr:col>12</xdr:col>
          <xdr:colOff>276225</xdr:colOff>
          <xdr:row>19</xdr:row>
          <xdr:rowOff>104775</xdr:rowOff>
        </xdr:to>
        <xdr:sp macro="" textlink="">
          <xdr:nvSpPr>
            <xdr:cNvPr id="3083" name="CommandButton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95250</xdr:rowOff>
        </xdr:from>
        <xdr:to>
          <xdr:col>12</xdr:col>
          <xdr:colOff>276225</xdr:colOff>
          <xdr:row>21</xdr:row>
          <xdr:rowOff>57150</xdr:rowOff>
        </xdr:to>
        <xdr:sp macro="" textlink="">
          <xdr:nvSpPr>
            <xdr:cNvPr id="3084" name="CommandButton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47625</xdr:rowOff>
        </xdr:from>
        <xdr:to>
          <xdr:col>12</xdr:col>
          <xdr:colOff>285750</xdr:colOff>
          <xdr:row>2</xdr:row>
          <xdr:rowOff>9525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</xdr:row>
          <xdr:rowOff>9525</xdr:rowOff>
        </xdr:from>
        <xdr:to>
          <xdr:col>12</xdr:col>
          <xdr:colOff>285750</xdr:colOff>
          <xdr:row>3</xdr:row>
          <xdr:rowOff>161925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</xdr:row>
          <xdr:rowOff>161925</xdr:rowOff>
        </xdr:from>
        <xdr:to>
          <xdr:col>12</xdr:col>
          <xdr:colOff>285750</xdr:colOff>
          <xdr:row>5</xdr:row>
          <xdr:rowOff>123825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</xdr:row>
          <xdr:rowOff>114300</xdr:rowOff>
        </xdr:from>
        <xdr:to>
          <xdr:col>12</xdr:col>
          <xdr:colOff>285750</xdr:colOff>
          <xdr:row>7</xdr:row>
          <xdr:rowOff>76200</xdr:rowOff>
        </xdr:to>
        <xdr:sp macro="" textlink="">
          <xdr:nvSpPr>
            <xdr:cNvPr id="4100" name="Command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7</xdr:row>
          <xdr:rowOff>76200</xdr:rowOff>
        </xdr:from>
        <xdr:to>
          <xdr:col>12</xdr:col>
          <xdr:colOff>285750</xdr:colOff>
          <xdr:row>9</xdr:row>
          <xdr:rowOff>38100</xdr:rowOff>
        </xdr:to>
        <xdr:sp macro="" textlink="">
          <xdr:nvSpPr>
            <xdr:cNvPr id="4101" name="CommandButton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9</xdr:row>
          <xdr:rowOff>28575</xdr:rowOff>
        </xdr:from>
        <xdr:to>
          <xdr:col>12</xdr:col>
          <xdr:colOff>285750</xdr:colOff>
          <xdr:row>10</xdr:row>
          <xdr:rowOff>180975</xdr:rowOff>
        </xdr:to>
        <xdr:sp macro="" textlink="">
          <xdr:nvSpPr>
            <xdr:cNvPr id="4102" name="CommandButton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180975</xdr:rowOff>
        </xdr:from>
        <xdr:to>
          <xdr:col>12</xdr:col>
          <xdr:colOff>285750</xdr:colOff>
          <xdr:row>12</xdr:row>
          <xdr:rowOff>142875</xdr:rowOff>
        </xdr:to>
        <xdr:sp macro="" textlink="">
          <xdr:nvSpPr>
            <xdr:cNvPr id="4103" name="CommandButton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142875</xdr:rowOff>
        </xdr:from>
        <xdr:to>
          <xdr:col>12</xdr:col>
          <xdr:colOff>285750</xdr:colOff>
          <xdr:row>14</xdr:row>
          <xdr:rowOff>104775</xdr:rowOff>
        </xdr:to>
        <xdr:sp macro="" textlink="">
          <xdr:nvSpPr>
            <xdr:cNvPr id="4104" name="CommandButton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104775</xdr:rowOff>
        </xdr:from>
        <xdr:to>
          <xdr:col>12</xdr:col>
          <xdr:colOff>285750</xdr:colOff>
          <xdr:row>16</xdr:row>
          <xdr:rowOff>66675</xdr:rowOff>
        </xdr:to>
        <xdr:sp macro="" textlink="">
          <xdr:nvSpPr>
            <xdr:cNvPr id="4105" name="CommandButton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3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12</xdr:col>
          <xdr:colOff>285750</xdr:colOff>
          <xdr:row>18</xdr:row>
          <xdr:rowOff>19050</xdr:rowOff>
        </xdr:to>
        <xdr:sp macro="" textlink="">
          <xdr:nvSpPr>
            <xdr:cNvPr id="4106" name="CommandButton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4107" name="CommandButton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152400</xdr:rowOff>
        </xdr:from>
        <xdr:to>
          <xdr:col>12</xdr:col>
          <xdr:colOff>285750</xdr:colOff>
          <xdr:row>21</xdr:row>
          <xdr:rowOff>114300</xdr:rowOff>
        </xdr:to>
        <xdr:sp macro="" textlink="">
          <xdr:nvSpPr>
            <xdr:cNvPr id="4108" name="CommandButton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3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47625</xdr:rowOff>
        </xdr:from>
        <xdr:to>
          <xdr:col>12</xdr:col>
          <xdr:colOff>276225</xdr:colOff>
          <xdr:row>2</xdr:row>
          <xdr:rowOff>9525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19050</xdr:rowOff>
        </xdr:from>
        <xdr:to>
          <xdr:col>12</xdr:col>
          <xdr:colOff>276225</xdr:colOff>
          <xdr:row>3</xdr:row>
          <xdr:rowOff>171450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161925</xdr:rowOff>
        </xdr:from>
        <xdr:to>
          <xdr:col>12</xdr:col>
          <xdr:colOff>276225</xdr:colOff>
          <xdr:row>5</xdr:row>
          <xdr:rowOff>123825</xdr:rowOff>
        </xdr:to>
        <xdr:sp macro="" textlink="">
          <xdr:nvSpPr>
            <xdr:cNvPr id="5123" name="CommandButton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104775</xdr:rowOff>
        </xdr:from>
        <xdr:to>
          <xdr:col>12</xdr:col>
          <xdr:colOff>276225</xdr:colOff>
          <xdr:row>7</xdr:row>
          <xdr:rowOff>66675</xdr:rowOff>
        </xdr:to>
        <xdr:sp macro="" textlink="">
          <xdr:nvSpPr>
            <xdr:cNvPr id="5124" name="CommandButton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4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57150</xdr:rowOff>
        </xdr:from>
        <xdr:to>
          <xdr:col>12</xdr:col>
          <xdr:colOff>276225</xdr:colOff>
          <xdr:row>9</xdr:row>
          <xdr:rowOff>19050</xdr:rowOff>
        </xdr:to>
        <xdr:sp macro="" textlink="">
          <xdr:nvSpPr>
            <xdr:cNvPr id="5125" name="CommandButton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19050</xdr:rowOff>
        </xdr:from>
        <xdr:to>
          <xdr:col>12</xdr:col>
          <xdr:colOff>276225</xdr:colOff>
          <xdr:row>10</xdr:row>
          <xdr:rowOff>171450</xdr:rowOff>
        </xdr:to>
        <xdr:sp macro="" textlink="">
          <xdr:nvSpPr>
            <xdr:cNvPr id="5126" name="CommandButton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4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171450</xdr:rowOff>
        </xdr:from>
        <xdr:to>
          <xdr:col>12</xdr:col>
          <xdr:colOff>276225</xdr:colOff>
          <xdr:row>12</xdr:row>
          <xdr:rowOff>133350</xdr:rowOff>
        </xdr:to>
        <xdr:sp macro="" textlink="">
          <xdr:nvSpPr>
            <xdr:cNvPr id="5127" name="CommandButton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4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133350</xdr:rowOff>
        </xdr:from>
        <xdr:to>
          <xdr:col>12</xdr:col>
          <xdr:colOff>276225</xdr:colOff>
          <xdr:row>14</xdr:row>
          <xdr:rowOff>95250</xdr:rowOff>
        </xdr:to>
        <xdr:sp macro="" textlink="">
          <xdr:nvSpPr>
            <xdr:cNvPr id="5128" name="CommandButton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14</xdr:row>
          <xdr:rowOff>95250</xdr:rowOff>
        </xdr:from>
        <xdr:to>
          <xdr:col>12</xdr:col>
          <xdr:colOff>266700</xdr:colOff>
          <xdr:row>16</xdr:row>
          <xdr:rowOff>57150</xdr:rowOff>
        </xdr:to>
        <xdr:sp macro="" textlink="">
          <xdr:nvSpPr>
            <xdr:cNvPr id="5129" name="CommandButton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16</xdr:row>
          <xdr:rowOff>57150</xdr:rowOff>
        </xdr:from>
        <xdr:to>
          <xdr:col>12</xdr:col>
          <xdr:colOff>266700</xdr:colOff>
          <xdr:row>18</xdr:row>
          <xdr:rowOff>19050</xdr:rowOff>
        </xdr:to>
        <xdr:sp macro="" textlink="">
          <xdr:nvSpPr>
            <xdr:cNvPr id="5130" name="CommandButton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18</xdr:row>
          <xdr:rowOff>19050</xdr:rowOff>
        </xdr:from>
        <xdr:to>
          <xdr:col>12</xdr:col>
          <xdr:colOff>266700</xdr:colOff>
          <xdr:row>19</xdr:row>
          <xdr:rowOff>171450</xdr:rowOff>
        </xdr:to>
        <xdr:sp macro="" textlink="">
          <xdr:nvSpPr>
            <xdr:cNvPr id="5131" name="CommandButton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19</xdr:row>
          <xdr:rowOff>161925</xdr:rowOff>
        </xdr:from>
        <xdr:to>
          <xdr:col>12</xdr:col>
          <xdr:colOff>266700</xdr:colOff>
          <xdr:row>21</xdr:row>
          <xdr:rowOff>123825</xdr:rowOff>
        </xdr:to>
        <xdr:sp macro="" textlink="">
          <xdr:nvSpPr>
            <xdr:cNvPr id="5132" name="CommandButton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19050</xdr:rowOff>
        </xdr:from>
        <xdr:to>
          <xdr:col>12</xdr:col>
          <xdr:colOff>276225</xdr:colOff>
          <xdr:row>1</xdr:row>
          <xdr:rowOff>171450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161925</xdr:rowOff>
        </xdr:from>
        <xdr:to>
          <xdr:col>12</xdr:col>
          <xdr:colOff>276225</xdr:colOff>
          <xdr:row>3</xdr:row>
          <xdr:rowOff>123825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123825</xdr:rowOff>
        </xdr:from>
        <xdr:to>
          <xdr:col>12</xdr:col>
          <xdr:colOff>276225</xdr:colOff>
          <xdr:row>5</xdr:row>
          <xdr:rowOff>85725</xdr:rowOff>
        </xdr:to>
        <xdr:sp macro="" textlink="">
          <xdr:nvSpPr>
            <xdr:cNvPr id="6147" name="CommandButton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76200</xdr:rowOff>
        </xdr:from>
        <xdr:to>
          <xdr:col>12</xdr:col>
          <xdr:colOff>276225</xdr:colOff>
          <xdr:row>7</xdr:row>
          <xdr:rowOff>38100</xdr:rowOff>
        </xdr:to>
        <xdr:sp macro="" textlink="">
          <xdr:nvSpPr>
            <xdr:cNvPr id="6148" name="CommandButton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5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38100</xdr:rowOff>
        </xdr:from>
        <xdr:to>
          <xdr:col>12</xdr:col>
          <xdr:colOff>276225</xdr:colOff>
          <xdr:row>9</xdr:row>
          <xdr:rowOff>0</xdr:rowOff>
        </xdr:to>
        <xdr:sp macro="" textlink="">
          <xdr:nvSpPr>
            <xdr:cNvPr id="6149" name="CommandButton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5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161925</xdr:rowOff>
        </xdr:from>
        <xdr:to>
          <xdr:col>12</xdr:col>
          <xdr:colOff>276225</xdr:colOff>
          <xdr:row>10</xdr:row>
          <xdr:rowOff>123825</xdr:rowOff>
        </xdr:to>
        <xdr:sp macro="" textlink="">
          <xdr:nvSpPr>
            <xdr:cNvPr id="6150" name="CommandButton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5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123825</xdr:rowOff>
        </xdr:from>
        <xdr:to>
          <xdr:col>12</xdr:col>
          <xdr:colOff>276225</xdr:colOff>
          <xdr:row>12</xdr:row>
          <xdr:rowOff>85725</xdr:rowOff>
        </xdr:to>
        <xdr:sp macro="" textlink="">
          <xdr:nvSpPr>
            <xdr:cNvPr id="6151" name="CommandButton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5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85725</xdr:rowOff>
        </xdr:from>
        <xdr:to>
          <xdr:col>12</xdr:col>
          <xdr:colOff>276225</xdr:colOff>
          <xdr:row>14</xdr:row>
          <xdr:rowOff>47625</xdr:rowOff>
        </xdr:to>
        <xdr:sp macro="" textlink="">
          <xdr:nvSpPr>
            <xdr:cNvPr id="6152" name="CommandButton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5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38100</xdr:rowOff>
        </xdr:from>
        <xdr:to>
          <xdr:col>12</xdr:col>
          <xdr:colOff>276225</xdr:colOff>
          <xdr:row>16</xdr:row>
          <xdr:rowOff>0</xdr:rowOff>
        </xdr:to>
        <xdr:sp macro="" textlink="">
          <xdr:nvSpPr>
            <xdr:cNvPr id="6153" name="CommandButton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5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15</xdr:row>
          <xdr:rowOff>180975</xdr:rowOff>
        </xdr:from>
        <xdr:to>
          <xdr:col>12</xdr:col>
          <xdr:colOff>266700</xdr:colOff>
          <xdr:row>17</xdr:row>
          <xdr:rowOff>142875</xdr:rowOff>
        </xdr:to>
        <xdr:sp macro="" textlink="">
          <xdr:nvSpPr>
            <xdr:cNvPr id="6154" name="CommandButton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5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17</xdr:row>
          <xdr:rowOff>114300</xdr:rowOff>
        </xdr:from>
        <xdr:to>
          <xdr:col>12</xdr:col>
          <xdr:colOff>266700</xdr:colOff>
          <xdr:row>19</xdr:row>
          <xdr:rowOff>76200</xdr:rowOff>
        </xdr:to>
        <xdr:sp macro="" textlink="">
          <xdr:nvSpPr>
            <xdr:cNvPr id="6155" name="CommandButton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5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742950</xdr:colOff>
          <xdr:row>19</xdr:row>
          <xdr:rowOff>66675</xdr:rowOff>
        </xdr:from>
        <xdr:to>
          <xdr:col>12</xdr:col>
          <xdr:colOff>257175</xdr:colOff>
          <xdr:row>21</xdr:row>
          <xdr:rowOff>28575</xdr:rowOff>
        </xdr:to>
        <xdr:sp macro="" textlink="">
          <xdr:nvSpPr>
            <xdr:cNvPr id="6156" name="CommandButton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5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9525</xdr:rowOff>
        </xdr:from>
        <xdr:to>
          <xdr:col>12</xdr:col>
          <xdr:colOff>285750</xdr:colOff>
          <xdr:row>1</xdr:row>
          <xdr:rowOff>161925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</xdr:row>
          <xdr:rowOff>171450</xdr:rowOff>
        </xdr:from>
        <xdr:to>
          <xdr:col>12</xdr:col>
          <xdr:colOff>285750</xdr:colOff>
          <xdr:row>3</xdr:row>
          <xdr:rowOff>133350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</xdr:row>
          <xdr:rowOff>123825</xdr:rowOff>
        </xdr:from>
        <xdr:to>
          <xdr:col>12</xdr:col>
          <xdr:colOff>285750</xdr:colOff>
          <xdr:row>5</xdr:row>
          <xdr:rowOff>85725</xdr:rowOff>
        </xdr:to>
        <xdr:sp macro="" textlink="">
          <xdr:nvSpPr>
            <xdr:cNvPr id="7171" name="CommandButton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</xdr:row>
          <xdr:rowOff>85725</xdr:rowOff>
        </xdr:from>
        <xdr:to>
          <xdr:col>12</xdr:col>
          <xdr:colOff>285750</xdr:colOff>
          <xdr:row>7</xdr:row>
          <xdr:rowOff>47625</xdr:rowOff>
        </xdr:to>
        <xdr:sp macro="" textlink="">
          <xdr:nvSpPr>
            <xdr:cNvPr id="7172" name="CommandButton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6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7</xdr:row>
          <xdr:rowOff>38100</xdr:rowOff>
        </xdr:from>
        <xdr:to>
          <xdr:col>12</xdr:col>
          <xdr:colOff>285750</xdr:colOff>
          <xdr:row>9</xdr:row>
          <xdr:rowOff>0</xdr:rowOff>
        </xdr:to>
        <xdr:sp macro="" textlink="">
          <xdr:nvSpPr>
            <xdr:cNvPr id="7173" name="CommandButton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6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8</xdr:row>
          <xdr:rowOff>161925</xdr:rowOff>
        </xdr:from>
        <xdr:to>
          <xdr:col>12</xdr:col>
          <xdr:colOff>285750</xdr:colOff>
          <xdr:row>10</xdr:row>
          <xdr:rowOff>123825</xdr:rowOff>
        </xdr:to>
        <xdr:sp macro="" textlink="">
          <xdr:nvSpPr>
            <xdr:cNvPr id="7174" name="CommandButton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6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123825</xdr:rowOff>
        </xdr:from>
        <xdr:to>
          <xdr:col>12</xdr:col>
          <xdr:colOff>285750</xdr:colOff>
          <xdr:row>12</xdr:row>
          <xdr:rowOff>85725</xdr:rowOff>
        </xdr:to>
        <xdr:sp macro="" textlink="">
          <xdr:nvSpPr>
            <xdr:cNvPr id="7175" name="CommandButton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6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85725</xdr:rowOff>
        </xdr:from>
        <xdr:to>
          <xdr:col>12</xdr:col>
          <xdr:colOff>285750</xdr:colOff>
          <xdr:row>14</xdr:row>
          <xdr:rowOff>47625</xdr:rowOff>
        </xdr:to>
        <xdr:sp macro="" textlink="">
          <xdr:nvSpPr>
            <xdr:cNvPr id="7176" name="CommandButton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6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47625</xdr:rowOff>
        </xdr:from>
        <xdr:to>
          <xdr:col>12</xdr:col>
          <xdr:colOff>285750</xdr:colOff>
          <xdr:row>16</xdr:row>
          <xdr:rowOff>9525</xdr:rowOff>
        </xdr:to>
        <xdr:sp macro="" textlink="">
          <xdr:nvSpPr>
            <xdr:cNvPr id="7177" name="CommandButton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6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9525</xdr:rowOff>
        </xdr:from>
        <xdr:to>
          <xdr:col>12</xdr:col>
          <xdr:colOff>285750</xdr:colOff>
          <xdr:row>17</xdr:row>
          <xdr:rowOff>161925</xdr:rowOff>
        </xdr:to>
        <xdr:sp macro="" textlink="">
          <xdr:nvSpPr>
            <xdr:cNvPr id="7178" name="CommandButton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6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152400</xdr:rowOff>
        </xdr:from>
        <xdr:to>
          <xdr:col>12</xdr:col>
          <xdr:colOff>285750</xdr:colOff>
          <xdr:row>19</xdr:row>
          <xdr:rowOff>114300</xdr:rowOff>
        </xdr:to>
        <xdr:sp macro="" textlink="">
          <xdr:nvSpPr>
            <xdr:cNvPr id="7179" name="CommandButton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6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114300</xdr:rowOff>
        </xdr:from>
        <xdr:to>
          <xdr:col>12</xdr:col>
          <xdr:colOff>285750</xdr:colOff>
          <xdr:row>21</xdr:row>
          <xdr:rowOff>76200</xdr:rowOff>
        </xdr:to>
        <xdr:sp macro="" textlink="">
          <xdr:nvSpPr>
            <xdr:cNvPr id="7180" name="CommandButton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6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38100</xdr:rowOff>
        </xdr:from>
        <xdr:to>
          <xdr:col>12</xdr:col>
          <xdr:colOff>285750</xdr:colOff>
          <xdr:row>2</xdr:row>
          <xdr:rowOff>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</xdr:row>
          <xdr:rowOff>9525</xdr:rowOff>
        </xdr:from>
        <xdr:to>
          <xdr:col>12</xdr:col>
          <xdr:colOff>285750</xdr:colOff>
          <xdr:row>3</xdr:row>
          <xdr:rowOff>161925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7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</xdr:row>
          <xdr:rowOff>161925</xdr:rowOff>
        </xdr:from>
        <xdr:to>
          <xdr:col>12</xdr:col>
          <xdr:colOff>285750</xdr:colOff>
          <xdr:row>5</xdr:row>
          <xdr:rowOff>123825</xdr:rowOff>
        </xdr:to>
        <xdr:sp macro="" textlink="">
          <xdr:nvSpPr>
            <xdr:cNvPr id="8195" name="CommandButton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7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</xdr:row>
          <xdr:rowOff>123825</xdr:rowOff>
        </xdr:from>
        <xdr:to>
          <xdr:col>12</xdr:col>
          <xdr:colOff>285750</xdr:colOff>
          <xdr:row>7</xdr:row>
          <xdr:rowOff>85725</xdr:rowOff>
        </xdr:to>
        <xdr:sp macro="" textlink="">
          <xdr:nvSpPr>
            <xdr:cNvPr id="8196" name="CommandButton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7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7</xdr:row>
          <xdr:rowOff>85725</xdr:rowOff>
        </xdr:from>
        <xdr:to>
          <xdr:col>12</xdr:col>
          <xdr:colOff>285750</xdr:colOff>
          <xdr:row>9</xdr:row>
          <xdr:rowOff>47625</xdr:rowOff>
        </xdr:to>
        <xdr:sp macro="" textlink="">
          <xdr:nvSpPr>
            <xdr:cNvPr id="8197" name="CommandButton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7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9</xdr:row>
          <xdr:rowOff>38100</xdr:rowOff>
        </xdr:from>
        <xdr:to>
          <xdr:col>12</xdr:col>
          <xdr:colOff>285750</xdr:colOff>
          <xdr:row>11</xdr:row>
          <xdr:rowOff>0</xdr:rowOff>
        </xdr:to>
        <xdr:sp macro="" textlink="">
          <xdr:nvSpPr>
            <xdr:cNvPr id="8198" name="CommandButton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7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180975</xdr:rowOff>
        </xdr:from>
        <xdr:to>
          <xdr:col>12</xdr:col>
          <xdr:colOff>285750</xdr:colOff>
          <xdr:row>12</xdr:row>
          <xdr:rowOff>142875</xdr:rowOff>
        </xdr:to>
        <xdr:sp macro="" textlink="">
          <xdr:nvSpPr>
            <xdr:cNvPr id="8199" name="CommandButton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7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142875</xdr:rowOff>
        </xdr:from>
        <xdr:to>
          <xdr:col>12</xdr:col>
          <xdr:colOff>285750</xdr:colOff>
          <xdr:row>14</xdr:row>
          <xdr:rowOff>104775</xdr:rowOff>
        </xdr:to>
        <xdr:sp macro="" textlink="">
          <xdr:nvSpPr>
            <xdr:cNvPr id="8200" name="CommandButton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7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95250</xdr:rowOff>
        </xdr:from>
        <xdr:to>
          <xdr:col>12</xdr:col>
          <xdr:colOff>285750</xdr:colOff>
          <xdr:row>16</xdr:row>
          <xdr:rowOff>57150</xdr:rowOff>
        </xdr:to>
        <xdr:sp macro="" textlink="">
          <xdr:nvSpPr>
            <xdr:cNvPr id="8201" name="CommandButton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7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12</xdr:col>
          <xdr:colOff>285750</xdr:colOff>
          <xdr:row>18</xdr:row>
          <xdr:rowOff>19050</xdr:rowOff>
        </xdr:to>
        <xdr:sp macro="" textlink="">
          <xdr:nvSpPr>
            <xdr:cNvPr id="8202" name="CommandButton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7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19050</xdr:rowOff>
        </xdr:from>
        <xdr:to>
          <xdr:col>12</xdr:col>
          <xdr:colOff>285750</xdr:colOff>
          <xdr:row>19</xdr:row>
          <xdr:rowOff>171450</xdr:rowOff>
        </xdr:to>
        <xdr:sp macro="" textlink="">
          <xdr:nvSpPr>
            <xdr:cNvPr id="8203" name="CommandButton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7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171450</xdr:rowOff>
        </xdr:from>
        <xdr:to>
          <xdr:col>12</xdr:col>
          <xdr:colOff>285750</xdr:colOff>
          <xdr:row>21</xdr:row>
          <xdr:rowOff>133350</xdr:rowOff>
        </xdr:to>
        <xdr:sp macro="" textlink="">
          <xdr:nvSpPr>
            <xdr:cNvPr id="8204" name="CommandButton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00000000-0008-0000-07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38100</xdr:rowOff>
        </xdr:from>
        <xdr:to>
          <xdr:col>12</xdr:col>
          <xdr:colOff>276225</xdr:colOff>
          <xdr:row>2</xdr:row>
          <xdr:rowOff>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8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0</xdr:rowOff>
        </xdr:from>
        <xdr:to>
          <xdr:col>12</xdr:col>
          <xdr:colOff>276225</xdr:colOff>
          <xdr:row>3</xdr:row>
          <xdr:rowOff>152400</xdr:rowOff>
        </xdr:to>
        <xdr:sp macro="" textlink="">
          <xdr:nvSpPr>
            <xdr:cNvPr id="9218" name="CommandButton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8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152400</xdr:rowOff>
        </xdr:from>
        <xdr:to>
          <xdr:col>12</xdr:col>
          <xdr:colOff>276225</xdr:colOff>
          <xdr:row>5</xdr:row>
          <xdr:rowOff>114300</xdr:rowOff>
        </xdr:to>
        <xdr:sp macro="" textlink="">
          <xdr:nvSpPr>
            <xdr:cNvPr id="9219" name="CommandButton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8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114300</xdr:rowOff>
        </xdr:from>
        <xdr:to>
          <xdr:col>12</xdr:col>
          <xdr:colOff>276225</xdr:colOff>
          <xdr:row>7</xdr:row>
          <xdr:rowOff>76200</xdr:rowOff>
        </xdr:to>
        <xdr:sp macro="" textlink="">
          <xdr:nvSpPr>
            <xdr:cNvPr id="9220" name="CommandButton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8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76200</xdr:rowOff>
        </xdr:from>
        <xdr:to>
          <xdr:col>12</xdr:col>
          <xdr:colOff>276225</xdr:colOff>
          <xdr:row>9</xdr:row>
          <xdr:rowOff>38100</xdr:rowOff>
        </xdr:to>
        <xdr:sp macro="" textlink="">
          <xdr:nvSpPr>
            <xdr:cNvPr id="9221" name="CommandButton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8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28575</xdr:rowOff>
        </xdr:from>
        <xdr:to>
          <xdr:col>12</xdr:col>
          <xdr:colOff>276225</xdr:colOff>
          <xdr:row>10</xdr:row>
          <xdr:rowOff>180975</xdr:rowOff>
        </xdr:to>
        <xdr:sp macro="" textlink="">
          <xdr:nvSpPr>
            <xdr:cNvPr id="9222" name="CommandButton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180975</xdr:rowOff>
        </xdr:from>
        <xdr:to>
          <xdr:col>12</xdr:col>
          <xdr:colOff>276225</xdr:colOff>
          <xdr:row>12</xdr:row>
          <xdr:rowOff>142875</xdr:rowOff>
        </xdr:to>
        <xdr:sp macro="" textlink="">
          <xdr:nvSpPr>
            <xdr:cNvPr id="9223" name="CommandButton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8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142875</xdr:rowOff>
        </xdr:from>
        <xdr:to>
          <xdr:col>12</xdr:col>
          <xdr:colOff>276225</xdr:colOff>
          <xdr:row>14</xdr:row>
          <xdr:rowOff>104775</xdr:rowOff>
        </xdr:to>
        <xdr:sp macro="" textlink="">
          <xdr:nvSpPr>
            <xdr:cNvPr id="9224" name="CommandButton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8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104775</xdr:rowOff>
        </xdr:from>
        <xdr:to>
          <xdr:col>12</xdr:col>
          <xdr:colOff>276225</xdr:colOff>
          <xdr:row>16</xdr:row>
          <xdr:rowOff>66675</xdr:rowOff>
        </xdr:to>
        <xdr:sp macro="" textlink="">
          <xdr:nvSpPr>
            <xdr:cNvPr id="9225" name="CommandButton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8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66675</xdr:rowOff>
        </xdr:from>
        <xdr:to>
          <xdr:col>12</xdr:col>
          <xdr:colOff>276225</xdr:colOff>
          <xdr:row>18</xdr:row>
          <xdr:rowOff>28575</xdr:rowOff>
        </xdr:to>
        <xdr:sp macro="" textlink="">
          <xdr:nvSpPr>
            <xdr:cNvPr id="9226" name="CommandButton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8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28575</xdr:rowOff>
        </xdr:from>
        <xdr:to>
          <xdr:col>12</xdr:col>
          <xdr:colOff>276225</xdr:colOff>
          <xdr:row>19</xdr:row>
          <xdr:rowOff>180975</xdr:rowOff>
        </xdr:to>
        <xdr:sp macro="" textlink="">
          <xdr:nvSpPr>
            <xdr:cNvPr id="9227" name="CommandButton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8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180975</xdr:rowOff>
        </xdr:from>
        <xdr:to>
          <xdr:col>12</xdr:col>
          <xdr:colOff>276225</xdr:colOff>
          <xdr:row>21</xdr:row>
          <xdr:rowOff>142875</xdr:rowOff>
        </xdr:to>
        <xdr:sp macro="" textlink="">
          <xdr:nvSpPr>
            <xdr:cNvPr id="9228" name="CommandButton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8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38100</xdr:rowOff>
        </xdr:from>
        <xdr:to>
          <xdr:col>12</xdr:col>
          <xdr:colOff>276225</xdr:colOff>
          <xdr:row>2</xdr:row>
          <xdr:rowOff>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9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0</xdr:rowOff>
        </xdr:from>
        <xdr:to>
          <xdr:col>12</xdr:col>
          <xdr:colOff>276225</xdr:colOff>
          <xdr:row>3</xdr:row>
          <xdr:rowOff>152400</xdr:rowOff>
        </xdr:to>
        <xdr:sp macro="" textlink="">
          <xdr:nvSpPr>
            <xdr:cNvPr id="10242" name="CommandButton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9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142875</xdr:rowOff>
        </xdr:from>
        <xdr:to>
          <xdr:col>12</xdr:col>
          <xdr:colOff>276225</xdr:colOff>
          <xdr:row>5</xdr:row>
          <xdr:rowOff>104775</xdr:rowOff>
        </xdr:to>
        <xdr:sp macro="" textlink="">
          <xdr:nvSpPr>
            <xdr:cNvPr id="10243" name="CommandButton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9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104775</xdr:rowOff>
        </xdr:from>
        <xdr:to>
          <xdr:col>12</xdr:col>
          <xdr:colOff>276225</xdr:colOff>
          <xdr:row>7</xdr:row>
          <xdr:rowOff>66675</xdr:rowOff>
        </xdr:to>
        <xdr:sp macro="" textlink="">
          <xdr:nvSpPr>
            <xdr:cNvPr id="10244" name="CommandButton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9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66675</xdr:rowOff>
        </xdr:from>
        <xdr:to>
          <xdr:col>12</xdr:col>
          <xdr:colOff>276225</xdr:colOff>
          <xdr:row>9</xdr:row>
          <xdr:rowOff>28575</xdr:rowOff>
        </xdr:to>
        <xdr:sp macro="" textlink="">
          <xdr:nvSpPr>
            <xdr:cNvPr id="10245" name="CommandButton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9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28575</xdr:rowOff>
        </xdr:from>
        <xdr:to>
          <xdr:col>12</xdr:col>
          <xdr:colOff>276225</xdr:colOff>
          <xdr:row>10</xdr:row>
          <xdr:rowOff>180975</xdr:rowOff>
        </xdr:to>
        <xdr:sp macro="" textlink="">
          <xdr:nvSpPr>
            <xdr:cNvPr id="10246" name="CommandButton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9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180975</xdr:rowOff>
        </xdr:from>
        <xdr:to>
          <xdr:col>12</xdr:col>
          <xdr:colOff>276225</xdr:colOff>
          <xdr:row>12</xdr:row>
          <xdr:rowOff>142875</xdr:rowOff>
        </xdr:to>
        <xdr:sp macro="" textlink="">
          <xdr:nvSpPr>
            <xdr:cNvPr id="10247" name="CommandButton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9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142875</xdr:rowOff>
        </xdr:from>
        <xdr:to>
          <xdr:col>12</xdr:col>
          <xdr:colOff>276225</xdr:colOff>
          <xdr:row>14</xdr:row>
          <xdr:rowOff>104775</xdr:rowOff>
        </xdr:to>
        <xdr:sp macro="" textlink="">
          <xdr:nvSpPr>
            <xdr:cNvPr id="10248" name="CommandButton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9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104775</xdr:rowOff>
        </xdr:from>
        <xdr:to>
          <xdr:col>12</xdr:col>
          <xdr:colOff>276225</xdr:colOff>
          <xdr:row>16</xdr:row>
          <xdr:rowOff>66675</xdr:rowOff>
        </xdr:to>
        <xdr:sp macro="" textlink="">
          <xdr:nvSpPr>
            <xdr:cNvPr id="10249" name="CommandButton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9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66675</xdr:rowOff>
        </xdr:from>
        <xdr:to>
          <xdr:col>12</xdr:col>
          <xdr:colOff>276225</xdr:colOff>
          <xdr:row>18</xdr:row>
          <xdr:rowOff>28575</xdr:rowOff>
        </xdr:to>
        <xdr:sp macro="" textlink="">
          <xdr:nvSpPr>
            <xdr:cNvPr id="10250" name="CommandButton10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9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28575</xdr:rowOff>
        </xdr:from>
        <xdr:to>
          <xdr:col>12</xdr:col>
          <xdr:colOff>276225</xdr:colOff>
          <xdr:row>19</xdr:row>
          <xdr:rowOff>180975</xdr:rowOff>
        </xdr:to>
        <xdr:sp macro="" textlink="">
          <xdr:nvSpPr>
            <xdr:cNvPr id="10251" name="CommandButton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9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180975</xdr:rowOff>
        </xdr:from>
        <xdr:to>
          <xdr:col>12</xdr:col>
          <xdr:colOff>276225</xdr:colOff>
          <xdr:row>21</xdr:row>
          <xdr:rowOff>142875</xdr:rowOff>
        </xdr:to>
        <xdr:sp macro="" textlink="">
          <xdr:nvSpPr>
            <xdr:cNvPr id="10252" name="CommandButton12" hidden="1">
              <a:extLst>
                <a:ext uri="{63B3BB69-23CF-44E3-9099-C40C66FF867C}">
                  <a14:compatExt spid="_x0000_s10252"/>
                </a:ext>
                <a:ext uri="{FF2B5EF4-FFF2-40B4-BE49-F238E27FC236}">
                  <a16:creationId xmlns:a16="http://schemas.microsoft.com/office/drawing/2014/main" id="{00000000-0008-0000-0900-00000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38100</xdr:rowOff>
        </xdr:from>
        <xdr:to>
          <xdr:col>12</xdr:col>
          <xdr:colOff>276225</xdr:colOff>
          <xdr:row>2</xdr:row>
          <xdr:rowOff>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A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0</xdr:rowOff>
        </xdr:from>
        <xdr:to>
          <xdr:col>12</xdr:col>
          <xdr:colOff>276225</xdr:colOff>
          <xdr:row>3</xdr:row>
          <xdr:rowOff>152400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A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152400</xdr:rowOff>
        </xdr:from>
        <xdr:to>
          <xdr:col>12</xdr:col>
          <xdr:colOff>276225</xdr:colOff>
          <xdr:row>5</xdr:row>
          <xdr:rowOff>114300</xdr:rowOff>
        </xdr:to>
        <xdr:sp macro="" textlink="">
          <xdr:nvSpPr>
            <xdr:cNvPr id="11267" name="CommandButton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A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114300</xdr:rowOff>
        </xdr:from>
        <xdr:to>
          <xdr:col>12</xdr:col>
          <xdr:colOff>276225</xdr:colOff>
          <xdr:row>7</xdr:row>
          <xdr:rowOff>76200</xdr:rowOff>
        </xdr:to>
        <xdr:sp macro="" textlink="">
          <xdr:nvSpPr>
            <xdr:cNvPr id="11268" name="CommandButton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A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76200</xdr:rowOff>
        </xdr:from>
        <xdr:to>
          <xdr:col>12</xdr:col>
          <xdr:colOff>276225</xdr:colOff>
          <xdr:row>9</xdr:row>
          <xdr:rowOff>38100</xdr:rowOff>
        </xdr:to>
        <xdr:sp macro="" textlink="">
          <xdr:nvSpPr>
            <xdr:cNvPr id="11269" name="CommandButton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A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28575</xdr:rowOff>
        </xdr:from>
        <xdr:to>
          <xdr:col>12</xdr:col>
          <xdr:colOff>276225</xdr:colOff>
          <xdr:row>10</xdr:row>
          <xdr:rowOff>180975</xdr:rowOff>
        </xdr:to>
        <xdr:sp macro="" textlink="">
          <xdr:nvSpPr>
            <xdr:cNvPr id="11270" name="CommandButton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A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180975</xdr:rowOff>
        </xdr:from>
        <xdr:to>
          <xdr:col>12</xdr:col>
          <xdr:colOff>276225</xdr:colOff>
          <xdr:row>12</xdr:row>
          <xdr:rowOff>142875</xdr:rowOff>
        </xdr:to>
        <xdr:sp macro="" textlink="">
          <xdr:nvSpPr>
            <xdr:cNvPr id="11271" name="CommandButton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A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142875</xdr:rowOff>
        </xdr:from>
        <xdr:to>
          <xdr:col>12</xdr:col>
          <xdr:colOff>276225</xdr:colOff>
          <xdr:row>14</xdr:row>
          <xdr:rowOff>104775</xdr:rowOff>
        </xdr:to>
        <xdr:sp macro="" textlink="">
          <xdr:nvSpPr>
            <xdr:cNvPr id="11272" name="CommandButton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A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95250</xdr:rowOff>
        </xdr:from>
        <xdr:to>
          <xdr:col>12</xdr:col>
          <xdr:colOff>276225</xdr:colOff>
          <xdr:row>16</xdr:row>
          <xdr:rowOff>57150</xdr:rowOff>
        </xdr:to>
        <xdr:sp macro="" textlink="">
          <xdr:nvSpPr>
            <xdr:cNvPr id="11273" name="CommandButton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A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12</xdr:col>
          <xdr:colOff>276225</xdr:colOff>
          <xdr:row>18</xdr:row>
          <xdr:rowOff>19050</xdr:rowOff>
        </xdr:to>
        <xdr:sp macro="" textlink="">
          <xdr:nvSpPr>
            <xdr:cNvPr id="11274" name="CommandButton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A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9525</xdr:rowOff>
        </xdr:from>
        <xdr:to>
          <xdr:col>12</xdr:col>
          <xdr:colOff>276225</xdr:colOff>
          <xdr:row>19</xdr:row>
          <xdr:rowOff>161925</xdr:rowOff>
        </xdr:to>
        <xdr:sp macro="" textlink="">
          <xdr:nvSpPr>
            <xdr:cNvPr id="11275" name="CommandButton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A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152400</xdr:rowOff>
        </xdr:from>
        <xdr:to>
          <xdr:col>12</xdr:col>
          <xdr:colOff>276225</xdr:colOff>
          <xdr:row>21</xdr:row>
          <xdr:rowOff>114300</xdr:rowOff>
        </xdr:to>
        <xdr:sp macro="" textlink="">
          <xdr:nvSpPr>
            <xdr:cNvPr id="11276" name="CommandButton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A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</xdr:colOff>
          <xdr:row>1</xdr:row>
          <xdr:rowOff>161925</xdr:rowOff>
        </xdr:from>
        <xdr:to>
          <xdr:col>12</xdr:col>
          <xdr:colOff>190500</xdr:colOff>
          <xdr:row>3</xdr:row>
          <xdr:rowOff>123825</xdr:rowOff>
        </xdr:to>
        <xdr:sp macro="" textlink="">
          <xdr:nvSpPr>
            <xdr:cNvPr id="12291" name="Février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B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</xdr:row>
          <xdr:rowOff>114300</xdr:rowOff>
        </xdr:from>
        <xdr:to>
          <xdr:col>12</xdr:col>
          <xdr:colOff>190500</xdr:colOff>
          <xdr:row>5</xdr:row>
          <xdr:rowOff>76200</xdr:rowOff>
        </xdr:to>
        <xdr:sp macro="" textlink="">
          <xdr:nvSpPr>
            <xdr:cNvPr id="12292" name="Mars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B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</xdr:colOff>
          <xdr:row>5</xdr:row>
          <xdr:rowOff>66675</xdr:rowOff>
        </xdr:from>
        <xdr:to>
          <xdr:col>12</xdr:col>
          <xdr:colOff>190500</xdr:colOff>
          <xdr:row>7</xdr:row>
          <xdr:rowOff>19050</xdr:rowOff>
        </xdr:to>
        <xdr:sp macro="" textlink="">
          <xdr:nvSpPr>
            <xdr:cNvPr id="12293" name="Avril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B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</xdr:colOff>
          <xdr:row>7</xdr:row>
          <xdr:rowOff>28575</xdr:rowOff>
        </xdr:from>
        <xdr:to>
          <xdr:col>12</xdr:col>
          <xdr:colOff>190500</xdr:colOff>
          <xdr:row>8</xdr:row>
          <xdr:rowOff>180975</xdr:rowOff>
        </xdr:to>
        <xdr:sp macro="" textlink="">
          <xdr:nvSpPr>
            <xdr:cNvPr id="12294" name="Mai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B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</xdr:colOff>
          <xdr:row>8</xdr:row>
          <xdr:rowOff>171450</xdr:rowOff>
        </xdr:from>
        <xdr:to>
          <xdr:col>12</xdr:col>
          <xdr:colOff>190500</xdr:colOff>
          <xdr:row>10</xdr:row>
          <xdr:rowOff>133350</xdr:rowOff>
        </xdr:to>
        <xdr:sp macro="" textlink="">
          <xdr:nvSpPr>
            <xdr:cNvPr id="12295" name="Juin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B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</xdr:colOff>
          <xdr:row>10</xdr:row>
          <xdr:rowOff>133350</xdr:rowOff>
        </xdr:from>
        <xdr:to>
          <xdr:col>12</xdr:col>
          <xdr:colOff>190500</xdr:colOff>
          <xdr:row>12</xdr:row>
          <xdr:rowOff>95250</xdr:rowOff>
        </xdr:to>
        <xdr:sp macro="" textlink="">
          <xdr:nvSpPr>
            <xdr:cNvPr id="12296" name="Juillet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B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</xdr:colOff>
          <xdr:row>12</xdr:row>
          <xdr:rowOff>104775</xdr:rowOff>
        </xdr:from>
        <xdr:to>
          <xdr:col>12</xdr:col>
          <xdr:colOff>190500</xdr:colOff>
          <xdr:row>14</xdr:row>
          <xdr:rowOff>66675</xdr:rowOff>
        </xdr:to>
        <xdr:sp macro="" textlink="">
          <xdr:nvSpPr>
            <xdr:cNvPr id="12297" name="Aout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B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</xdr:colOff>
          <xdr:row>14</xdr:row>
          <xdr:rowOff>66675</xdr:rowOff>
        </xdr:from>
        <xdr:to>
          <xdr:col>12</xdr:col>
          <xdr:colOff>190500</xdr:colOff>
          <xdr:row>16</xdr:row>
          <xdr:rowOff>28575</xdr:rowOff>
        </xdr:to>
        <xdr:sp macro="" textlink="">
          <xdr:nvSpPr>
            <xdr:cNvPr id="12298" name="Septembre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B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</xdr:colOff>
          <xdr:row>16</xdr:row>
          <xdr:rowOff>19050</xdr:rowOff>
        </xdr:from>
        <xdr:to>
          <xdr:col>12</xdr:col>
          <xdr:colOff>190500</xdr:colOff>
          <xdr:row>17</xdr:row>
          <xdr:rowOff>171450</xdr:rowOff>
        </xdr:to>
        <xdr:sp macro="" textlink="">
          <xdr:nvSpPr>
            <xdr:cNvPr id="12299" name="Octobre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B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</xdr:colOff>
          <xdr:row>17</xdr:row>
          <xdr:rowOff>161925</xdr:rowOff>
        </xdr:from>
        <xdr:to>
          <xdr:col>12</xdr:col>
          <xdr:colOff>190500</xdr:colOff>
          <xdr:row>19</xdr:row>
          <xdr:rowOff>123825</xdr:rowOff>
        </xdr:to>
        <xdr:sp macro="" textlink="">
          <xdr:nvSpPr>
            <xdr:cNvPr id="12300" name="Novembre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B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</xdr:colOff>
          <xdr:row>19</xdr:row>
          <xdr:rowOff>114300</xdr:rowOff>
        </xdr:from>
        <xdr:to>
          <xdr:col>12</xdr:col>
          <xdr:colOff>190500</xdr:colOff>
          <xdr:row>21</xdr:row>
          <xdr:rowOff>76200</xdr:rowOff>
        </xdr:to>
        <xdr:sp macro="" textlink="">
          <xdr:nvSpPr>
            <xdr:cNvPr id="12301" name="Décembre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B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</xdr:colOff>
          <xdr:row>0</xdr:row>
          <xdr:rowOff>9525</xdr:rowOff>
        </xdr:from>
        <xdr:to>
          <xdr:col>12</xdr:col>
          <xdr:colOff>190500</xdr:colOff>
          <xdr:row>1</xdr:row>
          <xdr:rowOff>161925</xdr:rowOff>
        </xdr:to>
        <xdr:sp macro="" textlink="">
          <xdr:nvSpPr>
            <xdr:cNvPr id="12302" name="Janvier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B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hony/Documents/Exhalessence/Exhalesse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halessence"/>
      <sheetName val="Listes"/>
    </sheetNames>
    <sheetDataSet>
      <sheetData sheetId="0"/>
      <sheetData sheetId="1">
        <row r="3">
          <cell r="I3">
            <v>43739</v>
          </cell>
          <cell r="J3">
            <v>43769</v>
          </cell>
        </row>
        <row r="16">
          <cell r="A16">
            <v>0</v>
          </cell>
        </row>
        <row r="17">
          <cell r="A17">
            <v>50</v>
          </cell>
        </row>
        <row r="18">
          <cell r="A18">
            <v>100</v>
          </cell>
        </row>
        <row r="20">
          <cell r="A20" t="str">
            <v>Payé</v>
          </cell>
        </row>
        <row r="21">
          <cell r="A21" t="str">
            <v>Non Payé</v>
          </cell>
        </row>
        <row r="22">
          <cell r="A22" t="str">
            <v>Précommande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9BE2EF-0896-460A-85F4-29350E9633D9}" name="Tableau34" displayName="Tableau34" ref="A10:J15" totalsRowShown="0" headerRowDxfId="355" dataDxfId="353" headerRowBorderDxfId="354" tableBorderDxfId="352">
  <autoFilter ref="A10:J15" xr:uid="{A34220C2-B9C0-4BCF-AA6C-6421C5998E8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93C2603A-0DA6-4C88-A517-41FE1CFB7C51}" name="Date" dataDxfId="351"/>
    <tableColumn id="2" xr3:uid="{5CFA743E-97A2-4165-95CD-A4809D18BDBA}" name="Statut" dataDxfId="350"/>
    <tableColumn id="3" xr3:uid="{BB419F53-B9D9-4C24-8082-AF32AA0077B6}" name="Nom" dataDxfId="349"/>
    <tableColumn id="4" xr3:uid="{4380A3E7-7C05-4D08-AED2-4D9415DC2AB5}" name="Ref" dataDxfId="348"/>
    <tableColumn id="5" xr3:uid="{98B4A7DC-8F89-4D44-8E35-B7808F47FEFE}" name="Nom du parfum" dataDxfId="347"/>
    <tableColumn id="6" xr3:uid="{3B18E063-2303-429B-AF29-C67172EFA895}" name="Quantité" dataDxfId="346"/>
    <tableColumn id="7" xr3:uid="{9DEE907F-438B-4C4B-BF93-81661341DFF2}" name="Prix d'achat" dataDxfId="345">
      <calculatedColumnFormula>IF(F11=50,10,0)+IF(F11=100,14.5,0)</calculatedColumnFormula>
    </tableColumn>
    <tableColumn id="8" xr3:uid="{01AB8BB1-EA49-437F-A503-01FA5F2BEF12}" name="Marge" dataDxfId="344">
      <calculatedColumnFormula>IF(F11=50,10,0)+IF(F11=100,15.5,0)</calculatedColumnFormula>
    </tableColumn>
    <tableColumn id="9" xr3:uid="{A0E505B5-2064-4296-9370-9E67FFC414D8}" name="Prix de Vente" dataDxfId="343">
      <calculatedColumnFormula>IF(F11=50,20,0)+IF(F11=100,30,0)</calculatedColumnFormula>
    </tableColumn>
    <tableColumn id="10" xr3:uid="{45A2B9E2-BF5A-4D6A-A6B8-E8089F23855F}" name="Validation sur Si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9256C711-385C-4965-B085-42E9B156B375}" name="Tableau31516" displayName="Tableau31516" ref="F2:F3" totalsRowShown="0" headerRowDxfId="342" dataDxfId="340" headerRowBorderDxfId="341" tableBorderDxfId="339" totalsRowBorderDxfId="338">
  <tableColumns count="1">
    <tableColumn id="1" xr3:uid="{9FB17880-2CAF-4D69-8333-0E09BB5A71CD}" name="Année" dataDxfId="337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9A2EC8B8-92A3-4EA2-A70A-0C587893CB57}" name="Tableau227" displayName="Tableau227" ref="F6:H7" totalsRowShown="0" headerRowDxfId="336" dataDxfId="334" headerRowBorderDxfId="335" tableBorderDxfId="333">
  <tableColumns count="3">
    <tableColumn id="1" xr3:uid="{679DE376-BF97-49D3-AB7D-0D2965A17127}" name="Total achat" dataDxfId="332">
      <calculatedColumnFormula>SUMIFS( Tableau34[Prix d''achat],Tableau34[Quantité],"50",Tableau34[Date],"="&amp;Listes!E14)+SUMIFS(Tableau34[Prix d''achat],Tableau34[Quantité],"100",Tableau34[Date],"="&amp;Listes!E14)</calculatedColumnFormula>
    </tableColumn>
    <tableColumn id="2" xr3:uid="{2D42A338-2D86-4AEE-9BB6-414B0147CC2A}" name="Total marge" dataDxfId="331">
      <calculatedColumnFormula>SUMIFS( Tableau34[Marge],Tableau34[Quantité],"50",Tableau34[Date],"="&amp;Listes!E14)+SUMIFS(Tableau34[Marge],Tableau34[Quantité],"100",Tableau34[Date],"="&amp;Listes!E14)</calculatedColumnFormula>
    </tableColumn>
    <tableColumn id="3" xr3:uid="{6FCD5FF7-FDFA-4721-81C4-7C9A7E96C18C}" name="Total vente" dataDxfId="330">
      <calculatedColumnFormula>SUMIFS( Tableau34[Prix de Vente],Tableau34[Quantité],"50",Tableau34[Date],"="&amp;Listes!E14)+SUMIFS(Tableau34[Prix de Vente],Tableau34[Quantité],"100",Tableau34[Date],"="&amp;Listes!E14)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E7142F7-F5DF-426B-90A6-C06699D2FD11}" name="Tableau35" displayName="Tableau35" ref="A10:J15" totalsRowShown="0" headerRowDxfId="325" dataDxfId="323" headerRowBorderDxfId="324" tableBorderDxfId="322">
  <autoFilter ref="A10:J15" xr:uid="{14E580C5-F6F0-416E-869F-A1520CA7499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2EA4586A-81B4-4674-96DF-9B0B2990C3A6}" name="Date" dataDxfId="321"/>
    <tableColumn id="2" xr3:uid="{20F7C894-1A61-4A33-B950-6A69111C9058}" name="Statut" dataDxfId="320"/>
    <tableColumn id="3" xr3:uid="{22B38AE2-962E-4595-B158-B293FA4308FC}" name="Nom" dataDxfId="319"/>
    <tableColumn id="4" xr3:uid="{8686A48D-BB9A-4836-9CA3-76D26A962877}" name="Ref" dataDxfId="318"/>
    <tableColumn id="5" xr3:uid="{1EF008A0-DC83-475B-BCB0-B1CED9483552}" name="Nom du parfum" dataDxfId="317"/>
    <tableColumn id="6" xr3:uid="{894319D5-AE9E-4036-8461-F34BF88FC09B}" name="Quantité" dataDxfId="316"/>
    <tableColumn id="7" xr3:uid="{A71E2801-1E70-40BD-8557-8CA2017BAB5E}" name="Prix d'achat" dataDxfId="315">
      <calculatedColumnFormula>IF(F11=50,10,0)+IF(F11=100,14.5,0)</calculatedColumnFormula>
    </tableColumn>
    <tableColumn id="8" xr3:uid="{2F55BD6B-61D4-415A-824E-AF08FE728A1B}" name="Marge" dataDxfId="314">
      <calculatedColumnFormula>IF(F11=50,10,0)+IF(F11=100,15.5,0)</calculatedColumnFormula>
    </tableColumn>
    <tableColumn id="9" xr3:uid="{14E5F246-DB0D-424B-8963-9D5E0DE92F94}" name="Prix de Vente" dataDxfId="313">
      <calculatedColumnFormula>IF(F11=50,20,0)+IF(F11=100,30,0)</calculatedColumnFormula>
    </tableColumn>
    <tableColumn id="10" xr3:uid="{D9A077E2-71E8-4D0E-ADE4-963DEB143FE4}" name="Validation sur Sit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1497DA2E-9DEA-49BC-8553-9899890C22CA}" name="Tableau31517" displayName="Tableau31517" ref="F2:F3" totalsRowShown="0" headerRowDxfId="312" dataDxfId="310" headerRowBorderDxfId="311" tableBorderDxfId="309" totalsRowBorderDxfId="308">
  <tableColumns count="1">
    <tableColumn id="1" xr3:uid="{715E87E4-D667-450D-BC41-89F6115C329F}" name="Année" dataDxfId="307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78968D77-3D4B-4E7C-AE3D-C39C4C087B67}" name="Tableau228" displayName="Tableau228" ref="F6:H7" totalsRowShown="0" headerRowDxfId="306" dataDxfId="304" headerRowBorderDxfId="305" tableBorderDxfId="303">
  <tableColumns count="3">
    <tableColumn id="1" xr3:uid="{CC0BCC03-1314-4B0C-9387-37F1C099FF38}" name="Total achat" dataDxfId="302">
      <calculatedColumnFormula>SUMIFS( Tableau35[Prix d''achat],Tableau35[Quantité],"50",Tableau35[Date],"="&amp;Listes!E13)+SUMIFS(Tableau35[Prix d''achat],Tableau35[Quantité],"100",Tableau35[Date],"="&amp;Listes!E13)</calculatedColumnFormula>
    </tableColumn>
    <tableColumn id="2" xr3:uid="{55DB8A8F-48BC-46FC-831A-3174F76C307F}" name="Total marge" dataDxfId="301">
      <calculatedColumnFormula>SUMIFS( Tableau35[Marge],Tableau35[Quantité],"50",Tableau35[Date],"="&amp;Listes!E13)+SUMIFS(Tableau35[Marge],Tableau35[Quantité],"100",Tableau35[Date],"="&amp;Listes!E13)</calculatedColumnFormula>
    </tableColumn>
    <tableColumn id="3" xr3:uid="{4B8E8C8D-B295-404B-B08C-AAF37D2C63D7}" name="Total vente" dataDxfId="300">
      <calculatedColumnFormula>SUMIFS( Tableau35[Prix de Vente],Tableau35[Quantité],"50",Tableau35[Date],"="&amp;Listes!E13)+SUMIFS(Tableau35[Prix de Vente],Tableau35[Quantité],"100",Tableau35[Date],"="&amp;Listes!E13)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A5493C3-363F-4B62-9A88-96497B2DDC6D}" name="Tableau36" displayName="Tableau36" ref="A10:J15" totalsRowShown="0" headerRowDxfId="295" dataDxfId="293" headerRowBorderDxfId="294" tableBorderDxfId="292">
  <autoFilter ref="A10:J15" xr:uid="{8C0042F2-27A9-4A04-953B-B276BA80878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7F89B90F-E929-444B-B70C-4A2A32578E7A}" name="Date" dataDxfId="291"/>
    <tableColumn id="2" xr3:uid="{1474B3D4-79B4-4DA6-8268-A88D7BD65621}" name="Statut" dataDxfId="290"/>
    <tableColumn id="3" xr3:uid="{14135CC0-360F-4B8F-9381-4AFC70D0551E}" name="Nom" dataDxfId="289"/>
    <tableColumn id="4" xr3:uid="{FDC5BE7F-035E-41D4-92F6-7052EB94435C}" name="Ref" dataDxfId="288"/>
    <tableColumn id="5" xr3:uid="{6C811A42-E6A1-42F8-858D-E58D824B60F1}" name="Nom du parfum" dataDxfId="287"/>
    <tableColumn id="6" xr3:uid="{D4A352E7-D7E5-4146-8635-3500F4AA7C1F}" name="Quantité" dataDxfId="286"/>
    <tableColumn id="7" xr3:uid="{F4029381-6F35-44FA-8563-5E5AD459B891}" name="Prix d'achat" dataDxfId="285">
      <calculatedColumnFormula>IF(F11=50,10,0)+IF(F11=100,14.5,0)</calculatedColumnFormula>
    </tableColumn>
    <tableColumn id="8" xr3:uid="{5A3DF702-AE80-4ED5-B637-D05003579AD0}" name="Marge" dataDxfId="284">
      <calculatedColumnFormula>IF(F11=50,10,0)+IF(F11=100,15.5,0)</calculatedColumnFormula>
    </tableColumn>
    <tableColumn id="9" xr3:uid="{C721EA32-F27B-4E9F-BF85-8DF088382D22}" name="Prix de Vente" dataDxfId="283">
      <calculatedColumnFormula>IF(F11=50,20,0)+IF(F11=100,30,0)</calculatedColumnFormula>
    </tableColumn>
    <tableColumn id="10" xr3:uid="{6D9FF5E1-1E75-4ED2-938C-9F6473EAF1F1}" name="Validation sur Si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0918842-13AA-4F1A-93EC-95D67EED2324}" name="Tableau31518" displayName="Tableau31518" ref="F2:F3" totalsRowShown="0" headerRowDxfId="282" dataDxfId="280" headerRowBorderDxfId="281" tableBorderDxfId="279" totalsRowBorderDxfId="278">
  <tableColumns count="1">
    <tableColumn id="1" xr3:uid="{9F678912-6CC4-4652-9CFA-B570F3F3FDFC}" name="Année" dataDxfId="277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ED73CFC6-39D2-412D-B074-0329D6776D10}" name="Tableau229" displayName="Tableau229" ref="F6:H7" totalsRowShown="0" headerRowDxfId="276" dataDxfId="274" headerRowBorderDxfId="275" tableBorderDxfId="273">
  <tableColumns count="3">
    <tableColumn id="1" xr3:uid="{D9A9F5E4-55B0-4409-A3D1-21C7BE488CB7}" name="Total achat" dataDxfId="272">
      <calculatedColumnFormula>SUMIFS( Tableau36[Prix d''achat],Tableau36[Quantité],"50",Tableau36[Date],"="&amp;Listes!E12)+SUMIFS(Tableau36[Prix d''achat],Tableau36[Quantité],"100",Tableau36[Date],"="&amp;Listes!E12)</calculatedColumnFormula>
    </tableColumn>
    <tableColumn id="2" xr3:uid="{7B34B960-82FA-4A8B-84F7-2F963A0C30FB}" name="Total marge" dataDxfId="271">
      <calculatedColumnFormula>SUMIFS( Tableau36[Marge],Tableau36[Quantité],"50",Tableau36[Date],"="&amp;Listes!E12)+SUMIFS(Tableau36[Marge],Tableau36[Quantité],"100",Tableau36[Date],"="&amp;Listes!E12)</calculatedColumnFormula>
    </tableColumn>
    <tableColumn id="3" xr3:uid="{7BB89582-0870-4DDD-ACE8-ABF8886F288C}" name="Total vente" dataDxfId="270">
      <calculatedColumnFormula>SUMIFS( Tableau36[Prix de Vente],Tableau36[Quantité],"50",Tableau36[Date],"="&amp;Listes!E12)+SUMIFS(Tableau36[Prix de Vente],Tableau36[Quantité],"100",Tableau36[Date],"="&amp;Listes!E12)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EE7C340-FFD2-4ECC-B3D7-44E1CD9CE2EF}" name="Tableau37" displayName="Tableau37" ref="A10:J15" totalsRowShown="0" headerRowDxfId="265" dataDxfId="263" headerRowBorderDxfId="264" tableBorderDxfId="262">
  <autoFilter ref="A10:J15" xr:uid="{9950F631-3FE3-49F7-9B85-868AC8A30AA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F0825215-5372-4FCF-A277-B001803F210F}" name="Date" dataDxfId="261"/>
    <tableColumn id="2" xr3:uid="{1AA3EAF4-D9E8-47BE-90E4-EFFFADF098A7}" name="Statut" dataDxfId="260"/>
    <tableColumn id="3" xr3:uid="{1596D939-5DAF-40E4-9355-895AFC90BD36}" name="Nom" dataDxfId="259"/>
    <tableColumn id="4" xr3:uid="{1790A17A-5164-4102-AFB2-F0B10FD1F24B}" name="Ref" dataDxfId="258"/>
    <tableColumn id="5" xr3:uid="{97F6BB8D-904F-4669-806F-AD9110385150}" name="Nom du parfum" dataDxfId="257"/>
    <tableColumn id="6" xr3:uid="{B02F5588-7626-42EC-8DFB-2F9669FBBDFF}" name="Quantité" dataDxfId="256"/>
    <tableColumn id="7" xr3:uid="{7F1F913D-4948-4AE3-8E5E-FD4B0F9205F9}" name="Prix d'achat" dataDxfId="255">
      <calculatedColumnFormula>IF(F11=50,10,0)+IF(F11=100,14.5,0)</calculatedColumnFormula>
    </tableColumn>
    <tableColumn id="8" xr3:uid="{BC0F0DB9-B8BA-464E-B9E8-E0E35E094A86}" name="Marge" dataDxfId="254">
      <calculatedColumnFormula>IF(F11=50,10,0)+IF(F11=100,15.5,0)</calculatedColumnFormula>
    </tableColumn>
    <tableColumn id="9" xr3:uid="{60868121-C7C4-4B6C-BCAB-1D767610D86B}" name="Prix de Vente" dataDxfId="253">
      <calculatedColumnFormula>IF(F11=50,20,0)+IF(F11=100,30,0)</calculatedColumnFormula>
    </tableColumn>
    <tableColumn id="10" xr3:uid="{1EA5B9FE-DB50-4C36-A31A-65E2C5CA7AB9}" name="Validation sur Sit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3755A45D-1FDA-4F67-A570-ADCB334071B0}" name="Tableau31519" displayName="Tableau31519" ref="F2:F3" totalsRowShown="0" headerRowDxfId="252" dataDxfId="250" headerRowBorderDxfId="251" tableBorderDxfId="249" totalsRowBorderDxfId="248">
  <tableColumns count="1">
    <tableColumn id="1" xr3:uid="{26C59B54-0171-4432-A199-EDB67253139E}" name="Année" dataDxfId="247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29F2A943-C945-44FC-A592-B40DBFBF0FE0}" name="Tableau230" displayName="Tableau230" ref="F6:H7" totalsRowShown="0" headerRowDxfId="246" dataDxfId="244" headerRowBorderDxfId="245" tableBorderDxfId="243">
  <tableColumns count="3">
    <tableColumn id="1" xr3:uid="{B19B6F0C-B0F8-410D-BC0B-7B7EBFB9AAF5}" name="Total achat" dataDxfId="242">
      <calculatedColumnFormula>SUMIFS( Tableau37[Prix d''achat],Tableau37[Quantité],"50",Tableau37[Date],"="&amp;Listes!E11)+SUMIFS(Tableau37[Prix d''achat],Tableau37[Quantité],"100",Tableau37[Date],"="&amp;Listes!E11)</calculatedColumnFormula>
    </tableColumn>
    <tableColumn id="2" xr3:uid="{F4F47D0E-1AB7-4E37-BEDE-A51C305C66B2}" name="Total marge" dataDxfId="241">
      <calculatedColumnFormula>SUMIFS( Tableau37[Marge],Tableau37[Quantité],"50",Tableau37[Date],"="&amp;Listes!E11)+SUMIFS(Tableau37[Marge],Tableau37[Quantité],"100",Tableau37[Date],"="&amp;Listes!E11)</calculatedColumnFormula>
    </tableColumn>
    <tableColumn id="3" xr3:uid="{13BE916E-FDC0-4F0A-AB68-296F79EFEA10}" name="Total vente" dataDxfId="240">
      <calculatedColumnFormula>SUMIFS( Tableau37[Prix de Vente],Tableau37[Quantité],"50",Tableau37[Date],"="&amp;Listes!E11)+SUMIFS(Tableau37[Prix de Vente],Tableau37[Quantité],"100",Tableau37[Date],"="&amp;Listes!E11)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D36B7D9-EA1E-4F2A-951E-A6FEAD81BEC9}" name="Tableau38" displayName="Tableau38" ref="A10:J15" totalsRowShown="0" headerRowDxfId="235" dataDxfId="233" headerRowBorderDxfId="234" tableBorderDxfId="232">
  <autoFilter ref="A10:J15" xr:uid="{69AE16CB-1956-4190-9056-10DD0F072DF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52B0D86B-AB73-4292-9E9D-35E4C0CC985F}" name="Date" dataDxfId="231"/>
    <tableColumn id="2" xr3:uid="{276AE417-B8CC-442A-9557-E01FD8E755A4}" name="Statut" dataDxfId="230"/>
    <tableColumn id="3" xr3:uid="{BC9CBD35-2459-4579-B180-DAFAC182ED30}" name="Nom" dataDxfId="229"/>
    <tableColumn id="4" xr3:uid="{2FEC3D9A-CA4B-4E82-8280-EDB425C5E851}" name="Ref" dataDxfId="228"/>
    <tableColumn id="5" xr3:uid="{72458BB0-D917-4229-9DC2-F44C5F7C6CED}" name="Nom du parfum" dataDxfId="227"/>
    <tableColumn id="6" xr3:uid="{99F07B61-1284-40B1-9A69-89A5B98273EE}" name="Quantité" dataDxfId="226"/>
    <tableColumn id="7" xr3:uid="{EB0746E1-49FB-442B-886E-3896C2100218}" name="Prix d'achat" dataDxfId="225">
      <calculatedColumnFormula>IF(F11=50,10,0)+IF(F11=100,14.5,0)</calculatedColumnFormula>
    </tableColumn>
    <tableColumn id="8" xr3:uid="{2DAA393D-DFEF-4E87-91F2-84EA123EAC7D}" name="Marge" dataDxfId="224">
      <calculatedColumnFormula>IF(F11=50,10,0)+IF(F11=100,15.5,0)</calculatedColumnFormula>
    </tableColumn>
    <tableColumn id="9" xr3:uid="{7FE507D8-A308-407E-9F0D-B9F0532E4DB4}" name="Prix de Vente" dataDxfId="223">
      <calculatedColumnFormula>IF(F11=50,20,0)+IF(F11=100,30,0)</calculatedColumnFormula>
    </tableColumn>
    <tableColumn id="10" xr3:uid="{91CED683-BA3D-4B5E-9C9D-43D40AC95C64}" name="Validation sur Sit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95AD670-DCC4-4731-8353-6B680C1700C2}" name="Tableau31520" displayName="Tableau31520" ref="F2:F3" totalsRowShown="0" headerRowDxfId="222" dataDxfId="220" headerRowBorderDxfId="221" tableBorderDxfId="219" totalsRowBorderDxfId="218">
  <tableColumns count="1">
    <tableColumn id="1" xr3:uid="{21ABBFB0-7433-4414-879A-126D16A44E13}" name="Année" dataDxfId="217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DAB4DBD8-CBC6-432B-A526-141E5371B1A4}" name="Tableau231" displayName="Tableau231" ref="F6:H7" totalsRowShown="0" headerRowDxfId="216" dataDxfId="214" headerRowBorderDxfId="215" tableBorderDxfId="213">
  <tableColumns count="3">
    <tableColumn id="1" xr3:uid="{1AE02483-7B90-46EF-A5B5-949CAE839E1A}" name="Total achat" dataDxfId="212">
      <calculatedColumnFormula>SUMIFS( Tableau38[Prix d''achat],Tableau38[Quantité],"50",Tableau38[Date],"="&amp;Listes!E10)+SUMIFS(Tableau38[Prix d''achat],Tableau38[Quantité],"100",Tableau38[Date],"="&amp;Listes!E10)</calculatedColumnFormula>
    </tableColumn>
    <tableColumn id="2" xr3:uid="{8423BBF2-61DC-4AF5-A838-9C2252BF9FA4}" name="Total marge" dataDxfId="211">
      <calculatedColumnFormula>SUMIFS( Tableau38[Marge],Tableau38[Quantité],"50",Tableau38[Date],"="&amp;Listes!E10)+SUMIFS(Tableau38[Marge],Tableau38[Quantité],"100",Tableau38[Date],"="&amp;Listes!E10)</calculatedColumnFormula>
    </tableColumn>
    <tableColumn id="3" xr3:uid="{22960EE9-774A-4EA2-AC8F-0DDA2D73899D}" name="Total vente" dataDxfId="210">
      <calculatedColumnFormula>SUMIFS( Tableau38[Prix de Vente],Tableau38[Quantité],"50",Tableau38[Date],"="&amp;Listes!E10)+SUMIFS(Tableau38[Prix de Vente],Tableau38[Quantité],"100",Tableau38[Date],"="&amp;Listes!E10)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DDD9516-A757-4A8D-87C7-3E73B63361C6}" name="Tableau39" displayName="Tableau39" ref="A10:J15" totalsRowShown="0" headerRowDxfId="205" dataDxfId="203" headerRowBorderDxfId="204" tableBorderDxfId="202">
  <autoFilter ref="A10:J15" xr:uid="{B3D3CFC6-2DE8-4A30-B2AA-DFFBC608508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8A579A29-A252-48BC-9841-B33EE2248B23}" name="Date" dataDxfId="201"/>
    <tableColumn id="2" xr3:uid="{AB6D5C57-6492-46D1-96CB-16D1704D8013}" name="Statut" dataDxfId="200"/>
    <tableColumn id="3" xr3:uid="{AAC21644-BA35-4DCE-96F6-E80B84084CA2}" name="Nom" dataDxfId="199"/>
    <tableColumn id="4" xr3:uid="{C23D01A7-9B26-47EC-993F-07ED7A6F6F2C}" name="Ref" dataDxfId="198"/>
    <tableColumn id="5" xr3:uid="{C806FE44-C4EE-4A48-A905-6748DE6803FB}" name="Nom du parfum" dataDxfId="197"/>
    <tableColumn id="6" xr3:uid="{5DDF654A-5DBF-48D2-B110-A31E3F8D9401}" name="Quantité" dataDxfId="196"/>
    <tableColumn id="7" xr3:uid="{D758B972-DAFB-4AE9-BF82-9B1E18C08946}" name="Prix d'achat" dataDxfId="195">
      <calculatedColumnFormula>IF(F11=50,10,0)+IF(F11=100,14.5,0)</calculatedColumnFormula>
    </tableColumn>
    <tableColumn id="8" xr3:uid="{B8D85277-00AE-4B0B-909F-460027D7B83A}" name="Marge" dataDxfId="194">
      <calculatedColumnFormula>IF(F11=50,10,0)+IF(F11=100,15.5,0)</calculatedColumnFormula>
    </tableColumn>
    <tableColumn id="9" xr3:uid="{ADA77E72-7227-4F03-B970-484ACC8D29FA}" name="Prix de Vente" dataDxfId="193">
      <calculatedColumnFormula>IF(F11=50,20,0)+IF(F11=100,30,0)</calculatedColumnFormula>
    </tableColumn>
    <tableColumn id="10" xr3:uid="{BFC81CB4-A12D-4BB6-B2E1-12154CCEF47B}" name="Validation sur Site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E0AB1BDE-7DE1-496C-BA40-548E1C4B40D8}" name="Tableau31521" displayName="Tableau31521" ref="F2:F3" totalsRowShown="0" headerRowDxfId="192" dataDxfId="190" headerRowBorderDxfId="191" tableBorderDxfId="189" totalsRowBorderDxfId="188">
  <tableColumns count="1">
    <tableColumn id="1" xr3:uid="{582BC2E4-826A-4FB9-98CF-7140F1C8F029}" name="Année" dataDxfId="187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4E4CEEC9-5198-4CF4-945A-249C680B0197}" name="Tableau232" displayName="Tableau232" ref="F6:H7" totalsRowShown="0" headerRowDxfId="186" dataDxfId="184" headerRowBorderDxfId="185" tableBorderDxfId="183">
  <tableColumns count="3">
    <tableColumn id="1" xr3:uid="{205E5598-AEC9-49C1-A696-BE46D1DE2B10}" name="Total achat" dataDxfId="182">
      <calculatedColumnFormula>SUMIFS( Tableau39[Prix d''achat],Tableau39[Quantité],"50",Tableau39[Date],"="&amp;Listes!E9)+SUMIFS(Tableau39[Prix d''achat],Tableau39[Quantité],"100",Tableau39[Date],"="&amp;Listes!E9)</calculatedColumnFormula>
    </tableColumn>
    <tableColumn id="2" xr3:uid="{5DA44CC2-4B7E-457D-BD0D-D1139074835E}" name="Total marge" dataDxfId="181">
      <calculatedColumnFormula>SUMIFS( Tableau39[Marge],Tableau39[Quantité],"50",Tableau39[Date],"="&amp;Listes!E9)+SUMIFS(Tableau39[Marge],Tableau39[Quantité],"100",Tableau39[Date],"="&amp;Listes!E9)</calculatedColumnFormula>
    </tableColumn>
    <tableColumn id="3" xr3:uid="{4174733B-2384-44B0-AAE4-DB12825D870B}" name="Total vente" dataDxfId="180">
      <calculatedColumnFormula>SUMIFS( Tableau39[Prix de Vente],Tableau39[Quantité],"50",Tableau39[Date],"="&amp;Listes!E9)+SUMIFS(Tableau39[Prix de Vente],Tableau39[Quantité],"100",Tableau39[Date],"="&amp;Listes!E9)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BFB47C0-5C1E-44AD-A4BD-D2555F5E527C}" name="Tableau310" displayName="Tableau310" ref="A10:J15" totalsRowShown="0" headerRowDxfId="175" dataDxfId="173" headerRowBorderDxfId="174" tableBorderDxfId="172">
  <autoFilter ref="A10:J15" xr:uid="{27B7A725-68C5-4348-AE61-7F95D1FB2E7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3C660439-716D-47E5-A7EF-174EB0C2A679}" name="Date" dataDxfId="171"/>
    <tableColumn id="2" xr3:uid="{6BC05E7A-FA8C-4D71-88C8-031ACEBF77D5}" name="Statut" dataDxfId="170"/>
    <tableColumn id="3" xr3:uid="{E7E760BA-28E7-42D2-BE53-6EE3357C2417}" name="Nom" dataDxfId="169"/>
    <tableColumn id="4" xr3:uid="{B0B16C8F-3564-4492-BEAA-A1F2F0A62B64}" name="Ref" dataDxfId="168"/>
    <tableColumn id="5" xr3:uid="{5E9EA5B7-25FA-4BFB-8536-66ABAA4BC8CD}" name="Nom du parfum" dataDxfId="167"/>
    <tableColumn id="6" xr3:uid="{267CD6B6-71D6-4E93-AA5D-0C2FA1CD618B}" name="Quantité" dataDxfId="166"/>
    <tableColumn id="7" xr3:uid="{22024743-4BEE-46DC-87B3-DBB13EBAD696}" name="Prix d'achat" dataDxfId="165">
      <calculatedColumnFormula>IF(F11=50,10,0)+IF(F11=100,14.5,0)</calculatedColumnFormula>
    </tableColumn>
    <tableColumn id="8" xr3:uid="{D85767C1-7A5F-4E04-BBF2-FD8BC44E51C5}" name="Marge" dataDxfId="164">
      <calculatedColumnFormula>IF(F11=50,10,0)+IF(F11=100,15.5,0)</calculatedColumnFormula>
    </tableColumn>
    <tableColumn id="9" xr3:uid="{219A9010-A28B-4548-8E7D-D49DC5C4FFB3}" name="Prix de Vente" dataDxfId="163">
      <calculatedColumnFormula>IF(F11=50,20,0)+IF(F11=100,30,0)</calculatedColumnFormula>
    </tableColumn>
    <tableColumn id="10" xr3:uid="{9679B839-1E29-47B8-AE4A-B692A016FA93}" name="Validation sur Site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566D556-3949-476C-8916-4727EF0EB335}" name="Tableau31522" displayName="Tableau31522" ref="F2:F3" totalsRowShown="0" headerRowDxfId="162" dataDxfId="160" headerRowBorderDxfId="161" tableBorderDxfId="159" totalsRowBorderDxfId="158">
  <tableColumns count="1">
    <tableColumn id="1" xr3:uid="{5A48D00C-E017-49E7-AD78-3D70C9A1B0CD}" name="Année" dataDxfId="157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E28B86F9-F164-4824-BC38-7472B00CC927}" name="Tableau233" displayName="Tableau233" ref="F6:H7" totalsRowShown="0" headerRowDxfId="156" dataDxfId="154" headerRowBorderDxfId="155" tableBorderDxfId="153">
  <tableColumns count="3">
    <tableColumn id="1" xr3:uid="{A8C137AD-D9B8-42B5-9942-4EF72EBDFA51}" name="Total achat" dataDxfId="152">
      <calculatedColumnFormula>SUMIFS( Tableau310[Quantité],Tableau310[Quantité],"50",Tableau310[Date],"="&amp;Listes!E8)+SUMIFS(Tableau310[Prix d''achat],Tableau310[Quantité],"100",Tableau310[Date],"="&amp;Listes!E8)</calculatedColumnFormula>
    </tableColumn>
    <tableColumn id="2" xr3:uid="{0A6110DE-14C4-45B4-82A0-98524A891FA2}" name="Total marge" dataDxfId="151">
      <calculatedColumnFormula>SUMIFS( Tableau310[Marge],Tableau310[Quantité],"50",Tableau310[Date],"="&amp;Listes!E8)+SUMIFS(Tableau310[Marge],Tableau310[Quantité],"100",Tableau310[Date],"="&amp;Listes!E8)</calculatedColumnFormula>
    </tableColumn>
    <tableColumn id="3" xr3:uid="{BE99D1AA-14B3-4695-AB88-13E2A51BF1A0}" name="Total vente" dataDxfId="150">
      <calculatedColumnFormula>SUMIFS( Tableau310[Prix de Vente],Tableau310[Quantité],"50",Tableau310[Date],"="&amp;Listes!E8)+SUMIFS(Tableau310[Prix de Vente],Tableau310[Quantité],"100",Tableau310[Date],"="&amp;Listes!E8)</calculatedColumnFormula>
    </tableColumn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B77CECE-33C1-4E74-B1A2-353958F3B207}" name="Tableau311" displayName="Tableau311" ref="A10:J15" totalsRowShown="0" headerRowDxfId="145" dataDxfId="143" headerRowBorderDxfId="144" tableBorderDxfId="142">
  <autoFilter ref="A10:J15" xr:uid="{7EB82B73-D863-471C-9A27-0B4A88C4352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FB26371C-553F-4826-A1A9-4CD2441AF833}" name="Date" dataDxfId="141"/>
    <tableColumn id="2" xr3:uid="{112CC19C-1DE7-4FE5-850F-ED701CA1FB7A}" name="Statut" dataDxfId="140"/>
    <tableColumn id="3" xr3:uid="{02837DE9-EAD3-4B06-A9A5-92EEA096D49E}" name="Nom" dataDxfId="139"/>
    <tableColumn id="4" xr3:uid="{D621ACE3-94DC-498A-B18F-94AF1A2D1512}" name="Ref" dataDxfId="138"/>
    <tableColumn id="5" xr3:uid="{0CC0C3A5-694F-4232-B959-B96124CF2280}" name="Nom du parfum" dataDxfId="137"/>
    <tableColumn id="6" xr3:uid="{1DB0A335-4D78-4ED4-B918-B2B2D590E16A}" name="Quantité" dataDxfId="136"/>
    <tableColumn id="7" xr3:uid="{2974D629-8713-4DE8-B3BA-DE5D2A0FCA18}" name="Prix d'achat" dataDxfId="135">
      <calculatedColumnFormula>IF(F11=50,10,0)+IF(F11=100,14.5,0)</calculatedColumnFormula>
    </tableColumn>
    <tableColumn id="8" xr3:uid="{DA9AE852-1142-4F12-AD81-F90ABEBFFFB2}" name="Marge" dataDxfId="134">
      <calculatedColumnFormula>IF(F11=50,10,0)+IF(F11=100,15.5,0)</calculatedColumnFormula>
    </tableColumn>
    <tableColumn id="9" xr3:uid="{BAABF727-528F-432C-BF00-005E2B5E1543}" name="Prix de Vente" dataDxfId="133">
      <calculatedColumnFormula>IF(F11=50,20,0)+IF(F11=100,30,0)</calculatedColumnFormula>
    </tableColumn>
    <tableColumn id="10" xr3:uid="{2BB40B7F-E3DF-49B9-8C53-A4A2A49F5DBA}" name="Validation sur Site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28018E1F-8E40-4F2F-AB7D-6307F5F2B452}" name="Tableau31523" displayName="Tableau31523" ref="F2:F3" totalsRowShown="0" headerRowDxfId="132" dataDxfId="130" headerRowBorderDxfId="131" tableBorderDxfId="129" totalsRowBorderDxfId="128">
  <tableColumns count="1">
    <tableColumn id="1" xr3:uid="{FB71A5B1-ACA5-4549-A9A0-0D0EF67B6A36}" name="Année" dataDxfId="127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5E691108-A18B-407D-B4B7-9F564798E098}" name="Tableau234" displayName="Tableau234" ref="F6:H7" totalsRowShown="0" headerRowDxfId="126" dataDxfId="124" headerRowBorderDxfId="125" tableBorderDxfId="123">
  <tableColumns count="3">
    <tableColumn id="1" xr3:uid="{3DB459A9-07DB-437C-BD8C-09F63A7B9C41}" name="Total achat" dataDxfId="122">
      <calculatedColumnFormula>SUMIFS( Tableau311[Prix d''achat],Tableau311[Quantité],"50",Tableau311[Date],"="&amp;Listes!E7)+SUMIFS(Tableau311[Prix d''achat],Tableau311[Quantité],"100",Tableau311[Date],"="&amp;Listes!E7)</calculatedColumnFormula>
    </tableColumn>
    <tableColumn id="2" xr3:uid="{3D578E54-2A55-4BC4-A95E-FEF4BD952798}" name="Total marge" dataDxfId="121">
      <calculatedColumnFormula>SUMIFS( Tableau311[Marge],Tableau311[Quantité],"50",Tableau311[Date],"="&amp;Listes!E7)+SUMIFS(Tableau311[Marge],Tableau311[Quantité],"100",Tableau311[Date],"="&amp;Listes!E7)</calculatedColumnFormula>
    </tableColumn>
    <tableColumn id="3" xr3:uid="{7B172BB1-4EC7-47AA-A0D4-8437D98B84E7}" name="Total vente" dataDxfId="120">
      <calculatedColumnFormula>SUMIFS( Tableau311[Prix de Vente],Tableau311[Quantité],"50",Tableau311[Date],"="&amp;Listes!E7)+SUMIFS(Tableau311[Prix de Vente],Tableau311[Quantité],"100",Tableau311[Date],"="&amp;Listes!E7)</calculatedColumnFormula>
    </tableColumn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2012315-B2AF-497C-A3B6-3CBB428E20FC}" name="Tableau312" displayName="Tableau312" ref="A10:J15" totalsRowShown="0" headerRowDxfId="115" dataDxfId="113" headerRowBorderDxfId="114" tableBorderDxfId="112">
  <autoFilter ref="A10:J15" xr:uid="{B243A01E-32E0-4F7C-B152-2B09513231A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2F0AAD40-72AA-4E38-B1DA-E13D361E0B5F}" name="Date" dataDxfId="111"/>
    <tableColumn id="2" xr3:uid="{854B4F6E-E776-48F9-888C-B06C639B9D62}" name="Statut" dataDxfId="110"/>
    <tableColumn id="3" xr3:uid="{14CA2D2C-FC9E-44CA-96FE-4D9949D77426}" name="Nom" dataDxfId="109"/>
    <tableColumn id="4" xr3:uid="{FF77FE48-8D06-41D7-A554-54DEF8C7C1B3}" name="Ref" dataDxfId="108"/>
    <tableColumn id="5" xr3:uid="{FDEC7E3C-4B67-4C15-A80A-2E8F5004DF2B}" name="Nom du parfum" dataDxfId="107"/>
    <tableColumn id="6" xr3:uid="{CC3F7045-F3B4-446E-9613-40F4052898FB}" name="Quantité" dataDxfId="106"/>
    <tableColumn id="7" xr3:uid="{7A071E01-C900-4AD2-9821-76A7F319BFDC}" name="Prix d'achat" dataDxfId="105">
      <calculatedColumnFormula>IF(F11=50,10,0)+IF(F11=100,14.5,0)</calculatedColumnFormula>
    </tableColumn>
    <tableColumn id="8" xr3:uid="{53E6E46C-37B7-45B0-8620-7AA7FE499753}" name="Marge" dataDxfId="104">
      <calculatedColumnFormula>IF(F11=50,10,0)+IF(F11=100,15.5,0)</calculatedColumnFormula>
    </tableColumn>
    <tableColumn id="9" xr3:uid="{BE38D1D6-3042-4E32-8434-184D1578DEC2}" name="Prix de Vente" dataDxfId="103">
      <calculatedColumnFormula>IF(F11=50,20,0)+IF(F11=100,30,0)</calculatedColumnFormula>
    </tableColumn>
    <tableColumn id="10" xr3:uid="{3793156C-B55E-4F60-B71F-5594E497862C}" name="Validation sur Site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9AC9AFEF-3CE0-41D2-AA2D-E4AECAECD68A}" name="Tableau31524" displayName="Tableau31524" ref="F2:F3" totalsRowShown="0" headerRowDxfId="102" dataDxfId="100" headerRowBorderDxfId="101" tableBorderDxfId="99" totalsRowBorderDxfId="98">
  <tableColumns count="1">
    <tableColumn id="1" xr3:uid="{03FA5FC6-04AC-4E38-AD8E-CAF5ACAA75A0}" name="Année" dataDxfId="97"/>
  </tableColumns>
  <tableStyleInfo name="TableStyleLight10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16412A7D-2F2F-46D5-AF70-C457468F656A}" name="Tableau235" displayName="Tableau235" ref="F6:H7" totalsRowShown="0" headerRowDxfId="96" dataDxfId="94" headerRowBorderDxfId="95" tableBorderDxfId="93">
  <tableColumns count="3">
    <tableColumn id="1" xr3:uid="{7911508A-8194-451D-9495-EB43319535FF}" name="Total achat" dataDxfId="92">
      <calculatedColumnFormula>SUMIFS( Tableau312[Prix d''achat],Tableau312[Quantité],"50",Tableau312[Date],"="&amp;Listes!E6)+SUMIFS(Tableau312[Prix d''achat],Tableau312[Quantité],"100",Tableau312[Date],"="&amp;Listes!E6)</calculatedColumnFormula>
    </tableColumn>
    <tableColumn id="2" xr3:uid="{66B39374-E5CC-4194-AD4F-CFBE1C2511B9}" name="Total marge" dataDxfId="91">
      <calculatedColumnFormula>SUMIFS( Tableau312[Marge],Tableau312[Quantité],"50",Tableau312[Date],"="&amp;Listes!E6)+SUMIFS(Tableau312[Marge],Tableau312[Quantité],"100",Tableau312[Date],"="&amp;Listes!E6)</calculatedColumnFormula>
    </tableColumn>
    <tableColumn id="3" xr3:uid="{E0BE0446-8132-4876-B6BD-31B634292C5D}" name="Total vente" dataDxfId="90">
      <calculatedColumnFormula>SUMIFS( Tableau312[Prix de Vente],Tableau312[Quantité],"50",Tableau312[Date],"="&amp;Listes!E6)+SUMIFS(Tableau312[Prix de Vente],Tableau312[Quantité],"100",Tableau312[Date],"="&amp;Listes!E6)</calculatedColumnFormula>
    </tableColumn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D77E5BB-01BD-44BF-8FE1-D9B714163EAC}" name="Tableau313" displayName="Tableau313" ref="A10:J15" totalsRowShown="0" headerRowDxfId="85" dataDxfId="83" headerRowBorderDxfId="84" tableBorderDxfId="82">
  <autoFilter ref="A10:J15" xr:uid="{1390902E-7678-4239-9F5E-0CA998D7821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F3FC3190-6ECD-4C28-A008-98EAA4E6D2D8}" name="Date" dataDxfId="81"/>
    <tableColumn id="2" xr3:uid="{E2A13B3D-2717-40AE-92B7-77B988BF2A07}" name="Statut" dataDxfId="80"/>
    <tableColumn id="3" xr3:uid="{07ED03D8-9E6B-4729-9D44-BA02B77C525D}" name="Nom" dataDxfId="79"/>
    <tableColumn id="4" xr3:uid="{A6A0C909-0BF9-44C8-8D1B-5AD0629D9F12}" name="Ref" dataDxfId="78"/>
    <tableColumn id="5" xr3:uid="{172E03A4-78A3-40A6-B89A-9AA76BA9AC87}" name="Nom du parfum" dataDxfId="77"/>
    <tableColumn id="6" xr3:uid="{68D9FAB0-2BD2-41AB-93B9-009F623EDFB1}" name="Quantité" dataDxfId="76"/>
    <tableColumn id="7" xr3:uid="{187733CA-E187-420F-AB9A-321533AE31AA}" name="Prix d'achat" dataDxfId="75">
      <calculatedColumnFormula>IF(F11=50,10,0)+IF(F11=100,14.5,0)</calculatedColumnFormula>
    </tableColumn>
    <tableColumn id="8" xr3:uid="{FE03FCBE-8084-4B84-89FC-02099F6C0440}" name="Marge" dataDxfId="74">
      <calculatedColumnFormula>IF(F11=50,10,0)+IF(F11=100,15.5,0)</calculatedColumnFormula>
    </tableColumn>
    <tableColumn id="9" xr3:uid="{156F067F-3F0D-486D-9A82-9365A314A3C1}" name="Prix de Vente" dataDxfId="73">
      <calculatedColumnFormula>IF(F11=50,20,0)+IF(F11=100,30,0)</calculatedColumnFormula>
    </tableColumn>
    <tableColumn id="10" xr3:uid="{D2584F64-D4FA-445F-BE1F-226B1102BBCC}" name="Validation sur Site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C776F62F-70E5-4CDF-9102-BC88AB9C7DC3}" name="Tableau31525" displayName="Tableau31525" ref="F2:F3" totalsRowShown="0" headerRowDxfId="72" dataDxfId="70" headerRowBorderDxfId="71" tableBorderDxfId="69" totalsRowBorderDxfId="68">
  <tableColumns count="1">
    <tableColumn id="1" xr3:uid="{89FAA73D-4D98-4B24-87D0-277B309256C3}" name="Année" dataDxfId="67"/>
  </tableColumns>
  <tableStyleInfo name="TableStyleLight10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47A6D1B5-768F-4731-8FCE-51FC1C0679EF}" name="Tableau236" displayName="Tableau236" ref="F6:H7" totalsRowShown="0" headerRowDxfId="66" dataDxfId="64" headerRowBorderDxfId="65" tableBorderDxfId="63">
  <tableColumns count="3">
    <tableColumn id="1" xr3:uid="{CD72969D-E9F9-4440-A7B2-85E66ADF189A}" name="Total achat" dataDxfId="62">
      <calculatedColumnFormula>SUMIFS( Tableau313[Prix d''achat],Tableau313[Quantité],"50",Tableau313[Date],"="&amp;Listes!E5)+SUMIFS(Tableau313[Prix d''achat],Tableau313[Quantité],"100",Tableau313[Date],"="&amp;Listes!E5)</calculatedColumnFormula>
    </tableColumn>
    <tableColumn id="2" xr3:uid="{1F732088-8691-437C-96FD-8DE898B05F1A}" name="Total marge" dataDxfId="61">
      <calculatedColumnFormula>SUMIFS( Tableau313[Marge],Tableau313[Quantité],"50",Tableau313[Date],"="&amp;Listes!E5)+SUMIFS(Tableau313[Marge],Tableau313[Quantité],"100",Tableau313[Date],"="&amp;Listes!E5)</calculatedColumnFormula>
    </tableColumn>
    <tableColumn id="3" xr3:uid="{C7E393BD-34B8-406F-A8F8-004CF4322CB1}" name="Total vente" dataDxfId="60">
      <calculatedColumnFormula>SUMIFS( Tableau313[Prix de Vente],Tableau313[Quantité],"50",Tableau313[Date],"="&amp;Listes!E5)+SUMIFS(Tableau313[Prix de Vente],Tableau313[Quantité],"100",Tableau313[Date],"="&amp;Listes!E5)</calculatedColumnFormula>
    </tableColumn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538A11E-CDD6-45FF-8847-D27A7E54F1B7}" name="Tableau314" displayName="Tableau314" ref="A10:J15" totalsRowShown="0" headerRowDxfId="55" dataDxfId="53" headerRowBorderDxfId="54" tableBorderDxfId="52">
  <autoFilter ref="A10:J15" xr:uid="{54002E8D-249E-44E9-AD90-AC9803158E9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A58092F9-B2A0-4A11-9FA1-68ECBDC0E766}" name="Date" dataDxfId="51"/>
    <tableColumn id="2" xr3:uid="{67828058-FFCC-48EC-A363-FE0DBAE651FD}" name="Statut" dataDxfId="50"/>
    <tableColumn id="3" xr3:uid="{D4693FE0-07D2-42FE-87EC-4B9A29A0CE18}" name="Nom" dataDxfId="49"/>
    <tableColumn id="4" xr3:uid="{3147D0CF-FEA2-479F-A690-CB1FBFE0C6D3}" name="Ref" dataDxfId="48"/>
    <tableColumn id="5" xr3:uid="{32502857-B331-4F7E-91C7-B0083D6AE520}" name="Nom du parfum" dataDxfId="47"/>
    <tableColumn id="6" xr3:uid="{5C6D7157-22C9-4277-AE87-0EA409AEF5F4}" name="Quantité" dataDxfId="46"/>
    <tableColumn id="7" xr3:uid="{624A7EC7-B8E7-4FB3-B5EF-1680A22FE405}" name="Prix d'achat" dataDxfId="45">
      <calculatedColumnFormula>IF(F11=50,10,0)+IF(F11=100,14.5,0)</calculatedColumnFormula>
    </tableColumn>
    <tableColumn id="8" xr3:uid="{BFD849AC-9FDC-4DB3-99D2-64E6E7452D08}" name="Marge" dataDxfId="44">
      <calculatedColumnFormula>IF(F11=50,10,0)+IF(F11=100,15.5,0)</calculatedColumnFormula>
    </tableColumn>
    <tableColumn id="9" xr3:uid="{A477A847-013F-4E4A-832F-F6EC132C9CC8}" name="Prix de Vente" dataDxfId="43">
      <calculatedColumnFormula>IF(F11=50,20,0)+IF(F11=100,30,0)</calculatedColumnFormula>
    </tableColumn>
    <tableColumn id="10" xr3:uid="{8E291E14-BF6A-457D-B831-AF4E0B433AD0}" name="Validation sur Site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B6017241-BC63-4D5E-BDBA-063029BF24B3}" name="Tableau31526" displayName="Tableau31526" ref="F2:F3" totalsRowShown="0" headerRowDxfId="42" dataDxfId="40" headerRowBorderDxfId="41" tableBorderDxfId="39" totalsRowBorderDxfId="38">
  <tableColumns count="1">
    <tableColumn id="1" xr3:uid="{636306BC-1096-4CE0-9DA4-AFF36EB1A8D8}" name="Année" dataDxfId="37"/>
  </tableColumns>
  <tableStyleInfo name="TableStyleLight10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7FF7831D-DFE8-4D15-99BE-BAB4045D6C66}" name="Tableau237" displayName="Tableau237" ref="F6:H7" totalsRowShown="0" headerRowDxfId="36" dataDxfId="34" headerRowBorderDxfId="35" tableBorderDxfId="33">
  <tableColumns count="3">
    <tableColumn id="1" xr3:uid="{B66E2006-1E69-4387-8D12-AB8F18382F0E}" name="Total achat" dataDxfId="32">
      <calculatedColumnFormula>SUMIFS( Tableau314[Prix d''achat],Tableau314[Quantité],"50",Tableau314[Date],"="&amp;Listes!E4)+SUMIFS(Tableau314[Prix d''achat],Tableau314[Quantité],"100",Tableau314[Date],"="&amp;Listes!E4)</calculatedColumnFormula>
    </tableColumn>
    <tableColumn id="2" xr3:uid="{DDCB3729-EAAB-4C12-B1F9-EE3DFF2FDDB5}" name="Total marge" dataDxfId="31">
      <calculatedColumnFormula>SUMIFS( Tableau314[Marge],Tableau314[Quantité],"50",Tableau314[Date],"="&amp;Listes!E4)+SUMIFS(Tableau314[Marge],Tableau314[Quantité],"100",Tableau314[Date],"="&amp;Listes!E4)</calculatedColumnFormula>
    </tableColumn>
    <tableColumn id="3" xr3:uid="{AFC409CC-B0B9-46B2-8691-46FEB90C625A}" name="Total vente" dataDxfId="30">
      <calculatedColumnFormula>SUMIFS( Tableau314[Prix de Vente],Tableau314[Quantité],"50",Tableau314[Date],"="&amp;Listes!E4)+SUMIFS(Tableau314[Prix de Vente],Tableau314[Quantité],"100",Tableau314[Date],"="&amp;Listes!E4)</calculatedColumnFormula>
    </tableColumn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7B1ECC-6163-48D9-A730-45660E9EC81B}" name="Tableau2" displayName="Tableau2" ref="F6:H7" totalsRowShown="0" headerRowDxfId="25" dataDxfId="23" headerRowBorderDxfId="24" tableBorderDxfId="22">
  <tableColumns count="3">
    <tableColumn id="1" xr3:uid="{6C404242-0B66-4B5A-B179-82ECDE0FB489}" name="Total achat" dataDxfId="21">
      <calculatedColumnFormula>SUMIFS( Tableau3[Prix d''achat],Tableau3[Quantité],"50",Tableau3[Date],"="&amp;Listes!E3)+SUMIFS(Tableau3[Prix d''achat],Tableau3[Quantité],"100",Tableau3[Date],"="&amp;Listes!E3)</calculatedColumnFormula>
    </tableColumn>
    <tableColumn id="2" xr3:uid="{02A9F7C6-D016-4F4B-BCFA-037728BAB7B6}" name="Total marge" dataDxfId="20">
      <calculatedColumnFormula>SUMIFS( Tableau3[Marge],Tableau3[Quantité],"50",Tableau3[Date],"="&amp;Listes!E3)+SUMIFS(Tableau3[Marge],Tableau3[Quantité],"100",Tableau3[Date],"="&amp;Listes!E3)</calculatedColumnFormula>
    </tableColumn>
    <tableColumn id="3" xr3:uid="{16AF6414-D16A-4C54-AC8C-3F6F76CC2D56}" name="Total vente" dataDxfId="19">
      <calculatedColumnFormula>SUMIFS( Tableau3[Prix de Vente],Tableau3[Quantité],"50",Tableau3[Date],"="&amp;Listes!E3)+SUMIFS(Tableau3[Prix de Vente],Tableau3[Quantité],"100",Tableau3[Date],"="&amp;Listes!E3)</calculatedColumnFormula>
    </tableColumn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AAA3A1-65B0-4FBE-9D8C-BFC2BDF4E7D2}" name="Tableau3" displayName="Tableau3" ref="A10:J15" totalsRowShown="0" headerRowDxfId="18" dataDxfId="16" headerRowBorderDxfId="17" tableBorderDxfId="15">
  <autoFilter ref="A10:J15" xr:uid="{16D00D8E-E53A-4185-ACF0-38CA618C9F48}"/>
  <tableColumns count="10">
    <tableColumn id="1" xr3:uid="{B9B16FEC-C3AD-4586-A5AB-ADB967D3E11A}" name="Date" dataDxfId="14"/>
    <tableColumn id="2" xr3:uid="{ACFEF0E3-A31D-4BB6-89C7-E064852B6D6E}" name="Statut" dataDxfId="13"/>
    <tableColumn id="3" xr3:uid="{8CD3D6DD-69C8-419C-B7F9-E543DDEBE6CB}" name="Nom" dataDxfId="12"/>
    <tableColumn id="4" xr3:uid="{E1A14211-F6CE-4130-8B4F-4F41285CB0AD}" name="Ref" dataDxfId="11"/>
    <tableColumn id="5" xr3:uid="{2DBF0A79-D790-4C21-BEB4-42E3CFE722BA}" name="Nom du parfum" dataDxfId="10"/>
    <tableColumn id="6" xr3:uid="{4440584F-CE59-41FF-AE5A-8FCB48EEAE40}" name="Quantité" dataDxfId="9"/>
    <tableColumn id="7" xr3:uid="{CD1E25D9-4D10-4871-A51D-C5453A507C2F}" name="Prix d'achat" dataDxfId="2">
      <calculatedColumnFormula>IF(B11="Annulé",0,IF(F11=50,10,IF(F11=100,14.5,0))+IF(B11="Annulé",0,IF(B11="offert",0,0)))</calculatedColumnFormula>
    </tableColumn>
    <tableColumn id="8" xr3:uid="{D433C7D3-8335-4556-AC9B-FE8A4C910C03}" name="Marge" dataDxfId="1">
      <calculatedColumnFormula>IF(B11="Annulé",0,IF(F11=50,10,0)+IF(F11=100,15.5,0))</calculatedColumnFormula>
    </tableColumn>
    <tableColumn id="9" xr3:uid="{A0344AD8-B329-46E1-8A28-E39C655CD057}" name="Prix de Vente" dataDxfId="0">
      <calculatedColumnFormula>IF(B11="Annulé",0,IF(F11=50,20,0)+IF(F11=100,30,0))</calculatedColumnFormula>
    </tableColumn>
    <tableColumn id="10" xr3:uid="{0C4348CF-1834-4C01-B571-A75009AAEF20}" name="Validation sur Site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ED9837F-5B32-4EDF-BDDC-C3486609612A}" name="Tableau315" displayName="Tableau315" ref="F2:F3" totalsRowShown="0" headerRowDxfId="8" dataDxfId="6" headerRowBorderDxfId="7" tableBorderDxfId="5" totalsRowBorderDxfId="4">
  <tableColumns count="1">
    <tableColumn id="1" xr3:uid="{9704DD4A-327C-480B-99F8-FDB4658746E2}" name="Année" dataDxfId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29" Type="http://schemas.openxmlformats.org/officeDocument/2006/relationships/table" Target="../tables/table3.x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table" Target="../tables/table2.xml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13" Type="http://schemas.openxmlformats.org/officeDocument/2006/relationships/control" Target="../activeX/activeX18.xml"/><Relationship Id="rId18" Type="http://schemas.openxmlformats.org/officeDocument/2006/relationships/image" Target="../media/image20.emf"/><Relationship Id="rId26" Type="http://schemas.openxmlformats.org/officeDocument/2006/relationships/image" Target="../media/image24.emf"/><Relationship Id="rId3" Type="http://schemas.openxmlformats.org/officeDocument/2006/relationships/control" Target="../activeX/activeX13.xml"/><Relationship Id="rId21" Type="http://schemas.openxmlformats.org/officeDocument/2006/relationships/control" Target="../activeX/activeX22.xml"/><Relationship Id="rId7" Type="http://schemas.openxmlformats.org/officeDocument/2006/relationships/control" Target="../activeX/activeX15.xml"/><Relationship Id="rId12" Type="http://schemas.openxmlformats.org/officeDocument/2006/relationships/image" Target="../media/image17.emf"/><Relationship Id="rId17" Type="http://schemas.openxmlformats.org/officeDocument/2006/relationships/control" Target="../activeX/activeX20.xml"/><Relationship Id="rId25" Type="http://schemas.openxmlformats.org/officeDocument/2006/relationships/control" Target="../activeX/activeX24.xml"/><Relationship Id="rId2" Type="http://schemas.openxmlformats.org/officeDocument/2006/relationships/vmlDrawing" Target="../drawings/vmlDrawing2.vml"/><Relationship Id="rId16" Type="http://schemas.openxmlformats.org/officeDocument/2006/relationships/image" Target="../media/image19.emf"/><Relationship Id="rId20" Type="http://schemas.openxmlformats.org/officeDocument/2006/relationships/image" Target="../media/image21.emf"/><Relationship Id="rId29" Type="http://schemas.openxmlformats.org/officeDocument/2006/relationships/table" Target="../tables/table6.xml"/><Relationship Id="rId1" Type="http://schemas.openxmlformats.org/officeDocument/2006/relationships/drawing" Target="../drawings/drawing2.xml"/><Relationship Id="rId6" Type="http://schemas.openxmlformats.org/officeDocument/2006/relationships/image" Target="../media/image14.emf"/><Relationship Id="rId11" Type="http://schemas.openxmlformats.org/officeDocument/2006/relationships/control" Target="../activeX/activeX17.xml"/><Relationship Id="rId24" Type="http://schemas.openxmlformats.org/officeDocument/2006/relationships/image" Target="../media/image23.emf"/><Relationship Id="rId5" Type="http://schemas.openxmlformats.org/officeDocument/2006/relationships/control" Target="../activeX/activeX14.xml"/><Relationship Id="rId15" Type="http://schemas.openxmlformats.org/officeDocument/2006/relationships/control" Target="../activeX/activeX19.xml"/><Relationship Id="rId23" Type="http://schemas.openxmlformats.org/officeDocument/2006/relationships/control" Target="../activeX/activeX23.xml"/><Relationship Id="rId28" Type="http://schemas.openxmlformats.org/officeDocument/2006/relationships/table" Target="../tables/table5.xml"/><Relationship Id="rId10" Type="http://schemas.openxmlformats.org/officeDocument/2006/relationships/image" Target="../media/image16.emf"/><Relationship Id="rId19" Type="http://schemas.openxmlformats.org/officeDocument/2006/relationships/control" Target="../activeX/activeX21.xml"/><Relationship Id="rId4" Type="http://schemas.openxmlformats.org/officeDocument/2006/relationships/image" Target="../media/image13.emf"/><Relationship Id="rId9" Type="http://schemas.openxmlformats.org/officeDocument/2006/relationships/control" Target="../activeX/activeX16.xml"/><Relationship Id="rId14" Type="http://schemas.openxmlformats.org/officeDocument/2006/relationships/image" Target="../media/image18.emf"/><Relationship Id="rId22" Type="http://schemas.openxmlformats.org/officeDocument/2006/relationships/image" Target="../media/image22.emf"/><Relationship Id="rId27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7.emf"/><Relationship Id="rId13" Type="http://schemas.openxmlformats.org/officeDocument/2006/relationships/control" Target="../activeX/activeX30.xml"/><Relationship Id="rId18" Type="http://schemas.openxmlformats.org/officeDocument/2006/relationships/image" Target="../media/image32.emf"/><Relationship Id="rId26" Type="http://schemas.openxmlformats.org/officeDocument/2006/relationships/image" Target="../media/image36.emf"/><Relationship Id="rId3" Type="http://schemas.openxmlformats.org/officeDocument/2006/relationships/control" Target="../activeX/activeX25.xml"/><Relationship Id="rId21" Type="http://schemas.openxmlformats.org/officeDocument/2006/relationships/control" Target="../activeX/activeX34.xml"/><Relationship Id="rId7" Type="http://schemas.openxmlformats.org/officeDocument/2006/relationships/control" Target="../activeX/activeX27.xml"/><Relationship Id="rId12" Type="http://schemas.openxmlformats.org/officeDocument/2006/relationships/image" Target="../media/image29.emf"/><Relationship Id="rId17" Type="http://schemas.openxmlformats.org/officeDocument/2006/relationships/control" Target="../activeX/activeX32.xml"/><Relationship Id="rId25" Type="http://schemas.openxmlformats.org/officeDocument/2006/relationships/control" Target="../activeX/activeX36.xml"/><Relationship Id="rId2" Type="http://schemas.openxmlformats.org/officeDocument/2006/relationships/vmlDrawing" Target="../drawings/vmlDrawing3.vml"/><Relationship Id="rId16" Type="http://schemas.openxmlformats.org/officeDocument/2006/relationships/image" Target="../media/image31.emf"/><Relationship Id="rId20" Type="http://schemas.openxmlformats.org/officeDocument/2006/relationships/image" Target="../media/image33.emf"/><Relationship Id="rId29" Type="http://schemas.openxmlformats.org/officeDocument/2006/relationships/table" Target="../tables/table9.xml"/><Relationship Id="rId1" Type="http://schemas.openxmlformats.org/officeDocument/2006/relationships/drawing" Target="../drawings/drawing3.xml"/><Relationship Id="rId6" Type="http://schemas.openxmlformats.org/officeDocument/2006/relationships/image" Target="../media/image26.emf"/><Relationship Id="rId11" Type="http://schemas.openxmlformats.org/officeDocument/2006/relationships/control" Target="../activeX/activeX29.xml"/><Relationship Id="rId24" Type="http://schemas.openxmlformats.org/officeDocument/2006/relationships/image" Target="../media/image35.emf"/><Relationship Id="rId5" Type="http://schemas.openxmlformats.org/officeDocument/2006/relationships/control" Target="../activeX/activeX26.xml"/><Relationship Id="rId15" Type="http://schemas.openxmlformats.org/officeDocument/2006/relationships/control" Target="../activeX/activeX31.xml"/><Relationship Id="rId23" Type="http://schemas.openxmlformats.org/officeDocument/2006/relationships/control" Target="../activeX/activeX35.xml"/><Relationship Id="rId28" Type="http://schemas.openxmlformats.org/officeDocument/2006/relationships/table" Target="../tables/table8.xml"/><Relationship Id="rId10" Type="http://schemas.openxmlformats.org/officeDocument/2006/relationships/image" Target="../media/image28.emf"/><Relationship Id="rId19" Type="http://schemas.openxmlformats.org/officeDocument/2006/relationships/control" Target="../activeX/activeX33.xml"/><Relationship Id="rId4" Type="http://schemas.openxmlformats.org/officeDocument/2006/relationships/image" Target="../media/image25.emf"/><Relationship Id="rId9" Type="http://schemas.openxmlformats.org/officeDocument/2006/relationships/control" Target="../activeX/activeX28.xml"/><Relationship Id="rId14" Type="http://schemas.openxmlformats.org/officeDocument/2006/relationships/image" Target="../media/image30.emf"/><Relationship Id="rId22" Type="http://schemas.openxmlformats.org/officeDocument/2006/relationships/image" Target="../media/image34.emf"/><Relationship Id="rId27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emf"/><Relationship Id="rId13" Type="http://schemas.openxmlformats.org/officeDocument/2006/relationships/control" Target="../activeX/activeX42.xml"/><Relationship Id="rId18" Type="http://schemas.openxmlformats.org/officeDocument/2006/relationships/image" Target="../media/image44.emf"/><Relationship Id="rId26" Type="http://schemas.openxmlformats.org/officeDocument/2006/relationships/image" Target="../media/image48.emf"/><Relationship Id="rId3" Type="http://schemas.openxmlformats.org/officeDocument/2006/relationships/control" Target="../activeX/activeX37.xml"/><Relationship Id="rId21" Type="http://schemas.openxmlformats.org/officeDocument/2006/relationships/control" Target="../activeX/activeX46.xml"/><Relationship Id="rId7" Type="http://schemas.openxmlformats.org/officeDocument/2006/relationships/control" Target="../activeX/activeX39.xml"/><Relationship Id="rId12" Type="http://schemas.openxmlformats.org/officeDocument/2006/relationships/image" Target="../media/image41.emf"/><Relationship Id="rId17" Type="http://schemas.openxmlformats.org/officeDocument/2006/relationships/control" Target="../activeX/activeX44.xml"/><Relationship Id="rId25" Type="http://schemas.openxmlformats.org/officeDocument/2006/relationships/control" Target="../activeX/activeX48.xml"/><Relationship Id="rId2" Type="http://schemas.openxmlformats.org/officeDocument/2006/relationships/vmlDrawing" Target="../drawings/vmlDrawing4.vml"/><Relationship Id="rId16" Type="http://schemas.openxmlformats.org/officeDocument/2006/relationships/image" Target="../media/image43.emf"/><Relationship Id="rId20" Type="http://schemas.openxmlformats.org/officeDocument/2006/relationships/image" Target="../media/image45.emf"/><Relationship Id="rId29" Type="http://schemas.openxmlformats.org/officeDocument/2006/relationships/table" Target="../tables/table12.xml"/><Relationship Id="rId1" Type="http://schemas.openxmlformats.org/officeDocument/2006/relationships/drawing" Target="../drawings/drawing4.xml"/><Relationship Id="rId6" Type="http://schemas.openxmlformats.org/officeDocument/2006/relationships/image" Target="../media/image38.emf"/><Relationship Id="rId11" Type="http://schemas.openxmlformats.org/officeDocument/2006/relationships/control" Target="../activeX/activeX41.xml"/><Relationship Id="rId24" Type="http://schemas.openxmlformats.org/officeDocument/2006/relationships/image" Target="../media/image47.emf"/><Relationship Id="rId5" Type="http://schemas.openxmlformats.org/officeDocument/2006/relationships/control" Target="../activeX/activeX38.xml"/><Relationship Id="rId15" Type="http://schemas.openxmlformats.org/officeDocument/2006/relationships/control" Target="../activeX/activeX43.xml"/><Relationship Id="rId23" Type="http://schemas.openxmlformats.org/officeDocument/2006/relationships/control" Target="../activeX/activeX47.xml"/><Relationship Id="rId28" Type="http://schemas.openxmlformats.org/officeDocument/2006/relationships/table" Target="../tables/table11.xml"/><Relationship Id="rId10" Type="http://schemas.openxmlformats.org/officeDocument/2006/relationships/image" Target="../media/image40.emf"/><Relationship Id="rId19" Type="http://schemas.openxmlformats.org/officeDocument/2006/relationships/control" Target="../activeX/activeX45.xml"/><Relationship Id="rId4" Type="http://schemas.openxmlformats.org/officeDocument/2006/relationships/image" Target="../media/image37.emf"/><Relationship Id="rId9" Type="http://schemas.openxmlformats.org/officeDocument/2006/relationships/control" Target="../activeX/activeX40.xml"/><Relationship Id="rId14" Type="http://schemas.openxmlformats.org/officeDocument/2006/relationships/image" Target="../media/image42.emf"/><Relationship Id="rId22" Type="http://schemas.openxmlformats.org/officeDocument/2006/relationships/image" Target="../media/image46.emf"/><Relationship Id="rId27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51.emf"/><Relationship Id="rId13" Type="http://schemas.openxmlformats.org/officeDocument/2006/relationships/control" Target="../activeX/activeX54.xml"/><Relationship Id="rId18" Type="http://schemas.openxmlformats.org/officeDocument/2006/relationships/image" Target="../media/image56.emf"/><Relationship Id="rId26" Type="http://schemas.openxmlformats.org/officeDocument/2006/relationships/image" Target="../media/image60.emf"/><Relationship Id="rId3" Type="http://schemas.openxmlformats.org/officeDocument/2006/relationships/control" Target="../activeX/activeX49.xml"/><Relationship Id="rId21" Type="http://schemas.openxmlformats.org/officeDocument/2006/relationships/control" Target="../activeX/activeX58.xml"/><Relationship Id="rId7" Type="http://schemas.openxmlformats.org/officeDocument/2006/relationships/control" Target="../activeX/activeX51.xml"/><Relationship Id="rId12" Type="http://schemas.openxmlformats.org/officeDocument/2006/relationships/image" Target="../media/image53.emf"/><Relationship Id="rId17" Type="http://schemas.openxmlformats.org/officeDocument/2006/relationships/control" Target="../activeX/activeX56.xml"/><Relationship Id="rId25" Type="http://schemas.openxmlformats.org/officeDocument/2006/relationships/control" Target="../activeX/activeX60.xml"/><Relationship Id="rId2" Type="http://schemas.openxmlformats.org/officeDocument/2006/relationships/vmlDrawing" Target="../drawings/vmlDrawing5.vml"/><Relationship Id="rId16" Type="http://schemas.openxmlformats.org/officeDocument/2006/relationships/image" Target="../media/image55.emf"/><Relationship Id="rId20" Type="http://schemas.openxmlformats.org/officeDocument/2006/relationships/image" Target="../media/image57.emf"/><Relationship Id="rId29" Type="http://schemas.openxmlformats.org/officeDocument/2006/relationships/table" Target="../tables/table15.xml"/><Relationship Id="rId1" Type="http://schemas.openxmlformats.org/officeDocument/2006/relationships/drawing" Target="../drawings/drawing5.xml"/><Relationship Id="rId6" Type="http://schemas.openxmlformats.org/officeDocument/2006/relationships/image" Target="../media/image50.emf"/><Relationship Id="rId11" Type="http://schemas.openxmlformats.org/officeDocument/2006/relationships/control" Target="../activeX/activeX53.xml"/><Relationship Id="rId24" Type="http://schemas.openxmlformats.org/officeDocument/2006/relationships/image" Target="../media/image59.emf"/><Relationship Id="rId5" Type="http://schemas.openxmlformats.org/officeDocument/2006/relationships/control" Target="../activeX/activeX50.xml"/><Relationship Id="rId15" Type="http://schemas.openxmlformats.org/officeDocument/2006/relationships/control" Target="../activeX/activeX55.xml"/><Relationship Id="rId23" Type="http://schemas.openxmlformats.org/officeDocument/2006/relationships/control" Target="../activeX/activeX59.xml"/><Relationship Id="rId28" Type="http://schemas.openxmlformats.org/officeDocument/2006/relationships/table" Target="../tables/table14.xml"/><Relationship Id="rId10" Type="http://schemas.openxmlformats.org/officeDocument/2006/relationships/image" Target="../media/image52.emf"/><Relationship Id="rId19" Type="http://schemas.openxmlformats.org/officeDocument/2006/relationships/control" Target="../activeX/activeX57.xml"/><Relationship Id="rId4" Type="http://schemas.openxmlformats.org/officeDocument/2006/relationships/image" Target="../media/image49.emf"/><Relationship Id="rId9" Type="http://schemas.openxmlformats.org/officeDocument/2006/relationships/control" Target="../activeX/activeX52.xml"/><Relationship Id="rId14" Type="http://schemas.openxmlformats.org/officeDocument/2006/relationships/image" Target="../media/image54.emf"/><Relationship Id="rId22" Type="http://schemas.openxmlformats.org/officeDocument/2006/relationships/image" Target="../media/image58.emf"/><Relationship Id="rId27" Type="http://schemas.openxmlformats.org/officeDocument/2006/relationships/table" Target="../tables/table1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image" Target="../media/image63.emf"/><Relationship Id="rId13" Type="http://schemas.openxmlformats.org/officeDocument/2006/relationships/control" Target="../activeX/activeX66.xml"/><Relationship Id="rId18" Type="http://schemas.openxmlformats.org/officeDocument/2006/relationships/image" Target="../media/image68.emf"/><Relationship Id="rId26" Type="http://schemas.openxmlformats.org/officeDocument/2006/relationships/image" Target="../media/image72.emf"/><Relationship Id="rId3" Type="http://schemas.openxmlformats.org/officeDocument/2006/relationships/control" Target="../activeX/activeX61.xml"/><Relationship Id="rId21" Type="http://schemas.openxmlformats.org/officeDocument/2006/relationships/control" Target="../activeX/activeX70.xml"/><Relationship Id="rId7" Type="http://schemas.openxmlformats.org/officeDocument/2006/relationships/control" Target="../activeX/activeX63.xml"/><Relationship Id="rId12" Type="http://schemas.openxmlformats.org/officeDocument/2006/relationships/image" Target="../media/image65.emf"/><Relationship Id="rId17" Type="http://schemas.openxmlformats.org/officeDocument/2006/relationships/control" Target="../activeX/activeX68.xml"/><Relationship Id="rId25" Type="http://schemas.openxmlformats.org/officeDocument/2006/relationships/control" Target="../activeX/activeX72.xml"/><Relationship Id="rId2" Type="http://schemas.openxmlformats.org/officeDocument/2006/relationships/vmlDrawing" Target="../drawings/vmlDrawing6.vml"/><Relationship Id="rId16" Type="http://schemas.openxmlformats.org/officeDocument/2006/relationships/image" Target="../media/image67.emf"/><Relationship Id="rId20" Type="http://schemas.openxmlformats.org/officeDocument/2006/relationships/image" Target="../media/image69.emf"/><Relationship Id="rId29" Type="http://schemas.openxmlformats.org/officeDocument/2006/relationships/table" Target="../tables/table18.xml"/><Relationship Id="rId1" Type="http://schemas.openxmlformats.org/officeDocument/2006/relationships/drawing" Target="../drawings/drawing6.xml"/><Relationship Id="rId6" Type="http://schemas.openxmlformats.org/officeDocument/2006/relationships/image" Target="../media/image62.emf"/><Relationship Id="rId11" Type="http://schemas.openxmlformats.org/officeDocument/2006/relationships/control" Target="../activeX/activeX65.xml"/><Relationship Id="rId24" Type="http://schemas.openxmlformats.org/officeDocument/2006/relationships/image" Target="../media/image71.emf"/><Relationship Id="rId5" Type="http://schemas.openxmlformats.org/officeDocument/2006/relationships/control" Target="../activeX/activeX62.xml"/><Relationship Id="rId15" Type="http://schemas.openxmlformats.org/officeDocument/2006/relationships/control" Target="../activeX/activeX67.xml"/><Relationship Id="rId23" Type="http://schemas.openxmlformats.org/officeDocument/2006/relationships/control" Target="../activeX/activeX71.xml"/><Relationship Id="rId28" Type="http://schemas.openxmlformats.org/officeDocument/2006/relationships/table" Target="../tables/table17.xml"/><Relationship Id="rId10" Type="http://schemas.openxmlformats.org/officeDocument/2006/relationships/image" Target="../media/image64.emf"/><Relationship Id="rId19" Type="http://schemas.openxmlformats.org/officeDocument/2006/relationships/control" Target="../activeX/activeX69.xml"/><Relationship Id="rId4" Type="http://schemas.openxmlformats.org/officeDocument/2006/relationships/image" Target="../media/image61.emf"/><Relationship Id="rId9" Type="http://schemas.openxmlformats.org/officeDocument/2006/relationships/control" Target="../activeX/activeX64.xml"/><Relationship Id="rId14" Type="http://schemas.openxmlformats.org/officeDocument/2006/relationships/image" Target="../media/image66.emf"/><Relationship Id="rId22" Type="http://schemas.openxmlformats.org/officeDocument/2006/relationships/image" Target="../media/image70.emf"/><Relationship Id="rId27" Type="http://schemas.openxmlformats.org/officeDocument/2006/relationships/table" Target="../tables/table1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image" Target="../media/image75.emf"/><Relationship Id="rId13" Type="http://schemas.openxmlformats.org/officeDocument/2006/relationships/control" Target="../activeX/activeX78.xml"/><Relationship Id="rId18" Type="http://schemas.openxmlformats.org/officeDocument/2006/relationships/image" Target="../media/image80.emf"/><Relationship Id="rId26" Type="http://schemas.openxmlformats.org/officeDocument/2006/relationships/image" Target="../media/image84.emf"/><Relationship Id="rId3" Type="http://schemas.openxmlformats.org/officeDocument/2006/relationships/control" Target="../activeX/activeX73.xml"/><Relationship Id="rId21" Type="http://schemas.openxmlformats.org/officeDocument/2006/relationships/control" Target="../activeX/activeX82.xml"/><Relationship Id="rId7" Type="http://schemas.openxmlformats.org/officeDocument/2006/relationships/control" Target="../activeX/activeX75.xml"/><Relationship Id="rId12" Type="http://schemas.openxmlformats.org/officeDocument/2006/relationships/image" Target="../media/image77.emf"/><Relationship Id="rId17" Type="http://schemas.openxmlformats.org/officeDocument/2006/relationships/control" Target="../activeX/activeX80.xml"/><Relationship Id="rId25" Type="http://schemas.openxmlformats.org/officeDocument/2006/relationships/control" Target="../activeX/activeX84.xml"/><Relationship Id="rId2" Type="http://schemas.openxmlformats.org/officeDocument/2006/relationships/vmlDrawing" Target="../drawings/vmlDrawing7.vml"/><Relationship Id="rId16" Type="http://schemas.openxmlformats.org/officeDocument/2006/relationships/image" Target="../media/image79.emf"/><Relationship Id="rId20" Type="http://schemas.openxmlformats.org/officeDocument/2006/relationships/image" Target="../media/image81.emf"/><Relationship Id="rId29" Type="http://schemas.openxmlformats.org/officeDocument/2006/relationships/table" Target="../tables/table21.xml"/><Relationship Id="rId1" Type="http://schemas.openxmlformats.org/officeDocument/2006/relationships/drawing" Target="../drawings/drawing7.xml"/><Relationship Id="rId6" Type="http://schemas.openxmlformats.org/officeDocument/2006/relationships/image" Target="../media/image74.emf"/><Relationship Id="rId11" Type="http://schemas.openxmlformats.org/officeDocument/2006/relationships/control" Target="../activeX/activeX77.xml"/><Relationship Id="rId24" Type="http://schemas.openxmlformats.org/officeDocument/2006/relationships/image" Target="../media/image83.emf"/><Relationship Id="rId5" Type="http://schemas.openxmlformats.org/officeDocument/2006/relationships/control" Target="../activeX/activeX74.xml"/><Relationship Id="rId15" Type="http://schemas.openxmlformats.org/officeDocument/2006/relationships/control" Target="../activeX/activeX79.xml"/><Relationship Id="rId23" Type="http://schemas.openxmlformats.org/officeDocument/2006/relationships/control" Target="../activeX/activeX83.xml"/><Relationship Id="rId28" Type="http://schemas.openxmlformats.org/officeDocument/2006/relationships/table" Target="../tables/table20.xml"/><Relationship Id="rId10" Type="http://schemas.openxmlformats.org/officeDocument/2006/relationships/image" Target="../media/image76.emf"/><Relationship Id="rId19" Type="http://schemas.openxmlformats.org/officeDocument/2006/relationships/control" Target="../activeX/activeX81.xml"/><Relationship Id="rId4" Type="http://schemas.openxmlformats.org/officeDocument/2006/relationships/image" Target="../media/image73.emf"/><Relationship Id="rId9" Type="http://schemas.openxmlformats.org/officeDocument/2006/relationships/control" Target="../activeX/activeX76.xml"/><Relationship Id="rId14" Type="http://schemas.openxmlformats.org/officeDocument/2006/relationships/image" Target="../media/image78.emf"/><Relationship Id="rId22" Type="http://schemas.openxmlformats.org/officeDocument/2006/relationships/image" Target="../media/image82.emf"/><Relationship Id="rId27" Type="http://schemas.openxmlformats.org/officeDocument/2006/relationships/table" Target="../tables/table1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7.emf"/><Relationship Id="rId13" Type="http://schemas.openxmlformats.org/officeDocument/2006/relationships/control" Target="../activeX/activeX90.xml"/><Relationship Id="rId18" Type="http://schemas.openxmlformats.org/officeDocument/2006/relationships/image" Target="../media/image92.emf"/><Relationship Id="rId26" Type="http://schemas.openxmlformats.org/officeDocument/2006/relationships/image" Target="../media/image96.emf"/><Relationship Id="rId3" Type="http://schemas.openxmlformats.org/officeDocument/2006/relationships/control" Target="../activeX/activeX85.xml"/><Relationship Id="rId21" Type="http://schemas.openxmlformats.org/officeDocument/2006/relationships/control" Target="../activeX/activeX94.xml"/><Relationship Id="rId7" Type="http://schemas.openxmlformats.org/officeDocument/2006/relationships/control" Target="../activeX/activeX87.xml"/><Relationship Id="rId12" Type="http://schemas.openxmlformats.org/officeDocument/2006/relationships/image" Target="../media/image89.emf"/><Relationship Id="rId17" Type="http://schemas.openxmlformats.org/officeDocument/2006/relationships/control" Target="../activeX/activeX92.xml"/><Relationship Id="rId25" Type="http://schemas.openxmlformats.org/officeDocument/2006/relationships/control" Target="../activeX/activeX96.xml"/><Relationship Id="rId2" Type="http://schemas.openxmlformats.org/officeDocument/2006/relationships/vmlDrawing" Target="../drawings/vmlDrawing8.vml"/><Relationship Id="rId16" Type="http://schemas.openxmlformats.org/officeDocument/2006/relationships/image" Target="../media/image91.emf"/><Relationship Id="rId20" Type="http://schemas.openxmlformats.org/officeDocument/2006/relationships/image" Target="../media/image93.emf"/><Relationship Id="rId29" Type="http://schemas.openxmlformats.org/officeDocument/2006/relationships/table" Target="../tables/table24.xml"/><Relationship Id="rId1" Type="http://schemas.openxmlformats.org/officeDocument/2006/relationships/drawing" Target="../drawings/drawing8.xml"/><Relationship Id="rId6" Type="http://schemas.openxmlformats.org/officeDocument/2006/relationships/image" Target="../media/image86.emf"/><Relationship Id="rId11" Type="http://schemas.openxmlformats.org/officeDocument/2006/relationships/control" Target="../activeX/activeX89.xml"/><Relationship Id="rId24" Type="http://schemas.openxmlformats.org/officeDocument/2006/relationships/image" Target="../media/image95.emf"/><Relationship Id="rId5" Type="http://schemas.openxmlformats.org/officeDocument/2006/relationships/control" Target="../activeX/activeX86.xml"/><Relationship Id="rId15" Type="http://schemas.openxmlformats.org/officeDocument/2006/relationships/control" Target="../activeX/activeX91.xml"/><Relationship Id="rId23" Type="http://schemas.openxmlformats.org/officeDocument/2006/relationships/control" Target="../activeX/activeX95.xml"/><Relationship Id="rId28" Type="http://schemas.openxmlformats.org/officeDocument/2006/relationships/table" Target="../tables/table23.xml"/><Relationship Id="rId10" Type="http://schemas.openxmlformats.org/officeDocument/2006/relationships/image" Target="../media/image88.emf"/><Relationship Id="rId19" Type="http://schemas.openxmlformats.org/officeDocument/2006/relationships/control" Target="../activeX/activeX93.xml"/><Relationship Id="rId4" Type="http://schemas.openxmlformats.org/officeDocument/2006/relationships/image" Target="../media/image85.emf"/><Relationship Id="rId9" Type="http://schemas.openxmlformats.org/officeDocument/2006/relationships/control" Target="../activeX/activeX88.xml"/><Relationship Id="rId14" Type="http://schemas.openxmlformats.org/officeDocument/2006/relationships/image" Target="../media/image90.emf"/><Relationship Id="rId22" Type="http://schemas.openxmlformats.org/officeDocument/2006/relationships/image" Target="../media/image94.emf"/><Relationship Id="rId27" Type="http://schemas.openxmlformats.org/officeDocument/2006/relationships/table" Target="../tables/table22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image" Target="../media/image99.emf"/><Relationship Id="rId13" Type="http://schemas.openxmlformats.org/officeDocument/2006/relationships/control" Target="../activeX/activeX102.xml"/><Relationship Id="rId18" Type="http://schemas.openxmlformats.org/officeDocument/2006/relationships/image" Target="../media/image104.emf"/><Relationship Id="rId26" Type="http://schemas.openxmlformats.org/officeDocument/2006/relationships/image" Target="../media/image108.emf"/><Relationship Id="rId3" Type="http://schemas.openxmlformats.org/officeDocument/2006/relationships/control" Target="../activeX/activeX97.xml"/><Relationship Id="rId21" Type="http://schemas.openxmlformats.org/officeDocument/2006/relationships/control" Target="../activeX/activeX106.xml"/><Relationship Id="rId7" Type="http://schemas.openxmlformats.org/officeDocument/2006/relationships/control" Target="../activeX/activeX99.xml"/><Relationship Id="rId12" Type="http://schemas.openxmlformats.org/officeDocument/2006/relationships/image" Target="../media/image101.emf"/><Relationship Id="rId17" Type="http://schemas.openxmlformats.org/officeDocument/2006/relationships/control" Target="../activeX/activeX104.xml"/><Relationship Id="rId25" Type="http://schemas.openxmlformats.org/officeDocument/2006/relationships/control" Target="../activeX/activeX108.xml"/><Relationship Id="rId2" Type="http://schemas.openxmlformats.org/officeDocument/2006/relationships/vmlDrawing" Target="../drawings/vmlDrawing9.vml"/><Relationship Id="rId16" Type="http://schemas.openxmlformats.org/officeDocument/2006/relationships/image" Target="../media/image103.emf"/><Relationship Id="rId20" Type="http://schemas.openxmlformats.org/officeDocument/2006/relationships/image" Target="../media/image105.emf"/><Relationship Id="rId29" Type="http://schemas.openxmlformats.org/officeDocument/2006/relationships/table" Target="../tables/table27.xml"/><Relationship Id="rId1" Type="http://schemas.openxmlformats.org/officeDocument/2006/relationships/drawing" Target="../drawings/drawing9.xml"/><Relationship Id="rId6" Type="http://schemas.openxmlformats.org/officeDocument/2006/relationships/image" Target="../media/image98.emf"/><Relationship Id="rId11" Type="http://schemas.openxmlformats.org/officeDocument/2006/relationships/control" Target="../activeX/activeX101.xml"/><Relationship Id="rId24" Type="http://schemas.openxmlformats.org/officeDocument/2006/relationships/image" Target="../media/image107.emf"/><Relationship Id="rId5" Type="http://schemas.openxmlformats.org/officeDocument/2006/relationships/control" Target="../activeX/activeX98.xml"/><Relationship Id="rId15" Type="http://schemas.openxmlformats.org/officeDocument/2006/relationships/control" Target="../activeX/activeX103.xml"/><Relationship Id="rId23" Type="http://schemas.openxmlformats.org/officeDocument/2006/relationships/control" Target="../activeX/activeX107.xml"/><Relationship Id="rId28" Type="http://schemas.openxmlformats.org/officeDocument/2006/relationships/table" Target="../tables/table26.xml"/><Relationship Id="rId10" Type="http://schemas.openxmlformats.org/officeDocument/2006/relationships/image" Target="../media/image100.emf"/><Relationship Id="rId19" Type="http://schemas.openxmlformats.org/officeDocument/2006/relationships/control" Target="../activeX/activeX105.xml"/><Relationship Id="rId4" Type="http://schemas.openxmlformats.org/officeDocument/2006/relationships/image" Target="../media/image97.emf"/><Relationship Id="rId9" Type="http://schemas.openxmlformats.org/officeDocument/2006/relationships/control" Target="../activeX/activeX100.xml"/><Relationship Id="rId14" Type="http://schemas.openxmlformats.org/officeDocument/2006/relationships/image" Target="../media/image102.emf"/><Relationship Id="rId22" Type="http://schemas.openxmlformats.org/officeDocument/2006/relationships/image" Target="../media/image106.emf"/><Relationship Id="rId27" Type="http://schemas.openxmlformats.org/officeDocument/2006/relationships/table" Target="../tables/table25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1.emf"/><Relationship Id="rId13" Type="http://schemas.openxmlformats.org/officeDocument/2006/relationships/control" Target="../activeX/activeX114.xml"/><Relationship Id="rId18" Type="http://schemas.openxmlformats.org/officeDocument/2006/relationships/image" Target="../media/image116.emf"/><Relationship Id="rId26" Type="http://schemas.openxmlformats.org/officeDocument/2006/relationships/image" Target="../media/image120.emf"/><Relationship Id="rId3" Type="http://schemas.openxmlformats.org/officeDocument/2006/relationships/control" Target="../activeX/activeX109.xml"/><Relationship Id="rId21" Type="http://schemas.openxmlformats.org/officeDocument/2006/relationships/control" Target="../activeX/activeX118.xml"/><Relationship Id="rId7" Type="http://schemas.openxmlformats.org/officeDocument/2006/relationships/control" Target="../activeX/activeX111.xml"/><Relationship Id="rId12" Type="http://schemas.openxmlformats.org/officeDocument/2006/relationships/image" Target="../media/image113.emf"/><Relationship Id="rId17" Type="http://schemas.openxmlformats.org/officeDocument/2006/relationships/control" Target="../activeX/activeX116.xml"/><Relationship Id="rId25" Type="http://schemas.openxmlformats.org/officeDocument/2006/relationships/control" Target="../activeX/activeX120.xml"/><Relationship Id="rId2" Type="http://schemas.openxmlformats.org/officeDocument/2006/relationships/vmlDrawing" Target="../drawings/vmlDrawing10.vml"/><Relationship Id="rId16" Type="http://schemas.openxmlformats.org/officeDocument/2006/relationships/image" Target="../media/image115.emf"/><Relationship Id="rId20" Type="http://schemas.openxmlformats.org/officeDocument/2006/relationships/image" Target="../media/image117.emf"/><Relationship Id="rId29" Type="http://schemas.openxmlformats.org/officeDocument/2006/relationships/table" Target="../tables/table30.xml"/><Relationship Id="rId1" Type="http://schemas.openxmlformats.org/officeDocument/2006/relationships/drawing" Target="../drawings/drawing10.xml"/><Relationship Id="rId6" Type="http://schemas.openxmlformats.org/officeDocument/2006/relationships/image" Target="../media/image110.emf"/><Relationship Id="rId11" Type="http://schemas.openxmlformats.org/officeDocument/2006/relationships/control" Target="../activeX/activeX113.xml"/><Relationship Id="rId24" Type="http://schemas.openxmlformats.org/officeDocument/2006/relationships/image" Target="../media/image119.emf"/><Relationship Id="rId5" Type="http://schemas.openxmlformats.org/officeDocument/2006/relationships/control" Target="../activeX/activeX110.xml"/><Relationship Id="rId15" Type="http://schemas.openxmlformats.org/officeDocument/2006/relationships/control" Target="../activeX/activeX115.xml"/><Relationship Id="rId23" Type="http://schemas.openxmlformats.org/officeDocument/2006/relationships/control" Target="../activeX/activeX119.xml"/><Relationship Id="rId28" Type="http://schemas.openxmlformats.org/officeDocument/2006/relationships/table" Target="../tables/table29.xml"/><Relationship Id="rId10" Type="http://schemas.openxmlformats.org/officeDocument/2006/relationships/image" Target="../media/image112.emf"/><Relationship Id="rId19" Type="http://schemas.openxmlformats.org/officeDocument/2006/relationships/control" Target="../activeX/activeX117.xml"/><Relationship Id="rId4" Type="http://schemas.openxmlformats.org/officeDocument/2006/relationships/image" Target="../media/image109.emf"/><Relationship Id="rId9" Type="http://schemas.openxmlformats.org/officeDocument/2006/relationships/control" Target="../activeX/activeX112.xml"/><Relationship Id="rId14" Type="http://schemas.openxmlformats.org/officeDocument/2006/relationships/image" Target="../media/image114.emf"/><Relationship Id="rId22" Type="http://schemas.openxmlformats.org/officeDocument/2006/relationships/image" Target="../media/image118.emf"/><Relationship Id="rId27" Type="http://schemas.openxmlformats.org/officeDocument/2006/relationships/table" Target="../tables/table28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3.emf"/><Relationship Id="rId13" Type="http://schemas.openxmlformats.org/officeDocument/2006/relationships/control" Target="../activeX/activeX126.xml"/><Relationship Id="rId18" Type="http://schemas.openxmlformats.org/officeDocument/2006/relationships/image" Target="../media/image128.emf"/><Relationship Id="rId26" Type="http://schemas.openxmlformats.org/officeDocument/2006/relationships/image" Target="../media/image132.emf"/><Relationship Id="rId3" Type="http://schemas.openxmlformats.org/officeDocument/2006/relationships/control" Target="../activeX/activeX121.xml"/><Relationship Id="rId21" Type="http://schemas.openxmlformats.org/officeDocument/2006/relationships/control" Target="../activeX/activeX130.xml"/><Relationship Id="rId7" Type="http://schemas.openxmlformats.org/officeDocument/2006/relationships/control" Target="../activeX/activeX123.xml"/><Relationship Id="rId12" Type="http://schemas.openxmlformats.org/officeDocument/2006/relationships/image" Target="../media/image125.emf"/><Relationship Id="rId17" Type="http://schemas.openxmlformats.org/officeDocument/2006/relationships/control" Target="../activeX/activeX128.xml"/><Relationship Id="rId25" Type="http://schemas.openxmlformats.org/officeDocument/2006/relationships/control" Target="../activeX/activeX132.xml"/><Relationship Id="rId2" Type="http://schemas.openxmlformats.org/officeDocument/2006/relationships/vmlDrawing" Target="../drawings/vmlDrawing11.vml"/><Relationship Id="rId16" Type="http://schemas.openxmlformats.org/officeDocument/2006/relationships/image" Target="../media/image127.emf"/><Relationship Id="rId20" Type="http://schemas.openxmlformats.org/officeDocument/2006/relationships/image" Target="../media/image129.emf"/><Relationship Id="rId29" Type="http://schemas.openxmlformats.org/officeDocument/2006/relationships/table" Target="../tables/table33.xml"/><Relationship Id="rId1" Type="http://schemas.openxmlformats.org/officeDocument/2006/relationships/drawing" Target="../drawings/drawing11.xml"/><Relationship Id="rId6" Type="http://schemas.openxmlformats.org/officeDocument/2006/relationships/image" Target="../media/image122.emf"/><Relationship Id="rId11" Type="http://schemas.openxmlformats.org/officeDocument/2006/relationships/control" Target="../activeX/activeX125.xml"/><Relationship Id="rId24" Type="http://schemas.openxmlformats.org/officeDocument/2006/relationships/image" Target="../media/image131.emf"/><Relationship Id="rId5" Type="http://schemas.openxmlformats.org/officeDocument/2006/relationships/control" Target="../activeX/activeX122.xml"/><Relationship Id="rId15" Type="http://schemas.openxmlformats.org/officeDocument/2006/relationships/control" Target="../activeX/activeX127.xml"/><Relationship Id="rId23" Type="http://schemas.openxmlformats.org/officeDocument/2006/relationships/control" Target="../activeX/activeX131.xml"/><Relationship Id="rId28" Type="http://schemas.openxmlformats.org/officeDocument/2006/relationships/table" Target="../tables/table32.xml"/><Relationship Id="rId10" Type="http://schemas.openxmlformats.org/officeDocument/2006/relationships/image" Target="../media/image124.emf"/><Relationship Id="rId19" Type="http://schemas.openxmlformats.org/officeDocument/2006/relationships/control" Target="../activeX/activeX129.xml"/><Relationship Id="rId4" Type="http://schemas.openxmlformats.org/officeDocument/2006/relationships/image" Target="../media/image121.emf"/><Relationship Id="rId9" Type="http://schemas.openxmlformats.org/officeDocument/2006/relationships/control" Target="../activeX/activeX124.xml"/><Relationship Id="rId14" Type="http://schemas.openxmlformats.org/officeDocument/2006/relationships/image" Target="../media/image126.emf"/><Relationship Id="rId22" Type="http://schemas.openxmlformats.org/officeDocument/2006/relationships/image" Target="../media/image130.emf"/><Relationship Id="rId27" Type="http://schemas.openxmlformats.org/officeDocument/2006/relationships/table" Target="../tables/table3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5.xml"/><Relationship Id="rId13" Type="http://schemas.openxmlformats.org/officeDocument/2006/relationships/image" Target="../media/image137.emf"/><Relationship Id="rId18" Type="http://schemas.openxmlformats.org/officeDocument/2006/relationships/control" Target="../activeX/activeX140.xml"/><Relationship Id="rId26" Type="http://schemas.openxmlformats.org/officeDocument/2006/relationships/control" Target="../activeX/activeX144.xml"/><Relationship Id="rId3" Type="http://schemas.openxmlformats.org/officeDocument/2006/relationships/vmlDrawing" Target="../drawings/vmlDrawing12.vml"/><Relationship Id="rId21" Type="http://schemas.openxmlformats.org/officeDocument/2006/relationships/image" Target="../media/image141.emf"/><Relationship Id="rId7" Type="http://schemas.openxmlformats.org/officeDocument/2006/relationships/image" Target="../media/image134.emf"/><Relationship Id="rId12" Type="http://schemas.openxmlformats.org/officeDocument/2006/relationships/control" Target="../activeX/activeX137.xml"/><Relationship Id="rId17" Type="http://schemas.openxmlformats.org/officeDocument/2006/relationships/image" Target="../media/image139.emf"/><Relationship Id="rId25" Type="http://schemas.openxmlformats.org/officeDocument/2006/relationships/image" Target="../media/image143.emf"/><Relationship Id="rId2" Type="http://schemas.openxmlformats.org/officeDocument/2006/relationships/drawing" Target="../drawings/drawing12.xml"/><Relationship Id="rId16" Type="http://schemas.openxmlformats.org/officeDocument/2006/relationships/control" Target="../activeX/activeX139.xml"/><Relationship Id="rId20" Type="http://schemas.openxmlformats.org/officeDocument/2006/relationships/control" Target="../activeX/activeX141.xml"/><Relationship Id="rId29" Type="http://schemas.openxmlformats.org/officeDocument/2006/relationships/table" Target="../tables/table3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34.xml"/><Relationship Id="rId11" Type="http://schemas.openxmlformats.org/officeDocument/2006/relationships/image" Target="../media/image136.emf"/><Relationship Id="rId24" Type="http://schemas.openxmlformats.org/officeDocument/2006/relationships/control" Target="../activeX/activeX143.xml"/><Relationship Id="rId5" Type="http://schemas.openxmlformats.org/officeDocument/2006/relationships/image" Target="../media/image133.emf"/><Relationship Id="rId15" Type="http://schemas.openxmlformats.org/officeDocument/2006/relationships/image" Target="../media/image138.emf"/><Relationship Id="rId23" Type="http://schemas.openxmlformats.org/officeDocument/2006/relationships/image" Target="../media/image142.emf"/><Relationship Id="rId28" Type="http://schemas.openxmlformats.org/officeDocument/2006/relationships/table" Target="../tables/table34.xml"/><Relationship Id="rId10" Type="http://schemas.openxmlformats.org/officeDocument/2006/relationships/control" Target="../activeX/activeX136.xml"/><Relationship Id="rId19" Type="http://schemas.openxmlformats.org/officeDocument/2006/relationships/image" Target="../media/image140.emf"/><Relationship Id="rId4" Type="http://schemas.openxmlformats.org/officeDocument/2006/relationships/control" Target="../activeX/activeX133.xml"/><Relationship Id="rId9" Type="http://schemas.openxmlformats.org/officeDocument/2006/relationships/image" Target="../media/image135.emf"/><Relationship Id="rId14" Type="http://schemas.openxmlformats.org/officeDocument/2006/relationships/control" Target="../activeX/activeX138.xml"/><Relationship Id="rId22" Type="http://schemas.openxmlformats.org/officeDocument/2006/relationships/control" Target="../activeX/activeX142.xml"/><Relationship Id="rId27" Type="http://schemas.openxmlformats.org/officeDocument/2006/relationships/image" Target="../media/image144.emf"/><Relationship Id="rId30" Type="http://schemas.openxmlformats.org/officeDocument/2006/relationships/table" Target="../tables/table3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C85CF-47B9-40E5-90B8-B3650488B686}">
  <sheetPr codeName="Feuil1">
    <tabColor rgb="FF6666FF"/>
  </sheetPr>
  <dimension ref="A2:J15"/>
  <sheetViews>
    <sheetView workbookViewId="0">
      <selection activeCell="C9" sqref="C9"/>
    </sheetView>
  </sheetViews>
  <sheetFormatPr baseColWidth="10" defaultRowHeight="15" x14ac:dyDescent="0.25"/>
  <cols>
    <col min="1" max="1" width="11.42578125" style="46"/>
    <col min="2" max="2" width="17.28515625" customWidth="1"/>
    <col min="3" max="3" width="27" customWidth="1"/>
    <col min="4" max="4" width="11.42578125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Tableau34[Prix d''achat],Tableau34[Quantité],"50",Tableau34[Date],"="&amp;Listes!E14)+SUMIFS(Tableau34[Prix d''achat],Tableau34[Quantité],"100",Tableau34[Date],"="&amp;Listes!E14)</f>
        <v>0</v>
      </c>
      <c r="G7" s="18">
        <f>SUMIFS( Tableau34[Marge],Tableau34[Quantité],"50",Tableau34[Date],"="&amp;Listes!E14)+SUMIFS(Tableau34[Marge],Tableau34[Quantité],"100",Tableau34[Date],"="&amp;Listes!E14)</f>
        <v>0</v>
      </c>
      <c r="H7" s="18">
        <f>SUMIFS( Tableau34[Prix de Vente],Tableau34[Quantité],"50",Tableau34[Date],"="&amp;Listes!E14)+SUMIFS(Tableau34[Prix de Vente],Tableau34[Quantité],"100",Tableau34[Date],"="&amp;Listes!E14)</f>
        <v>0</v>
      </c>
    </row>
    <row r="10" spans="1:10" x14ac:dyDescent="0.25">
      <c r="A10" s="47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2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3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2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4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5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34">
        <f>IF(F15=50,20,0)+IF(F15=100,30,0)</f>
        <v>0</v>
      </c>
      <c r="J15" s="35"/>
    </row>
  </sheetData>
  <conditionalFormatting sqref="B11:B15">
    <cfRule type="containsText" dxfId="359" priority="1" operator="containsText" text="Annulé">
      <formula>NOT(ISERROR(SEARCH("Annulé",B11)))</formula>
    </cfRule>
    <cfRule type="containsText" dxfId="358" priority="2" operator="containsText" text="Précommande">
      <formula>NOT(ISERROR(SEARCH("Précommande",B11)))</formula>
    </cfRule>
    <cfRule type="containsText" dxfId="357" priority="3" operator="containsText" text="Non Payé">
      <formula>NOT(ISERROR(SEARCH("Non Payé",B11)))</formula>
    </cfRule>
    <cfRule type="containsText" dxfId="35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34445A38-E774-42DF-A547-62E152F5FA07}">
      <formula1>quantite</formula1>
    </dataValidation>
    <dataValidation type="list" allowBlank="1" showInputMessage="1" showErrorMessage="1" sqref="B11:B15" xr:uid="{74C29035-2BB8-4D55-ACB4-E4B7E7CA966A}">
      <formula1>Statut2</formula1>
    </dataValidation>
    <dataValidation type="list" allowBlank="1" showInputMessage="1" showErrorMessage="1" sqref="F3" xr:uid="{D7A032E8-0C92-4379-8766-ED88D4E60F44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6" r:id="rId3" name="Décembre">
          <controlPr defaultSize="0" autoLine="0" r:id="rId4">
            <anchor moveWithCells="1">
              <from>
                <xdr:col>11</xdr:col>
                <xdr:colOff>0</xdr:colOff>
                <xdr:row>19</xdr:row>
                <xdr:rowOff>76200</xdr:rowOff>
              </from>
              <to>
                <xdr:col>12</xdr:col>
                <xdr:colOff>276225</xdr:colOff>
                <xdr:row>21</xdr:row>
                <xdr:rowOff>38100</xdr:rowOff>
              </to>
            </anchor>
          </controlPr>
        </control>
      </mc:Choice>
      <mc:Fallback>
        <control shapeId="1036" r:id="rId3" name="Décembre"/>
      </mc:Fallback>
    </mc:AlternateContent>
    <mc:AlternateContent xmlns:mc="http://schemas.openxmlformats.org/markup-compatibility/2006">
      <mc:Choice Requires="x14">
        <control shapeId="1035" r:id="rId5" name="Novembre">
          <controlPr defaultSize="0" autoLine="0" r:id="rId6">
            <anchor moveWithCells="1">
              <from>
                <xdr:col>11</xdr:col>
                <xdr:colOff>0</xdr:colOff>
                <xdr:row>17</xdr:row>
                <xdr:rowOff>123825</xdr:rowOff>
              </from>
              <to>
                <xdr:col>12</xdr:col>
                <xdr:colOff>276225</xdr:colOff>
                <xdr:row>19</xdr:row>
                <xdr:rowOff>85725</xdr:rowOff>
              </to>
            </anchor>
          </controlPr>
        </control>
      </mc:Choice>
      <mc:Fallback>
        <control shapeId="1035" r:id="rId5" name="Novembre"/>
      </mc:Fallback>
    </mc:AlternateContent>
    <mc:AlternateContent xmlns:mc="http://schemas.openxmlformats.org/markup-compatibility/2006">
      <mc:Choice Requires="x14">
        <control shapeId="1034" r:id="rId7" name="Octobre">
          <controlPr defaultSize="0" autoLine="0" r:id="rId8">
            <anchor moveWithCells="1">
              <from>
                <xdr:col>11</xdr:col>
                <xdr:colOff>0</xdr:colOff>
                <xdr:row>15</xdr:row>
                <xdr:rowOff>171450</xdr:rowOff>
              </from>
              <to>
                <xdr:col>12</xdr:col>
                <xdr:colOff>276225</xdr:colOff>
                <xdr:row>17</xdr:row>
                <xdr:rowOff>133350</xdr:rowOff>
              </to>
            </anchor>
          </controlPr>
        </control>
      </mc:Choice>
      <mc:Fallback>
        <control shapeId="1034" r:id="rId7" name="Octobre"/>
      </mc:Fallback>
    </mc:AlternateContent>
    <mc:AlternateContent xmlns:mc="http://schemas.openxmlformats.org/markup-compatibility/2006">
      <mc:Choice Requires="x14">
        <control shapeId="1033" r:id="rId9" name="Septembre">
          <controlPr defaultSize="0" autoLine="0" r:id="rId10">
            <anchor moveWithCells="1">
              <from>
                <xdr:col>11</xdr:col>
                <xdr:colOff>0</xdr:colOff>
                <xdr:row>14</xdr:row>
                <xdr:rowOff>47625</xdr:rowOff>
              </from>
              <to>
                <xdr:col>12</xdr:col>
                <xdr:colOff>276225</xdr:colOff>
                <xdr:row>16</xdr:row>
                <xdr:rowOff>9525</xdr:rowOff>
              </to>
            </anchor>
          </controlPr>
        </control>
      </mc:Choice>
      <mc:Fallback>
        <control shapeId="1033" r:id="rId9" name="Septembre"/>
      </mc:Fallback>
    </mc:AlternateContent>
    <mc:AlternateContent xmlns:mc="http://schemas.openxmlformats.org/markup-compatibility/2006">
      <mc:Choice Requires="x14">
        <control shapeId="1032" r:id="rId11" name="Août">
          <controlPr defaultSize="0" autoLine="0" r:id="rId12">
            <anchor moveWithCells="1">
              <from>
                <xdr:col>11</xdr:col>
                <xdr:colOff>0</xdr:colOff>
                <xdr:row>12</xdr:row>
                <xdr:rowOff>95250</xdr:rowOff>
              </from>
              <to>
                <xdr:col>12</xdr:col>
                <xdr:colOff>276225</xdr:colOff>
                <xdr:row>14</xdr:row>
                <xdr:rowOff>57150</xdr:rowOff>
              </to>
            </anchor>
          </controlPr>
        </control>
      </mc:Choice>
      <mc:Fallback>
        <control shapeId="1032" r:id="rId11" name="Août"/>
      </mc:Fallback>
    </mc:AlternateContent>
    <mc:AlternateContent xmlns:mc="http://schemas.openxmlformats.org/markup-compatibility/2006">
      <mc:Choice Requires="x14">
        <control shapeId="1031" r:id="rId13" name="Juillet">
          <controlPr defaultSize="0" autoLine="0" r:id="rId14">
            <anchor moveWithCells="1">
              <from>
                <xdr:col>11</xdr:col>
                <xdr:colOff>0</xdr:colOff>
                <xdr:row>10</xdr:row>
                <xdr:rowOff>133350</xdr:rowOff>
              </from>
              <to>
                <xdr:col>12</xdr:col>
                <xdr:colOff>276225</xdr:colOff>
                <xdr:row>12</xdr:row>
                <xdr:rowOff>95250</xdr:rowOff>
              </to>
            </anchor>
          </controlPr>
        </control>
      </mc:Choice>
      <mc:Fallback>
        <control shapeId="1031" r:id="rId13" name="Juillet"/>
      </mc:Fallback>
    </mc:AlternateContent>
    <mc:AlternateContent xmlns:mc="http://schemas.openxmlformats.org/markup-compatibility/2006">
      <mc:Choice Requires="x14">
        <control shapeId="1030" r:id="rId15" name="Juin">
          <controlPr defaultSize="0" autoLine="0" r:id="rId16">
            <anchor moveWithCells="1">
              <from>
                <xdr:col>11</xdr:col>
                <xdr:colOff>0</xdr:colOff>
                <xdr:row>8</xdr:row>
                <xdr:rowOff>171450</xdr:rowOff>
              </from>
              <to>
                <xdr:col>12</xdr:col>
                <xdr:colOff>276225</xdr:colOff>
                <xdr:row>10</xdr:row>
                <xdr:rowOff>133350</xdr:rowOff>
              </to>
            </anchor>
          </controlPr>
        </control>
      </mc:Choice>
      <mc:Fallback>
        <control shapeId="1030" r:id="rId15" name="Juin"/>
      </mc:Fallback>
    </mc:AlternateContent>
    <mc:AlternateContent xmlns:mc="http://schemas.openxmlformats.org/markup-compatibility/2006">
      <mc:Choice Requires="x14">
        <control shapeId="1029" r:id="rId17" name="Mai">
          <controlPr defaultSize="0" autoLine="0" r:id="rId18">
            <anchor moveWithCells="1">
              <from>
                <xdr:col>11</xdr:col>
                <xdr:colOff>9525</xdr:colOff>
                <xdr:row>7</xdr:row>
                <xdr:rowOff>19050</xdr:rowOff>
              </from>
              <to>
                <xdr:col>12</xdr:col>
                <xdr:colOff>285750</xdr:colOff>
                <xdr:row>8</xdr:row>
                <xdr:rowOff>171450</xdr:rowOff>
              </to>
            </anchor>
          </controlPr>
        </control>
      </mc:Choice>
      <mc:Fallback>
        <control shapeId="1029" r:id="rId17" name="Mai"/>
      </mc:Fallback>
    </mc:AlternateContent>
    <mc:AlternateContent xmlns:mc="http://schemas.openxmlformats.org/markup-compatibility/2006">
      <mc:Choice Requires="x14">
        <control shapeId="1028" r:id="rId19" name="Avril">
          <controlPr defaultSize="0" autoLine="0" r:id="rId20">
            <anchor moveWithCells="1">
              <from>
                <xdr:col>11</xdr:col>
                <xdr:colOff>0</xdr:colOff>
                <xdr:row>5</xdr:row>
                <xdr:rowOff>57150</xdr:rowOff>
              </from>
              <to>
                <xdr:col>12</xdr:col>
                <xdr:colOff>276225</xdr:colOff>
                <xdr:row>7</xdr:row>
                <xdr:rowOff>19050</xdr:rowOff>
              </to>
            </anchor>
          </controlPr>
        </control>
      </mc:Choice>
      <mc:Fallback>
        <control shapeId="1028" r:id="rId19" name="Avril"/>
      </mc:Fallback>
    </mc:AlternateContent>
    <mc:AlternateContent xmlns:mc="http://schemas.openxmlformats.org/markup-compatibility/2006">
      <mc:Choice Requires="x14">
        <control shapeId="1027" r:id="rId21" name="Mars">
          <controlPr defaultSize="0" autoLine="0" r:id="rId22">
            <anchor moveWithCells="1">
              <from>
                <xdr:col>11</xdr:col>
                <xdr:colOff>0</xdr:colOff>
                <xdr:row>3</xdr:row>
                <xdr:rowOff>104775</xdr:rowOff>
              </from>
              <to>
                <xdr:col>12</xdr:col>
                <xdr:colOff>276225</xdr:colOff>
                <xdr:row>5</xdr:row>
                <xdr:rowOff>66675</xdr:rowOff>
              </to>
            </anchor>
          </controlPr>
        </control>
      </mc:Choice>
      <mc:Fallback>
        <control shapeId="1027" r:id="rId21" name="Mars"/>
      </mc:Fallback>
    </mc:AlternateContent>
    <mc:AlternateContent xmlns:mc="http://schemas.openxmlformats.org/markup-compatibility/2006">
      <mc:Choice Requires="x14">
        <control shapeId="1026" r:id="rId23" name="Février">
          <controlPr defaultSize="0" autoLine="0" r:id="rId24">
            <anchor moveWithCells="1">
              <from>
                <xdr:col>11</xdr:col>
                <xdr:colOff>0</xdr:colOff>
                <xdr:row>1</xdr:row>
                <xdr:rowOff>152400</xdr:rowOff>
              </from>
              <to>
                <xdr:col>12</xdr:col>
                <xdr:colOff>276225</xdr:colOff>
                <xdr:row>3</xdr:row>
                <xdr:rowOff>114300</xdr:rowOff>
              </to>
            </anchor>
          </controlPr>
        </control>
      </mc:Choice>
      <mc:Fallback>
        <control shapeId="1026" r:id="rId23" name="Février"/>
      </mc:Fallback>
    </mc:AlternateContent>
    <mc:AlternateContent xmlns:mc="http://schemas.openxmlformats.org/markup-compatibility/2006">
      <mc:Choice Requires="x14">
        <control shapeId="1025" r:id="rId25" name="Janvier">
          <controlPr defaultSize="0" autoLine="0" r:id="rId26">
            <anchor moveWithCells="1">
              <from>
                <xdr:col>11</xdr:col>
                <xdr:colOff>0</xdr:colOff>
                <xdr:row>0</xdr:row>
                <xdr:rowOff>0</xdr:rowOff>
              </from>
              <to>
                <xdr:col>12</xdr:col>
                <xdr:colOff>276225</xdr:colOff>
                <xdr:row>1</xdr:row>
                <xdr:rowOff>152400</xdr:rowOff>
              </to>
            </anchor>
          </controlPr>
        </control>
      </mc:Choice>
      <mc:Fallback>
        <control shapeId="1025" r:id="rId25" name="Janvier"/>
      </mc:Fallback>
    </mc:AlternateContent>
  </controls>
  <tableParts count="3">
    <tablePart r:id="rId27"/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566BB-4CDD-4105-9F5E-90C8EC8CF839}">
  <sheetPr codeName="Feuil2">
    <tabColor rgb="FF7030A0"/>
  </sheetPr>
  <dimension ref="A2:J15"/>
  <sheetViews>
    <sheetView workbookViewId="0">
      <selection activeCell="H8" sqref="H8"/>
    </sheetView>
  </sheetViews>
  <sheetFormatPr baseColWidth="10" defaultRowHeight="15" x14ac:dyDescent="0.25"/>
  <cols>
    <col min="1" max="1" width="11.42578125" style="46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Tableau35[Prix d''achat],Tableau35[Quantité],"50",Tableau35[Date],"="&amp;Listes!E13)+SUMIFS(Tableau35[Prix d''achat],Tableau35[Quantité],"100",Tableau35[Date],"="&amp;Listes!E13)</f>
        <v>0</v>
      </c>
      <c r="G7" s="18">
        <f>SUMIFS( Tableau35[Marge],Tableau35[Quantité],"50",Tableau35[Date],"="&amp;Listes!E13)+SUMIFS(Tableau35[Marge],Tableau35[Quantité],"100",Tableau35[Date],"="&amp;Listes!E13)</f>
        <v>0</v>
      </c>
      <c r="H7" s="18">
        <f>SUMIFS( Tableau35[Prix de Vente],Tableau35[Quantité],"50",Tableau35[Date],"="&amp;Listes!E13)+SUMIFS(Tableau35[Prix de Vente],Tableau35[Quantité],"100",Tableau35[Date],"="&amp;Listes!E13)</f>
        <v>0</v>
      </c>
    </row>
    <row r="10" spans="1:10" x14ac:dyDescent="0.25">
      <c r="A10" s="47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2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3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2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4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5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329" priority="1" operator="containsText" text="Annulé">
      <formula>NOT(ISERROR(SEARCH("Annulé",B11)))</formula>
    </cfRule>
    <cfRule type="containsText" dxfId="328" priority="2" operator="containsText" text="Précommande">
      <formula>NOT(ISERROR(SEARCH("Précommande",B11)))</formula>
    </cfRule>
    <cfRule type="containsText" dxfId="327" priority="3" operator="containsText" text="Non Payé">
      <formula>NOT(ISERROR(SEARCH("Non Payé",B11)))</formula>
    </cfRule>
    <cfRule type="containsText" dxfId="32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DC75488F-D709-4240-803D-989C9B6F8A0A}">
      <formula1>quantite</formula1>
    </dataValidation>
    <dataValidation type="list" allowBlank="1" showInputMessage="1" showErrorMessage="1" sqref="B11:B15" xr:uid="{C06302E3-D3D4-4DDC-BC13-9F14A6926934}">
      <formula1>Statut2</formula1>
    </dataValidation>
    <dataValidation type="list" allowBlank="1" showInputMessage="1" showErrorMessage="1" sqref="F3" xr:uid="{DDB9862B-21AB-44CC-8BC1-B414AB4696CC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60" r:id="rId3" name="CommandButton12">
          <controlPr defaultSize="0" autoLine="0" r:id="rId4">
            <anchor moveWithCells="1">
              <from>
                <xdr:col>10</xdr:col>
                <xdr:colOff>752475</xdr:colOff>
                <xdr:row>19</xdr:row>
                <xdr:rowOff>123825</xdr:rowOff>
              </from>
              <to>
                <xdr:col>12</xdr:col>
                <xdr:colOff>266700</xdr:colOff>
                <xdr:row>21</xdr:row>
                <xdr:rowOff>85725</xdr:rowOff>
              </to>
            </anchor>
          </controlPr>
        </control>
      </mc:Choice>
      <mc:Fallback>
        <control shapeId="2060" r:id="rId3" name="CommandButton12"/>
      </mc:Fallback>
    </mc:AlternateContent>
    <mc:AlternateContent xmlns:mc="http://schemas.openxmlformats.org/markup-compatibility/2006">
      <mc:Choice Requires="x14">
        <control shapeId="2059" r:id="rId5" name="CommandButton11">
          <controlPr defaultSize="0" autoLine="0" r:id="rId6">
            <anchor moveWithCells="1">
              <from>
                <xdr:col>10</xdr:col>
                <xdr:colOff>752475</xdr:colOff>
                <xdr:row>17</xdr:row>
                <xdr:rowOff>171450</xdr:rowOff>
              </from>
              <to>
                <xdr:col>12</xdr:col>
                <xdr:colOff>266700</xdr:colOff>
                <xdr:row>19</xdr:row>
                <xdr:rowOff>133350</xdr:rowOff>
              </to>
            </anchor>
          </controlPr>
        </control>
      </mc:Choice>
      <mc:Fallback>
        <control shapeId="2059" r:id="rId5" name="CommandButton11"/>
      </mc:Fallback>
    </mc:AlternateContent>
    <mc:AlternateContent xmlns:mc="http://schemas.openxmlformats.org/markup-compatibility/2006">
      <mc:Choice Requires="x14">
        <control shapeId="2058" r:id="rId7" name="CommandButton10">
          <controlPr defaultSize="0" autoLine="0" r:id="rId8">
            <anchor moveWithCells="1">
              <from>
                <xdr:col>10</xdr:col>
                <xdr:colOff>752475</xdr:colOff>
                <xdr:row>16</xdr:row>
                <xdr:rowOff>38100</xdr:rowOff>
              </from>
              <to>
                <xdr:col>12</xdr:col>
                <xdr:colOff>266700</xdr:colOff>
                <xdr:row>18</xdr:row>
                <xdr:rowOff>0</xdr:rowOff>
              </to>
            </anchor>
          </controlPr>
        </control>
      </mc:Choice>
      <mc:Fallback>
        <control shapeId="2058" r:id="rId7" name="CommandButton10"/>
      </mc:Fallback>
    </mc:AlternateContent>
    <mc:AlternateContent xmlns:mc="http://schemas.openxmlformats.org/markup-compatibility/2006">
      <mc:Choice Requires="x14">
        <control shapeId="2057" r:id="rId9" name="CommandButton9">
          <controlPr defaultSize="0" autoLine="0" r:id="rId10">
            <anchor moveWithCells="1">
              <from>
                <xdr:col>10</xdr:col>
                <xdr:colOff>752475</xdr:colOff>
                <xdr:row>14</xdr:row>
                <xdr:rowOff>85725</xdr:rowOff>
              </from>
              <to>
                <xdr:col>12</xdr:col>
                <xdr:colOff>266700</xdr:colOff>
                <xdr:row>16</xdr:row>
                <xdr:rowOff>47625</xdr:rowOff>
              </to>
            </anchor>
          </controlPr>
        </control>
      </mc:Choice>
      <mc:Fallback>
        <control shapeId="2057" r:id="rId9" name="CommandButton9"/>
      </mc:Fallback>
    </mc:AlternateContent>
    <mc:AlternateContent xmlns:mc="http://schemas.openxmlformats.org/markup-compatibility/2006">
      <mc:Choice Requires="x14">
        <control shapeId="2056" r:id="rId11" name="CommandButton8">
          <controlPr defaultSize="0" autoLine="0" r:id="rId12">
            <anchor moveWithCells="1">
              <from>
                <xdr:col>10</xdr:col>
                <xdr:colOff>752475</xdr:colOff>
                <xdr:row>12</xdr:row>
                <xdr:rowOff>123825</xdr:rowOff>
              </from>
              <to>
                <xdr:col>12</xdr:col>
                <xdr:colOff>266700</xdr:colOff>
                <xdr:row>14</xdr:row>
                <xdr:rowOff>85725</xdr:rowOff>
              </to>
            </anchor>
          </controlPr>
        </control>
      </mc:Choice>
      <mc:Fallback>
        <control shapeId="2056" r:id="rId11" name="CommandButton8"/>
      </mc:Fallback>
    </mc:AlternateContent>
    <mc:AlternateContent xmlns:mc="http://schemas.openxmlformats.org/markup-compatibility/2006">
      <mc:Choice Requires="x14">
        <control shapeId="2055" r:id="rId13" name="CommandButton7">
          <controlPr defaultSize="0" autoLine="0" r:id="rId14">
            <anchor moveWithCells="1">
              <from>
                <xdr:col>11</xdr:col>
                <xdr:colOff>0</xdr:colOff>
                <xdr:row>10</xdr:row>
                <xdr:rowOff>161925</xdr:rowOff>
              </from>
              <to>
                <xdr:col>12</xdr:col>
                <xdr:colOff>276225</xdr:colOff>
                <xdr:row>12</xdr:row>
                <xdr:rowOff>123825</xdr:rowOff>
              </to>
            </anchor>
          </controlPr>
        </control>
      </mc:Choice>
      <mc:Fallback>
        <control shapeId="2055" r:id="rId13" name="CommandButton7"/>
      </mc:Fallback>
    </mc:AlternateContent>
    <mc:AlternateContent xmlns:mc="http://schemas.openxmlformats.org/markup-compatibility/2006">
      <mc:Choice Requires="x14">
        <control shapeId="2054" r:id="rId15" name="CommandButton6">
          <controlPr defaultSize="0" autoLine="0" r:id="rId16">
            <anchor moveWithCells="1">
              <from>
                <xdr:col>11</xdr:col>
                <xdr:colOff>0</xdr:colOff>
                <xdr:row>9</xdr:row>
                <xdr:rowOff>9525</xdr:rowOff>
              </from>
              <to>
                <xdr:col>12</xdr:col>
                <xdr:colOff>276225</xdr:colOff>
                <xdr:row>10</xdr:row>
                <xdr:rowOff>161925</xdr:rowOff>
              </to>
            </anchor>
          </controlPr>
        </control>
      </mc:Choice>
      <mc:Fallback>
        <control shapeId="2054" r:id="rId15" name="CommandButton6"/>
      </mc:Fallback>
    </mc:AlternateContent>
    <mc:AlternateContent xmlns:mc="http://schemas.openxmlformats.org/markup-compatibility/2006">
      <mc:Choice Requires="x14">
        <control shapeId="2053" r:id="rId17" name="CommandButton5">
          <controlPr defaultSize="0" autoLine="0" r:id="rId18">
            <anchor moveWithCells="1">
              <from>
                <xdr:col>11</xdr:col>
                <xdr:colOff>0</xdr:colOff>
                <xdr:row>7</xdr:row>
                <xdr:rowOff>47625</xdr:rowOff>
              </from>
              <to>
                <xdr:col>12</xdr:col>
                <xdr:colOff>276225</xdr:colOff>
                <xdr:row>9</xdr:row>
                <xdr:rowOff>9525</xdr:rowOff>
              </to>
            </anchor>
          </controlPr>
        </control>
      </mc:Choice>
      <mc:Fallback>
        <control shapeId="2053" r:id="rId17" name="CommandButton5"/>
      </mc:Fallback>
    </mc:AlternateContent>
    <mc:AlternateContent xmlns:mc="http://schemas.openxmlformats.org/markup-compatibility/2006">
      <mc:Choice Requires="x14">
        <control shapeId="2052" r:id="rId19" name="CommandButton4">
          <controlPr defaultSize="0" autoLine="0" r:id="rId20">
            <anchor moveWithCells="1">
              <from>
                <xdr:col>11</xdr:col>
                <xdr:colOff>0</xdr:colOff>
                <xdr:row>5</xdr:row>
                <xdr:rowOff>85725</xdr:rowOff>
              </from>
              <to>
                <xdr:col>12</xdr:col>
                <xdr:colOff>276225</xdr:colOff>
                <xdr:row>7</xdr:row>
                <xdr:rowOff>47625</xdr:rowOff>
              </to>
            </anchor>
          </controlPr>
        </control>
      </mc:Choice>
      <mc:Fallback>
        <control shapeId="2052" r:id="rId19" name="CommandButton4"/>
      </mc:Fallback>
    </mc:AlternateContent>
    <mc:AlternateContent xmlns:mc="http://schemas.openxmlformats.org/markup-compatibility/2006">
      <mc:Choice Requires="x14">
        <control shapeId="2051" r:id="rId21" name="CommandButton3">
          <controlPr defaultSize="0" autoLine="0" r:id="rId22">
            <anchor moveWithCells="1">
              <from>
                <xdr:col>11</xdr:col>
                <xdr:colOff>0</xdr:colOff>
                <xdr:row>3</xdr:row>
                <xdr:rowOff>123825</xdr:rowOff>
              </from>
              <to>
                <xdr:col>12</xdr:col>
                <xdr:colOff>276225</xdr:colOff>
                <xdr:row>5</xdr:row>
                <xdr:rowOff>85725</xdr:rowOff>
              </to>
            </anchor>
          </controlPr>
        </control>
      </mc:Choice>
      <mc:Fallback>
        <control shapeId="2051" r:id="rId21" name="CommandButton3"/>
      </mc:Fallback>
    </mc:AlternateContent>
    <mc:AlternateContent xmlns:mc="http://schemas.openxmlformats.org/markup-compatibility/2006">
      <mc:Choice Requires="x14">
        <control shapeId="2050" r:id="rId23" name="CommandButton2">
          <controlPr defaultSize="0" autoLine="0" r:id="rId24">
            <anchor moveWithCells="1">
              <from>
                <xdr:col>11</xdr:col>
                <xdr:colOff>0</xdr:colOff>
                <xdr:row>1</xdr:row>
                <xdr:rowOff>161925</xdr:rowOff>
              </from>
              <to>
                <xdr:col>12</xdr:col>
                <xdr:colOff>276225</xdr:colOff>
                <xdr:row>3</xdr:row>
                <xdr:rowOff>123825</xdr:rowOff>
              </to>
            </anchor>
          </controlPr>
        </control>
      </mc:Choice>
      <mc:Fallback>
        <control shapeId="2050" r:id="rId23" name="CommandButton2"/>
      </mc:Fallback>
    </mc:AlternateContent>
    <mc:AlternateContent xmlns:mc="http://schemas.openxmlformats.org/markup-compatibility/2006">
      <mc:Choice Requires="x14">
        <control shapeId="2049" r:id="rId25" name="CommandButton1">
          <controlPr defaultSize="0" autoLine="0" r:id="rId26">
            <anchor moveWithCells="1">
              <from>
                <xdr:col>11</xdr:col>
                <xdr:colOff>0</xdr:colOff>
                <xdr:row>0</xdr:row>
                <xdr:rowOff>9525</xdr:rowOff>
              </from>
              <to>
                <xdr:col>12</xdr:col>
                <xdr:colOff>276225</xdr:colOff>
                <xdr:row>1</xdr:row>
                <xdr:rowOff>161925</xdr:rowOff>
              </to>
            </anchor>
          </controlPr>
        </control>
      </mc:Choice>
      <mc:Fallback>
        <control shapeId="2049" r:id="rId25" name="CommandButton1"/>
      </mc:Fallback>
    </mc:AlternateContent>
  </controls>
  <tableParts count="3">
    <tablePart r:id="rId27"/>
    <tablePart r:id="rId28"/>
    <tablePart r:id="rId2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12116-542D-40BD-9155-BC13A82833A7}">
  <sheetPr codeName="Feuil3">
    <tabColor theme="9"/>
  </sheetPr>
  <dimension ref="A2:J15"/>
  <sheetViews>
    <sheetView workbookViewId="0">
      <selection activeCell="F11" sqref="F11"/>
    </sheetView>
  </sheetViews>
  <sheetFormatPr baseColWidth="10" defaultRowHeight="15" x14ac:dyDescent="0.25"/>
  <cols>
    <col min="1" max="1" width="11.42578125" style="46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Tableau36[Prix d''achat],Tableau36[Quantité],"50",Tableau36[Date],"="&amp;Listes!E12)+SUMIFS(Tableau36[Prix d''achat],Tableau36[Quantité],"100",Tableau36[Date],"="&amp;Listes!E12)</f>
        <v>0</v>
      </c>
      <c r="G7" s="18">
        <f>SUMIFS( Tableau36[Marge],Tableau36[Quantité],"50",Tableau36[Date],"="&amp;Listes!E12)+SUMIFS(Tableau36[Marge],Tableau36[Quantité],"100",Tableau36[Date],"="&amp;Listes!E12)</f>
        <v>0</v>
      </c>
      <c r="H7" s="18">
        <f>SUMIFS( Tableau36[Prix de Vente],Tableau36[Quantité],"50",Tableau36[Date],"="&amp;Listes!E12)+SUMIFS(Tableau36[Prix de Vente],Tableau36[Quantité],"100",Tableau36[Date],"="&amp;Listes!E12)</f>
        <v>0</v>
      </c>
    </row>
    <row r="10" spans="1:10" x14ac:dyDescent="0.25">
      <c r="A10" s="47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2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3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2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4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5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299" priority="1" operator="containsText" text="Annulé">
      <formula>NOT(ISERROR(SEARCH("Annulé",B11)))</formula>
    </cfRule>
    <cfRule type="containsText" dxfId="298" priority="2" operator="containsText" text="Précommande">
      <formula>NOT(ISERROR(SEARCH("Précommande",B11)))</formula>
    </cfRule>
    <cfRule type="containsText" dxfId="297" priority="3" operator="containsText" text="Non Payé">
      <formula>NOT(ISERROR(SEARCH("Non Payé",B11)))</formula>
    </cfRule>
    <cfRule type="containsText" dxfId="29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7BA17208-4199-4958-B2EF-AAF46D27FDF1}">
      <formula1>quantite</formula1>
    </dataValidation>
    <dataValidation type="list" allowBlank="1" showInputMessage="1" showErrorMessage="1" sqref="B11:B15" xr:uid="{65B474FC-4B0F-4A11-870E-6E081D36074A}">
      <formula1>Statut2</formula1>
    </dataValidation>
    <dataValidation type="list" allowBlank="1" showInputMessage="1" showErrorMessage="1" sqref="F3" xr:uid="{2C929437-D6CE-4C8C-B78F-753CD85454B8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4" r:id="rId3" name="CommandButton12">
          <controlPr defaultSize="0" autoLine="0" r:id="rId4">
            <anchor moveWithCells="1">
              <from>
                <xdr:col>11</xdr:col>
                <xdr:colOff>0</xdr:colOff>
                <xdr:row>19</xdr:row>
                <xdr:rowOff>95250</xdr:rowOff>
              </from>
              <to>
                <xdr:col>12</xdr:col>
                <xdr:colOff>276225</xdr:colOff>
                <xdr:row>21</xdr:row>
                <xdr:rowOff>57150</xdr:rowOff>
              </to>
            </anchor>
          </controlPr>
        </control>
      </mc:Choice>
      <mc:Fallback>
        <control shapeId="3084" r:id="rId3" name="CommandButton12"/>
      </mc:Fallback>
    </mc:AlternateContent>
    <mc:AlternateContent xmlns:mc="http://schemas.openxmlformats.org/markup-compatibility/2006">
      <mc:Choice Requires="x14">
        <control shapeId="3083" r:id="rId5" name="CommandButton11">
          <controlPr defaultSize="0" autoLine="0" r:id="rId6">
            <anchor moveWithCells="1">
              <from>
                <xdr:col>11</xdr:col>
                <xdr:colOff>0</xdr:colOff>
                <xdr:row>17</xdr:row>
                <xdr:rowOff>142875</xdr:rowOff>
              </from>
              <to>
                <xdr:col>12</xdr:col>
                <xdr:colOff>276225</xdr:colOff>
                <xdr:row>19</xdr:row>
                <xdr:rowOff>104775</xdr:rowOff>
              </to>
            </anchor>
          </controlPr>
        </control>
      </mc:Choice>
      <mc:Fallback>
        <control shapeId="3083" r:id="rId5" name="CommandButton11"/>
      </mc:Fallback>
    </mc:AlternateContent>
    <mc:AlternateContent xmlns:mc="http://schemas.openxmlformats.org/markup-compatibility/2006">
      <mc:Choice Requires="x14">
        <control shapeId="3082" r:id="rId7" name="CommandButton10">
          <controlPr defaultSize="0" autoLine="0" r:id="rId8">
            <anchor moveWithCells="1">
              <from>
                <xdr:col>11</xdr:col>
                <xdr:colOff>0</xdr:colOff>
                <xdr:row>16</xdr:row>
                <xdr:rowOff>0</xdr:rowOff>
              </from>
              <to>
                <xdr:col>12</xdr:col>
                <xdr:colOff>276225</xdr:colOff>
                <xdr:row>17</xdr:row>
                <xdr:rowOff>152400</xdr:rowOff>
              </to>
            </anchor>
          </controlPr>
        </control>
      </mc:Choice>
      <mc:Fallback>
        <control shapeId="3082" r:id="rId7" name="CommandButton10"/>
      </mc:Fallback>
    </mc:AlternateContent>
    <mc:AlternateContent xmlns:mc="http://schemas.openxmlformats.org/markup-compatibility/2006">
      <mc:Choice Requires="x14">
        <control shapeId="3081" r:id="rId9" name="CommandButton9">
          <controlPr defaultSize="0" autoLine="0" r:id="rId10">
            <anchor moveWithCells="1">
              <from>
                <xdr:col>11</xdr:col>
                <xdr:colOff>0</xdr:colOff>
                <xdr:row>14</xdr:row>
                <xdr:rowOff>47625</xdr:rowOff>
              </from>
              <to>
                <xdr:col>12</xdr:col>
                <xdr:colOff>276225</xdr:colOff>
                <xdr:row>16</xdr:row>
                <xdr:rowOff>9525</xdr:rowOff>
              </to>
            </anchor>
          </controlPr>
        </control>
      </mc:Choice>
      <mc:Fallback>
        <control shapeId="3081" r:id="rId9" name="CommandButton9"/>
      </mc:Fallback>
    </mc:AlternateContent>
    <mc:AlternateContent xmlns:mc="http://schemas.openxmlformats.org/markup-compatibility/2006">
      <mc:Choice Requires="x14">
        <control shapeId="3080" r:id="rId11" name="CommandButton8">
          <controlPr defaultSize="0" autoLine="0" r:id="rId12">
            <anchor moveWithCells="1">
              <from>
                <xdr:col>11</xdr:col>
                <xdr:colOff>0</xdr:colOff>
                <xdr:row>12</xdr:row>
                <xdr:rowOff>95250</xdr:rowOff>
              </from>
              <to>
                <xdr:col>12</xdr:col>
                <xdr:colOff>276225</xdr:colOff>
                <xdr:row>14</xdr:row>
                <xdr:rowOff>57150</xdr:rowOff>
              </to>
            </anchor>
          </controlPr>
        </control>
      </mc:Choice>
      <mc:Fallback>
        <control shapeId="3080" r:id="rId11" name="CommandButton8"/>
      </mc:Fallback>
    </mc:AlternateContent>
    <mc:AlternateContent xmlns:mc="http://schemas.openxmlformats.org/markup-compatibility/2006">
      <mc:Choice Requires="x14">
        <control shapeId="3079" r:id="rId13" name="CommandButton7">
          <controlPr defaultSize="0" autoLine="0" r:id="rId14">
            <anchor moveWithCells="1">
              <from>
                <xdr:col>11</xdr:col>
                <xdr:colOff>0</xdr:colOff>
                <xdr:row>10</xdr:row>
                <xdr:rowOff>133350</xdr:rowOff>
              </from>
              <to>
                <xdr:col>12</xdr:col>
                <xdr:colOff>276225</xdr:colOff>
                <xdr:row>12</xdr:row>
                <xdr:rowOff>95250</xdr:rowOff>
              </to>
            </anchor>
          </controlPr>
        </control>
      </mc:Choice>
      <mc:Fallback>
        <control shapeId="3079" r:id="rId13" name="CommandButton7"/>
      </mc:Fallback>
    </mc:AlternateContent>
    <mc:AlternateContent xmlns:mc="http://schemas.openxmlformats.org/markup-compatibility/2006">
      <mc:Choice Requires="x14">
        <control shapeId="3078" r:id="rId15" name="CommandButton6">
          <controlPr defaultSize="0" autoLine="0" r:id="rId16">
            <anchor moveWithCells="1">
              <from>
                <xdr:col>11</xdr:col>
                <xdr:colOff>0</xdr:colOff>
                <xdr:row>8</xdr:row>
                <xdr:rowOff>171450</xdr:rowOff>
              </from>
              <to>
                <xdr:col>12</xdr:col>
                <xdr:colOff>276225</xdr:colOff>
                <xdr:row>10</xdr:row>
                <xdr:rowOff>133350</xdr:rowOff>
              </to>
            </anchor>
          </controlPr>
        </control>
      </mc:Choice>
      <mc:Fallback>
        <control shapeId="3078" r:id="rId15" name="CommandButton6"/>
      </mc:Fallback>
    </mc:AlternateContent>
    <mc:AlternateContent xmlns:mc="http://schemas.openxmlformats.org/markup-compatibility/2006">
      <mc:Choice Requires="x14">
        <control shapeId="3077" r:id="rId17" name="CommandButton5">
          <controlPr defaultSize="0" autoLine="0" r:id="rId18">
            <anchor moveWithCells="1">
              <from>
                <xdr:col>11</xdr:col>
                <xdr:colOff>0</xdr:colOff>
                <xdr:row>7</xdr:row>
                <xdr:rowOff>38100</xdr:rowOff>
              </from>
              <to>
                <xdr:col>12</xdr:col>
                <xdr:colOff>276225</xdr:colOff>
                <xdr:row>9</xdr:row>
                <xdr:rowOff>0</xdr:rowOff>
              </to>
            </anchor>
          </controlPr>
        </control>
      </mc:Choice>
      <mc:Fallback>
        <control shapeId="3077" r:id="rId17" name="CommandButton5"/>
      </mc:Fallback>
    </mc:AlternateContent>
    <mc:AlternateContent xmlns:mc="http://schemas.openxmlformats.org/markup-compatibility/2006">
      <mc:Choice Requires="x14">
        <control shapeId="3076" r:id="rId19" name="CommandButton4">
          <controlPr defaultSize="0" autoLine="0" r:id="rId20">
            <anchor moveWithCells="1">
              <from>
                <xdr:col>11</xdr:col>
                <xdr:colOff>0</xdr:colOff>
                <xdr:row>5</xdr:row>
                <xdr:rowOff>85725</xdr:rowOff>
              </from>
              <to>
                <xdr:col>12</xdr:col>
                <xdr:colOff>276225</xdr:colOff>
                <xdr:row>7</xdr:row>
                <xdr:rowOff>47625</xdr:rowOff>
              </to>
            </anchor>
          </controlPr>
        </control>
      </mc:Choice>
      <mc:Fallback>
        <control shapeId="3076" r:id="rId19" name="CommandButton4"/>
      </mc:Fallback>
    </mc:AlternateContent>
    <mc:AlternateContent xmlns:mc="http://schemas.openxmlformats.org/markup-compatibility/2006">
      <mc:Choice Requires="x14">
        <control shapeId="3075" r:id="rId21" name="CommandButton3">
          <controlPr defaultSize="0" autoLine="0" r:id="rId22">
            <anchor moveWithCells="1">
              <from>
                <xdr:col>11</xdr:col>
                <xdr:colOff>0</xdr:colOff>
                <xdr:row>3</xdr:row>
                <xdr:rowOff>123825</xdr:rowOff>
              </from>
              <to>
                <xdr:col>12</xdr:col>
                <xdr:colOff>276225</xdr:colOff>
                <xdr:row>5</xdr:row>
                <xdr:rowOff>85725</xdr:rowOff>
              </to>
            </anchor>
          </controlPr>
        </control>
      </mc:Choice>
      <mc:Fallback>
        <control shapeId="3075" r:id="rId21" name="CommandButton3"/>
      </mc:Fallback>
    </mc:AlternateContent>
    <mc:AlternateContent xmlns:mc="http://schemas.openxmlformats.org/markup-compatibility/2006">
      <mc:Choice Requires="x14">
        <control shapeId="3074" r:id="rId23" name="CommandButton2">
          <controlPr defaultSize="0" autoLine="0" r:id="rId24">
            <anchor moveWithCells="1">
              <from>
                <xdr:col>11</xdr:col>
                <xdr:colOff>0</xdr:colOff>
                <xdr:row>1</xdr:row>
                <xdr:rowOff>171450</xdr:rowOff>
              </from>
              <to>
                <xdr:col>12</xdr:col>
                <xdr:colOff>276225</xdr:colOff>
                <xdr:row>3</xdr:row>
                <xdr:rowOff>133350</xdr:rowOff>
              </to>
            </anchor>
          </controlPr>
        </control>
      </mc:Choice>
      <mc:Fallback>
        <control shapeId="3074" r:id="rId23" name="CommandButton2"/>
      </mc:Fallback>
    </mc:AlternateContent>
    <mc:AlternateContent xmlns:mc="http://schemas.openxmlformats.org/markup-compatibility/2006">
      <mc:Choice Requires="x14">
        <control shapeId="3073" r:id="rId25" name="CommandButton1">
          <controlPr defaultSize="0" autoLine="0" r:id="rId26">
            <anchor moveWithCells="1">
              <from>
                <xdr:col>11</xdr:col>
                <xdr:colOff>0</xdr:colOff>
                <xdr:row>0</xdr:row>
                <xdr:rowOff>19050</xdr:rowOff>
              </from>
              <to>
                <xdr:col>12</xdr:col>
                <xdr:colOff>276225</xdr:colOff>
                <xdr:row>1</xdr:row>
                <xdr:rowOff>171450</xdr:rowOff>
              </to>
            </anchor>
          </controlPr>
        </control>
      </mc:Choice>
      <mc:Fallback>
        <control shapeId="3073" r:id="rId25" name="CommandButton1"/>
      </mc:Fallback>
    </mc:AlternateContent>
  </controls>
  <tableParts count="3">
    <tablePart r:id="rId27"/>
    <tablePart r:id="rId28"/>
    <tablePart r:id="rId29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59582-A973-465B-8B5B-19CAEF45F9B3}">
  <sheetPr codeName="Feuil4">
    <tabColor theme="5"/>
  </sheetPr>
  <dimension ref="A2:J15"/>
  <sheetViews>
    <sheetView workbookViewId="0">
      <selection activeCell="F3" sqref="F3"/>
    </sheetView>
  </sheetViews>
  <sheetFormatPr baseColWidth="10" defaultRowHeight="15" x14ac:dyDescent="0.25"/>
  <cols>
    <col min="1" max="1" width="11.42578125" style="46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Tableau37[Prix d''achat],Tableau37[Quantité],"50",Tableau37[Date],"="&amp;Listes!E11)+SUMIFS(Tableau37[Prix d''achat],Tableau37[Quantité],"100",Tableau37[Date],"="&amp;Listes!E11)</f>
        <v>0</v>
      </c>
      <c r="G7" s="18">
        <f>SUMIFS( Tableau37[Marge],Tableau37[Quantité],"50",Tableau37[Date],"="&amp;Listes!E11)+SUMIFS(Tableau37[Marge],Tableau37[Quantité],"100",Tableau37[Date],"="&amp;Listes!E11)</f>
        <v>0</v>
      </c>
      <c r="H7" s="18">
        <f>SUMIFS( Tableau37[Prix de Vente],Tableau37[Quantité],"50",Tableau37[Date],"="&amp;Listes!E11)+SUMIFS(Tableau37[Prix de Vente],Tableau37[Quantité],"100",Tableau37[Date],"="&amp;Listes!E11)</f>
        <v>0</v>
      </c>
    </row>
    <row r="10" spans="1:10" x14ac:dyDescent="0.25">
      <c r="A10" s="47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2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3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2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4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5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269" priority="1" operator="containsText" text="Annulé">
      <formula>NOT(ISERROR(SEARCH("Annulé",B11)))</formula>
    </cfRule>
    <cfRule type="containsText" dxfId="268" priority="2" operator="containsText" text="Précommande">
      <formula>NOT(ISERROR(SEARCH("Précommande",B11)))</formula>
    </cfRule>
    <cfRule type="containsText" dxfId="267" priority="3" operator="containsText" text="Non Payé">
      <formula>NOT(ISERROR(SEARCH("Non Payé",B11)))</formula>
    </cfRule>
    <cfRule type="containsText" dxfId="26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C7DDDB3B-50E5-4807-AE14-B1DFD635E9F0}">
      <formula1>quantite</formula1>
    </dataValidation>
    <dataValidation type="list" allowBlank="1" showInputMessage="1" showErrorMessage="1" sqref="B11:B15" xr:uid="{09AACF9D-8CDB-4C87-8F9F-D2CBBB54F744}">
      <formula1>Statut2</formula1>
    </dataValidation>
    <dataValidation type="list" allowBlank="1" showInputMessage="1" showErrorMessage="1" sqref="F3" xr:uid="{44E3F89B-D284-42D7-9250-724B0CDACCEA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108" r:id="rId3" name="CommandButton12">
          <controlPr defaultSize="0" autoLine="0" r:id="rId4">
            <anchor moveWithCells="1">
              <from>
                <xdr:col>11</xdr:col>
                <xdr:colOff>9525</xdr:colOff>
                <xdr:row>19</xdr:row>
                <xdr:rowOff>152400</xdr:rowOff>
              </from>
              <to>
                <xdr:col>12</xdr:col>
                <xdr:colOff>285750</xdr:colOff>
                <xdr:row>21</xdr:row>
                <xdr:rowOff>114300</xdr:rowOff>
              </to>
            </anchor>
          </controlPr>
        </control>
      </mc:Choice>
      <mc:Fallback>
        <control shapeId="4108" r:id="rId3" name="CommandButton12"/>
      </mc:Fallback>
    </mc:AlternateContent>
    <mc:AlternateContent xmlns:mc="http://schemas.openxmlformats.org/markup-compatibility/2006">
      <mc:Choice Requires="x14">
        <control shapeId="4107" r:id="rId5" name="CommandButton11">
          <controlPr defaultSize="0" autoLine="0" r:id="rId6">
            <anchor moveWithCells="1">
              <from>
                <xdr:col>11</xdr:col>
                <xdr:colOff>9525</xdr:colOff>
                <xdr:row>18</xdr:row>
                <xdr:rowOff>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4107" r:id="rId5" name="CommandButton11"/>
      </mc:Fallback>
    </mc:AlternateContent>
    <mc:AlternateContent xmlns:mc="http://schemas.openxmlformats.org/markup-compatibility/2006">
      <mc:Choice Requires="x14">
        <control shapeId="4106" r:id="rId7" name="CommandButton10">
          <controlPr defaultSize="0" autoLine="0" r:id="rId8">
            <anchor moveWithCells="1">
              <from>
                <xdr:col>11</xdr:col>
                <xdr:colOff>9525</xdr:colOff>
                <xdr:row>16</xdr:row>
                <xdr:rowOff>57150</xdr:rowOff>
              </from>
              <to>
                <xdr:col>12</xdr:col>
                <xdr:colOff>285750</xdr:colOff>
                <xdr:row>18</xdr:row>
                <xdr:rowOff>19050</xdr:rowOff>
              </to>
            </anchor>
          </controlPr>
        </control>
      </mc:Choice>
      <mc:Fallback>
        <control shapeId="4106" r:id="rId7" name="CommandButton10"/>
      </mc:Fallback>
    </mc:AlternateContent>
    <mc:AlternateContent xmlns:mc="http://schemas.openxmlformats.org/markup-compatibility/2006">
      <mc:Choice Requires="x14">
        <control shapeId="4105" r:id="rId9" name="CommandButton9">
          <controlPr defaultSize="0" autoLine="0" r:id="rId10">
            <anchor moveWithCells="1">
              <from>
                <xdr:col>11</xdr:col>
                <xdr:colOff>9525</xdr:colOff>
                <xdr:row>14</xdr:row>
                <xdr:rowOff>104775</xdr:rowOff>
              </from>
              <to>
                <xdr:col>12</xdr:col>
                <xdr:colOff>285750</xdr:colOff>
                <xdr:row>16</xdr:row>
                <xdr:rowOff>66675</xdr:rowOff>
              </to>
            </anchor>
          </controlPr>
        </control>
      </mc:Choice>
      <mc:Fallback>
        <control shapeId="4105" r:id="rId9" name="CommandButton9"/>
      </mc:Fallback>
    </mc:AlternateContent>
    <mc:AlternateContent xmlns:mc="http://schemas.openxmlformats.org/markup-compatibility/2006">
      <mc:Choice Requires="x14">
        <control shapeId="4104" r:id="rId11" name="CommandButton8">
          <controlPr defaultSize="0" autoLine="0" r:id="rId12">
            <anchor moveWithCells="1">
              <from>
                <xdr:col>11</xdr:col>
                <xdr:colOff>9525</xdr:colOff>
                <xdr:row>12</xdr:row>
                <xdr:rowOff>142875</xdr:rowOff>
              </from>
              <to>
                <xdr:col>12</xdr:col>
                <xdr:colOff>285750</xdr:colOff>
                <xdr:row>14</xdr:row>
                <xdr:rowOff>104775</xdr:rowOff>
              </to>
            </anchor>
          </controlPr>
        </control>
      </mc:Choice>
      <mc:Fallback>
        <control shapeId="4104" r:id="rId11" name="CommandButton8"/>
      </mc:Fallback>
    </mc:AlternateContent>
    <mc:AlternateContent xmlns:mc="http://schemas.openxmlformats.org/markup-compatibility/2006">
      <mc:Choice Requires="x14">
        <control shapeId="4103" r:id="rId13" name="CommandButton7">
          <controlPr defaultSize="0" autoLine="0" r:id="rId14">
            <anchor moveWithCells="1">
              <from>
                <xdr:col>11</xdr:col>
                <xdr:colOff>9525</xdr:colOff>
                <xdr:row>10</xdr:row>
                <xdr:rowOff>180975</xdr:rowOff>
              </from>
              <to>
                <xdr:col>12</xdr:col>
                <xdr:colOff>285750</xdr:colOff>
                <xdr:row>12</xdr:row>
                <xdr:rowOff>142875</xdr:rowOff>
              </to>
            </anchor>
          </controlPr>
        </control>
      </mc:Choice>
      <mc:Fallback>
        <control shapeId="4103" r:id="rId13" name="CommandButton7"/>
      </mc:Fallback>
    </mc:AlternateContent>
    <mc:AlternateContent xmlns:mc="http://schemas.openxmlformats.org/markup-compatibility/2006">
      <mc:Choice Requires="x14">
        <control shapeId="4102" r:id="rId15" name="CommandButton6">
          <controlPr defaultSize="0" autoLine="0" r:id="rId16">
            <anchor moveWithCells="1">
              <from>
                <xdr:col>11</xdr:col>
                <xdr:colOff>9525</xdr:colOff>
                <xdr:row>9</xdr:row>
                <xdr:rowOff>28575</xdr:rowOff>
              </from>
              <to>
                <xdr:col>12</xdr:col>
                <xdr:colOff>285750</xdr:colOff>
                <xdr:row>10</xdr:row>
                <xdr:rowOff>180975</xdr:rowOff>
              </to>
            </anchor>
          </controlPr>
        </control>
      </mc:Choice>
      <mc:Fallback>
        <control shapeId="4102" r:id="rId15" name="CommandButton6"/>
      </mc:Fallback>
    </mc:AlternateContent>
    <mc:AlternateContent xmlns:mc="http://schemas.openxmlformats.org/markup-compatibility/2006">
      <mc:Choice Requires="x14">
        <control shapeId="4101" r:id="rId17" name="CommandButton5">
          <controlPr defaultSize="0" autoLine="0" r:id="rId18">
            <anchor moveWithCells="1">
              <from>
                <xdr:col>11</xdr:col>
                <xdr:colOff>9525</xdr:colOff>
                <xdr:row>7</xdr:row>
                <xdr:rowOff>76200</xdr:rowOff>
              </from>
              <to>
                <xdr:col>12</xdr:col>
                <xdr:colOff>285750</xdr:colOff>
                <xdr:row>9</xdr:row>
                <xdr:rowOff>38100</xdr:rowOff>
              </to>
            </anchor>
          </controlPr>
        </control>
      </mc:Choice>
      <mc:Fallback>
        <control shapeId="4101" r:id="rId17" name="CommandButton5"/>
      </mc:Fallback>
    </mc:AlternateContent>
    <mc:AlternateContent xmlns:mc="http://schemas.openxmlformats.org/markup-compatibility/2006">
      <mc:Choice Requires="x14">
        <control shapeId="4100" r:id="rId19" name="CommandButton4">
          <controlPr defaultSize="0" autoLine="0" r:id="rId20">
            <anchor moveWithCells="1">
              <from>
                <xdr:col>11</xdr:col>
                <xdr:colOff>9525</xdr:colOff>
                <xdr:row>5</xdr:row>
                <xdr:rowOff>114300</xdr:rowOff>
              </from>
              <to>
                <xdr:col>12</xdr:col>
                <xdr:colOff>285750</xdr:colOff>
                <xdr:row>7</xdr:row>
                <xdr:rowOff>76200</xdr:rowOff>
              </to>
            </anchor>
          </controlPr>
        </control>
      </mc:Choice>
      <mc:Fallback>
        <control shapeId="4100" r:id="rId19" name="CommandButton4"/>
      </mc:Fallback>
    </mc:AlternateContent>
    <mc:AlternateContent xmlns:mc="http://schemas.openxmlformats.org/markup-compatibility/2006">
      <mc:Choice Requires="x14">
        <control shapeId="4099" r:id="rId21" name="CommandButton3">
          <controlPr defaultSize="0" autoLine="0" r:id="rId22">
            <anchor moveWithCells="1">
              <from>
                <xdr:col>11</xdr:col>
                <xdr:colOff>9525</xdr:colOff>
                <xdr:row>3</xdr:row>
                <xdr:rowOff>161925</xdr:rowOff>
              </from>
              <to>
                <xdr:col>12</xdr:col>
                <xdr:colOff>285750</xdr:colOff>
                <xdr:row>5</xdr:row>
                <xdr:rowOff>123825</xdr:rowOff>
              </to>
            </anchor>
          </controlPr>
        </control>
      </mc:Choice>
      <mc:Fallback>
        <control shapeId="4099" r:id="rId21" name="CommandButton3"/>
      </mc:Fallback>
    </mc:AlternateContent>
    <mc:AlternateContent xmlns:mc="http://schemas.openxmlformats.org/markup-compatibility/2006">
      <mc:Choice Requires="x14">
        <control shapeId="4098" r:id="rId23" name="CommandButton2">
          <controlPr defaultSize="0" autoLine="0" r:id="rId24">
            <anchor moveWithCells="1">
              <from>
                <xdr:col>11</xdr:col>
                <xdr:colOff>9525</xdr:colOff>
                <xdr:row>2</xdr:row>
                <xdr:rowOff>9525</xdr:rowOff>
              </from>
              <to>
                <xdr:col>12</xdr:col>
                <xdr:colOff>285750</xdr:colOff>
                <xdr:row>3</xdr:row>
                <xdr:rowOff>161925</xdr:rowOff>
              </to>
            </anchor>
          </controlPr>
        </control>
      </mc:Choice>
      <mc:Fallback>
        <control shapeId="4098" r:id="rId23" name="CommandButton2"/>
      </mc:Fallback>
    </mc:AlternateContent>
    <mc:AlternateContent xmlns:mc="http://schemas.openxmlformats.org/markup-compatibility/2006">
      <mc:Choice Requires="x14">
        <control shapeId="4097" r:id="rId25" name="CommandButton1">
          <controlPr defaultSize="0" autoLine="0" r:id="rId26">
            <anchor moveWithCells="1">
              <from>
                <xdr:col>11</xdr:col>
                <xdr:colOff>9525</xdr:colOff>
                <xdr:row>0</xdr:row>
                <xdr:rowOff>47625</xdr:rowOff>
              </from>
              <to>
                <xdr:col>12</xdr:col>
                <xdr:colOff>285750</xdr:colOff>
                <xdr:row>2</xdr:row>
                <xdr:rowOff>9525</xdr:rowOff>
              </to>
            </anchor>
          </controlPr>
        </control>
      </mc:Choice>
      <mc:Fallback>
        <control shapeId="4097" r:id="rId25" name="CommandButton1"/>
      </mc:Fallback>
    </mc:AlternateContent>
  </controls>
  <tableParts count="3">
    <tablePart r:id="rId27"/>
    <tablePart r:id="rId28"/>
    <tablePart r:id="rId29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04CA8-865E-48AC-9CEE-1E10A6D12A19}">
  <sheetPr codeName="Feuil5">
    <tabColor rgb="FFFFFF00"/>
  </sheetPr>
  <dimension ref="A2:J15"/>
  <sheetViews>
    <sheetView workbookViewId="0">
      <selection activeCell="A11" sqref="A11"/>
    </sheetView>
  </sheetViews>
  <sheetFormatPr baseColWidth="10" defaultRowHeight="15" x14ac:dyDescent="0.25"/>
  <cols>
    <col min="1" max="1" width="11.42578125" style="46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Tableau38[Prix d''achat],Tableau38[Quantité],"50",Tableau38[Date],"="&amp;Listes!E10)+SUMIFS(Tableau38[Prix d''achat],Tableau38[Quantité],"100",Tableau38[Date],"="&amp;Listes!E10)</f>
        <v>0</v>
      </c>
      <c r="G7" s="18">
        <f>SUMIFS( Tableau38[Marge],Tableau38[Quantité],"50",Tableau38[Date],"="&amp;Listes!E10)+SUMIFS(Tableau38[Marge],Tableau38[Quantité],"100",Tableau38[Date],"="&amp;Listes!E10)</f>
        <v>0</v>
      </c>
      <c r="H7" s="18">
        <f>SUMIFS( Tableau38[Prix de Vente],Tableau38[Quantité],"50",Tableau38[Date],"="&amp;Listes!E10)+SUMIFS(Tableau38[Prix de Vente],Tableau38[Quantité],"100",Tableau38[Date],"="&amp;Listes!E10)</f>
        <v>0</v>
      </c>
    </row>
    <row r="10" spans="1:10" x14ac:dyDescent="0.25">
      <c r="A10" s="47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2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3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2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4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5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239" priority="1" operator="containsText" text="Annulé">
      <formula>NOT(ISERROR(SEARCH("Annulé",B11)))</formula>
    </cfRule>
    <cfRule type="containsText" dxfId="238" priority="2" operator="containsText" text="Précommande">
      <formula>NOT(ISERROR(SEARCH("Précommande",B11)))</formula>
    </cfRule>
    <cfRule type="containsText" dxfId="237" priority="3" operator="containsText" text="Non Payé">
      <formula>NOT(ISERROR(SEARCH("Non Payé",B11)))</formula>
    </cfRule>
    <cfRule type="containsText" dxfId="23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79389A6B-8455-4990-9106-DA2F2775E78A}">
      <formula1>quantite</formula1>
    </dataValidation>
    <dataValidation type="list" allowBlank="1" showInputMessage="1" showErrorMessage="1" sqref="B11:B15" xr:uid="{4F96E340-135B-47AE-BFED-07EBB951DA16}">
      <formula1>Statut2</formula1>
    </dataValidation>
    <dataValidation type="list" allowBlank="1" showInputMessage="1" showErrorMessage="1" sqref="F3" xr:uid="{11367A97-1C92-47B7-B333-70085249E911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32" r:id="rId3" name="CommandButton12">
          <controlPr defaultSize="0" autoLine="0" r:id="rId4">
            <anchor moveWithCells="1">
              <from>
                <xdr:col>10</xdr:col>
                <xdr:colOff>752475</xdr:colOff>
                <xdr:row>19</xdr:row>
                <xdr:rowOff>161925</xdr:rowOff>
              </from>
              <to>
                <xdr:col>12</xdr:col>
                <xdr:colOff>266700</xdr:colOff>
                <xdr:row>21</xdr:row>
                <xdr:rowOff>123825</xdr:rowOff>
              </to>
            </anchor>
          </controlPr>
        </control>
      </mc:Choice>
      <mc:Fallback>
        <control shapeId="5132" r:id="rId3" name="CommandButton12"/>
      </mc:Fallback>
    </mc:AlternateContent>
    <mc:AlternateContent xmlns:mc="http://schemas.openxmlformats.org/markup-compatibility/2006">
      <mc:Choice Requires="x14">
        <control shapeId="5131" r:id="rId5" name="CommandButton11">
          <controlPr defaultSize="0" autoLine="0" r:id="rId6">
            <anchor moveWithCells="1">
              <from>
                <xdr:col>10</xdr:col>
                <xdr:colOff>752475</xdr:colOff>
                <xdr:row>18</xdr:row>
                <xdr:rowOff>19050</xdr:rowOff>
              </from>
              <to>
                <xdr:col>12</xdr:col>
                <xdr:colOff>266700</xdr:colOff>
                <xdr:row>19</xdr:row>
                <xdr:rowOff>171450</xdr:rowOff>
              </to>
            </anchor>
          </controlPr>
        </control>
      </mc:Choice>
      <mc:Fallback>
        <control shapeId="5131" r:id="rId5" name="CommandButton11"/>
      </mc:Fallback>
    </mc:AlternateContent>
    <mc:AlternateContent xmlns:mc="http://schemas.openxmlformats.org/markup-compatibility/2006">
      <mc:Choice Requires="x14">
        <control shapeId="5130" r:id="rId7" name="CommandButton10">
          <controlPr defaultSize="0" autoLine="0" r:id="rId8">
            <anchor moveWithCells="1">
              <from>
                <xdr:col>10</xdr:col>
                <xdr:colOff>752475</xdr:colOff>
                <xdr:row>16</xdr:row>
                <xdr:rowOff>57150</xdr:rowOff>
              </from>
              <to>
                <xdr:col>12</xdr:col>
                <xdr:colOff>266700</xdr:colOff>
                <xdr:row>18</xdr:row>
                <xdr:rowOff>19050</xdr:rowOff>
              </to>
            </anchor>
          </controlPr>
        </control>
      </mc:Choice>
      <mc:Fallback>
        <control shapeId="5130" r:id="rId7" name="CommandButton10"/>
      </mc:Fallback>
    </mc:AlternateContent>
    <mc:AlternateContent xmlns:mc="http://schemas.openxmlformats.org/markup-compatibility/2006">
      <mc:Choice Requires="x14">
        <control shapeId="5129" r:id="rId9" name="CommandButton9">
          <controlPr defaultSize="0" autoLine="0" r:id="rId10">
            <anchor moveWithCells="1">
              <from>
                <xdr:col>10</xdr:col>
                <xdr:colOff>752475</xdr:colOff>
                <xdr:row>14</xdr:row>
                <xdr:rowOff>95250</xdr:rowOff>
              </from>
              <to>
                <xdr:col>12</xdr:col>
                <xdr:colOff>266700</xdr:colOff>
                <xdr:row>16</xdr:row>
                <xdr:rowOff>57150</xdr:rowOff>
              </to>
            </anchor>
          </controlPr>
        </control>
      </mc:Choice>
      <mc:Fallback>
        <control shapeId="5129" r:id="rId9" name="CommandButton9"/>
      </mc:Fallback>
    </mc:AlternateContent>
    <mc:AlternateContent xmlns:mc="http://schemas.openxmlformats.org/markup-compatibility/2006">
      <mc:Choice Requires="x14">
        <control shapeId="5128" r:id="rId11" name="CommandButton8">
          <controlPr defaultSize="0" autoLine="0" r:id="rId12">
            <anchor moveWithCells="1">
              <from>
                <xdr:col>11</xdr:col>
                <xdr:colOff>0</xdr:colOff>
                <xdr:row>12</xdr:row>
                <xdr:rowOff>133350</xdr:rowOff>
              </from>
              <to>
                <xdr:col>12</xdr:col>
                <xdr:colOff>276225</xdr:colOff>
                <xdr:row>14</xdr:row>
                <xdr:rowOff>95250</xdr:rowOff>
              </to>
            </anchor>
          </controlPr>
        </control>
      </mc:Choice>
      <mc:Fallback>
        <control shapeId="5128" r:id="rId11" name="CommandButton8"/>
      </mc:Fallback>
    </mc:AlternateContent>
    <mc:AlternateContent xmlns:mc="http://schemas.openxmlformats.org/markup-compatibility/2006">
      <mc:Choice Requires="x14">
        <control shapeId="5127" r:id="rId13" name="CommandButton7">
          <controlPr defaultSize="0" autoLine="0" r:id="rId14">
            <anchor moveWithCells="1">
              <from>
                <xdr:col>11</xdr:col>
                <xdr:colOff>0</xdr:colOff>
                <xdr:row>10</xdr:row>
                <xdr:rowOff>171450</xdr:rowOff>
              </from>
              <to>
                <xdr:col>12</xdr:col>
                <xdr:colOff>276225</xdr:colOff>
                <xdr:row>12</xdr:row>
                <xdr:rowOff>133350</xdr:rowOff>
              </to>
            </anchor>
          </controlPr>
        </control>
      </mc:Choice>
      <mc:Fallback>
        <control shapeId="5127" r:id="rId13" name="CommandButton7"/>
      </mc:Fallback>
    </mc:AlternateContent>
    <mc:AlternateContent xmlns:mc="http://schemas.openxmlformats.org/markup-compatibility/2006">
      <mc:Choice Requires="x14">
        <control shapeId="5126" r:id="rId15" name="CommandButton6">
          <controlPr defaultSize="0" autoLine="0" r:id="rId16">
            <anchor moveWithCells="1">
              <from>
                <xdr:col>11</xdr:col>
                <xdr:colOff>0</xdr:colOff>
                <xdr:row>9</xdr:row>
                <xdr:rowOff>19050</xdr:rowOff>
              </from>
              <to>
                <xdr:col>12</xdr:col>
                <xdr:colOff>276225</xdr:colOff>
                <xdr:row>10</xdr:row>
                <xdr:rowOff>171450</xdr:rowOff>
              </to>
            </anchor>
          </controlPr>
        </control>
      </mc:Choice>
      <mc:Fallback>
        <control shapeId="5126" r:id="rId15" name="CommandButton6"/>
      </mc:Fallback>
    </mc:AlternateContent>
    <mc:AlternateContent xmlns:mc="http://schemas.openxmlformats.org/markup-compatibility/2006">
      <mc:Choice Requires="x14">
        <control shapeId="5125" r:id="rId17" name="CommandButton5">
          <controlPr defaultSize="0" autoLine="0" r:id="rId18">
            <anchor moveWithCells="1">
              <from>
                <xdr:col>11</xdr:col>
                <xdr:colOff>0</xdr:colOff>
                <xdr:row>7</xdr:row>
                <xdr:rowOff>57150</xdr:rowOff>
              </from>
              <to>
                <xdr:col>12</xdr:col>
                <xdr:colOff>276225</xdr:colOff>
                <xdr:row>9</xdr:row>
                <xdr:rowOff>19050</xdr:rowOff>
              </to>
            </anchor>
          </controlPr>
        </control>
      </mc:Choice>
      <mc:Fallback>
        <control shapeId="5125" r:id="rId17" name="CommandButton5"/>
      </mc:Fallback>
    </mc:AlternateContent>
    <mc:AlternateContent xmlns:mc="http://schemas.openxmlformats.org/markup-compatibility/2006">
      <mc:Choice Requires="x14">
        <control shapeId="5124" r:id="rId19" name="CommandButton4">
          <controlPr defaultSize="0" autoLine="0" r:id="rId20">
            <anchor moveWithCells="1">
              <from>
                <xdr:col>11</xdr:col>
                <xdr:colOff>0</xdr:colOff>
                <xdr:row>5</xdr:row>
                <xdr:rowOff>104775</xdr:rowOff>
              </from>
              <to>
                <xdr:col>12</xdr:col>
                <xdr:colOff>276225</xdr:colOff>
                <xdr:row>7</xdr:row>
                <xdr:rowOff>66675</xdr:rowOff>
              </to>
            </anchor>
          </controlPr>
        </control>
      </mc:Choice>
      <mc:Fallback>
        <control shapeId="5124" r:id="rId19" name="CommandButton4"/>
      </mc:Fallback>
    </mc:AlternateContent>
    <mc:AlternateContent xmlns:mc="http://schemas.openxmlformats.org/markup-compatibility/2006">
      <mc:Choice Requires="x14">
        <control shapeId="5123" r:id="rId21" name="CommandButton3">
          <controlPr defaultSize="0" autoLine="0" r:id="rId22">
            <anchor moveWithCells="1">
              <from>
                <xdr:col>11</xdr:col>
                <xdr:colOff>0</xdr:colOff>
                <xdr:row>3</xdr:row>
                <xdr:rowOff>161925</xdr:rowOff>
              </from>
              <to>
                <xdr:col>12</xdr:col>
                <xdr:colOff>276225</xdr:colOff>
                <xdr:row>5</xdr:row>
                <xdr:rowOff>123825</xdr:rowOff>
              </to>
            </anchor>
          </controlPr>
        </control>
      </mc:Choice>
      <mc:Fallback>
        <control shapeId="5123" r:id="rId21" name="CommandButton3"/>
      </mc:Fallback>
    </mc:AlternateContent>
    <mc:AlternateContent xmlns:mc="http://schemas.openxmlformats.org/markup-compatibility/2006">
      <mc:Choice Requires="x14">
        <control shapeId="5122" r:id="rId23" name="CommandButton2">
          <controlPr defaultSize="0" autoLine="0" r:id="rId24">
            <anchor moveWithCells="1">
              <from>
                <xdr:col>11</xdr:col>
                <xdr:colOff>0</xdr:colOff>
                <xdr:row>2</xdr:row>
                <xdr:rowOff>19050</xdr:rowOff>
              </from>
              <to>
                <xdr:col>12</xdr:col>
                <xdr:colOff>276225</xdr:colOff>
                <xdr:row>3</xdr:row>
                <xdr:rowOff>171450</xdr:rowOff>
              </to>
            </anchor>
          </controlPr>
        </control>
      </mc:Choice>
      <mc:Fallback>
        <control shapeId="5122" r:id="rId23" name="CommandButton2"/>
      </mc:Fallback>
    </mc:AlternateContent>
    <mc:AlternateContent xmlns:mc="http://schemas.openxmlformats.org/markup-compatibility/2006">
      <mc:Choice Requires="x14">
        <control shapeId="5121" r:id="rId25" name="CommandButton1">
          <controlPr defaultSize="0" autoLine="0" r:id="rId26">
            <anchor moveWithCells="1">
              <from>
                <xdr:col>11</xdr:col>
                <xdr:colOff>0</xdr:colOff>
                <xdr:row>0</xdr:row>
                <xdr:rowOff>47625</xdr:rowOff>
              </from>
              <to>
                <xdr:col>12</xdr:col>
                <xdr:colOff>276225</xdr:colOff>
                <xdr:row>2</xdr:row>
                <xdr:rowOff>9525</xdr:rowOff>
              </to>
            </anchor>
          </controlPr>
        </control>
      </mc:Choice>
      <mc:Fallback>
        <control shapeId="5121" r:id="rId25" name="CommandButton1"/>
      </mc:Fallback>
    </mc:AlternateContent>
  </controls>
  <tableParts count="3">
    <tablePart r:id="rId27"/>
    <tablePart r:id="rId28"/>
    <tablePart r:id="rId29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BCCB8-376B-4BB7-A859-4FA129D9D05C}">
  <sheetPr codeName="Feuil6">
    <tabColor rgb="FFFF3399"/>
  </sheetPr>
  <dimension ref="A2:J15"/>
  <sheetViews>
    <sheetView workbookViewId="0">
      <selection activeCell="A11" sqref="A11"/>
    </sheetView>
  </sheetViews>
  <sheetFormatPr baseColWidth="10" defaultRowHeight="15" x14ac:dyDescent="0.25"/>
  <cols>
    <col min="1" max="1" width="11.42578125" style="46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Tableau39[Prix d''achat],Tableau39[Quantité],"50",Tableau39[Date],"="&amp;Listes!E9)+SUMIFS(Tableau39[Prix d''achat],Tableau39[Quantité],"100",Tableau39[Date],"="&amp;Listes!E9)</f>
        <v>0</v>
      </c>
      <c r="G7" s="18">
        <f>SUMIFS( Tableau39[Marge],Tableau39[Quantité],"50",Tableau39[Date],"="&amp;Listes!E9)+SUMIFS(Tableau39[Marge],Tableau39[Quantité],"100",Tableau39[Date],"="&amp;Listes!E9)</f>
        <v>0</v>
      </c>
      <c r="H7" s="18">
        <f>SUMIFS( Tableau39[Prix de Vente],Tableau39[Quantité],"50",Tableau39[Date],"="&amp;Listes!E9)+SUMIFS(Tableau39[Prix de Vente],Tableau39[Quantité],"100",Tableau39[Date],"="&amp;Listes!E9)</f>
        <v>0</v>
      </c>
    </row>
    <row r="10" spans="1:10" x14ac:dyDescent="0.25">
      <c r="A10" s="47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2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3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2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4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5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209" priority="1" operator="containsText" text="Annulé">
      <formula>NOT(ISERROR(SEARCH("Annulé",B11)))</formula>
    </cfRule>
    <cfRule type="containsText" dxfId="208" priority="2" operator="containsText" text="Précommande">
      <formula>NOT(ISERROR(SEARCH("Précommande",B11)))</formula>
    </cfRule>
    <cfRule type="containsText" dxfId="207" priority="3" operator="containsText" text="Non Payé">
      <formula>NOT(ISERROR(SEARCH("Non Payé",B11)))</formula>
    </cfRule>
    <cfRule type="containsText" dxfId="20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2C6FC08B-63E6-48FF-8294-8C7199AB39C5}">
      <formula1>quantite</formula1>
    </dataValidation>
    <dataValidation type="list" allowBlank="1" showInputMessage="1" showErrorMessage="1" sqref="B11:B15" xr:uid="{39AC8C51-AAA7-4717-9D40-E12B9C7EC998}">
      <formula1>Statut2</formula1>
    </dataValidation>
    <dataValidation type="list" allowBlank="1" showInputMessage="1" showErrorMessage="1" sqref="F3" xr:uid="{B0BF5717-EF20-4AAC-9F28-183DAC3E8795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56" r:id="rId3" name="CommandButton12">
          <controlPr defaultSize="0" autoLine="0" r:id="rId4">
            <anchor moveWithCells="1">
              <from>
                <xdr:col>10</xdr:col>
                <xdr:colOff>742950</xdr:colOff>
                <xdr:row>19</xdr:row>
                <xdr:rowOff>66675</xdr:rowOff>
              </from>
              <to>
                <xdr:col>12</xdr:col>
                <xdr:colOff>257175</xdr:colOff>
                <xdr:row>21</xdr:row>
                <xdr:rowOff>28575</xdr:rowOff>
              </to>
            </anchor>
          </controlPr>
        </control>
      </mc:Choice>
      <mc:Fallback>
        <control shapeId="6156" r:id="rId3" name="CommandButton12"/>
      </mc:Fallback>
    </mc:AlternateContent>
    <mc:AlternateContent xmlns:mc="http://schemas.openxmlformats.org/markup-compatibility/2006">
      <mc:Choice Requires="x14">
        <control shapeId="6155" r:id="rId5" name="CommandButton11">
          <controlPr defaultSize="0" autoLine="0" r:id="rId6">
            <anchor moveWithCells="1">
              <from>
                <xdr:col>10</xdr:col>
                <xdr:colOff>752475</xdr:colOff>
                <xdr:row>17</xdr:row>
                <xdr:rowOff>114300</xdr:rowOff>
              </from>
              <to>
                <xdr:col>12</xdr:col>
                <xdr:colOff>266700</xdr:colOff>
                <xdr:row>19</xdr:row>
                <xdr:rowOff>76200</xdr:rowOff>
              </to>
            </anchor>
          </controlPr>
        </control>
      </mc:Choice>
      <mc:Fallback>
        <control shapeId="6155" r:id="rId5" name="CommandButton11"/>
      </mc:Fallback>
    </mc:AlternateContent>
    <mc:AlternateContent xmlns:mc="http://schemas.openxmlformats.org/markup-compatibility/2006">
      <mc:Choice Requires="x14">
        <control shapeId="6154" r:id="rId7" name="CommandButton10">
          <controlPr defaultSize="0" autoLine="0" r:id="rId8">
            <anchor moveWithCells="1">
              <from>
                <xdr:col>10</xdr:col>
                <xdr:colOff>752475</xdr:colOff>
                <xdr:row>15</xdr:row>
                <xdr:rowOff>180975</xdr:rowOff>
              </from>
              <to>
                <xdr:col>12</xdr:col>
                <xdr:colOff>266700</xdr:colOff>
                <xdr:row>17</xdr:row>
                <xdr:rowOff>142875</xdr:rowOff>
              </to>
            </anchor>
          </controlPr>
        </control>
      </mc:Choice>
      <mc:Fallback>
        <control shapeId="6154" r:id="rId7" name="CommandButton10"/>
      </mc:Fallback>
    </mc:AlternateContent>
    <mc:AlternateContent xmlns:mc="http://schemas.openxmlformats.org/markup-compatibility/2006">
      <mc:Choice Requires="x14">
        <control shapeId="6153" r:id="rId9" name="CommandButton9">
          <controlPr defaultSize="0" autoLine="0" r:id="rId10">
            <anchor moveWithCells="1">
              <from>
                <xdr:col>11</xdr:col>
                <xdr:colOff>0</xdr:colOff>
                <xdr:row>14</xdr:row>
                <xdr:rowOff>38100</xdr:rowOff>
              </from>
              <to>
                <xdr:col>12</xdr:col>
                <xdr:colOff>276225</xdr:colOff>
                <xdr:row>16</xdr:row>
                <xdr:rowOff>0</xdr:rowOff>
              </to>
            </anchor>
          </controlPr>
        </control>
      </mc:Choice>
      <mc:Fallback>
        <control shapeId="6153" r:id="rId9" name="CommandButton9"/>
      </mc:Fallback>
    </mc:AlternateContent>
    <mc:AlternateContent xmlns:mc="http://schemas.openxmlformats.org/markup-compatibility/2006">
      <mc:Choice Requires="x14">
        <control shapeId="6152" r:id="rId11" name="CommandButton8">
          <controlPr defaultSize="0" autoLine="0" r:id="rId12">
            <anchor moveWithCells="1">
              <from>
                <xdr:col>11</xdr:col>
                <xdr:colOff>0</xdr:colOff>
                <xdr:row>12</xdr:row>
                <xdr:rowOff>85725</xdr:rowOff>
              </from>
              <to>
                <xdr:col>12</xdr:col>
                <xdr:colOff>276225</xdr:colOff>
                <xdr:row>14</xdr:row>
                <xdr:rowOff>47625</xdr:rowOff>
              </to>
            </anchor>
          </controlPr>
        </control>
      </mc:Choice>
      <mc:Fallback>
        <control shapeId="6152" r:id="rId11" name="CommandButton8"/>
      </mc:Fallback>
    </mc:AlternateContent>
    <mc:AlternateContent xmlns:mc="http://schemas.openxmlformats.org/markup-compatibility/2006">
      <mc:Choice Requires="x14">
        <control shapeId="6151" r:id="rId13" name="CommandButton7">
          <controlPr defaultSize="0" autoLine="0" r:id="rId14">
            <anchor moveWithCells="1">
              <from>
                <xdr:col>11</xdr:col>
                <xdr:colOff>0</xdr:colOff>
                <xdr:row>10</xdr:row>
                <xdr:rowOff>123825</xdr:rowOff>
              </from>
              <to>
                <xdr:col>12</xdr:col>
                <xdr:colOff>276225</xdr:colOff>
                <xdr:row>12</xdr:row>
                <xdr:rowOff>85725</xdr:rowOff>
              </to>
            </anchor>
          </controlPr>
        </control>
      </mc:Choice>
      <mc:Fallback>
        <control shapeId="6151" r:id="rId13" name="CommandButton7"/>
      </mc:Fallback>
    </mc:AlternateContent>
    <mc:AlternateContent xmlns:mc="http://schemas.openxmlformats.org/markup-compatibility/2006">
      <mc:Choice Requires="x14">
        <control shapeId="6150" r:id="rId15" name="CommandButton6">
          <controlPr defaultSize="0" autoLine="0" r:id="rId16">
            <anchor moveWithCells="1">
              <from>
                <xdr:col>11</xdr:col>
                <xdr:colOff>0</xdr:colOff>
                <xdr:row>8</xdr:row>
                <xdr:rowOff>161925</xdr:rowOff>
              </from>
              <to>
                <xdr:col>12</xdr:col>
                <xdr:colOff>276225</xdr:colOff>
                <xdr:row>10</xdr:row>
                <xdr:rowOff>123825</xdr:rowOff>
              </to>
            </anchor>
          </controlPr>
        </control>
      </mc:Choice>
      <mc:Fallback>
        <control shapeId="6150" r:id="rId15" name="CommandButton6"/>
      </mc:Fallback>
    </mc:AlternateContent>
    <mc:AlternateContent xmlns:mc="http://schemas.openxmlformats.org/markup-compatibility/2006">
      <mc:Choice Requires="x14">
        <control shapeId="6149" r:id="rId17" name="CommandButton5">
          <controlPr defaultSize="0" autoLine="0" r:id="rId18">
            <anchor moveWithCells="1">
              <from>
                <xdr:col>11</xdr:col>
                <xdr:colOff>0</xdr:colOff>
                <xdr:row>7</xdr:row>
                <xdr:rowOff>38100</xdr:rowOff>
              </from>
              <to>
                <xdr:col>12</xdr:col>
                <xdr:colOff>276225</xdr:colOff>
                <xdr:row>9</xdr:row>
                <xdr:rowOff>0</xdr:rowOff>
              </to>
            </anchor>
          </controlPr>
        </control>
      </mc:Choice>
      <mc:Fallback>
        <control shapeId="6149" r:id="rId17" name="CommandButton5"/>
      </mc:Fallback>
    </mc:AlternateContent>
    <mc:AlternateContent xmlns:mc="http://schemas.openxmlformats.org/markup-compatibility/2006">
      <mc:Choice Requires="x14">
        <control shapeId="6148" r:id="rId19" name="CommandButton4">
          <controlPr defaultSize="0" autoLine="0" r:id="rId20">
            <anchor moveWithCells="1">
              <from>
                <xdr:col>11</xdr:col>
                <xdr:colOff>0</xdr:colOff>
                <xdr:row>5</xdr:row>
                <xdr:rowOff>76200</xdr:rowOff>
              </from>
              <to>
                <xdr:col>12</xdr:col>
                <xdr:colOff>276225</xdr:colOff>
                <xdr:row>7</xdr:row>
                <xdr:rowOff>38100</xdr:rowOff>
              </to>
            </anchor>
          </controlPr>
        </control>
      </mc:Choice>
      <mc:Fallback>
        <control shapeId="6148" r:id="rId19" name="CommandButton4"/>
      </mc:Fallback>
    </mc:AlternateContent>
    <mc:AlternateContent xmlns:mc="http://schemas.openxmlformats.org/markup-compatibility/2006">
      <mc:Choice Requires="x14">
        <control shapeId="6147" r:id="rId21" name="CommandButton3">
          <controlPr defaultSize="0" autoLine="0" r:id="rId22">
            <anchor moveWithCells="1">
              <from>
                <xdr:col>11</xdr:col>
                <xdr:colOff>0</xdr:colOff>
                <xdr:row>3</xdr:row>
                <xdr:rowOff>123825</xdr:rowOff>
              </from>
              <to>
                <xdr:col>12</xdr:col>
                <xdr:colOff>276225</xdr:colOff>
                <xdr:row>5</xdr:row>
                <xdr:rowOff>85725</xdr:rowOff>
              </to>
            </anchor>
          </controlPr>
        </control>
      </mc:Choice>
      <mc:Fallback>
        <control shapeId="6147" r:id="rId21" name="CommandButton3"/>
      </mc:Fallback>
    </mc:AlternateContent>
    <mc:AlternateContent xmlns:mc="http://schemas.openxmlformats.org/markup-compatibility/2006">
      <mc:Choice Requires="x14">
        <control shapeId="6146" r:id="rId23" name="CommandButton2">
          <controlPr defaultSize="0" autoLine="0" r:id="rId24">
            <anchor moveWithCells="1">
              <from>
                <xdr:col>11</xdr:col>
                <xdr:colOff>0</xdr:colOff>
                <xdr:row>1</xdr:row>
                <xdr:rowOff>161925</xdr:rowOff>
              </from>
              <to>
                <xdr:col>12</xdr:col>
                <xdr:colOff>276225</xdr:colOff>
                <xdr:row>3</xdr:row>
                <xdr:rowOff>123825</xdr:rowOff>
              </to>
            </anchor>
          </controlPr>
        </control>
      </mc:Choice>
      <mc:Fallback>
        <control shapeId="6146" r:id="rId23" name="CommandButton2"/>
      </mc:Fallback>
    </mc:AlternateContent>
    <mc:AlternateContent xmlns:mc="http://schemas.openxmlformats.org/markup-compatibility/2006">
      <mc:Choice Requires="x14">
        <control shapeId="6145" r:id="rId25" name="CommandButton1">
          <controlPr defaultSize="0" autoLine="0" r:id="rId26">
            <anchor moveWithCells="1">
              <from>
                <xdr:col>11</xdr:col>
                <xdr:colOff>0</xdr:colOff>
                <xdr:row>0</xdr:row>
                <xdr:rowOff>19050</xdr:rowOff>
              </from>
              <to>
                <xdr:col>12</xdr:col>
                <xdr:colOff>276225</xdr:colOff>
                <xdr:row>1</xdr:row>
                <xdr:rowOff>171450</xdr:rowOff>
              </to>
            </anchor>
          </controlPr>
        </control>
      </mc:Choice>
      <mc:Fallback>
        <control shapeId="6145" r:id="rId25" name="CommandButton1"/>
      </mc:Fallback>
    </mc:AlternateContent>
  </controls>
  <tableParts count="3">
    <tablePart r:id="rId27"/>
    <tablePart r:id="rId28"/>
    <tablePart r:id="rId29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1CD9C-D640-460F-8E1B-DD2057D4D0CD}">
  <sheetPr codeName="Feuil7">
    <tabColor theme="0" tint="-0.499984740745262"/>
  </sheetPr>
  <dimension ref="A2:J15"/>
  <sheetViews>
    <sheetView workbookViewId="0">
      <selection activeCell="H8" sqref="H8"/>
    </sheetView>
  </sheetViews>
  <sheetFormatPr baseColWidth="10" defaultRowHeight="15" x14ac:dyDescent="0.25"/>
  <cols>
    <col min="1" max="1" width="11.42578125" style="46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Tableau310[Quantité],Tableau310[Quantité],"50",Tableau310[Date],"="&amp;Listes!E8)+SUMIFS(Tableau310[Prix d''achat],Tableau310[Quantité],"100",Tableau310[Date],"="&amp;Listes!E8)</f>
        <v>0</v>
      </c>
      <c r="G7" s="18">
        <f>SUMIFS( Tableau310[Marge],Tableau310[Quantité],"50",Tableau310[Date],"="&amp;Listes!E8)+SUMIFS(Tableau310[Marge],Tableau310[Quantité],"100",Tableau310[Date],"="&amp;Listes!E8)</f>
        <v>0</v>
      </c>
      <c r="H7" s="18">
        <f>SUMIFS( Tableau310[Prix de Vente],Tableau310[Quantité],"50",Tableau310[Date],"="&amp;Listes!E8)+SUMIFS(Tableau310[Prix de Vente],Tableau310[Quantité],"100",Tableau310[Date],"="&amp;Listes!E8)</f>
        <v>0</v>
      </c>
    </row>
    <row r="10" spans="1:10" x14ac:dyDescent="0.25">
      <c r="A10" s="47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2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3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2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4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5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179" priority="1" operator="containsText" text="Annulé">
      <formula>NOT(ISERROR(SEARCH("Annulé",B11)))</formula>
    </cfRule>
    <cfRule type="containsText" dxfId="178" priority="2" operator="containsText" text="Précommande">
      <formula>NOT(ISERROR(SEARCH("Précommande",B11)))</formula>
    </cfRule>
    <cfRule type="containsText" dxfId="177" priority="3" operator="containsText" text="Non Payé">
      <formula>NOT(ISERROR(SEARCH("Non Payé",B11)))</formula>
    </cfRule>
    <cfRule type="containsText" dxfId="17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37A2DA93-3B19-4688-8BC4-6AD398D181B5}">
      <formula1>quantite</formula1>
    </dataValidation>
    <dataValidation type="list" allowBlank="1" showInputMessage="1" showErrorMessage="1" sqref="B11:B15" xr:uid="{03ABB5FC-70F7-4545-A5F7-79E637D3C131}">
      <formula1>Statut2</formula1>
    </dataValidation>
    <dataValidation type="list" allowBlank="1" showInputMessage="1" showErrorMessage="1" sqref="F3" xr:uid="{A3438964-C988-4C47-B63A-B5FD445835A3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80" r:id="rId3" name="CommandButton12">
          <controlPr defaultSize="0" autoLine="0" r:id="rId4">
            <anchor moveWithCells="1">
              <from>
                <xdr:col>11</xdr:col>
                <xdr:colOff>9525</xdr:colOff>
                <xdr:row>19</xdr:row>
                <xdr:rowOff>114300</xdr:rowOff>
              </from>
              <to>
                <xdr:col>12</xdr:col>
                <xdr:colOff>285750</xdr:colOff>
                <xdr:row>21</xdr:row>
                <xdr:rowOff>76200</xdr:rowOff>
              </to>
            </anchor>
          </controlPr>
        </control>
      </mc:Choice>
      <mc:Fallback>
        <control shapeId="7180" r:id="rId3" name="CommandButton12"/>
      </mc:Fallback>
    </mc:AlternateContent>
    <mc:AlternateContent xmlns:mc="http://schemas.openxmlformats.org/markup-compatibility/2006">
      <mc:Choice Requires="x14">
        <control shapeId="7179" r:id="rId5" name="CommandButton11">
          <controlPr defaultSize="0" autoLine="0" r:id="rId6">
            <anchor moveWithCells="1">
              <from>
                <xdr:col>11</xdr:col>
                <xdr:colOff>9525</xdr:colOff>
                <xdr:row>17</xdr:row>
                <xdr:rowOff>152400</xdr:rowOff>
              </from>
              <to>
                <xdr:col>12</xdr:col>
                <xdr:colOff>285750</xdr:colOff>
                <xdr:row>19</xdr:row>
                <xdr:rowOff>114300</xdr:rowOff>
              </to>
            </anchor>
          </controlPr>
        </control>
      </mc:Choice>
      <mc:Fallback>
        <control shapeId="7179" r:id="rId5" name="CommandButton11"/>
      </mc:Fallback>
    </mc:AlternateContent>
    <mc:AlternateContent xmlns:mc="http://schemas.openxmlformats.org/markup-compatibility/2006">
      <mc:Choice Requires="x14">
        <control shapeId="7178" r:id="rId7" name="CommandButton10">
          <controlPr defaultSize="0" autoLine="0" r:id="rId8">
            <anchor moveWithCells="1">
              <from>
                <xdr:col>11</xdr:col>
                <xdr:colOff>9525</xdr:colOff>
                <xdr:row>16</xdr:row>
                <xdr:rowOff>9525</xdr:rowOff>
              </from>
              <to>
                <xdr:col>12</xdr:col>
                <xdr:colOff>285750</xdr:colOff>
                <xdr:row>17</xdr:row>
                <xdr:rowOff>161925</xdr:rowOff>
              </to>
            </anchor>
          </controlPr>
        </control>
      </mc:Choice>
      <mc:Fallback>
        <control shapeId="7178" r:id="rId7" name="CommandButton10"/>
      </mc:Fallback>
    </mc:AlternateContent>
    <mc:AlternateContent xmlns:mc="http://schemas.openxmlformats.org/markup-compatibility/2006">
      <mc:Choice Requires="x14">
        <control shapeId="7177" r:id="rId9" name="CommandButton9">
          <controlPr defaultSize="0" autoLine="0" r:id="rId10">
            <anchor moveWithCells="1">
              <from>
                <xdr:col>11</xdr:col>
                <xdr:colOff>9525</xdr:colOff>
                <xdr:row>14</xdr:row>
                <xdr:rowOff>47625</xdr:rowOff>
              </from>
              <to>
                <xdr:col>12</xdr:col>
                <xdr:colOff>285750</xdr:colOff>
                <xdr:row>16</xdr:row>
                <xdr:rowOff>9525</xdr:rowOff>
              </to>
            </anchor>
          </controlPr>
        </control>
      </mc:Choice>
      <mc:Fallback>
        <control shapeId="7177" r:id="rId9" name="CommandButton9"/>
      </mc:Fallback>
    </mc:AlternateContent>
    <mc:AlternateContent xmlns:mc="http://schemas.openxmlformats.org/markup-compatibility/2006">
      <mc:Choice Requires="x14">
        <control shapeId="7176" r:id="rId11" name="CommandButton8">
          <controlPr defaultSize="0" autoLine="0" r:id="rId12">
            <anchor moveWithCells="1">
              <from>
                <xdr:col>11</xdr:col>
                <xdr:colOff>9525</xdr:colOff>
                <xdr:row>12</xdr:row>
                <xdr:rowOff>85725</xdr:rowOff>
              </from>
              <to>
                <xdr:col>12</xdr:col>
                <xdr:colOff>285750</xdr:colOff>
                <xdr:row>14</xdr:row>
                <xdr:rowOff>47625</xdr:rowOff>
              </to>
            </anchor>
          </controlPr>
        </control>
      </mc:Choice>
      <mc:Fallback>
        <control shapeId="7176" r:id="rId11" name="CommandButton8"/>
      </mc:Fallback>
    </mc:AlternateContent>
    <mc:AlternateContent xmlns:mc="http://schemas.openxmlformats.org/markup-compatibility/2006">
      <mc:Choice Requires="x14">
        <control shapeId="7175" r:id="rId13" name="CommandButton7">
          <controlPr defaultSize="0" autoLine="0" r:id="rId14">
            <anchor moveWithCells="1">
              <from>
                <xdr:col>11</xdr:col>
                <xdr:colOff>9525</xdr:colOff>
                <xdr:row>10</xdr:row>
                <xdr:rowOff>123825</xdr:rowOff>
              </from>
              <to>
                <xdr:col>12</xdr:col>
                <xdr:colOff>285750</xdr:colOff>
                <xdr:row>12</xdr:row>
                <xdr:rowOff>85725</xdr:rowOff>
              </to>
            </anchor>
          </controlPr>
        </control>
      </mc:Choice>
      <mc:Fallback>
        <control shapeId="7175" r:id="rId13" name="CommandButton7"/>
      </mc:Fallback>
    </mc:AlternateContent>
    <mc:AlternateContent xmlns:mc="http://schemas.openxmlformats.org/markup-compatibility/2006">
      <mc:Choice Requires="x14">
        <control shapeId="7174" r:id="rId15" name="CommandButton6">
          <controlPr defaultSize="0" autoLine="0" r:id="rId16">
            <anchor moveWithCells="1">
              <from>
                <xdr:col>11</xdr:col>
                <xdr:colOff>9525</xdr:colOff>
                <xdr:row>8</xdr:row>
                <xdr:rowOff>161925</xdr:rowOff>
              </from>
              <to>
                <xdr:col>12</xdr:col>
                <xdr:colOff>285750</xdr:colOff>
                <xdr:row>10</xdr:row>
                <xdr:rowOff>123825</xdr:rowOff>
              </to>
            </anchor>
          </controlPr>
        </control>
      </mc:Choice>
      <mc:Fallback>
        <control shapeId="7174" r:id="rId15" name="CommandButton6"/>
      </mc:Fallback>
    </mc:AlternateContent>
    <mc:AlternateContent xmlns:mc="http://schemas.openxmlformats.org/markup-compatibility/2006">
      <mc:Choice Requires="x14">
        <control shapeId="7173" r:id="rId17" name="CommandButton5">
          <controlPr defaultSize="0" autoLine="0" r:id="rId18">
            <anchor moveWithCells="1">
              <from>
                <xdr:col>11</xdr:col>
                <xdr:colOff>9525</xdr:colOff>
                <xdr:row>7</xdr:row>
                <xdr:rowOff>38100</xdr:rowOff>
              </from>
              <to>
                <xdr:col>12</xdr:col>
                <xdr:colOff>285750</xdr:colOff>
                <xdr:row>9</xdr:row>
                <xdr:rowOff>0</xdr:rowOff>
              </to>
            </anchor>
          </controlPr>
        </control>
      </mc:Choice>
      <mc:Fallback>
        <control shapeId="7173" r:id="rId17" name="CommandButton5"/>
      </mc:Fallback>
    </mc:AlternateContent>
    <mc:AlternateContent xmlns:mc="http://schemas.openxmlformats.org/markup-compatibility/2006">
      <mc:Choice Requires="x14">
        <control shapeId="7172" r:id="rId19" name="CommandButton4">
          <controlPr defaultSize="0" autoLine="0" r:id="rId20">
            <anchor moveWithCells="1">
              <from>
                <xdr:col>11</xdr:col>
                <xdr:colOff>9525</xdr:colOff>
                <xdr:row>5</xdr:row>
                <xdr:rowOff>85725</xdr:rowOff>
              </from>
              <to>
                <xdr:col>12</xdr:col>
                <xdr:colOff>285750</xdr:colOff>
                <xdr:row>7</xdr:row>
                <xdr:rowOff>47625</xdr:rowOff>
              </to>
            </anchor>
          </controlPr>
        </control>
      </mc:Choice>
      <mc:Fallback>
        <control shapeId="7172" r:id="rId19" name="CommandButton4"/>
      </mc:Fallback>
    </mc:AlternateContent>
    <mc:AlternateContent xmlns:mc="http://schemas.openxmlformats.org/markup-compatibility/2006">
      <mc:Choice Requires="x14">
        <control shapeId="7171" r:id="rId21" name="CommandButton3">
          <controlPr defaultSize="0" autoLine="0" r:id="rId22">
            <anchor moveWithCells="1">
              <from>
                <xdr:col>11</xdr:col>
                <xdr:colOff>9525</xdr:colOff>
                <xdr:row>3</xdr:row>
                <xdr:rowOff>123825</xdr:rowOff>
              </from>
              <to>
                <xdr:col>12</xdr:col>
                <xdr:colOff>285750</xdr:colOff>
                <xdr:row>5</xdr:row>
                <xdr:rowOff>85725</xdr:rowOff>
              </to>
            </anchor>
          </controlPr>
        </control>
      </mc:Choice>
      <mc:Fallback>
        <control shapeId="7171" r:id="rId21" name="CommandButton3"/>
      </mc:Fallback>
    </mc:AlternateContent>
    <mc:AlternateContent xmlns:mc="http://schemas.openxmlformats.org/markup-compatibility/2006">
      <mc:Choice Requires="x14">
        <control shapeId="7170" r:id="rId23" name="CommandButton2">
          <controlPr defaultSize="0" autoLine="0" r:id="rId24">
            <anchor moveWithCells="1">
              <from>
                <xdr:col>11</xdr:col>
                <xdr:colOff>9525</xdr:colOff>
                <xdr:row>1</xdr:row>
                <xdr:rowOff>171450</xdr:rowOff>
              </from>
              <to>
                <xdr:col>12</xdr:col>
                <xdr:colOff>285750</xdr:colOff>
                <xdr:row>3</xdr:row>
                <xdr:rowOff>133350</xdr:rowOff>
              </to>
            </anchor>
          </controlPr>
        </control>
      </mc:Choice>
      <mc:Fallback>
        <control shapeId="7170" r:id="rId23" name="CommandButton2"/>
      </mc:Fallback>
    </mc:AlternateContent>
    <mc:AlternateContent xmlns:mc="http://schemas.openxmlformats.org/markup-compatibility/2006">
      <mc:Choice Requires="x14">
        <control shapeId="7169" r:id="rId25" name="CommandButton1">
          <controlPr defaultSize="0" autoLine="0" r:id="rId26">
            <anchor moveWithCells="1">
              <from>
                <xdr:col>11</xdr:col>
                <xdr:colOff>9525</xdr:colOff>
                <xdr:row>0</xdr:row>
                <xdr:rowOff>9525</xdr:rowOff>
              </from>
              <to>
                <xdr:col>12</xdr:col>
                <xdr:colOff>285750</xdr:colOff>
                <xdr:row>1</xdr:row>
                <xdr:rowOff>161925</xdr:rowOff>
              </to>
            </anchor>
          </controlPr>
        </control>
      </mc:Choice>
      <mc:Fallback>
        <control shapeId="7169" r:id="rId25" name="CommandButton1"/>
      </mc:Fallback>
    </mc:AlternateContent>
  </controls>
  <tableParts count="3">
    <tablePart r:id="rId27"/>
    <tablePart r:id="rId28"/>
    <tablePart r:id="rId29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410DB-E213-4BFD-9F89-FB4CD6DBC10E}">
  <sheetPr codeName="Feuil8">
    <tabColor rgb="FF669900"/>
  </sheetPr>
  <dimension ref="A2:J15"/>
  <sheetViews>
    <sheetView workbookViewId="0">
      <selection activeCell="H8" sqref="H8"/>
    </sheetView>
  </sheetViews>
  <sheetFormatPr baseColWidth="10" defaultRowHeight="15" x14ac:dyDescent="0.25"/>
  <cols>
    <col min="1" max="1" width="11.42578125" style="46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Tableau311[Prix d''achat],Tableau311[Quantité],"50",Tableau311[Date],"="&amp;Listes!E7)+SUMIFS(Tableau311[Prix d''achat],Tableau311[Quantité],"100",Tableau311[Date],"="&amp;Listes!E7)</f>
        <v>0</v>
      </c>
      <c r="G7" s="18">
        <f>SUMIFS( Tableau311[Marge],Tableau311[Quantité],"50",Tableau311[Date],"="&amp;Listes!E7)+SUMIFS(Tableau311[Marge],Tableau311[Quantité],"100",Tableau311[Date],"="&amp;Listes!E7)</f>
        <v>0</v>
      </c>
      <c r="H7" s="18">
        <f>SUMIFS( Tableau311[Prix de Vente],Tableau311[Quantité],"50",Tableau311[Date],"="&amp;Listes!E7)+SUMIFS(Tableau311[Prix de Vente],Tableau311[Quantité],"100",Tableau311[Date],"="&amp;Listes!E7)</f>
        <v>0</v>
      </c>
    </row>
    <row r="10" spans="1:10" x14ac:dyDescent="0.25">
      <c r="A10" s="47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2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3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2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4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5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149" priority="1" operator="containsText" text="Annulé">
      <formula>NOT(ISERROR(SEARCH("Annulé",B11)))</formula>
    </cfRule>
    <cfRule type="containsText" dxfId="148" priority="2" operator="containsText" text="Précommande">
      <formula>NOT(ISERROR(SEARCH("Précommande",B11)))</formula>
    </cfRule>
    <cfRule type="containsText" dxfId="147" priority="3" operator="containsText" text="Non Payé">
      <formula>NOT(ISERROR(SEARCH("Non Payé",B11)))</formula>
    </cfRule>
    <cfRule type="containsText" dxfId="14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969C104F-B132-4857-B767-883794EFA8BA}">
      <formula1>quantite</formula1>
    </dataValidation>
    <dataValidation type="list" allowBlank="1" showInputMessage="1" showErrorMessage="1" sqref="B11:B15" xr:uid="{877391A8-2058-41DE-AD5C-516E556556E3}">
      <formula1>Statut2</formula1>
    </dataValidation>
    <dataValidation type="list" allowBlank="1" showInputMessage="1" showErrorMessage="1" sqref="F3" xr:uid="{8D235AB1-1C0F-4BC5-A930-0992AF7CC9C0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204" r:id="rId3" name="CommandButton12">
          <controlPr defaultSize="0" autoLine="0" r:id="rId4">
            <anchor moveWithCells="1">
              <from>
                <xdr:col>11</xdr:col>
                <xdr:colOff>9525</xdr:colOff>
                <xdr:row>19</xdr:row>
                <xdr:rowOff>171450</xdr:rowOff>
              </from>
              <to>
                <xdr:col>12</xdr:col>
                <xdr:colOff>285750</xdr:colOff>
                <xdr:row>21</xdr:row>
                <xdr:rowOff>133350</xdr:rowOff>
              </to>
            </anchor>
          </controlPr>
        </control>
      </mc:Choice>
      <mc:Fallback>
        <control shapeId="8204" r:id="rId3" name="CommandButton12"/>
      </mc:Fallback>
    </mc:AlternateContent>
    <mc:AlternateContent xmlns:mc="http://schemas.openxmlformats.org/markup-compatibility/2006">
      <mc:Choice Requires="x14">
        <control shapeId="8203" r:id="rId5" name="CommandButton11">
          <controlPr defaultSize="0" autoLine="0" r:id="rId6">
            <anchor moveWithCells="1">
              <from>
                <xdr:col>11</xdr:col>
                <xdr:colOff>9525</xdr:colOff>
                <xdr:row>18</xdr:row>
                <xdr:rowOff>19050</xdr:rowOff>
              </from>
              <to>
                <xdr:col>12</xdr:col>
                <xdr:colOff>285750</xdr:colOff>
                <xdr:row>19</xdr:row>
                <xdr:rowOff>171450</xdr:rowOff>
              </to>
            </anchor>
          </controlPr>
        </control>
      </mc:Choice>
      <mc:Fallback>
        <control shapeId="8203" r:id="rId5" name="CommandButton11"/>
      </mc:Fallback>
    </mc:AlternateContent>
    <mc:AlternateContent xmlns:mc="http://schemas.openxmlformats.org/markup-compatibility/2006">
      <mc:Choice Requires="x14">
        <control shapeId="8202" r:id="rId7" name="CommandButton10">
          <controlPr defaultSize="0" autoLine="0" r:id="rId8">
            <anchor moveWithCells="1">
              <from>
                <xdr:col>11</xdr:col>
                <xdr:colOff>9525</xdr:colOff>
                <xdr:row>16</xdr:row>
                <xdr:rowOff>57150</xdr:rowOff>
              </from>
              <to>
                <xdr:col>12</xdr:col>
                <xdr:colOff>285750</xdr:colOff>
                <xdr:row>18</xdr:row>
                <xdr:rowOff>19050</xdr:rowOff>
              </to>
            </anchor>
          </controlPr>
        </control>
      </mc:Choice>
      <mc:Fallback>
        <control shapeId="8202" r:id="rId7" name="CommandButton10"/>
      </mc:Fallback>
    </mc:AlternateContent>
    <mc:AlternateContent xmlns:mc="http://schemas.openxmlformats.org/markup-compatibility/2006">
      <mc:Choice Requires="x14">
        <control shapeId="8201" r:id="rId9" name="CommandButton9">
          <controlPr defaultSize="0" autoLine="0" r:id="rId10">
            <anchor moveWithCells="1">
              <from>
                <xdr:col>11</xdr:col>
                <xdr:colOff>9525</xdr:colOff>
                <xdr:row>14</xdr:row>
                <xdr:rowOff>95250</xdr:rowOff>
              </from>
              <to>
                <xdr:col>12</xdr:col>
                <xdr:colOff>285750</xdr:colOff>
                <xdr:row>16</xdr:row>
                <xdr:rowOff>57150</xdr:rowOff>
              </to>
            </anchor>
          </controlPr>
        </control>
      </mc:Choice>
      <mc:Fallback>
        <control shapeId="8201" r:id="rId9" name="CommandButton9"/>
      </mc:Fallback>
    </mc:AlternateContent>
    <mc:AlternateContent xmlns:mc="http://schemas.openxmlformats.org/markup-compatibility/2006">
      <mc:Choice Requires="x14">
        <control shapeId="8200" r:id="rId11" name="CommandButton8">
          <controlPr defaultSize="0" autoLine="0" r:id="rId12">
            <anchor moveWithCells="1">
              <from>
                <xdr:col>11</xdr:col>
                <xdr:colOff>9525</xdr:colOff>
                <xdr:row>12</xdr:row>
                <xdr:rowOff>142875</xdr:rowOff>
              </from>
              <to>
                <xdr:col>12</xdr:col>
                <xdr:colOff>285750</xdr:colOff>
                <xdr:row>14</xdr:row>
                <xdr:rowOff>104775</xdr:rowOff>
              </to>
            </anchor>
          </controlPr>
        </control>
      </mc:Choice>
      <mc:Fallback>
        <control shapeId="8200" r:id="rId11" name="CommandButton8"/>
      </mc:Fallback>
    </mc:AlternateContent>
    <mc:AlternateContent xmlns:mc="http://schemas.openxmlformats.org/markup-compatibility/2006">
      <mc:Choice Requires="x14">
        <control shapeId="8199" r:id="rId13" name="CommandButton7">
          <controlPr defaultSize="0" autoLine="0" r:id="rId14">
            <anchor moveWithCells="1">
              <from>
                <xdr:col>11</xdr:col>
                <xdr:colOff>9525</xdr:colOff>
                <xdr:row>10</xdr:row>
                <xdr:rowOff>180975</xdr:rowOff>
              </from>
              <to>
                <xdr:col>12</xdr:col>
                <xdr:colOff>285750</xdr:colOff>
                <xdr:row>12</xdr:row>
                <xdr:rowOff>142875</xdr:rowOff>
              </to>
            </anchor>
          </controlPr>
        </control>
      </mc:Choice>
      <mc:Fallback>
        <control shapeId="8199" r:id="rId13" name="CommandButton7"/>
      </mc:Fallback>
    </mc:AlternateContent>
    <mc:AlternateContent xmlns:mc="http://schemas.openxmlformats.org/markup-compatibility/2006">
      <mc:Choice Requires="x14">
        <control shapeId="8198" r:id="rId15" name="CommandButton6">
          <controlPr defaultSize="0" autoLine="0" r:id="rId16">
            <anchor moveWithCells="1">
              <from>
                <xdr:col>11</xdr:col>
                <xdr:colOff>9525</xdr:colOff>
                <xdr:row>9</xdr:row>
                <xdr:rowOff>38100</xdr:rowOff>
              </from>
              <to>
                <xdr:col>12</xdr:col>
                <xdr:colOff>285750</xdr:colOff>
                <xdr:row>11</xdr:row>
                <xdr:rowOff>0</xdr:rowOff>
              </to>
            </anchor>
          </controlPr>
        </control>
      </mc:Choice>
      <mc:Fallback>
        <control shapeId="8198" r:id="rId15" name="CommandButton6"/>
      </mc:Fallback>
    </mc:AlternateContent>
    <mc:AlternateContent xmlns:mc="http://schemas.openxmlformats.org/markup-compatibility/2006">
      <mc:Choice Requires="x14">
        <control shapeId="8197" r:id="rId17" name="CommandButton5">
          <controlPr defaultSize="0" autoLine="0" r:id="rId18">
            <anchor moveWithCells="1">
              <from>
                <xdr:col>11</xdr:col>
                <xdr:colOff>9525</xdr:colOff>
                <xdr:row>7</xdr:row>
                <xdr:rowOff>85725</xdr:rowOff>
              </from>
              <to>
                <xdr:col>12</xdr:col>
                <xdr:colOff>285750</xdr:colOff>
                <xdr:row>9</xdr:row>
                <xdr:rowOff>47625</xdr:rowOff>
              </to>
            </anchor>
          </controlPr>
        </control>
      </mc:Choice>
      <mc:Fallback>
        <control shapeId="8197" r:id="rId17" name="CommandButton5"/>
      </mc:Fallback>
    </mc:AlternateContent>
    <mc:AlternateContent xmlns:mc="http://schemas.openxmlformats.org/markup-compatibility/2006">
      <mc:Choice Requires="x14">
        <control shapeId="8196" r:id="rId19" name="CommandButton4">
          <controlPr defaultSize="0" autoLine="0" r:id="rId20">
            <anchor moveWithCells="1">
              <from>
                <xdr:col>11</xdr:col>
                <xdr:colOff>9525</xdr:colOff>
                <xdr:row>5</xdr:row>
                <xdr:rowOff>123825</xdr:rowOff>
              </from>
              <to>
                <xdr:col>12</xdr:col>
                <xdr:colOff>285750</xdr:colOff>
                <xdr:row>7</xdr:row>
                <xdr:rowOff>85725</xdr:rowOff>
              </to>
            </anchor>
          </controlPr>
        </control>
      </mc:Choice>
      <mc:Fallback>
        <control shapeId="8196" r:id="rId19" name="CommandButton4"/>
      </mc:Fallback>
    </mc:AlternateContent>
    <mc:AlternateContent xmlns:mc="http://schemas.openxmlformats.org/markup-compatibility/2006">
      <mc:Choice Requires="x14">
        <control shapeId="8195" r:id="rId21" name="CommandButton3">
          <controlPr defaultSize="0" autoLine="0" r:id="rId22">
            <anchor moveWithCells="1">
              <from>
                <xdr:col>11</xdr:col>
                <xdr:colOff>9525</xdr:colOff>
                <xdr:row>3</xdr:row>
                <xdr:rowOff>161925</xdr:rowOff>
              </from>
              <to>
                <xdr:col>12</xdr:col>
                <xdr:colOff>285750</xdr:colOff>
                <xdr:row>5</xdr:row>
                <xdr:rowOff>123825</xdr:rowOff>
              </to>
            </anchor>
          </controlPr>
        </control>
      </mc:Choice>
      <mc:Fallback>
        <control shapeId="8195" r:id="rId21" name="CommandButton3"/>
      </mc:Fallback>
    </mc:AlternateContent>
    <mc:AlternateContent xmlns:mc="http://schemas.openxmlformats.org/markup-compatibility/2006">
      <mc:Choice Requires="x14">
        <control shapeId="8194" r:id="rId23" name="CommandButton2">
          <controlPr defaultSize="0" autoLine="0" r:id="rId24">
            <anchor moveWithCells="1">
              <from>
                <xdr:col>11</xdr:col>
                <xdr:colOff>9525</xdr:colOff>
                <xdr:row>2</xdr:row>
                <xdr:rowOff>9525</xdr:rowOff>
              </from>
              <to>
                <xdr:col>12</xdr:col>
                <xdr:colOff>285750</xdr:colOff>
                <xdr:row>3</xdr:row>
                <xdr:rowOff>161925</xdr:rowOff>
              </to>
            </anchor>
          </controlPr>
        </control>
      </mc:Choice>
      <mc:Fallback>
        <control shapeId="8194" r:id="rId23" name="CommandButton2"/>
      </mc:Fallback>
    </mc:AlternateContent>
    <mc:AlternateContent xmlns:mc="http://schemas.openxmlformats.org/markup-compatibility/2006">
      <mc:Choice Requires="x14">
        <control shapeId="8193" r:id="rId25" name="CommandButton1">
          <controlPr defaultSize="0" autoLine="0" r:id="rId26">
            <anchor moveWithCells="1">
              <from>
                <xdr:col>11</xdr:col>
                <xdr:colOff>9525</xdr:colOff>
                <xdr:row>0</xdr:row>
                <xdr:rowOff>38100</xdr:rowOff>
              </from>
              <to>
                <xdr:col>12</xdr:col>
                <xdr:colOff>285750</xdr:colOff>
                <xdr:row>2</xdr:row>
                <xdr:rowOff>0</xdr:rowOff>
              </to>
            </anchor>
          </controlPr>
        </control>
      </mc:Choice>
      <mc:Fallback>
        <control shapeId="8193" r:id="rId25" name="CommandButton1"/>
      </mc:Fallback>
    </mc:AlternateContent>
  </controls>
  <tableParts count="3">
    <tablePart r:id="rId27"/>
    <tablePart r:id="rId28"/>
    <tablePart r:id="rId29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4C854-A4F5-407D-836B-A7257C2C77F4}">
  <sheetPr codeName="Feuil9">
    <tabColor rgb="FFFF0000"/>
  </sheetPr>
  <dimension ref="A2:J15"/>
  <sheetViews>
    <sheetView workbookViewId="0">
      <selection activeCell="H8" sqref="H8"/>
    </sheetView>
  </sheetViews>
  <sheetFormatPr baseColWidth="10" defaultRowHeight="15" x14ac:dyDescent="0.25"/>
  <cols>
    <col min="1" max="1" width="11.42578125" style="46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Tableau312[Prix d''achat],Tableau312[Quantité],"50",Tableau312[Date],"="&amp;Listes!E6)+SUMIFS(Tableau312[Prix d''achat],Tableau312[Quantité],"100",Tableau312[Date],"="&amp;Listes!E6)</f>
        <v>0</v>
      </c>
      <c r="G7" s="18">
        <f>SUMIFS( Tableau312[Marge],Tableau312[Quantité],"50",Tableau312[Date],"="&amp;Listes!E6)+SUMIFS(Tableau312[Marge],Tableau312[Quantité],"100",Tableau312[Date],"="&amp;Listes!E6)</f>
        <v>0</v>
      </c>
      <c r="H7" s="18">
        <f>SUMIFS( Tableau312[Prix de Vente],Tableau312[Quantité],"50",Tableau312[Date],"="&amp;Listes!E6)+SUMIFS(Tableau312[Prix de Vente],Tableau312[Quantité],"100",Tableau312[Date],"="&amp;Listes!E6)</f>
        <v>0</v>
      </c>
    </row>
    <row r="10" spans="1:10" x14ac:dyDescent="0.25">
      <c r="A10" s="47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2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3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2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4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5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119" priority="1" operator="containsText" text="Annulé">
      <formula>NOT(ISERROR(SEARCH("Annulé",B11)))</formula>
    </cfRule>
    <cfRule type="containsText" dxfId="118" priority="2" operator="containsText" text="Précommande">
      <formula>NOT(ISERROR(SEARCH("Précommande",B11)))</formula>
    </cfRule>
    <cfRule type="containsText" dxfId="117" priority="3" operator="containsText" text="Non Payé">
      <formula>NOT(ISERROR(SEARCH("Non Payé",B11)))</formula>
    </cfRule>
    <cfRule type="containsText" dxfId="11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C04982C2-8978-4960-AB6D-491CCE35DE93}">
      <formula1>quantite</formula1>
    </dataValidation>
    <dataValidation type="list" allowBlank="1" showInputMessage="1" showErrorMessage="1" sqref="B11:B15" xr:uid="{2BDDBC7B-F761-4527-A0B6-F47C5C5CCCDA}">
      <formula1>Statut2</formula1>
    </dataValidation>
    <dataValidation type="list" allowBlank="1" showInputMessage="1" showErrorMessage="1" sqref="F3" xr:uid="{9D6DDCE8-473A-45D6-9C4A-2BD4D790D581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28" r:id="rId3" name="CommandButton12">
          <controlPr defaultSize="0" autoLine="0" r:id="rId4">
            <anchor moveWithCells="1">
              <from>
                <xdr:col>11</xdr:col>
                <xdr:colOff>0</xdr:colOff>
                <xdr:row>19</xdr:row>
                <xdr:rowOff>180975</xdr:rowOff>
              </from>
              <to>
                <xdr:col>12</xdr:col>
                <xdr:colOff>276225</xdr:colOff>
                <xdr:row>21</xdr:row>
                <xdr:rowOff>142875</xdr:rowOff>
              </to>
            </anchor>
          </controlPr>
        </control>
      </mc:Choice>
      <mc:Fallback>
        <control shapeId="9228" r:id="rId3" name="CommandButton12"/>
      </mc:Fallback>
    </mc:AlternateContent>
    <mc:AlternateContent xmlns:mc="http://schemas.openxmlformats.org/markup-compatibility/2006">
      <mc:Choice Requires="x14">
        <control shapeId="9227" r:id="rId5" name="CommandButton11">
          <controlPr defaultSize="0" autoLine="0" r:id="rId6">
            <anchor moveWithCells="1">
              <from>
                <xdr:col>11</xdr:col>
                <xdr:colOff>0</xdr:colOff>
                <xdr:row>18</xdr:row>
                <xdr:rowOff>28575</xdr:rowOff>
              </from>
              <to>
                <xdr:col>12</xdr:col>
                <xdr:colOff>276225</xdr:colOff>
                <xdr:row>19</xdr:row>
                <xdr:rowOff>180975</xdr:rowOff>
              </to>
            </anchor>
          </controlPr>
        </control>
      </mc:Choice>
      <mc:Fallback>
        <control shapeId="9227" r:id="rId5" name="CommandButton11"/>
      </mc:Fallback>
    </mc:AlternateContent>
    <mc:AlternateContent xmlns:mc="http://schemas.openxmlformats.org/markup-compatibility/2006">
      <mc:Choice Requires="x14">
        <control shapeId="9226" r:id="rId7" name="CommandButton10">
          <controlPr defaultSize="0" autoLine="0" r:id="rId8">
            <anchor moveWithCells="1">
              <from>
                <xdr:col>11</xdr:col>
                <xdr:colOff>0</xdr:colOff>
                <xdr:row>16</xdr:row>
                <xdr:rowOff>66675</xdr:rowOff>
              </from>
              <to>
                <xdr:col>12</xdr:col>
                <xdr:colOff>276225</xdr:colOff>
                <xdr:row>18</xdr:row>
                <xdr:rowOff>28575</xdr:rowOff>
              </to>
            </anchor>
          </controlPr>
        </control>
      </mc:Choice>
      <mc:Fallback>
        <control shapeId="9226" r:id="rId7" name="CommandButton10"/>
      </mc:Fallback>
    </mc:AlternateContent>
    <mc:AlternateContent xmlns:mc="http://schemas.openxmlformats.org/markup-compatibility/2006">
      <mc:Choice Requires="x14">
        <control shapeId="9225" r:id="rId9" name="CommandButton9">
          <controlPr defaultSize="0" autoLine="0" r:id="rId10">
            <anchor moveWithCells="1">
              <from>
                <xdr:col>11</xdr:col>
                <xdr:colOff>0</xdr:colOff>
                <xdr:row>14</xdr:row>
                <xdr:rowOff>104775</xdr:rowOff>
              </from>
              <to>
                <xdr:col>12</xdr:col>
                <xdr:colOff>276225</xdr:colOff>
                <xdr:row>16</xdr:row>
                <xdr:rowOff>66675</xdr:rowOff>
              </to>
            </anchor>
          </controlPr>
        </control>
      </mc:Choice>
      <mc:Fallback>
        <control shapeId="9225" r:id="rId9" name="CommandButton9"/>
      </mc:Fallback>
    </mc:AlternateContent>
    <mc:AlternateContent xmlns:mc="http://schemas.openxmlformats.org/markup-compatibility/2006">
      <mc:Choice Requires="x14">
        <control shapeId="9224" r:id="rId11" name="CommandButton8">
          <controlPr defaultSize="0" autoLine="0" r:id="rId12">
            <anchor moveWithCells="1">
              <from>
                <xdr:col>11</xdr:col>
                <xdr:colOff>0</xdr:colOff>
                <xdr:row>12</xdr:row>
                <xdr:rowOff>142875</xdr:rowOff>
              </from>
              <to>
                <xdr:col>12</xdr:col>
                <xdr:colOff>276225</xdr:colOff>
                <xdr:row>14</xdr:row>
                <xdr:rowOff>104775</xdr:rowOff>
              </to>
            </anchor>
          </controlPr>
        </control>
      </mc:Choice>
      <mc:Fallback>
        <control shapeId="9224" r:id="rId11" name="CommandButton8"/>
      </mc:Fallback>
    </mc:AlternateContent>
    <mc:AlternateContent xmlns:mc="http://schemas.openxmlformats.org/markup-compatibility/2006">
      <mc:Choice Requires="x14">
        <control shapeId="9223" r:id="rId13" name="CommandButton7">
          <controlPr defaultSize="0" autoLine="0" r:id="rId14">
            <anchor moveWithCells="1">
              <from>
                <xdr:col>11</xdr:col>
                <xdr:colOff>0</xdr:colOff>
                <xdr:row>10</xdr:row>
                <xdr:rowOff>180975</xdr:rowOff>
              </from>
              <to>
                <xdr:col>12</xdr:col>
                <xdr:colOff>276225</xdr:colOff>
                <xdr:row>12</xdr:row>
                <xdr:rowOff>142875</xdr:rowOff>
              </to>
            </anchor>
          </controlPr>
        </control>
      </mc:Choice>
      <mc:Fallback>
        <control shapeId="9223" r:id="rId13" name="CommandButton7"/>
      </mc:Fallback>
    </mc:AlternateContent>
    <mc:AlternateContent xmlns:mc="http://schemas.openxmlformats.org/markup-compatibility/2006">
      <mc:Choice Requires="x14">
        <control shapeId="9222" r:id="rId15" name="CommandButton6">
          <controlPr defaultSize="0" autoLine="0" r:id="rId16">
            <anchor moveWithCells="1">
              <from>
                <xdr:col>11</xdr:col>
                <xdr:colOff>0</xdr:colOff>
                <xdr:row>9</xdr:row>
                <xdr:rowOff>28575</xdr:rowOff>
              </from>
              <to>
                <xdr:col>12</xdr:col>
                <xdr:colOff>276225</xdr:colOff>
                <xdr:row>10</xdr:row>
                <xdr:rowOff>180975</xdr:rowOff>
              </to>
            </anchor>
          </controlPr>
        </control>
      </mc:Choice>
      <mc:Fallback>
        <control shapeId="9222" r:id="rId15" name="CommandButton6"/>
      </mc:Fallback>
    </mc:AlternateContent>
    <mc:AlternateContent xmlns:mc="http://schemas.openxmlformats.org/markup-compatibility/2006">
      <mc:Choice Requires="x14">
        <control shapeId="9221" r:id="rId17" name="CommandButton5">
          <controlPr defaultSize="0" autoLine="0" r:id="rId18">
            <anchor moveWithCells="1">
              <from>
                <xdr:col>11</xdr:col>
                <xdr:colOff>0</xdr:colOff>
                <xdr:row>7</xdr:row>
                <xdr:rowOff>76200</xdr:rowOff>
              </from>
              <to>
                <xdr:col>12</xdr:col>
                <xdr:colOff>276225</xdr:colOff>
                <xdr:row>9</xdr:row>
                <xdr:rowOff>38100</xdr:rowOff>
              </to>
            </anchor>
          </controlPr>
        </control>
      </mc:Choice>
      <mc:Fallback>
        <control shapeId="9221" r:id="rId17" name="CommandButton5"/>
      </mc:Fallback>
    </mc:AlternateContent>
    <mc:AlternateContent xmlns:mc="http://schemas.openxmlformats.org/markup-compatibility/2006">
      <mc:Choice Requires="x14">
        <control shapeId="9220" r:id="rId19" name="CommandButton4">
          <controlPr defaultSize="0" autoLine="0" r:id="rId20">
            <anchor moveWithCells="1">
              <from>
                <xdr:col>11</xdr:col>
                <xdr:colOff>0</xdr:colOff>
                <xdr:row>5</xdr:row>
                <xdr:rowOff>114300</xdr:rowOff>
              </from>
              <to>
                <xdr:col>12</xdr:col>
                <xdr:colOff>276225</xdr:colOff>
                <xdr:row>7</xdr:row>
                <xdr:rowOff>76200</xdr:rowOff>
              </to>
            </anchor>
          </controlPr>
        </control>
      </mc:Choice>
      <mc:Fallback>
        <control shapeId="9220" r:id="rId19" name="CommandButton4"/>
      </mc:Fallback>
    </mc:AlternateContent>
    <mc:AlternateContent xmlns:mc="http://schemas.openxmlformats.org/markup-compatibility/2006">
      <mc:Choice Requires="x14">
        <control shapeId="9219" r:id="rId21" name="CommandButton3">
          <controlPr defaultSize="0" autoLine="0" r:id="rId22">
            <anchor moveWithCells="1">
              <from>
                <xdr:col>11</xdr:col>
                <xdr:colOff>0</xdr:colOff>
                <xdr:row>3</xdr:row>
                <xdr:rowOff>152400</xdr:rowOff>
              </from>
              <to>
                <xdr:col>12</xdr:col>
                <xdr:colOff>276225</xdr:colOff>
                <xdr:row>5</xdr:row>
                <xdr:rowOff>114300</xdr:rowOff>
              </to>
            </anchor>
          </controlPr>
        </control>
      </mc:Choice>
      <mc:Fallback>
        <control shapeId="9219" r:id="rId21" name="CommandButton3"/>
      </mc:Fallback>
    </mc:AlternateContent>
    <mc:AlternateContent xmlns:mc="http://schemas.openxmlformats.org/markup-compatibility/2006">
      <mc:Choice Requires="x14">
        <control shapeId="9218" r:id="rId23" name="CommandButton2">
          <controlPr defaultSize="0" autoLine="0" r:id="rId24">
            <anchor moveWithCells="1">
              <from>
                <xdr:col>11</xdr:col>
                <xdr:colOff>0</xdr:colOff>
                <xdr:row>2</xdr:row>
                <xdr:rowOff>0</xdr:rowOff>
              </from>
              <to>
                <xdr:col>12</xdr:col>
                <xdr:colOff>276225</xdr:colOff>
                <xdr:row>3</xdr:row>
                <xdr:rowOff>152400</xdr:rowOff>
              </to>
            </anchor>
          </controlPr>
        </control>
      </mc:Choice>
      <mc:Fallback>
        <control shapeId="9218" r:id="rId23" name="CommandButton2"/>
      </mc:Fallback>
    </mc:AlternateContent>
    <mc:AlternateContent xmlns:mc="http://schemas.openxmlformats.org/markup-compatibility/2006">
      <mc:Choice Requires="x14">
        <control shapeId="9217" r:id="rId25" name="CommandButton1">
          <controlPr defaultSize="0" autoLine="0" r:id="rId26">
            <anchor moveWithCells="1">
              <from>
                <xdr:col>11</xdr:col>
                <xdr:colOff>0</xdr:colOff>
                <xdr:row>0</xdr:row>
                <xdr:rowOff>38100</xdr:rowOff>
              </from>
              <to>
                <xdr:col>12</xdr:col>
                <xdr:colOff>276225</xdr:colOff>
                <xdr:row>2</xdr:row>
                <xdr:rowOff>0</xdr:rowOff>
              </to>
            </anchor>
          </controlPr>
        </control>
      </mc:Choice>
      <mc:Fallback>
        <control shapeId="9217" r:id="rId25" name="CommandButton1"/>
      </mc:Fallback>
    </mc:AlternateContent>
  </controls>
  <tableParts count="3">
    <tablePart r:id="rId27"/>
    <tablePart r:id="rId28"/>
    <tablePart r:id="rId29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F2DF7-1E73-4FFB-8C6F-5028359A033E}">
  <sheetPr codeName="Feuil10">
    <tabColor theme="5" tint="-0.499984740745262"/>
  </sheetPr>
  <dimension ref="A2:J15"/>
  <sheetViews>
    <sheetView workbookViewId="0">
      <selection activeCell="H8" sqref="H8"/>
    </sheetView>
  </sheetViews>
  <sheetFormatPr baseColWidth="10" defaultRowHeight="15" x14ac:dyDescent="0.25"/>
  <cols>
    <col min="1" max="1" width="11.42578125" style="46"/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0" x14ac:dyDescent="0.25">
      <c r="F2" s="37" t="s">
        <v>10</v>
      </c>
    </row>
    <row r="3" spans="1:10" x14ac:dyDescent="0.25">
      <c r="F3" s="38">
        <v>2019</v>
      </c>
    </row>
    <row r="6" spans="1:10" x14ac:dyDescent="0.25">
      <c r="F6" s="17" t="s">
        <v>14</v>
      </c>
      <c r="G6" s="17" t="s">
        <v>15</v>
      </c>
      <c r="H6" s="17" t="s">
        <v>16</v>
      </c>
    </row>
    <row r="7" spans="1:10" x14ac:dyDescent="0.25">
      <c r="F7" s="18">
        <f>SUMIFS( Tableau313[Prix d''achat],Tableau313[Quantité],"50",Tableau313[Date],"="&amp;Listes!E5)+SUMIFS(Tableau313[Prix d''achat],Tableau313[Quantité],"100",Tableau313[Date],"="&amp;Listes!E5)</f>
        <v>0</v>
      </c>
      <c r="G7" s="18">
        <f>SUMIFS( Tableau313[Marge],Tableau313[Quantité],"50",Tableau313[Date],"="&amp;Listes!E5)+SUMIFS(Tableau313[Marge],Tableau313[Quantité],"100",Tableau313[Date],"="&amp;Listes!E5)</f>
        <v>0</v>
      </c>
      <c r="H7" s="18">
        <f>SUMIFS( Tableau313[Prix de Vente],Tableau313[Quantité],"50",Tableau313[Date],"="&amp;Listes!E5)+SUMIFS(Tableau313[Prix de Vente],Tableau313[Quantité],"100",Tableau313[Date],"="&amp;Listes!E5)</f>
        <v>0</v>
      </c>
    </row>
    <row r="10" spans="1:10" x14ac:dyDescent="0.25">
      <c r="A10" s="47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0" x14ac:dyDescent="0.25">
      <c r="A11" s="42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0" x14ac:dyDescent="0.25">
      <c r="A12" s="43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0" x14ac:dyDescent="0.25">
      <c r="A13" s="42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0" x14ac:dyDescent="0.25">
      <c r="A14" s="44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0" x14ac:dyDescent="0.25">
      <c r="A15" s="45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89" priority="1" operator="containsText" text="Annulé">
      <formula>NOT(ISERROR(SEARCH("Annulé",B11)))</formula>
    </cfRule>
    <cfRule type="containsText" dxfId="88" priority="2" operator="containsText" text="Précommande">
      <formula>NOT(ISERROR(SEARCH("Précommande",B11)))</formula>
    </cfRule>
    <cfRule type="containsText" dxfId="87" priority="3" operator="containsText" text="Non Payé">
      <formula>NOT(ISERROR(SEARCH("Non Payé",B11)))</formula>
    </cfRule>
    <cfRule type="containsText" dxfId="8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788C4096-B261-44B3-AD05-A1E7BBA2B596}">
      <formula1>quantite</formula1>
    </dataValidation>
    <dataValidation type="list" allowBlank="1" showInputMessage="1" showErrorMessage="1" sqref="B11:B15" xr:uid="{61DA035F-0EAF-45F2-A2EE-87981419F1EB}">
      <formula1>Statut2</formula1>
    </dataValidation>
    <dataValidation type="list" allowBlank="1" showInputMessage="1" showErrorMessage="1" sqref="F3" xr:uid="{BF53E3A9-5226-4652-B80A-0B8086458A91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2" r:id="rId3" name="CommandButton12">
          <controlPr defaultSize="0" autoLine="0" r:id="rId4">
            <anchor moveWithCells="1">
              <from>
                <xdr:col>11</xdr:col>
                <xdr:colOff>0</xdr:colOff>
                <xdr:row>19</xdr:row>
                <xdr:rowOff>180975</xdr:rowOff>
              </from>
              <to>
                <xdr:col>12</xdr:col>
                <xdr:colOff>276225</xdr:colOff>
                <xdr:row>21</xdr:row>
                <xdr:rowOff>142875</xdr:rowOff>
              </to>
            </anchor>
          </controlPr>
        </control>
      </mc:Choice>
      <mc:Fallback>
        <control shapeId="10252" r:id="rId3" name="CommandButton12"/>
      </mc:Fallback>
    </mc:AlternateContent>
    <mc:AlternateContent xmlns:mc="http://schemas.openxmlformats.org/markup-compatibility/2006">
      <mc:Choice Requires="x14">
        <control shapeId="10251" r:id="rId5" name="CommandButton11">
          <controlPr defaultSize="0" autoLine="0" r:id="rId6">
            <anchor moveWithCells="1">
              <from>
                <xdr:col>11</xdr:col>
                <xdr:colOff>0</xdr:colOff>
                <xdr:row>18</xdr:row>
                <xdr:rowOff>28575</xdr:rowOff>
              </from>
              <to>
                <xdr:col>12</xdr:col>
                <xdr:colOff>276225</xdr:colOff>
                <xdr:row>19</xdr:row>
                <xdr:rowOff>180975</xdr:rowOff>
              </to>
            </anchor>
          </controlPr>
        </control>
      </mc:Choice>
      <mc:Fallback>
        <control shapeId="10251" r:id="rId5" name="CommandButton11"/>
      </mc:Fallback>
    </mc:AlternateContent>
    <mc:AlternateContent xmlns:mc="http://schemas.openxmlformats.org/markup-compatibility/2006">
      <mc:Choice Requires="x14">
        <control shapeId="10250" r:id="rId7" name="CommandButton10">
          <controlPr defaultSize="0" autoLine="0" r:id="rId8">
            <anchor moveWithCells="1">
              <from>
                <xdr:col>11</xdr:col>
                <xdr:colOff>0</xdr:colOff>
                <xdr:row>16</xdr:row>
                <xdr:rowOff>66675</xdr:rowOff>
              </from>
              <to>
                <xdr:col>12</xdr:col>
                <xdr:colOff>276225</xdr:colOff>
                <xdr:row>18</xdr:row>
                <xdr:rowOff>28575</xdr:rowOff>
              </to>
            </anchor>
          </controlPr>
        </control>
      </mc:Choice>
      <mc:Fallback>
        <control shapeId="10250" r:id="rId7" name="CommandButton10"/>
      </mc:Fallback>
    </mc:AlternateContent>
    <mc:AlternateContent xmlns:mc="http://schemas.openxmlformats.org/markup-compatibility/2006">
      <mc:Choice Requires="x14">
        <control shapeId="10249" r:id="rId9" name="CommandButton9">
          <controlPr defaultSize="0" autoLine="0" r:id="rId10">
            <anchor moveWithCells="1">
              <from>
                <xdr:col>11</xdr:col>
                <xdr:colOff>0</xdr:colOff>
                <xdr:row>14</xdr:row>
                <xdr:rowOff>104775</xdr:rowOff>
              </from>
              <to>
                <xdr:col>12</xdr:col>
                <xdr:colOff>276225</xdr:colOff>
                <xdr:row>16</xdr:row>
                <xdr:rowOff>66675</xdr:rowOff>
              </to>
            </anchor>
          </controlPr>
        </control>
      </mc:Choice>
      <mc:Fallback>
        <control shapeId="10249" r:id="rId9" name="CommandButton9"/>
      </mc:Fallback>
    </mc:AlternateContent>
    <mc:AlternateContent xmlns:mc="http://schemas.openxmlformats.org/markup-compatibility/2006">
      <mc:Choice Requires="x14">
        <control shapeId="10248" r:id="rId11" name="CommandButton8">
          <controlPr defaultSize="0" autoLine="0" r:id="rId12">
            <anchor moveWithCells="1">
              <from>
                <xdr:col>11</xdr:col>
                <xdr:colOff>0</xdr:colOff>
                <xdr:row>12</xdr:row>
                <xdr:rowOff>142875</xdr:rowOff>
              </from>
              <to>
                <xdr:col>12</xdr:col>
                <xdr:colOff>276225</xdr:colOff>
                <xdr:row>14</xdr:row>
                <xdr:rowOff>104775</xdr:rowOff>
              </to>
            </anchor>
          </controlPr>
        </control>
      </mc:Choice>
      <mc:Fallback>
        <control shapeId="10248" r:id="rId11" name="CommandButton8"/>
      </mc:Fallback>
    </mc:AlternateContent>
    <mc:AlternateContent xmlns:mc="http://schemas.openxmlformats.org/markup-compatibility/2006">
      <mc:Choice Requires="x14">
        <control shapeId="10247" r:id="rId13" name="CommandButton7">
          <controlPr defaultSize="0" autoLine="0" r:id="rId14">
            <anchor moveWithCells="1">
              <from>
                <xdr:col>11</xdr:col>
                <xdr:colOff>0</xdr:colOff>
                <xdr:row>10</xdr:row>
                <xdr:rowOff>180975</xdr:rowOff>
              </from>
              <to>
                <xdr:col>12</xdr:col>
                <xdr:colOff>276225</xdr:colOff>
                <xdr:row>12</xdr:row>
                <xdr:rowOff>142875</xdr:rowOff>
              </to>
            </anchor>
          </controlPr>
        </control>
      </mc:Choice>
      <mc:Fallback>
        <control shapeId="10247" r:id="rId13" name="CommandButton7"/>
      </mc:Fallback>
    </mc:AlternateContent>
    <mc:AlternateContent xmlns:mc="http://schemas.openxmlformats.org/markup-compatibility/2006">
      <mc:Choice Requires="x14">
        <control shapeId="10246" r:id="rId15" name="CommandButton6">
          <controlPr defaultSize="0" autoLine="0" r:id="rId16">
            <anchor moveWithCells="1">
              <from>
                <xdr:col>11</xdr:col>
                <xdr:colOff>0</xdr:colOff>
                <xdr:row>9</xdr:row>
                <xdr:rowOff>28575</xdr:rowOff>
              </from>
              <to>
                <xdr:col>12</xdr:col>
                <xdr:colOff>276225</xdr:colOff>
                <xdr:row>10</xdr:row>
                <xdr:rowOff>180975</xdr:rowOff>
              </to>
            </anchor>
          </controlPr>
        </control>
      </mc:Choice>
      <mc:Fallback>
        <control shapeId="10246" r:id="rId15" name="CommandButton6"/>
      </mc:Fallback>
    </mc:AlternateContent>
    <mc:AlternateContent xmlns:mc="http://schemas.openxmlformats.org/markup-compatibility/2006">
      <mc:Choice Requires="x14">
        <control shapeId="10245" r:id="rId17" name="CommandButton5">
          <controlPr defaultSize="0" autoLine="0" r:id="rId18">
            <anchor moveWithCells="1">
              <from>
                <xdr:col>11</xdr:col>
                <xdr:colOff>0</xdr:colOff>
                <xdr:row>7</xdr:row>
                <xdr:rowOff>66675</xdr:rowOff>
              </from>
              <to>
                <xdr:col>12</xdr:col>
                <xdr:colOff>276225</xdr:colOff>
                <xdr:row>9</xdr:row>
                <xdr:rowOff>28575</xdr:rowOff>
              </to>
            </anchor>
          </controlPr>
        </control>
      </mc:Choice>
      <mc:Fallback>
        <control shapeId="10245" r:id="rId17" name="CommandButton5"/>
      </mc:Fallback>
    </mc:AlternateContent>
    <mc:AlternateContent xmlns:mc="http://schemas.openxmlformats.org/markup-compatibility/2006">
      <mc:Choice Requires="x14">
        <control shapeId="10244" r:id="rId19" name="CommandButton4">
          <controlPr defaultSize="0" autoLine="0" r:id="rId20">
            <anchor moveWithCells="1">
              <from>
                <xdr:col>11</xdr:col>
                <xdr:colOff>0</xdr:colOff>
                <xdr:row>5</xdr:row>
                <xdr:rowOff>104775</xdr:rowOff>
              </from>
              <to>
                <xdr:col>12</xdr:col>
                <xdr:colOff>276225</xdr:colOff>
                <xdr:row>7</xdr:row>
                <xdr:rowOff>66675</xdr:rowOff>
              </to>
            </anchor>
          </controlPr>
        </control>
      </mc:Choice>
      <mc:Fallback>
        <control shapeId="10244" r:id="rId19" name="CommandButton4"/>
      </mc:Fallback>
    </mc:AlternateContent>
    <mc:AlternateContent xmlns:mc="http://schemas.openxmlformats.org/markup-compatibility/2006">
      <mc:Choice Requires="x14">
        <control shapeId="10243" r:id="rId21" name="CommandButton3">
          <controlPr defaultSize="0" autoLine="0" r:id="rId22">
            <anchor moveWithCells="1">
              <from>
                <xdr:col>11</xdr:col>
                <xdr:colOff>0</xdr:colOff>
                <xdr:row>3</xdr:row>
                <xdr:rowOff>142875</xdr:rowOff>
              </from>
              <to>
                <xdr:col>12</xdr:col>
                <xdr:colOff>276225</xdr:colOff>
                <xdr:row>5</xdr:row>
                <xdr:rowOff>104775</xdr:rowOff>
              </to>
            </anchor>
          </controlPr>
        </control>
      </mc:Choice>
      <mc:Fallback>
        <control shapeId="10243" r:id="rId21" name="CommandButton3"/>
      </mc:Fallback>
    </mc:AlternateContent>
    <mc:AlternateContent xmlns:mc="http://schemas.openxmlformats.org/markup-compatibility/2006">
      <mc:Choice Requires="x14">
        <control shapeId="10242" r:id="rId23" name="CommandButton2">
          <controlPr defaultSize="0" autoLine="0" r:id="rId24">
            <anchor moveWithCells="1">
              <from>
                <xdr:col>11</xdr:col>
                <xdr:colOff>0</xdr:colOff>
                <xdr:row>2</xdr:row>
                <xdr:rowOff>0</xdr:rowOff>
              </from>
              <to>
                <xdr:col>12</xdr:col>
                <xdr:colOff>276225</xdr:colOff>
                <xdr:row>3</xdr:row>
                <xdr:rowOff>152400</xdr:rowOff>
              </to>
            </anchor>
          </controlPr>
        </control>
      </mc:Choice>
      <mc:Fallback>
        <control shapeId="10242" r:id="rId23" name="CommandButton2"/>
      </mc:Fallback>
    </mc:AlternateContent>
    <mc:AlternateContent xmlns:mc="http://schemas.openxmlformats.org/markup-compatibility/2006">
      <mc:Choice Requires="x14">
        <control shapeId="10241" r:id="rId25" name="CommandButton1">
          <controlPr defaultSize="0" autoLine="0" r:id="rId26">
            <anchor moveWithCells="1">
              <from>
                <xdr:col>11</xdr:col>
                <xdr:colOff>0</xdr:colOff>
                <xdr:row>0</xdr:row>
                <xdr:rowOff>38100</xdr:rowOff>
              </from>
              <to>
                <xdr:col>12</xdr:col>
                <xdr:colOff>276225</xdr:colOff>
                <xdr:row>2</xdr:row>
                <xdr:rowOff>0</xdr:rowOff>
              </to>
            </anchor>
          </controlPr>
        </control>
      </mc:Choice>
      <mc:Fallback>
        <control shapeId="10241" r:id="rId25" name="CommandButton1"/>
      </mc:Fallback>
    </mc:AlternateContent>
  </controls>
  <tableParts count="3">
    <tablePart r:id="rId27"/>
    <tablePart r:id="rId28"/>
    <tablePart r:id="rId29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63A1C-3789-486D-8446-7FD0EFD01A99}">
  <sheetPr codeName="Feuil11">
    <tabColor rgb="FF00B0F0"/>
  </sheetPr>
  <dimension ref="A2:P15"/>
  <sheetViews>
    <sheetView workbookViewId="0">
      <selection activeCell="D12" sqref="D12"/>
    </sheetView>
  </sheetViews>
  <sheetFormatPr baseColWidth="10" defaultRowHeight="15" x14ac:dyDescent="0.25"/>
  <cols>
    <col min="2" max="2" width="17.28515625" customWidth="1"/>
    <col min="3" max="3" width="27" customWidth="1"/>
    <col min="5" max="5" width="20.28515625" customWidth="1"/>
    <col min="9" max="9" width="15.140625" customWidth="1"/>
    <col min="10" max="10" width="20.28515625" customWidth="1"/>
  </cols>
  <sheetData>
    <row r="2" spans="1:16" x14ac:dyDescent="0.25">
      <c r="F2" s="37" t="s">
        <v>10</v>
      </c>
    </row>
    <row r="3" spans="1:16" x14ac:dyDescent="0.25">
      <c r="F3" s="38">
        <v>2019</v>
      </c>
    </row>
    <row r="5" spans="1:16" x14ac:dyDescent="0.25">
      <c r="O5" s="39" t="s">
        <v>0</v>
      </c>
      <c r="P5" s="39" t="s">
        <v>0</v>
      </c>
    </row>
    <row r="6" spans="1:16" x14ac:dyDescent="0.25">
      <c r="F6" s="17" t="s">
        <v>14</v>
      </c>
      <c r="G6" s="17" t="s">
        <v>15</v>
      </c>
      <c r="H6" s="17" t="s">
        <v>16</v>
      </c>
      <c r="O6" s="40" t="str">
        <f>"&gt;="&amp;[1]Listes!I3</f>
        <v>&gt;=43739</v>
      </c>
      <c r="P6" s="40" t="str">
        <f>"&lt;="&amp;[1]Listes!J3</f>
        <v>&lt;=43769</v>
      </c>
    </row>
    <row r="7" spans="1:16" x14ac:dyDescent="0.25">
      <c r="F7" s="18">
        <f>SUMIFS( Tableau314[Prix d''achat],Tableau314[Quantité],"50",Tableau314[Date],"="&amp;Listes!E4)+SUMIFS(Tableau314[Prix d''achat],Tableau314[Quantité],"100",Tableau314[Date],"="&amp;Listes!E4)</f>
        <v>0</v>
      </c>
      <c r="G7" s="18">
        <f>SUMIFS( Tableau314[Marge],Tableau314[Quantité],"50",Tableau314[Date],"="&amp;Listes!E4)+SUMIFS(Tableau314[Marge],Tableau314[Quantité],"100",Tableau314[Date],"="&amp;Listes!E4)</f>
        <v>0</v>
      </c>
      <c r="H7" s="18">
        <f>SUMIFS( Tableau314[Prix de Vente],Tableau314[Quantité],"50",Tableau314[Date],"="&amp;Listes!E4)+SUMIFS(Tableau314[Prix de Vente],Tableau314[Quantité],"100",Tableau314[Date],"="&amp;Listes!E4)</f>
        <v>0</v>
      </c>
    </row>
    <row r="10" spans="1:16" x14ac:dyDescent="0.25">
      <c r="A10" s="21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</row>
    <row r="11" spans="1:16" x14ac:dyDescent="0.25">
      <c r="A11" s="42"/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/>
      <c r="G11" s="4">
        <f>IF(F11=50,10,0)+IF(F11=100,14.5,0)</f>
        <v>0</v>
      </c>
      <c r="H11" s="5">
        <f t="shared" ref="H11:H14" si="1">IF(F11=50,10,0)+IF(F11=100,15.5,0)</f>
        <v>0</v>
      </c>
      <c r="I11" s="6">
        <f t="shared" ref="I11:I14" si="2">IF(F11=50,20,0)+IF(F11=100,30,0)</f>
        <v>0</v>
      </c>
      <c r="J11" s="19"/>
    </row>
    <row r="12" spans="1:16" x14ac:dyDescent="0.25">
      <c r="A12" s="43"/>
      <c r="B12" s="1"/>
      <c r="C12" s="7"/>
      <c r="D12" s="7"/>
      <c r="E12" s="7" t="str">
        <f t="shared" si="0"/>
        <v xml:space="preserve">  </v>
      </c>
      <c r="F12" s="8"/>
      <c r="G12" s="9">
        <f t="shared" ref="G12:G14" si="3">IF(F12=50,10,0)+IF(F12=100,14.5,0)</f>
        <v>0</v>
      </c>
      <c r="H12" s="10">
        <f t="shared" si="1"/>
        <v>0</v>
      </c>
      <c r="I12" s="11">
        <f t="shared" si="2"/>
        <v>0</v>
      </c>
      <c r="J12" s="20"/>
    </row>
    <row r="13" spans="1:16" x14ac:dyDescent="0.25">
      <c r="A13" s="42"/>
      <c r="B13" s="1"/>
      <c r="C13" s="2"/>
      <c r="D13" s="2"/>
      <c r="E13" s="2" t="str">
        <f t="shared" si="0"/>
        <v xml:space="preserve">  </v>
      </c>
      <c r="F13" s="3"/>
      <c r="G13" s="4">
        <f t="shared" si="3"/>
        <v>0</v>
      </c>
      <c r="H13" s="5">
        <f t="shared" si="1"/>
        <v>0</v>
      </c>
      <c r="I13" s="6">
        <f t="shared" si="2"/>
        <v>0</v>
      </c>
      <c r="J13" s="19"/>
    </row>
    <row r="14" spans="1:16" x14ac:dyDescent="0.25">
      <c r="A14" s="44"/>
      <c r="B14" s="1"/>
      <c r="C14" s="12"/>
      <c r="D14" s="12"/>
      <c r="E14" s="7" t="str">
        <f t="shared" si="0"/>
        <v xml:space="preserve">  </v>
      </c>
      <c r="F14" s="13"/>
      <c r="G14" s="14">
        <f t="shared" si="3"/>
        <v>0</v>
      </c>
      <c r="H14" s="15">
        <f t="shared" si="1"/>
        <v>0</v>
      </c>
      <c r="I14" s="16">
        <f t="shared" si="2"/>
        <v>0</v>
      </c>
      <c r="J14" s="20"/>
    </row>
    <row r="15" spans="1:16" x14ac:dyDescent="0.25">
      <c r="A15" s="45"/>
      <c r="B15" s="1"/>
      <c r="C15" s="25"/>
      <c r="D15" s="25"/>
      <c r="E15" s="25"/>
      <c r="F15" s="26"/>
      <c r="G15" s="27">
        <f>IF(F15=50,10,0)+IF(F15=100,14.5,0)</f>
        <v>0</v>
      </c>
      <c r="H15" s="27">
        <f>IF(F15=50,10,0)+IF(F15=100,15.5,0)</f>
        <v>0</v>
      </c>
      <c r="I15" s="28">
        <f>IF(F15=50,20,0)+IF(F15=100,30,0)</f>
        <v>0</v>
      </c>
      <c r="J15" s="29"/>
    </row>
  </sheetData>
  <conditionalFormatting sqref="B11:B15">
    <cfRule type="containsText" dxfId="59" priority="1" operator="containsText" text="Annulé">
      <formula>NOT(ISERROR(SEARCH("Annulé",B11)))</formula>
    </cfRule>
    <cfRule type="containsText" dxfId="58" priority="2" operator="containsText" text="Précommande">
      <formula>NOT(ISERROR(SEARCH("Précommande",B11)))</formula>
    </cfRule>
    <cfRule type="containsText" dxfId="57" priority="3" operator="containsText" text="Non Payé">
      <formula>NOT(ISERROR(SEARCH("Non Payé",B11)))</formula>
    </cfRule>
    <cfRule type="containsText" dxfId="5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F0C42479-A5D7-4996-B12F-82AFA4C2B5C7}">
      <formula1>quantite</formula1>
    </dataValidation>
    <dataValidation type="list" allowBlank="1" showInputMessage="1" showErrorMessage="1" sqref="B11:B15" xr:uid="{933299A5-5702-4DDC-B64C-821BC20D8D26}">
      <formula1>Statut2</formula1>
    </dataValidation>
    <dataValidation type="list" allowBlank="1" showInputMessage="1" showErrorMessage="1" sqref="F3" xr:uid="{881C7130-33A5-4077-B387-6EF23AC98485}">
      <formula1>Année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76" r:id="rId3" name="CommandButton12">
          <controlPr defaultSize="0" autoLine="0" r:id="rId4">
            <anchor moveWithCells="1">
              <from>
                <xdr:col>11</xdr:col>
                <xdr:colOff>0</xdr:colOff>
                <xdr:row>19</xdr:row>
                <xdr:rowOff>152400</xdr:rowOff>
              </from>
              <to>
                <xdr:col>12</xdr:col>
                <xdr:colOff>276225</xdr:colOff>
                <xdr:row>21</xdr:row>
                <xdr:rowOff>114300</xdr:rowOff>
              </to>
            </anchor>
          </controlPr>
        </control>
      </mc:Choice>
      <mc:Fallback>
        <control shapeId="11276" r:id="rId3" name="CommandButton12"/>
      </mc:Fallback>
    </mc:AlternateContent>
    <mc:AlternateContent xmlns:mc="http://schemas.openxmlformats.org/markup-compatibility/2006">
      <mc:Choice Requires="x14">
        <control shapeId="11275" r:id="rId5" name="CommandButton11">
          <controlPr defaultSize="0" autoLine="0" r:id="rId6">
            <anchor moveWithCells="1">
              <from>
                <xdr:col>11</xdr:col>
                <xdr:colOff>0</xdr:colOff>
                <xdr:row>18</xdr:row>
                <xdr:rowOff>9525</xdr:rowOff>
              </from>
              <to>
                <xdr:col>12</xdr:col>
                <xdr:colOff>276225</xdr:colOff>
                <xdr:row>19</xdr:row>
                <xdr:rowOff>161925</xdr:rowOff>
              </to>
            </anchor>
          </controlPr>
        </control>
      </mc:Choice>
      <mc:Fallback>
        <control shapeId="11275" r:id="rId5" name="CommandButton11"/>
      </mc:Fallback>
    </mc:AlternateContent>
    <mc:AlternateContent xmlns:mc="http://schemas.openxmlformats.org/markup-compatibility/2006">
      <mc:Choice Requires="x14">
        <control shapeId="11274" r:id="rId7" name="CommandButton10">
          <controlPr defaultSize="0" autoLine="0" r:id="rId8">
            <anchor moveWithCells="1">
              <from>
                <xdr:col>11</xdr:col>
                <xdr:colOff>0</xdr:colOff>
                <xdr:row>16</xdr:row>
                <xdr:rowOff>57150</xdr:rowOff>
              </from>
              <to>
                <xdr:col>12</xdr:col>
                <xdr:colOff>276225</xdr:colOff>
                <xdr:row>18</xdr:row>
                <xdr:rowOff>19050</xdr:rowOff>
              </to>
            </anchor>
          </controlPr>
        </control>
      </mc:Choice>
      <mc:Fallback>
        <control shapeId="11274" r:id="rId7" name="CommandButton10"/>
      </mc:Fallback>
    </mc:AlternateContent>
    <mc:AlternateContent xmlns:mc="http://schemas.openxmlformats.org/markup-compatibility/2006">
      <mc:Choice Requires="x14">
        <control shapeId="11273" r:id="rId9" name="CommandButton9">
          <controlPr defaultSize="0" autoLine="0" r:id="rId10">
            <anchor moveWithCells="1">
              <from>
                <xdr:col>11</xdr:col>
                <xdr:colOff>0</xdr:colOff>
                <xdr:row>14</xdr:row>
                <xdr:rowOff>95250</xdr:rowOff>
              </from>
              <to>
                <xdr:col>12</xdr:col>
                <xdr:colOff>276225</xdr:colOff>
                <xdr:row>16</xdr:row>
                <xdr:rowOff>57150</xdr:rowOff>
              </to>
            </anchor>
          </controlPr>
        </control>
      </mc:Choice>
      <mc:Fallback>
        <control shapeId="11273" r:id="rId9" name="CommandButton9"/>
      </mc:Fallback>
    </mc:AlternateContent>
    <mc:AlternateContent xmlns:mc="http://schemas.openxmlformats.org/markup-compatibility/2006">
      <mc:Choice Requires="x14">
        <control shapeId="11272" r:id="rId11" name="CommandButton8">
          <controlPr defaultSize="0" autoLine="0" r:id="rId12">
            <anchor moveWithCells="1">
              <from>
                <xdr:col>11</xdr:col>
                <xdr:colOff>0</xdr:colOff>
                <xdr:row>12</xdr:row>
                <xdr:rowOff>142875</xdr:rowOff>
              </from>
              <to>
                <xdr:col>12</xdr:col>
                <xdr:colOff>276225</xdr:colOff>
                <xdr:row>14</xdr:row>
                <xdr:rowOff>104775</xdr:rowOff>
              </to>
            </anchor>
          </controlPr>
        </control>
      </mc:Choice>
      <mc:Fallback>
        <control shapeId="11272" r:id="rId11" name="CommandButton8"/>
      </mc:Fallback>
    </mc:AlternateContent>
    <mc:AlternateContent xmlns:mc="http://schemas.openxmlformats.org/markup-compatibility/2006">
      <mc:Choice Requires="x14">
        <control shapeId="11271" r:id="rId13" name="CommandButton7">
          <controlPr defaultSize="0" autoLine="0" r:id="rId14">
            <anchor moveWithCells="1">
              <from>
                <xdr:col>11</xdr:col>
                <xdr:colOff>0</xdr:colOff>
                <xdr:row>10</xdr:row>
                <xdr:rowOff>180975</xdr:rowOff>
              </from>
              <to>
                <xdr:col>12</xdr:col>
                <xdr:colOff>276225</xdr:colOff>
                <xdr:row>12</xdr:row>
                <xdr:rowOff>142875</xdr:rowOff>
              </to>
            </anchor>
          </controlPr>
        </control>
      </mc:Choice>
      <mc:Fallback>
        <control shapeId="11271" r:id="rId13" name="CommandButton7"/>
      </mc:Fallback>
    </mc:AlternateContent>
    <mc:AlternateContent xmlns:mc="http://schemas.openxmlformats.org/markup-compatibility/2006">
      <mc:Choice Requires="x14">
        <control shapeId="11270" r:id="rId15" name="CommandButton6">
          <controlPr defaultSize="0" autoLine="0" r:id="rId16">
            <anchor moveWithCells="1">
              <from>
                <xdr:col>11</xdr:col>
                <xdr:colOff>0</xdr:colOff>
                <xdr:row>9</xdr:row>
                <xdr:rowOff>28575</xdr:rowOff>
              </from>
              <to>
                <xdr:col>12</xdr:col>
                <xdr:colOff>276225</xdr:colOff>
                <xdr:row>10</xdr:row>
                <xdr:rowOff>180975</xdr:rowOff>
              </to>
            </anchor>
          </controlPr>
        </control>
      </mc:Choice>
      <mc:Fallback>
        <control shapeId="11270" r:id="rId15" name="CommandButton6"/>
      </mc:Fallback>
    </mc:AlternateContent>
    <mc:AlternateContent xmlns:mc="http://schemas.openxmlformats.org/markup-compatibility/2006">
      <mc:Choice Requires="x14">
        <control shapeId="11269" r:id="rId17" name="CommandButton5">
          <controlPr defaultSize="0" autoLine="0" r:id="rId18">
            <anchor moveWithCells="1">
              <from>
                <xdr:col>11</xdr:col>
                <xdr:colOff>0</xdr:colOff>
                <xdr:row>7</xdr:row>
                <xdr:rowOff>76200</xdr:rowOff>
              </from>
              <to>
                <xdr:col>12</xdr:col>
                <xdr:colOff>276225</xdr:colOff>
                <xdr:row>9</xdr:row>
                <xdr:rowOff>38100</xdr:rowOff>
              </to>
            </anchor>
          </controlPr>
        </control>
      </mc:Choice>
      <mc:Fallback>
        <control shapeId="11269" r:id="rId17" name="CommandButton5"/>
      </mc:Fallback>
    </mc:AlternateContent>
    <mc:AlternateContent xmlns:mc="http://schemas.openxmlformats.org/markup-compatibility/2006">
      <mc:Choice Requires="x14">
        <control shapeId="11268" r:id="rId19" name="CommandButton4">
          <controlPr defaultSize="0" autoLine="0" r:id="rId20">
            <anchor moveWithCells="1">
              <from>
                <xdr:col>11</xdr:col>
                <xdr:colOff>0</xdr:colOff>
                <xdr:row>5</xdr:row>
                <xdr:rowOff>114300</xdr:rowOff>
              </from>
              <to>
                <xdr:col>12</xdr:col>
                <xdr:colOff>276225</xdr:colOff>
                <xdr:row>7</xdr:row>
                <xdr:rowOff>76200</xdr:rowOff>
              </to>
            </anchor>
          </controlPr>
        </control>
      </mc:Choice>
      <mc:Fallback>
        <control shapeId="11268" r:id="rId19" name="CommandButton4"/>
      </mc:Fallback>
    </mc:AlternateContent>
    <mc:AlternateContent xmlns:mc="http://schemas.openxmlformats.org/markup-compatibility/2006">
      <mc:Choice Requires="x14">
        <control shapeId="11267" r:id="rId21" name="CommandButton3">
          <controlPr defaultSize="0" autoLine="0" r:id="rId22">
            <anchor moveWithCells="1">
              <from>
                <xdr:col>11</xdr:col>
                <xdr:colOff>0</xdr:colOff>
                <xdr:row>3</xdr:row>
                <xdr:rowOff>152400</xdr:rowOff>
              </from>
              <to>
                <xdr:col>12</xdr:col>
                <xdr:colOff>276225</xdr:colOff>
                <xdr:row>5</xdr:row>
                <xdr:rowOff>114300</xdr:rowOff>
              </to>
            </anchor>
          </controlPr>
        </control>
      </mc:Choice>
      <mc:Fallback>
        <control shapeId="11267" r:id="rId21" name="CommandButton3"/>
      </mc:Fallback>
    </mc:AlternateContent>
    <mc:AlternateContent xmlns:mc="http://schemas.openxmlformats.org/markup-compatibility/2006">
      <mc:Choice Requires="x14">
        <control shapeId="11266" r:id="rId23" name="CommandButton2">
          <controlPr defaultSize="0" autoLine="0" r:id="rId24">
            <anchor moveWithCells="1">
              <from>
                <xdr:col>11</xdr:col>
                <xdr:colOff>0</xdr:colOff>
                <xdr:row>2</xdr:row>
                <xdr:rowOff>0</xdr:rowOff>
              </from>
              <to>
                <xdr:col>12</xdr:col>
                <xdr:colOff>276225</xdr:colOff>
                <xdr:row>3</xdr:row>
                <xdr:rowOff>152400</xdr:rowOff>
              </to>
            </anchor>
          </controlPr>
        </control>
      </mc:Choice>
      <mc:Fallback>
        <control shapeId="11266" r:id="rId23" name="CommandButton2"/>
      </mc:Fallback>
    </mc:AlternateContent>
    <mc:AlternateContent xmlns:mc="http://schemas.openxmlformats.org/markup-compatibility/2006">
      <mc:Choice Requires="x14">
        <control shapeId="11265" r:id="rId25" name="CommandButton1">
          <controlPr defaultSize="0" autoLine="0" r:id="rId26">
            <anchor moveWithCells="1">
              <from>
                <xdr:col>11</xdr:col>
                <xdr:colOff>0</xdr:colOff>
                <xdr:row>0</xdr:row>
                <xdr:rowOff>38100</xdr:rowOff>
              </from>
              <to>
                <xdr:col>12</xdr:col>
                <xdr:colOff>276225</xdr:colOff>
                <xdr:row>2</xdr:row>
                <xdr:rowOff>0</xdr:rowOff>
              </to>
            </anchor>
          </controlPr>
        </control>
      </mc:Choice>
      <mc:Fallback>
        <control shapeId="11265" r:id="rId25" name="CommandButton1"/>
      </mc:Fallback>
    </mc:AlternateContent>
  </controls>
  <tableParts count="3">
    <tablePart r:id="rId27"/>
    <tablePart r:id="rId28"/>
    <tablePart r:id="rId29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D0784-21B2-46F3-9C0E-C89B99010DA1}">
  <sheetPr codeName="Feuil12">
    <tabColor rgb="FF00FF00"/>
  </sheetPr>
  <dimension ref="A2:P15"/>
  <sheetViews>
    <sheetView tabSelected="1" workbookViewId="0">
      <selection activeCell="F3" sqref="F3"/>
    </sheetView>
  </sheetViews>
  <sheetFormatPr baseColWidth="10" defaultRowHeight="15" x14ac:dyDescent="0.25"/>
  <cols>
    <col min="2" max="2" width="17.28515625" customWidth="1"/>
    <col min="3" max="3" width="27" customWidth="1"/>
    <col min="5" max="5" width="20.28515625" customWidth="1"/>
    <col min="7" max="7" width="13.42578125" customWidth="1"/>
    <col min="9" max="9" width="15.140625" customWidth="1"/>
    <col min="10" max="10" width="20.28515625" customWidth="1"/>
    <col min="11" max="11" width="11.42578125" customWidth="1"/>
    <col min="12" max="12" width="12.85546875" customWidth="1"/>
  </cols>
  <sheetData>
    <row r="2" spans="1:16" x14ac:dyDescent="0.25">
      <c r="F2" s="37" t="s">
        <v>10</v>
      </c>
      <c r="G2" s="41"/>
    </row>
    <row r="3" spans="1:16" x14ac:dyDescent="0.25">
      <c r="F3" s="38" t="s">
        <v>31</v>
      </c>
      <c r="G3" s="41"/>
    </row>
    <row r="5" spans="1:16" x14ac:dyDescent="0.25">
      <c r="O5" s="39"/>
      <c r="P5" s="39"/>
    </row>
    <row r="6" spans="1:16" x14ac:dyDescent="0.25">
      <c r="F6" s="17" t="s">
        <v>14</v>
      </c>
      <c r="G6" s="17" t="s">
        <v>15</v>
      </c>
      <c r="H6" s="17" t="s">
        <v>16</v>
      </c>
      <c r="O6" s="48" t="e">
        <f>Listes!E3</f>
        <v>#N/A</v>
      </c>
      <c r="P6" s="40"/>
    </row>
    <row r="7" spans="1:16" ht="15.75" customHeight="1" x14ac:dyDescent="0.25">
      <c r="F7" s="18">
        <f>SUMIFS( Tableau3[Prix d''achat],Tableau3[Quantité],"50",Tableau3[Date],"="&amp;Listes!E3)+SUMIFS(Tableau3[Prix d''achat],Tableau3[Quantité],"100",Tableau3[Date],"="&amp;Listes!E3)</f>
        <v>0</v>
      </c>
      <c r="G7" s="18">
        <f>SUMIFS( Tableau3[Marge],Tableau3[Quantité],"50",Tableau3[Date],"="&amp;Listes!E3)+SUMIFS(Tableau3[Marge],Tableau3[Quantité],"100",Tableau3[Date],"="&amp;Listes!E3)</f>
        <v>0</v>
      </c>
      <c r="H7" s="18">
        <f>SUMIFS( Tableau3[Prix de Vente],Tableau3[Quantité],"50",Tableau3[Date],"="&amp;Listes!E3)+SUMIFS(Tableau3[Prix de Vente],Tableau3[Quantité],"100",Tableau3[Date],"="&amp;Listes!E3)</f>
        <v>0</v>
      </c>
    </row>
    <row r="10" spans="1:16" x14ac:dyDescent="0.25">
      <c r="A10" s="21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3" t="s">
        <v>8</v>
      </c>
      <c r="J10" s="24" t="s">
        <v>9</v>
      </c>
      <c r="K10" s="30"/>
    </row>
    <row r="11" spans="1:16" x14ac:dyDescent="0.25">
      <c r="A11" s="42">
        <v>2019</v>
      </c>
      <c r="B11" s="1"/>
      <c r="C11" s="2"/>
      <c r="D11" s="2"/>
      <c r="E11" s="2" t="str">
        <f t="shared" ref="E11:E14" si="0">IF(D11=100,"La Vie Est Belle",IF(D11=101,"La Petite Robe Noire",IF(D11=102,"Angel",IF(D11=103,"J’Adore",IF(D11=104,"Lady million",IF(D11=105,"Black Opium",IF(D11=106,"Coco Mademoiselle",IF(D11=107,"Lolita Lempicka",IF(D11=108,"N°5",IF(D11=109,"Alien",IF(D11=110,"Si",IF(D11=111,"Flower",IF(D11=112,"La Nuit Trésor",IF(D11=113,"Amor Amor",IF(D11=114,"Black XS",IF(D11=115,"Opium",IF(D11=116,"Shalimar",IF(D11=117,"Hypnotic Poison",IF(D11=118,"Loverdose",IF(D11=119,"Trésor",IF(D11=120,"Miss Dior",IF(D11=121,"Paris",IF(D11=122,"Chloé",IF(D11=123,"Nina",IF(D11=124,"Insolence",IF(D11=125,"Jungle Elephant",IF(D11=126,"Very Irrésistible",IF(D11=127,"Manifesto",IF(D11=128,"Ange ou Démon",IF(D11=129,"Classique",IF(D11=130,"Patchouli",IF(D11=131,"Poison",IF(D11=132,"FlowerBomb",IF(D11=133,"Anais Anaïs",IF(D11=134,"Eden",IF(D11=135,"Hypnose",IF(D11=136,"L’Extase",IF(D11=137,"Addict",IF(D11=138,"The One",IF(D11=139,"L’Air Du Temps",IF(D11=140,"Olympea",IF(D11=141,"Loulou",IF(D11=142,"Chance",IF(D11=143,"Yvresse",IF(D11=144,"Allure",IF(D11=145,"Aromatic Elixir",IF(D11=146,"Parisienne",IF(D11=147,"Coco",IF(D11=148,"Ange ou Démon Le Secret",IF(D11=149,"Noa",IF(D11=150,"O de Lancôme",IF(D11=151,"Coco Noir",IF(D11=152,"Eau De Rochas",IF(D11=153,"Kenzo Amour",IF(D11=154,"Pure Poison",IF(D11=155,"Tocade",IF(D11=156,"Love Story",IF(D11=157,"Bonbon",IF(D11=158,"Eau D’Issey",IF(D11=159,"Samsara",IF(D11=160,"Parfum D’Eté",IF(D11=161,"1881",IF(D11=162,"L Instant",IF(D11=163,"Jimmy Choo",IF(D11=164,"Eau Du Soir"," ")))))))))))))))))))))))))))))))))))))))))))))))))))))))))))))))))&amp;IF(D11=165,"Eau Des Merveilles",IF(D11=166,"Poison Girl",IF(D11=167,"Mon Paris",IF(D11=168,"World",IF(D11=169,"Mon Guerlain",IF(D11=170,"Gabrielle",IF(D11=171,"Aura",IF(D11=172,"Scandal",IF(D11=173,"This Is Her",IF(D11=174,"Joy",IF(D11=175,"L’Interdit",IF(D11=176,"For Her",IF(D11=177,"Yes I Am",IF(D11=178,"Pure XS",IF(D11=200,"One Million",IF(D11=201,"Invictus",IF(D11=202,"Le Mâle",IF(D11=203,"Hugo",IF(D11=204,"La Nuit De L’Homme",IF(D11=205,"Black XS",IF(D11=206,"Aqua Di Gio",IF(D11=207,"Bleu",IF(D11=208,"Chrome",IF(D11=209,"Fuel For Life",IF(D11=210,"Fahrenheit",IF(D11=211,"Terre D’Hermès",IF(D11=212,"Only The Brave",IF(D11=213,"Allure Sport",IF(D11=214,"L’Homme Ideal",IF(D11=215,"Dior Homme",IF(D11=216,"Eau Sauvage",IF(D11=217,"Habit Rouge",IF(D11=218,"A Men",IF(D11=219,"CK One",IF(D11=220,"1881",IF(D11=221,"Allure",IF(D11=222,"Déclaration",IF(D11=223,"Bois D’Argent",IF(D11=224,"SpiceBomb",IF(D11=225,"Sauvage",IF(D11=226,"Au Masculin",IF(D11=227,"Egoïste",IF(D11=228,"XS",IF(D11=229,"Kenzo Homme",IF(D11=230,"Boss Bottled",IF(D11=231,"L’Eau D’Issey",IF(D11=232,"PI",IF(D11=233,"Opium",IF(D11=234,"Kouros",IF(D11=235,"Eros",IF(D11=236,"Wanted",IF(D11=237,"This Is Him",IF(D11=238,"Y",IF(D11=239,"Pure XS"," "))))))))))))))))))))))))))))))))))))))))))))))))))))))</f>
        <v xml:space="preserve">  </v>
      </c>
      <c r="F11" s="3">
        <v>50</v>
      </c>
      <c r="G11" s="4">
        <f t="shared" ref="G11:G15" si="1">IF(B11="Annulé",0,IF(F11=50,10,IF(F11=100,14.5,0))+IF(B11="Annulé",0,IF(B11="offert",0,0)))</f>
        <v>10</v>
      </c>
      <c r="H11" s="5">
        <f t="shared" ref="H11:H15" si="2">IF(B11="Annulé",0,IF(F11=50,10,0)+IF(F11=100,15.5,0))</f>
        <v>10</v>
      </c>
      <c r="I11" s="6">
        <f t="shared" ref="I11:I15" si="3">IF(B11="Annulé",0,IF(F11=50,20,0)+IF(F11=100,30,0))</f>
        <v>20</v>
      </c>
      <c r="J11" s="19"/>
      <c r="K11" s="31"/>
    </row>
    <row r="12" spans="1:16" x14ac:dyDescent="0.25">
      <c r="A12" s="43">
        <v>2020</v>
      </c>
      <c r="B12" s="1"/>
      <c r="C12" s="7"/>
      <c r="D12" s="7"/>
      <c r="E12" s="7" t="str">
        <f t="shared" si="0"/>
        <v xml:space="preserve">  </v>
      </c>
      <c r="F12" s="8">
        <v>100</v>
      </c>
      <c r="G12" s="9">
        <f t="shared" si="1"/>
        <v>14.5</v>
      </c>
      <c r="H12" s="10">
        <f t="shared" si="2"/>
        <v>15.5</v>
      </c>
      <c r="I12" s="11">
        <f t="shared" si="3"/>
        <v>30</v>
      </c>
      <c r="J12" s="20"/>
      <c r="K12" s="32"/>
    </row>
    <row r="13" spans="1:16" x14ac:dyDescent="0.25">
      <c r="A13" s="42"/>
      <c r="B13" s="1" t="s">
        <v>30</v>
      </c>
      <c r="C13" s="2"/>
      <c r="D13" s="2"/>
      <c r="E13" s="2" t="str">
        <f t="shared" si="0"/>
        <v xml:space="preserve">  </v>
      </c>
      <c r="F13" s="3">
        <v>50</v>
      </c>
      <c r="G13" s="4">
        <f t="shared" si="1"/>
        <v>0</v>
      </c>
      <c r="H13" s="5">
        <f t="shared" si="2"/>
        <v>0</v>
      </c>
      <c r="I13" s="6">
        <f t="shared" si="3"/>
        <v>0</v>
      </c>
      <c r="J13" s="19"/>
      <c r="K13" s="31"/>
    </row>
    <row r="14" spans="1:16" x14ac:dyDescent="0.25">
      <c r="A14" s="44">
        <v>2021</v>
      </c>
      <c r="B14" s="1"/>
      <c r="C14" s="12"/>
      <c r="D14" s="12"/>
      <c r="E14" s="7" t="str">
        <f t="shared" si="0"/>
        <v xml:space="preserve">  </v>
      </c>
      <c r="F14" s="13"/>
      <c r="G14" s="14">
        <f t="shared" si="1"/>
        <v>0</v>
      </c>
      <c r="H14" s="15">
        <f t="shared" si="2"/>
        <v>0</v>
      </c>
      <c r="I14" s="16">
        <f t="shared" si="3"/>
        <v>0</v>
      </c>
      <c r="J14" s="20"/>
      <c r="K14" s="32"/>
    </row>
    <row r="15" spans="1:16" x14ac:dyDescent="0.25">
      <c r="A15" s="45">
        <v>2021</v>
      </c>
      <c r="B15" s="1"/>
      <c r="C15" s="25"/>
      <c r="D15" s="25"/>
      <c r="E15" s="25"/>
      <c r="F15" s="26"/>
      <c r="G15" s="27">
        <f t="shared" si="1"/>
        <v>0</v>
      </c>
      <c r="H15" s="27">
        <f t="shared" si="2"/>
        <v>0</v>
      </c>
      <c r="I15" s="28">
        <f t="shared" si="3"/>
        <v>0</v>
      </c>
      <c r="J15" s="29"/>
      <c r="K15" s="33"/>
    </row>
  </sheetData>
  <dataConsolidate/>
  <conditionalFormatting sqref="B11:B15">
    <cfRule type="containsText" dxfId="29" priority="1" operator="containsText" text="Annulé">
      <formula>NOT(ISERROR(SEARCH("Annulé",B11)))</formula>
    </cfRule>
    <cfRule type="containsText" dxfId="28" priority="2" operator="containsText" text="Précommande">
      <formula>NOT(ISERROR(SEARCH("Précommande",B11)))</formula>
    </cfRule>
    <cfRule type="containsText" dxfId="27" priority="3" operator="containsText" text="Non Payé">
      <formula>NOT(ISERROR(SEARCH("Non Payé",B11)))</formula>
    </cfRule>
    <cfRule type="containsText" dxfId="26" priority="4" operator="containsText" text="Payé">
      <formula>NOT(ISERROR(SEARCH("Payé",B11)))</formula>
    </cfRule>
  </conditionalFormatting>
  <dataValidations count="3">
    <dataValidation type="list" allowBlank="1" showInputMessage="1" showErrorMessage="1" sqref="F11:F15" xr:uid="{2D2174B1-4451-4646-9E54-002D601DF198}">
      <formula1>quantite</formula1>
    </dataValidation>
    <dataValidation type="list" allowBlank="1" showInputMessage="1" showErrorMessage="1" sqref="B11:B15" xr:uid="{5F7E9C4B-49DE-44E0-841C-1BE891E13A70}">
      <formula1>Statut2</formula1>
    </dataValidation>
    <dataValidation type="list" allowBlank="1" showInputMessage="1" showErrorMessage="1" sqref="F3" xr:uid="{2FD531C3-5742-4C11-99E0-EE84A7C24CAF}">
      <formula1>Année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2302" r:id="rId4" name="Janvier">
          <controlPr defaultSize="0" print="0" autoLine="0" r:id="rId5">
            <anchor>
              <from>
                <xdr:col>11</xdr:col>
                <xdr:colOff>9525</xdr:colOff>
                <xdr:row>0</xdr:row>
                <xdr:rowOff>9525</xdr:rowOff>
              </from>
              <to>
                <xdr:col>12</xdr:col>
                <xdr:colOff>190500</xdr:colOff>
                <xdr:row>1</xdr:row>
                <xdr:rowOff>161925</xdr:rowOff>
              </to>
            </anchor>
          </controlPr>
        </control>
      </mc:Choice>
      <mc:Fallback>
        <control shapeId="12302" r:id="rId4" name="Janvier"/>
      </mc:Fallback>
    </mc:AlternateContent>
    <mc:AlternateContent xmlns:mc="http://schemas.openxmlformats.org/markup-compatibility/2006">
      <mc:Choice Requires="x14">
        <control shapeId="12301" r:id="rId6" name="Décembre">
          <controlPr defaultSize="0" print="0" autoLine="0" r:id="rId7">
            <anchor>
              <from>
                <xdr:col>11</xdr:col>
                <xdr:colOff>9525</xdr:colOff>
                <xdr:row>19</xdr:row>
                <xdr:rowOff>114300</xdr:rowOff>
              </from>
              <to>
                <xdr:col>12</xdr:col>
                <xdr:colOff>190500</xdr:colOff>
                <xdr:row>21</xdr:row>
                <xdr:rowOff>76200</xdr:rowOff>
              </to>
            </anchor>
          </controlPr>
        </control>
      </mc:Choice>
      <mc:Fallback>
        <control shapeId="12301" r:id="rId6" name="Décembre"/>
      </mc:Fallback>
    </mc:AlternateContent>
    <mc:AlternateContent xmlns:mc="http://schemas.openxmlformats.org/markup-compatibility/2006">
      <mc:Choice Requires="x14">
        <control shapeId="12300" r:id="rId8" name="Novembre">
          <controlPr defaultSize="0" print="0" autoLine="0" r:id="rId9">
            <anchor>
              <from>
                <xdr:col>11</xdr:col>
                <xdr:colOff>9525</xdr:colOff>
                <xdr:row>17</xdr:row>
                <xdr:rowOff>161925</xdr:rowOff>
              </from>
              <to>
                <xdr:col>12</xdr:col>
                <xdr:colOff>190500</xdr:colOff>
                <xdr:row>19</xdr:row>
                <xdr:rowOff>123825</xdr:rowOff>
              </to>
            </anchor>
          </controlPr>
        </control>
      </mc:Choice>
      <mc:Fallback>
        <control shapeId="12300" r:id="rId8" name="Novembre"/>
      </mc:Fallback>
    </mc:AlternateContent>
    <mc:AlternateContent xmlns:mc="http://schemas.openxmlformats.org/markup-compatibility/2006">
      <mc:Choice Requires="x14">
        <control shapeId="12299" r:id="rId10" name="Octobre">
          <controlPr defaultSize="0" print="0" autoLine="0" r:id="rId11">
            <anchor>
              <from>
                <xdr:col>11</xdr:col>
                <xdr:colOff>9525</xdr:colOff>
                <xdr:row>16</xdr:row>
                <xdr:rowOff>19050</xdr:rowOff>
              </from>
              <to>
                <xdr:col>12</xdr:col>
                <xdr:colOff>190500</xdr:colOff>
                <xdr:row>17</xdr:row>
                <xdr:rowOff>171450</xdr:rowOff>
              </to>
            </anchor>
          </controlPr>
        </control>
      </mc:Choice>
      <mc:Fallback>
        <control shapeId="12299" r:id="rId10" name="Octobre"/>
      </mc:Fallback>
    </mc:AlternateContent>
    <mc:AlternateContent xmlns:mc="http://schemas.openxmlformats.org/markup-compatibility/2006">
      <mc:Choice Requires="x14">
        <control shapeId="12298" r:id="rId12" name="Septembre">
          <controlPr defaultSize="0" print="0" autoLine="0" r:id="rId13">
            <anchor>
              <from>
                <xdr:col>11</xdr:col>
                <xdr:colOff>9525</xdr:colOff>
                <xdr:row>15</xdr:row>
                <xdr:rowOff>0</xdr:rowOff>
              </from>
              <to>
                <xdr:col>12</xdr:col>
                <xdr:colOff>190500</xdr:colOff>
                <xdr:row>16</xdr:row>
                <xdr:rowOff>152400</xdr:rowOff>
              </to>
            </anchor>
          </controlPr>
        </control>
      </mc:Choice>
      <mc:Fallback>
        <control shapeId="12298" r:id="rId12" name="Septembre"/>
      </mc:Fallback>
    </mc:AlternateContent>
    <mc:AlternateContent xmlns:mc="http://schemas.openxmlformats.org/markup-compatibility/2006">
      <mc:Choice Requires="x14">
        <control shapeId="12297" r:id="rId14" name="Aout">
          <controlPr defaultSize="0" print="0" autoLine="0" r:id="rId15">
            <anchor>
              <from>
                <xdr:col>11</xdr:col>
                <xdr:colOff>9525</xdr:colOff>
                <xdr:row>15</xdr:row>
                <xdr:rowOff>0</xdr:rowOff>
              </from>
              <to>
                <xdr:col>12</xdr:col>
                <xdr:colOff>190500</xdr:colOff>
                <xdr:row>16</xdr:row>
                <xdr:rowOff>152400</xdr:rowOff>
              </to>
            </anchor>
          </controlPr>
        </control>
      </mc:Choice>
      <mc:Fallback>
        <control shapeId="12297" r:id="rId14" name="Aout"/>
      </mc:Fallback>
    </mc:AlternateContent>
    <mc:AlternateContent xmlns:mc="http://schemas.openxmlformats.org/markup-compatibility/2006">
      <mc:Choice Requires="x14">
        <control shapeId="12296" r:id="rId16" name="Juillet">
          <controlPr defaultSize="0" print="0" autoLine="0" r:id="rId17">
            <anchor>
              <from>
                <xdr:col>11</xdr:col>
                <xdr:colOff>9525</xdr:colOff>
                <xdr:row>15</xdr:row>
                <xdr:rowOff>0</xdr:rowOff>
              </from>
              <to>
                <xdr:col>12</xdr:col>
                <xdr:colOff>190500</xdr:colOff>
                <xdr:row>16</xdr:row>
                <xdr:rowOff>152400</xdr:rowOff>
              </to>
            </anchor>
          </controlPr>
        </control>
      </mc:Choice>
      <mc:Fallback>
        <control shapeId="12296" r:id="rId16" name="Juillet"/>
      </mc:Fallback>
    </mc:AlternateContent>
    <mc:AlternateContent xmlns:mc="http://schemas.openxmlformats.org/markup-compatibility/2006">
      <mc:Choice Requires="x14">
        <control shapeId="12295" r:id="rId18" name="Juin">
          <controlPr defaultSize="0" print="0" autoLine="0" r:id="rId19">
            <anchor>
              <from>
                <xdr:col>11</xdr:col>
                <xdr:colOff>9525</xdr:colOff>
                <xdr:row>8</xdr:row>
                <xdr:rowOff>171450</xdr:rowOff>
              </from>
              <to>
                <xdr:col>12</xdr:col>
                <xdr:colOff>190500</xdr:colOff>
                <xdr:row>10</xdr:row>
                <xdr:rowOff>133350</xdr:rowOff>
              </to>
            </anchor>
          </controlPr>
        </control>
      </mc:Choice>
      <mc:Fallback>
        <control shapeId="12295" r:id="rId18" name="Juin"/>
      </mc:Fallback>
    </mc:AlternateContent>
    <mc:AlternateContent xmlns:mc="http://schemas.openxmlformats.org/markup-compatibility/2006">
      <mc:Choice Requires="x14">
        <control shapeId="12294" r:id="rId20" name="Mai">
          <controlPr defaultSize="0" print="0" autoLine="0" r:id="rId21">
            <anchor>
              <from>
                <xdr:col>11</xdr:col>
                <xdr:colOff>9525</xdr:colOff>
                <xdr:row>7</xdr:row>
                <xdr:rowOff>28575</xdr:rowOff>
              </from>
              <to>
                <xdr:col>12</xdr:col>
                <xdr:colOff>190500</xdr:colOff>
                <xdr:row>8</xdr:row>
                <xdr:rowOff>180975</xdr:rowOff>
              </to>
            </anchor>
          </controlPr>
        </control>
      </mc:Choice>
      <mc:Fallback>
        <control shapeId="12294" r:id="rId20" name="Mai"/>
      </mc:Fallback>
    </mc:AlternateContent>
    <mc:AlternateContent xmlns:mc="http://schemas.openxmlformats.org/markup-compatibility/2006">
      <mc:Choice Requires="x14">
        <control shapeId="12293" r:id="rId22" name="Avril">
          <controlPr defaultSize="0" print="0" autoLine="0" r:id="rId23">
            <anchor>
              <from>
                <xdr:col>11</xdr:col>
                <xdr:colOff>9525</xdr:colOff>
                <xdr:row>5</xdr:row>
                <xdr:rowOff>66675</xdr:rowOff>
              </from>
              <to>
                <xdr:col>12</xdr:col>
                <xdr:colOff>190500</xdr:colOff>
                <xdr:row>7</xdr:row>
                <xdr:rowOff>19050</xdr:rowOff>
              </to>
            </anchor>
          </controlPr>
        </control>
      </mc:Choice>
      <mc:Fallback>
        <control shapeId="12293" r:id="rId22" name="Avril"/>
      </mc:Fallback>
    </mc:AlternateContent>
    <mc:AlternateContent xmlns:mc="http://schemas.openxmlformats.org/markup-compatibility/2006">
      <mc:Choice Requires="x14">
        <control shapeId="12292" r:id="rId24" name="Mars">
          <controlPr defaultSize="0" autoLine="0" r:id="rId25">
            <anchor moveWithCells="1">
              <from>
                <xdr:col>11</xdr:col>
                <xdr:colOff>9525</xdr:colOff>
                <xdr:row>3</xdr:row>
                <xdr:rowOff>114300</xdr:rowOff>
              </from>
              <to>
                <xdr:col>12</xdr:col>
                <xdr:colOff>190500</xdr:colOff>
                <xdr:row>5</xdr:row>
                <xdr:rowOff>76200</xdr:rowOff>
              </to>
            </anchor>
          </controlPr>
        </control>
      </mc:Choice>
      <mc:Fallback>
        <control shapeId="12292" r:id="rId24" name="Mars"/>
      </mc:Fallback>
    </mc:AlternateContent>
    <mc:AlternateContent xmlns:mc="http://schemas.openxmlformats.org/markup-compatibility/2006">
      <mc:Choice Requires="x14">
        <control shapeId="12291" r:id="rId26" name="Février">
          <controlPr defaultSize="0" print="0" autoLine="0" r:id="rId27">
            <anchor>
              <from>
                <xdr:col>11</xdr:col>
                <xdr:colOff>9525</xdr:colOff>
                <xdr:row>1</xdr:row>
                <xdr:rowOff>161925</xdr:rowOff>
              </from>
              <to>
                <xdr:col>12</xdr:col>
                <xdr:colOff>190500</xdr:colOff>
                <xdr:row>3</xdr:row>
                <xdr:rowOff>123825</xdr:rowOff>
              </to>
            </anchor>
          </controlPr>
        </control>
      </mc:Choice>
      <mc:Fallback>
        <control shapeId="12291" r:id="rId26" name="Février"/>
      </mc:Fallback>
    </mc:AlternateContent>
  </controls>
  <tableParts count="3">
    <tablePart r:id="rId28"/>
    <tablePart r:id="rId29"/>
    <tablePart r:id="rId30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F9F26-602C-47EF-BCAD-BF5673A8105C}">
  <sheetPr codeName="Feuil13"/>
  <dimension ref="A1:K23"/>
  <sheetViews>
    <sheetView workbookViewId="0">
      <selection activeCell="B14" sqref="B14"/>
    </sheetView>
  </sheetViews>
  <sheetFormatPr baseColWidth="10" defaultRowHeight="15" x14ac:dyDescent="0.25"/>
  <sheetData>
    <row r="1" spans="1:11" x14ac:dyDescent="0.25">
      <c r="A1" t="s">
        <v>17</v>
      </c>
      <c r="B1" t="s">
        <v>10</v>
      </c>
      <c r="C1">
        <v>0</v>
      </c>
    </row>
    <row r="2" spans="1:11" x14ac:dyDescent="0.25">
      <c r="A2" t="s">
        <v>18</v>
      </c>
      <c r="B2">
        <v>2019</v>
      </c>
      <c r="C2">
        <v>50</v>
      </c>
    </row>
    <row r="3" spans="1:11" x14ac:dyDescent="0.25">
      <c r="A3" t="s">
        <v>19</v>
      </c>
      <c r="B3">
        <v>2020</v>
      </c>
      <c r="C3">
        <v>100</v>
      </c>
      <c r="E3" t="e">
        <f>MATCH(Tableau315[Année],B2:B13,0)+2018</f>
        <v>#N/A</v>
      </c>
      <c r="I3" s="36"/>
      <c r="J3" s="36"/>
      <c r="K3" s="36"/>
    </row>
    <row r="4" spans="1:11" x14ac:dyDescent="0.25">
      <c r="A4" t="s">
        <v>20</v>
      </c>
      <c r="B4">
        <v>2021</v>
      </c>
      <c r="E4">
        <f>MATCH(Tableau31526[Année],B2:B13,0)+2018</f>
        <v>2019</v>
      </c>
    </row>
    <row r="5" spans="1:11" x14ac:dyDescent="0.25">
      <c r="A5" t="s">
        <v>21</v>
      </c>
      <c r="B5">
        <v>2022</v>
      </c>
      <c r="E5">
        <f>MATCH(Tableau31525[Année],B2:B13,0)+2018</f>
        <v>2019</v>
      </c>
    </row>
    <row r="6" spans="1:11" x14ac:dyDescent="0.25">
      <c r="A6" t="s">
        <v>22</v>
      </c>
      <c r="B6">
        <v>2023</v>
      </c>
      <c r="E6">
        <f>MATCH(Tableau31524[Année],B2:B13,0)+2018</f>
        <v>2019</v>
      </c>
    </row>
    <row r="7" spans="1:11" x14ac:dyDescent="0.25">
      <c r="A7" t="s">
        <v>23</v>
      </c>
      <c r="B7">
        <v>2024</v>
      </c>
      <c r="E7">
        <f>MATCH(Tableau31523[Année],B2:B13,0)+2018</f>
        <v>2019</v>
      </c>
    </row>
    <row r="8" spans="1:11" x14ac:dyDescent="0.25">
      <c r="A8" t="s">
        <v>24</v>
      </c>
      <c r="B8">
        <v>2025</v>
      </c>
      <c r="E8">
        <f>MATCH(Tableau31522[Année],B2:B13,0)+2018</f>
        <v>2019</v>
      </c>
    </row>
    <row r="9" spans="1:11" x14ac:dyDescent="0.25">
      <c r="A9" t="s">
        <v>25</v>
      </c>
      <c r="B9">
        <v>2026</v>
      </c>
      <c r="E9">
        <f>MATCH(Tableau31521[Année],B2:B13,0)+2018</f>
        <v>2019</v>
      </c>
    </row>
    <row r="10" spans="1:11" x14ac:dyDescent="0.25">
      <c r="A10" t="s">
        <v>26</v>
      </c>
      <c r="B10">
        <v>2027</v>
      </c>
      <c r="E10">
        <f>MATCH(Tableau31520[Année],B2:B13,0)+2018</f>
        <v>2019</v>
      </c>
    </row>
    <row r="11" spans="1:11" x14ac:dyDescent="0.25">
      <c r="A11" t="s">
        <v>27</v>
      </c>
      <c r="B11">
        <v>2028</v>
      </c>
      <c r="E11">
        <f>MATCH(Tableau31519[Année],B2:B13,0)+2018</f>
        <v>2019</v>
      </c>
    </row>
    <row r="12" spans="1:11" x14ac:dyDescent="0.25">
      <c r="A12" t="s">
        <v>28</v>
      </c>
      <c r="B12">
        <v>2029</v>
      </c>
      <c r="E12">
        <f>MATCH(Tableau31518[Année],B2:B13,0)+2018</f>
        <v>2019</v>
      </c>
    </row>
    <row r="13" spans="1:11" x14ac:dyDescent="0.25">
      <c r="A13" t="s">
        <v>29</v>
      </c>
      <c r="B13">
        <v>2030</v>
      </c>
      <c r="E13">
        <f>MATCH(Tableau31517[Année],B2:B13,0)+2018</f>
        <v>2019</v>
      </c>
    </row>
    <row r="14" spans="1:11" x14ac:dyDescent="0.25">
      <c r="B14" t="s">
        <v>31</v>
      </c>
      <c r="E14">
        <f>MATCH(Tableau31516[Année],B2:B13,0)+2018</f>
        <v>2019</v>
      </c>
    </row>
    <row r="20" spans="2:2" x14ac:dyDescent="0.25">
      <c r="B20" t="s">
        <v>11</v>
      </c>
    </row>
    <row r="21" spans="2:2" x14ac:dyDescent="0.25">
      <c r="B21" t="s">
        <v>12</v>
      </c>
    </row>
    <row r="22" spans="2:2" x14ac:dyDescent="0.25">
      <c r="B22" t="s">
        <v>13</v>
      </c>
    </row>
    <row r="23" spans="2:2" x14ac:dyDescent="0.25">
      <c r="B2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4</vt:i4>
      </vt:variant>
    </vt:vector>
  </HeadingPairs>
  <TitlesOfParts>
    <vt:vector size="17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Listes</vt:lpstr>
      <vt:lpstr>Année</vt:lpstr>
      <vt:lpstr>Décembre!Criteres</vt:lpstr>
      <vt:lpstr>Mois</vt:lpstr>
      <vt:lpstr>Statut2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ric</cp:lastModifiedBy>
  <dcterms:created xsi:type="dcterms:W3CDTF">2019-10-22T20:35:31Z</dcterms:created>
  <dcterms:modified xsi:type="dcterms:W3CDTF">2019-10-26T18:37:39Z</dcterms:modified>
</cp:coreProperties>
</file>