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tables/table3.xml" ContentType="application/vnd.openxmlformats-officedocument.spreadsheetml.table+xml"/>
  <Override PartName="/xl/comments2.xml" ContentType="application/vnd.openxmlformats-officedocument.spreadsheetml.comments+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omments3.xml" ContentType="application/vnd.openxmlformats-officedocument.spreadsheetml.comments+xml"/>
  <Override PartName="/xl/tables/table7.xml" ContentType="application/vnd.openxmlformats-officedocument.spreadsheetml.table+xml"/>
  <Override PartName="/xl/comments4.xml" ContentType="application/vnd.openxmlformats-officedocument.spreadsheetml.comments+xml"/>
  <Override PartName="/xl/tables/table8.xml" ContentType="application/vnd.openxmlformats-officedocument.spreadsheetml.table+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codeName="{B08E4597-CF32-672E-EC9B-63DB714DCB7F}"/>
  <workbookPr codeName="ThisWorkbook" defaultThemeVersion="166925"/>
  <mc:AlternateContent xmlns:mc="http://schemas.openxmlformats.org/markup-compatibility/2006">
    <mc:Choice Requires="x15">
      <x15ac:absPath xmlns:x15ac="http://schemas.microsoft.com/office/spreadsheetml/2010/11/ac" url="C:\LesDocuments\LesExcels\"/>
    </mc:Choice>
  </mc:AlternateContent>
  <xr:revisionPtr revIDLastSave="0" documentId="13_ncr:1_{4C7D3963-D397-47BB-8F50-9A8D9494F758}" xr6:coauthVersionLast="45" xr6:coauthVersionMax="45" xr10:uidLastSave="{00000000-0000-0000-0000-000000000000}"/>
  <bookViews>
    <workbookView xWindow="-24120" yWindow="-120" windowWidth="24240" windowHeight="13140" xr2:uid="{640EB4E2-0543-4ABF-BF40-26D3E9E79902}"/>
  </bookViews>
  <sheets>
    <sheet name="Menu" sheetId="2" r:id="rId1"/>
    <sheet name="Trvx Déploiement Fourniture" sheetId="18" r:id="rId2"/>
    <sheet name="Dév. Logiciel" sheetId="19" r:id="rId3"/>
    <sheet name="Plateforme" sheetId="20" r:id="rId4"/>
    <sheet name="Sorties Stock" sheetId="21" r:id="rId5"/>
    <sheet name="Travaux VDI" sheetId="22" r:id="rId6"/>
    <sheet name="Plateforme (beta)" sheetId="3" r:id="rId7"/>
    <sheet name="Dév. Logiciel (beta)" sheetId="7" r:id="rId8"/>
    <sheet name="Trvx Dépl Fourn. (beta)" sheetId="13" r:id="rId9"/>
    <sheet name="Sorties Stock (beta)" sheetId="8" r:id="rId10"/>
    <sheet name="Travaux VDI (beta)" sheetId="11" r:id="rId11"/>
    <sheet name="Corps" sheetId="1"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5" i="19" l="1"/>
  <c r="L15" i="19" s="1"/>
  <c r="M15" i="19"/>
  <c r="N15" i="19"/>
  <c r="K14" i="19"/>
  <c r="L14" i="19" s="1"/>
  <c r="M14" i="19"/>
  <c r="N14" i="19"/>
  <c r="K20" i="20" l="1"/>
  <c r="L20" i="20" s="1"/>
  <c r="M20" i="20"/>
  <c r="N20" i="20"/>
  <c r="K19" i="20" l="1"/>
  <c r="L19" i="20" s="1"/>
  <c r="M19" i="20"/>
  <c r="N19" i="20"/>
  <c r="K18" i="20" l="1"/>
  <c r="L18" i="20" s="1"/>
  <c r="M18" i="20"/>
  <c r="N18" i="20"/>
  <c r="K17" i="20" l="1"/>
  <c r="L17" i="20" s="1"/>
  <c r="M17" i="20"/>
  <c r="N17" i="20"/>
  <c r="B3" i="20" l="1"/>
  <c r="K11" i="22"/>
  <c r="K11" i="21"/>
  <c r="N11" i="22"/>
  <c r="B3" i="22" s="1"/>
  <c r="N11" i="21"/>
  <c r="B3" i="21" s="1"/>
  <c r="N11" i="20"/>
  <c r="N12" i="20"/>
  <c r="N13" i="20"/>
  <c r="N14" i="20"/>
  <c r="N15" i="20"/>
  <c r="N16" i="20"/>
  <c r="N11" i="18"/>
  <c r="N12" i="18"/>
  <c r="N13" i="18"/>
  <c r="N11" i="19"/>
  <c r="N12" i="19"/>
  <c r="N13" i="19"/>
  <c r="B5" i="18" l="1"/>
  <c r="B5" i="20"/>
  <c r="B5" i="19"/>
  <c r="G7" i="2" s="1"/>
  <c r="C37" i="2"/>
  <c r="C32" i="2"/>
  <c r="G29" i="2"/>
  <c r="G28" i="2"/>
  <c r="G23" i="2"/>
  <c r="C15" i="2"/>
  <c r="C14" i="2"/>
  <c r="G4" i="2"/>
  <c r="C4" i="2"/>
  <c r="M12" i="20"/>
  <c r="M13" i="20"/>
  <c r="M14" i="20"/>
  <c r="M15" i="20"/>
  <c r="M16" i="20"/>
  <c r="M11" i="20"/>
  <c r="K12" i="20"/>
  <c r="K13" i="20"/>
  <c r="K14" i="20"/>
  <c r="K15" i="20"/>
  <c r="K16" i="20"/>
  <c r="K11" i="20"/>
  <c r="B3" i="19"/>
  <c r="G5" i="2" s="1"/>
  <c r="M11" i="19"/>
  <c r="M12" i="19"/>
  <c r="M13" i="19"/>
  <c r="K11" i="19"/>
  <c r="K12" i="19"/>
  <c r="K13" i="19"/>
  <c r="B3" i="18"/>
  <c r="C5" i="2" l="1"/>
  <c r="M12" i="18"/>
  <c r="M13" i="18"/>
  <c r="M11" i="18"/>
  <c r="B5" i="21" l="1"/>
  <c r="G26" i="2" s="1"/>
  <c r="L16" i="20"/>
  <c r="L15" i="20"/>
  <c r="L14" i="20"/>
  <c r="L13" i="20"/>
  <c r="L12" i="20"/>
  <c r="L13" i="19"/>
  <c r="L12" i="19"/>
  <c r="L11" i="19"/>
  <c r="B7" i="19"/>
  <c r="B4" i="19"/>
  <c r="G6" i="2" s="1"/>
  <c r="G17" i="13"/>
  <c r="G16" i="13"/>
  <c r="B4" i="21" l="1"/>
  <c r="G25" i="2" s="1"/>
  <c r="G24" i="2"/>
  <c r="B7" i="20"/>
  <c r="C17" i="2"/>
  <c r="B6" i="21"/>
  <c r="G27" i="2" s="1"/>
  <c r="B8" i="19"/>
  <c r="G10" i="2" s="1"/>
  <c r="G9" i="2"/>
  <c r="B6" i="22"/>
  <c r="C36" i="2" s="1"/>
  <c r="C33" i="2"/>
  <c r="B6" i="18"/>
  <c r="C8" i="2" s="1"/>
  <c r="C7" i="2"/>
  <c r="B6" i="19"/>
  <c r="G8" i="2" s="1"/>
  <c r="B4" i="22"/>
  <c r="C34" i="2" s="1"/>
  <c r="B5" i="22"/>
  <c r="C35" i="2" s="1"/>
  <c r="B6" i="20"/>
  <c r="C18" i="2" s="1"/>
  <c r="B7" i="18"/>
  <c r="B8" i="20" l="1"/>
  <c r="C20" i="2" s="1"/>
  <c r="C19" i="2"/>
  <c r="B8" i="18"/>
  <c r="C10" i="2" s="1"/>
  <c r="C9" i="2"/>
  <c r="C26" i="2"/>
  <c r="C27" i="2" s="1"/>
  <c r="G17" i="2"/>
  <c r="G18" i="2" s="1"/>
  <c r="B5" i="3"/>
  <c r="B6" i="3" s="1"/>
  <c r="B5" i="7"/>
  <c r="B6" i="7" s="1"/>
  <c r="B5" i="13"/>
  <c r="B6" i="13" s="1"/>
  <c r="C24" i="2"/>
  <c r="C25" i="2" s="1"/>
  <c r="B3" i="3"/>
  <c r="G15" i="2"/>
  <c r="G12" i="7"/>
  <c r="G11" i="7"/>
  <c r="B3" i="7"/>
  <c r="G16" i="3"/>
  <c r="B7" i="7" l="1"/>
  <c r="G19" i="2"/>
  <c r="G20" i="2" s="1"/>
  <c r="B7" i="3"/>
  <c r="B8" i="3" s="1"/>
  <c r="C28" i="2"/>
  <c r="C29" i="2" s="1"/>
  <c r="B8" i="7"/>
  <c r="B7" i="13"/>
  <c r="B8" i="13" s="1"/>
  <c r="G16" i="2"/>
  <c r="K13" i="3"/>
  <c r="G14" i="3" l="1"/>
  <c r="K12" i="3" l="1"/>
  <c r="G12" i="3" l="1"/>
  <c r="B3" i="11"/>
  <c r="B6" i="11" s="1"/>
  <c r="G15" i="3"/>
  <c r="G11" i="3"/>
  <c r="B4" i="11" l="1"/>
  <c r="B5" i="11"/>
  <c r="G13" i="7" l="1"/>
  <c r="B3" i="8" l="1"/>
  <c r="K11" i="13" l="1"/>
  <c r="G13" i="13"/>
  <c r="G12" i="13" l="1"/>
  <c r="G11" i="13" l="1"/>
  <c r="B3" i="13"/>
  <c r="B4" i="13" l="1"/>
  <c r="B4" i="7" l="1"/>
  <c r="B6" i="8" l="1"/>
  <c r="B4" i="8"/>
  <c r="B5" i="8"/>
  <c r="G13" i="3" l="1"/>
  <c r="B4" i="3" l="1"/>
  <c r="Q156" i="1"/>
  <c r="P156" i="1"/>
  <c r="Q96" i="1" l="1"/>
  <c r="P96" i="1"/>
  <c r="Q93" i="1"/>
  <c r="P93" i="1"/>
  <c r="F83" i="1"/>
  <c r="G83" i="1" s="1"/>
  <c r="G82" i="1"/>
  <c r="F65" i="1"/>
  <c r="G65" i="1" s="1"/>
  <c r="F66" i="1"/>
  <c r="G66" i="1" s="1"/>
  <c r="F67" i="1"/>
  <c r="G67" i="1" s="1"/>
  <c r="F70" i="1"/>
  <c r="G70" i="1" s="1"/>
  <c r="F71" i="1"/>
  <c r="G71" i="1" s="1"/>
  <c r="F72" i="1"/>
  <c r="G72" i="1" s="1"/>
  <c r="F73" i="1"/>
  <c r="G73" i="1" s="1"/>
  <c r="F74" i="1"/>
  <c r="G74" i="1" s="1"/>
  <c r="F75" i="1"/>
  <c r="G75" i="1" s="1"/>
  <c r="F78" i="1"/>
  <c r="G78" i="1" s="1"/>
  <c r="F79" i="1"/>
  <c r="G79" i="1" s="1"/>
  <c r="F87" i="1"/>
  <c r="G87" i="1" s="1"/>
  <c r="F88" i="1"/>
  <c r="G88" i="1" s="1"/>
  <c r="F94" i="1"/>
  <c r="G94" i="1" s="1"/>
  <c r="Q50" i="1"/>
  <c r="P50" i="1"/>
  <c r="F95" i="1" l="1"/>
  <c r="G95" i="1" s="1"/>
  <c r="F92" i="1"/>
  <c r="G92" i="1" s="1"/>
  <c r="F80" i="1"/>
  <c r="G80" i="1" s="1"/>
  <c r="F76" i="1"/>
  <c r="G76" i="1" s="1"/>
  <c r="F68" i="1"/>
  <c r="F164" i="1"/>
  <c r="G164" i="1" s="1"/>
  <c r="F165" i="1"/>
  <c r="G165" i="1" s="1"/>
  <c r="F166" i="1"/>
  <c r="G166" i="1" s="1"/>
  <c r="F167" i="1"/>
  <c r="G167" i="1" s="1"/>
  <c r="F168" i="1"/>
  <c r="G168" i="1" s="1"/>
  <c r="F169" i="1"/>
  <c r="G169" i="1" s="1"/>
  <c r="F170" i="1"/>
  <c r="G170" i="1" s="1"/>
  <c r="F171" i="1"/>
  <c r="G171" i="1" s="1"/>
  <c r="F172" i="1"/>
  <c r="G172" i="1" s="1"/>
  <c r="F158" i="1"/>
  <c r="G158" i="1" s="1"/>
  <c r="F159" i="1"/>
  <c r="G159" i="1" s="1"/>
  <c r="F160" i="1"/>
  <c r="G160" i="1" s="1"/>
  <c r="F161" i="1"/>
  <c r="G161" i="1" s="1"/>
  <c r="G68" i="1" l="1"/>
  <c r="F84" i="1"/>
  <c r="G84" i="1" s="1"/>
  <c r="F173" i="1"/>
  <c r="G173" i="1" s="1"/>
  <c r="F162" i="1"/>
  <c r="G162" i="1" l="1"/>
  <c r="F174" i="1"/>
  <c r="G174" i="1" s="1"/>
  <c r="F147" i="1" l="1"/>
  <c r="G147" i="1" s="1"/>
  <c r="F139" i="1"/>
  <c r="G139" i="1" s="1"/>
  <c r="F140" i="1"/>
  <c r="G140" i="1" s="1"/>
  <c r="F141" i="1"/>
  <c r="G141" i="1" s="1"/>
  <c r="F144" i="1"/>
  <c r="G144" i="1" s="1"/>
  <c r="F145" i="1"/>
  <c r="G145" i="1" s="1"/>
  <c r="F146" i="1"/>
  <c r="G146" i="1" s="1"/>
  <c r="F142" i="1" l="1"/>
  <c r="G142" i="1" l="1"/>
  <c r="F135" i="1" l="1"/>
  <c r="F126" i="1"/>
  <c r="G126" i="1" s="1"/>
  <c r="F130" i="1"/>
  <c r="G130" i="1" s="1"/>
  <c r="F131" i="1"/>
  <c r="G131" i="1" s="1"/>
  <c r="F127" i="1"/>
  <c r="G127" i="1" s="1"/>
  <c r="F125" i="1"/>
  <c r="G125" i="1" s="1"/>
  <c r="F124" i="1"/>
  <c r="G124" i="1" s="1"/>
  <c r="F123" i="1"/>
  <c r="G123" i="1" s="1"/>
  <c r="F111" i="1"/>
  <c r="G111" i="1" s="1"/>
  <c r="F112" i="1"/>
  <c r="G112" i="1" s="1"/>
  <c r="F113" i="1"/>
  <c r="G113" i="1" s="1"/>
  <c r="F114" i="1"/>
  <c r="G114" i="1" s="1"/>
  <c r="F115" i="1"/>
  <c r="G115" i="1" s="1"/>
  <c r="F116" i="1"/>
  <c r="G116" i="1" s="1"/>
  <c r="F117" i="1"/>
  <c r="G117" i="1" s="1"/>
  <c r="F118" i="1"/>
  <c r="G118" i="1" s="1"/>
  <c r="F119" i="1"/>
  <c r="G119" i="1" s="1"/>
  <c r="F120" i="1"/>
  <c r="G120" i="1" s="1"/>
  <c r="F105" i="1"/>
  <c r="G105" i="1" s="1"/>
  <c r="F106" i="1"/>
  <c r="G106" i="1" s="1"/>
  <c r="F107" i="1"/>
  <c r="G107" i="1" s="1"/>
  <c r="F108" i="1"/>
  <c r="G108" i="1" s="1"/>
  <c r="F121" i="1"/>
  <c r="G121" i="1" s="1"/>
  <c r="F122" i="1"/>
  <c r="G122" i="1" s="1"/>
  <c r="G135" i="1" l="1"/>
  <c r="F136" i="1"/>
  <c r="G136" i="1" s="1"/>
  <c r="F132" i="1"/>
  <c r="G132" i="1" s="1"/>
  <c r="F128" i="1"/>
  <c r="G128" i="1" s="1"/>
  <c r="F109" i="1"/>
  <c r="G109" i="1" s="1"/>
  <c r="F133" i="1" l="1"/>
  <c r="G133" i="1" s="1"/>
  <c r="F97" i="1" l="1"/>
  <c r="G97" i="1" s="1"/>
  <c r="F98" i="1"/>
  <c r="G98" i="1" s="1"/>
  <c r="F99" i="1"/>
  <c r="F101" i="1"/>
  <c r="G101" i="1" s="1"/>
  <c r="F59" i="1"/>
  <c r="G59" i="1" s="1"/>
  <c r="F60" i="1"/>
  <c r="G60" i="1" s="1"/>
  <c r="F52" i="1"/>
  <c r="G52" i="1" s="1"/>
  <c r="F53" i="1"/>
  <c r="G53" i="1" s="1"/>
  <c r="F46" i="1"/>
  <c r="G46" i="1" s="1"/>
  <c r="F45" i="1"/>
  <c r="G45" i="1" s="1"/>
  <c r="F41" i="1"/>
  <c r="G41" i="1" s="1"/>
  <c r="F40" i="1"/>
  <c r="G40" i="1" s="1"/>
  <c r="F37" i="1"/>
  <c r="G37" i="1" s="1"/>
  <c r="F36" i="1"/>
  <c r="G36" i="1" s="1"/>
  <c r="F11" i="1"/>
  <c r="G11" i="1" s="1"/>
  <c r="F8" i="1"/>
  <c r="G8" i="1" s="1"/>
  <c r="F4" i="1"/>
  <c r="G4" i="1" s="1"/>
  <c r="F21" i="1"/>
  <c r="G21" i="1" s="1"/>
  <c r="F22" i="1"/>
  <c r="G22" i="1" s="1"/>
  <c r="F25" i="1"/>
  <c r="G25" i="1" s="1"/>
  <c r="F26" i="1"/>
  <c r="G26" i="1" s="1"/>
  <c r="F30" i="1"/>
  <c r="G30" i="1" s="1"/>
  <c r="F31" i="1"/>
  <c r="G31" i="1" s="1"/>
  <c r="F32" i="1"/>
  <c r="G32" i="1" s="1"/>
  <c r="G99" i="1" l="1"/>
  <c r="F100" i="1"/>
  <c r="F42" i="1"/>
  <c r="G42" i="1" s="1"/>
  <c r="F61" i="1"/>
  <c r="G61" i="1" s="1"/>
  <c r="F56" i="1"/>
  <c r="G56" i="1" s="1"/>
  <c r="F33" i="1"/>
  <c r="G33" i="1" s="1"/>
  <c r="F23" i="1"/>
  <c r="F27" i="1"/>
  <c r="G27" i="1" s="1"/>
  <c r="G100" i="1" l="1"/>
  <c r="F102" i="1"/>
  <c r="G102" i="1" s="1"/>
  <c r="G23" i="1"/>
  <c r="F12" i="1" l="1"/>
  <c r="F13" i="1"/>
  <c r="G13" i="1" s="1"/>
  <c r="F14" i="1"/>
  <c r="G14" i="1" s="1"/>
  <c r="F15" i="1"/>
  <c r="G15" i="1" s="1"/>
  <c r="F47" i="1"/>
  <c r="F96" i="1"/>
  <c r="G96" i="1" s="1"/>
  <c r="F148" i="1"/>
  <c r="F150" i="1"/>
  <c r="G150" i="1" s="1"/>
  <c r="F154" i="1"/>
  <c r="F177" i="1"/>
  <c r="F178" i="1"/>
  <c r="G178" i="1" s="1"/>
  <c r="F6" i="1"/>
  <c r="G6" i="1" s="1"/>
  <c r="F5" i="1"/>
  <c r="G177" i="1" l="1"/>
  <c r="F179" i="1"/>
  <c r="G179" i="1" s="1"/>
  <c r="G154" i="1"/>
  <c r="G155" i="1" s="1"/>
  <c r="F155" i="1"/>
  <c r="G148" i="1"/>
  <c r="F151" i="1"/>
  <c r="F9" i="1"/>
  <c r="G9" i="1" s="1"/>
  <c r="G5" i="1"/>
  <c r="G47" i="1"/>
  <c r="F48" i="1"/>
  <c r="F49" i="1" s="1"/>
  <c r="G12" i="1"/>
  <c r="F16" i="1"/>
  <c r="G16" i="1" s="1"/>
  <c r="G151" i="1" l="1"/>
  <c r="F152" i="1"/>
  <c r="G152" i="1" s="1"/>
  <c r="G49" i="1"/>
  <c r="G48" i="1"/>
  <c r="F17" i="1"/>
  <c r="G17" i="1" s="1"/>
  <c r="B4" i="18"/>
  <c r="G15" i="18"/>
  <c r="K11" i="18" l="1"/>
  <c r="C6" i="2"/>
  <c r="K12" i="18"/>
  <c r="L12" i="18" s="1"/>
  <c r="K13" i="18"/>
  <c r="L13" i="18" s="1"/>
  <c r="P13" i="18" l="1"/>
  <c r="P12" i="18"/>
  <c r="L11" i="18"/>
  <c r="B4" i="20"/>
  <c r="L11" i="20" l="1"/>
  <c r="C1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KERFERS Guillaume (P)</author>
  </authors>
  <commentList>
    <comment ref="G11" authorId="0" shapeId="0" xr:uid="{0311469F-1978-4541-81A1-58C5BC54847F}">
      <text>
        <r>
          <rPr>
            <b/>
            <sz val="9"/>
            <color indexed="81"/>
            <rFont val="Tahoma"/>
            <family val="2"/>
          </rPr>
          <t>KERFERS Guillaume (P):</t>
        </r>
        <r>
          <rPr>
            <sz val="9"/>
            <color indexed="81"/>
            <rFont val="Tahoma"/>
            <family val="2"/>
          </rPr>
          <t xml:space="preserve">
</t>
        </r>
        <r>
          <rPr>
            <u/>
            <sz val="11"/>
            <color indexed="81"/>
            <rFont val="Tahoma"/>
            <family val="2"/>
          </rPr>
          <t>1ère réception:</t>
        </r>
        <r>
          <rPr>
            <sz val="11"/>
            <color indexed="81"/>
            <rFont val="Tahoma"/>
            <family val="2"/>
          </rPr>
          <t xml:space="preserve">
Etat des lieux de l'existant : OK
Livraison des specs détaillées en version D : OK</t>
        </r>
      </text>
    </comment>
    <comment ref="G12" authorId="0" shapeId="0" xr:uid="{55AD7FD9-FA53-41CB-958C-627462EDE567}">
      <text>
        <r>
          <rPr>
            <b/>
            <sz val="9"/>
            <color indexed="81"/>
            <rFont val="Tahoma"/>
            <family val="2"/>
          </rPr>
          <t>KERFERS Guillaume (P):</t>
        </r>
        <r>
          <rPr>
            <sz val="9"/>
            <color indexed="81"/>
            <rFont val="Tahoma"/>
            <family val="2"/>
          </rPr>
          <t xml:space="preserve">
</t>
        </r>
        <r>
          <rPr>
            <u/>
            <sz val="11"/>
            <color indexed="81"/>
            <rFont val="Tahoma"/>
            <family val="2"/>
          </rPr>
          <t xml:space="preserve">2ème Réception
</t>
        </r>
        <r>
          <rPr>
            <sz val="11"/>
            <color indexed="81"/>
            <rFont val="Tahoma"/>
            <family val="2"/>
          </rPr>
          <t xml:space="preserve">
Etat des lieux de l'existant : 100%
Spécifications détaillées : 100%
Développements hardware : 100%
Développement logiciels : 50 %
Développement outil de test : 0%</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KERFERS Guillaume (P)</author>
  </authors>
  <commentList>
    <comment ref="B2" authorId="0" shapeId="0" xr:uid="{054AFE09-4334-49C0-90C7-2513B9DCDE48}">
      <text>
        <r>
          <rPr>
            <b/>
            <sz val="9"/>
            <color indexed="81"/>
            <rFont val="Tahoma"/>
            <family val="2"/>
          </rPr>
          <t>KERFERS Guillaume (P):</t>
        </r>
        <r>
          <rPr>
            <sz val="9"/>
            <color indexed="81"/>
            <rFont val="Tahoma"/>
            <family val="2"/>
          </rPr>
          <t xml:space="preserve">
</t>
        </r>
        <r>
          <rPr>
            <sz val="14"/>
            <color indexed="81"/>
            <rFont val="Tahoma"/>
            <family val="2"/>
          </rPr>
          <t>11 k € : EDT
20 k € : STE</t>
        </r>
      </text>
    </comment>
    <comment ref="J11" authorId="0" shapeId="0" xr:uid="{999D8336-95B2-4199-A5DD-3A980598FA8E}">
      <text>
        <r>
          <rPr>
            <b/>
            <sz val="9"/>
            <color indexed="81"/>
            <rFont val="Tahoma"/>
            <family val="2"/>
          </rPr>
          <t>KERFERS Guillaume (P):</t>
        </r>
        <r>
          <rPr>
            <sz val="9"/>
            <color indexed="81"/>
            <rFont val="Tahoma"/>
            <family val="2"/>
          </rPr>
          <t xml:space="preserve">
</t>
        </r>
        <r>
          <rPr>
            <sz val="11"/>
            <color indexed="81"/>
            <rFont val="Tahoma"/>
            <family val="2"/>
          </rPr>
          <t>Devis DVD1 404 880 à 18 893,24€ mais "mis à dispo" à 13 162,16€ car l'option 4a non incluse.</t>
        </r>
      </text>
    </comment>
    <comment ref="G12" authorId="0" shapeId="0" xr:uid="{1134FB95-1F37-494C-AC10-938C4427A259}">
      <text>
        <r>
          <rPr>
            <b/>
            <sz val="9"/>
            <color indexed="81"/>
            <rFont val="Tahoma"/>
            <family val="2"/>
          </rPr>
          <t>KERFERS Guillaume (P):</t>
        </r>
        <r>
          <rPr>
            <sz val="9"/>
            <color indexed="81"/>
            <rFont val="Tahoma"/>
            <family val="2"/>
          </rPr>
          <t xml:space="preserve">
</t>
        </r>
        <r>
          <rPr>
            <sz val="11"/>
            <color indexed="81"/>
            <rFont val="Tahoma"/>
            <family val="2"/>
          </rPr>
          <t xml:space="preserve">Contrôleur de processus et du réseau 230V + ATPLAYER
Module de Voix sur IP 2 entrées / 2 sorties RS232/485, 4 contacts secs
Pupitre télésono (+combiné) Symphonie
</t>
        </r>
      </text>
    </comment>
    <comment ref="B16" authorId="0" shapeId="0" xr:uid="{701DD385-A300-4AE9-B132-0924C2844CE9}">
      <text>
        <r>
          <rPr>
            <b/>
            <sz val="9"/>
            <color indexed="81"/>
            <rFont val="Tahoma"/>
            <family val="2"/>
          </rPr>
          <t>KERFERS Guillaume (P):</t>
        </r>
        <r>
          <rPr>
            <sz val="9"/>
            <color indexed="81"/>
            <rFont val="Tahoma"/>
            <family val="2"/>
          </rPr>
          <t xml:space="preserve">
</t>
        </r>
        <r>
          <rPr>
            <sz val="11"/>
            <color indexed="81"/>
            <rFont val="Tahoma"/>
            <family val="2"/>
          </rPr>
          <t>Option non prise en compte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KERFERS Guillaume (P)</author>
  </authors>
  <commentList>
    <comment ref="B2" authorId="0" shapeId="0" xr:uid="{753CFBB2-0872-4175-BF56-1C937FB06824}">
      <text>
        <r>
          <rPr>
            <b/>
            <sz val="9"/>
            <color indexed="81"/>
            <rFont val="Tahoma"/>
            <family val="2"/>
          </rPr>
          <t>KERFERS Guillaume (P):</t>
        </r>
        <r>
          <rPr>
            <sz val="9"/>
            <color indexed="81"/>
            <rFont val="Tahoma"/>
            <family val="2"/>
          </rPr>
          <t xml:space="preserve">
</t>
        </r>
        <r>
          <rPr>
            <sz val="14"/>
            <color indexed="81"/>
            <rFont val="Tahoma"/>
            <family val="2"/>
          </rPr>
          <t>11 k € : EDT
20 k € : STE</t>
        </r>
      </text>
    </comment>
    <comment ref="E11" authorId="0" shapeId="0" xr:uid="{0ED0A540-9869-4DA3-AA46-C2083CF47B07}">
      <text>
        <r>
          <rPr>
            <b/>
            <sz val="9"/>
            <color indexed="81"/>
            <rFont val="Tahoma"/>
            <family val="2"/>
          </rPr>
          <t>KERFERS Guillaume (P):</t>
        </r>
        <r>
          <rPr>
            <sz val="9"/>
            <color indexed="81"/>
            <rFont val="Tahoma"/>
            <family val="2"/>
          </rPr>
          <t xml:space="preserve">
</t>
        </r>
        <r>
          <rPr>
            <sz val="11"/>
            <color indexed="81"/>
            <rFont val="Tahoma"/>
            <family val="2"/>
          </rPr>
          <t>Devis DVD1 404 880 à 18 893,24€ mais "mis à dispo" à 13 162,16€ car l'option 4a non incluse.</t>
        </r>
      </text>
    </comment>
    <comment ref="L12" authorId="0" shapeId="0" xr:uid="{7616FB7B-FAFE-43D3-A7EA-0C16451EC2CC}">
      <text>
        <r>
          <rPr>
            <b/>
            <sz val="9"/>
            <color indexed="81"/>
            <rFont val="Tahoma"/>
            <family val="2"/>
          </rPr>
          <t>KERFERS Guillaume (P):</t>
        </r>
        <r>
          <rPr>
            <sz val="9"/>
            <color indexed="81"/>
            <rFont val="Tahoma"/>
            <family val="2"/>
          </rPr>
          <t xml:space="preserve">
</t>
        </r>
        <r>
          <rPr>
            <sz val="11"/>
            <color indexed="81"/>
            <rFont val="Tahoma"/>
            <family val="2"/>
          </rPr>
          <t xml:space="preserve">Contrôleur de processus et du réseau 230V + ATPLAYER
Module de Voix sur IP 2 entrées / 2 sorties RS232/485, 4 contacts secs
Pupitre télésono (+combiné) Symphonie
</t>
        </r>
      </text>
    </comment>
    <comment ref="B16" authorId="0" shapeId="0" xr:uid="{BA9678F4-A055-41E8-864C-50513158C818}">
      <text>
        <r>
          <rPr>
            <b/>
            <sz val="9"/>
            <color indexed="81"/>
            <rFont val="Tahoma"/>
            <family val="2"/>
          </rPr>
          <t>KERFERS Guillaume (P):</t>
        </r>
        <r>
          <rPr>
            <sz val="9"/>
            <color indexed="81"/>
            <rFont val="Tahoma"/>
            <family val="2"/>
          </rPr>
          <t xml:space="preserve">
</t>
        </r>
        <r>
          <rPr>
            <sz val="11"/>
            <color indexed="81"/>
            <rFont val="Tahoma"/>
            <family val="2"/>
          </rPr>
          <t>Option non prise en compte</t>
        </r>
      </text>
    </comment>
    <comment ref="F22" authorId="0" shapeId="0" xr:uid="{C45F2779-90DC-4398-878F-C72AFB1FA03F}">
      <text>
        <r>
          <rPr>
            <b/>
            <sz val="9"/>
            <color indexed="81"/>
            <rFont val="Tahoma"/>
            <family val="2"/>
          </rPr>
          <t>KERFERS Guillaume (P):</t>
        </r>
        <r>
          <rPr>
            <sz val="9"/>
            <color indexed="81"/>
            <rFont val="Tahoma"/>
            <family val="2"/>
          </rPr>
          <t xml:space="preserve">
plateforme 
4a Option 1 non prise</t>
        </r>
      </text>
    </comment>
    <comment ref="G28" authorId="0" shapeId="0" xr:uid="{C6AC414B-8356-4F2C-BB78-C0714BBB6346}">
      <text>
        <r>
          <rPr>
            <b/>
            <sz val="9"/>
            <color indexed="81"/>
            <rFont val="Tahoma"/>
            <family val="2"/>
          </rPr>
          <t>KERFERS Guillaume (P):</t>
        </r>
        <r>
          <rPr>
            <sz val="9"/>
            <color indexed="81"/>
            <rFont val="Tahoma"/>
            <family val="2"/>
          </rPr>
          <t xml:space="preserve">
</t>
        </r>
        <r>
          <rPr>
            <sz val="14"/>
            <color indexed="81"/>
            <rFont val="Tahoma"/>
            <family val="2"/>
          </rPr>
          <t>9078,67 HT prévu
1 pupitre de télésono + presta MES : non commandé</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KERFERS Guillaume (P)</author>
  </authors>
  <commentList>
    <comment ref="L11" authorId="0" shapeId="0" xr:uid="{3CA74185-62B1-4C39-B75A-19B1AEA05608}">
      <text>
        <r>
          <rPr>
            <b/>
            <sz val="9"/>
            <color indexed="81"/>
            <rFont val="Tahoma"/>
            <family val="2"/>
          </rPr>
          <t>KERFERS Guillaume (P):</t>
        </r>
        <r>
          <rPr>
            <sz val="9"/>
            <color indexed="81"/>
            <rFont val="Tahoma"/>
            <family val="2"/>
          </rPr>
          <t xml:space="preserve">
</t>
        </r>
        <r>
          <rPr>
            <u/>
            <sz val="11"/>
            <color indexed="81"/>
            <rFont val="Tahoma"/>
            <family val="2"/>
          </rPr>
          <t>1ère réception:</t>
        </r>
        <r>
          <rPr>
            <sz val="11"/>
            <color indexed="81"/>
            <rFont val="Tahoma"/>
            <family val="2"/>
          </rPr>
          <t xml:space="preserve">
Etat des lieux de l'existant : OK
Livraison des specs détaillées en version D : OK</t>
        </r>
      </text>
    </comment>
    <comment ref="L12" authorId="0" shapeId="0" xr:uid="{C3D3E789-0099-482E-BA6C-9588EAFEDFB1}">
      <text>
        <r>
          <rPr>
            <b/>
            <sz val="9"/>
            <color indexed="81"/>
            <rFont val="Tahoma"/>
            <family val="2"/>
          </rPr>
          <t>KERFERS Guillaume (P):</t>
        </r>
        <r>
          <rPr>
            <sz val="9"/>
            <color indexed="81"/>
            <rFont val="Tahoma"/>
            <family val="2"/>
          </rPr>
          <t xml:space="preserve">
</t>
        </r>
        <r>
          <rPr>
            <u/>
            <sz val="11"/>
            <color indexed="81"/>
            <rFont val="Tahoma"/>
            <family val="2"/>
          </rPr>
          <t xml:space="preserve">2ème Réception
</t>
        </r>
        <r>
          <rPr>
            <sz val="11"/>
            <color indexed="81"/>
            <rFont val="Tahoma"/>
            <family val="2"/>
          </rPr>
          <t xml:space="preserve">
Etat des lieux de l'existant : 100%
Spécifications détaillées : 100%
Développements hardware : 100%
Développement logiciels : 50 %
Développement outil de test : 0%</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KERFERS Guillaume (P)</author>
  </authors>
  <commentList>
    <comment ref="O96" authorId="0" shapeId="0" xr:uid="{3D58D6CD-EA76-4FF9-9169-19376DC83297}">
      <text>
        <r>
          <rPr>
            <b/>
            <sz val="12"/>
            <color indexed="81"/>
            <rFont val="Tahoma"/>
            <family val="2"/>
          </rPr>
          <t>KERFERS Guillaume (P):</t>
        </r>
        <r>
          <rPr>
            <sz val="12"/>
            <color indexed="81"/>
            <rFont val="Tahoma"/>
            <family val="2"/>
          </rPr>
          <t xml:space="preserve">
9078,67 HT prévu
manque 1 pupitre de télésono + presta MES</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Requête - BCT 00736629  - Archean - Fourniture Télésono + Prestations de déploiement sur s" description="Connexion à la requête « BCT 00736629  - Archean - Fourniture Télésono + Prestations de déploiement sur s » dans le classeur." type="5" refreshedVersion="0" background="1">
    <dbPr connection="Provider=Microsoft.Mashup.OleDb.1;Data Source=$Workbook$;Location=BCT 00736629  - Archean - Fourniture Télésono + Prestations de déploiement sur s;Extended Properties=&quot;&quot;" command="SELECT * FROM [BCT 00736629  - Archean - Fourniture Télésono + Prestations de déploiement sur s]"/>
  </connection>
</connections>
</file>

<file path=xl/sharedStrings.xml><?xml version="1.0" encoding="utf-8"?>
<sst xmlns="http://schemas.openxmlformats.org/spreadsheetml/2006/main" count="772" uniqueCount="271">
  <si>
    <t>BCT - Archean - Fourniture Télésono + Prestations de déploiement sur site</t>
  </si>
  <si>
    <t>BCT - Archean - Fourniture Télésono pour Plateforme GARE PLAISYR</t>
  </si>
  <si>
    <t>BCT - Archean MAJ Baie PF TOR</t>
  </si>
  <si>
    <t>BCT 00710631 Archean (interfaces)</t>
  </si>
  <si>
    <t>BCT 00732705 - Archean - Fourniture Télésono pour Plateforme CDSMG PLAISYR</t>
  </si>
  <si>
    <t>OLS - Ineo - Prestations de Déploiement CDSMG RER A</t>
  </si>
  <si>
    <t>OLS - Ineo - Prestations de Déploiement Troncon Central RER A</t>
  </si>
  <si>
    <t>OLS - Ineo - Travaux d'évolution Plateforme GARE PLAISYR</t>
  </si>
  <si>
    <t>OLS - STERIA</t>
  </si>
  <si>
    <t>OLS733699  - ATEIS - mise à jour baie ATEIS plateforme</t>
  </si>
  <si>
    <t>Type de travaux</t>
  </si>
  <si>
    <t>Numéro commande</t>
  </si>
  <si>
    <t>Titulaire</t>
  </si>
  <si>
    <t>Resp. RATP</t>
  </si>
  <si>
    <t>N° du BER</t>
  </si>
  <si>
    <t>date réception</t>
  </si>
  <si>
    <t>Gare + CDSMG</t>
  </si>
  <si>
    <t>DVD1 404 861</t>
  </si>
  <si>
    <t>Montant HT</t>
  </si>
  <si>
    <t>Désignation</t>
  </si>
  <si>
    <t>Contrôleur de processus et du réseau 230V + ATPLAYER</t>
  </si>
  <si>
    <t>Pupitre télésono (+combiné) Symphonie</t>
  </si>
  <si>
    <t>Module de Voix sur IP 2 entrées / 2 sorties RS232/485, 4 contacts secs</t>
  </si>
  <si>
    <t>Quantité</t>
  </si>
  <si>
    <t>Matériel PCS (CDSMG ?)</t>
  </si>
  <si>
    <t>Matériel Station</t>
  </si>
  <si>
    <t>ATRACKMLA</t>
  </si>
  <si>
    <t>TTC</t>
  </si>
  <si>
    <t>CDSMG</t>
  </si>
  <si>
    <t>PU HT</t>
  </si>
  <si>
    <t>Prestation de service</t>
  </si>
  <si>
    <t>Suivi de projet et étude spécifique de PCS</t>
  </si>
  <si>
    <t>PCS - Etape 1 - Configuration TSONO</t>
  </si>
  <si>
    <t>Etape 2 - Installation et raccordement rack</t>
  </si>
  <si>
    <t>Etape 3 - Test et retour arrière</t>
  </si>
  <si>
    <t>Etape 4 - Bascule</t>
  </si>
  <si>
    <t>Sous-total</t>
  </si>
  <si>
    <t>TOTAL</t>
  </si>
  <si>
    <t>Archean</t>
  </si>
  <si>
    <t>DVD1 404 880</t>
  </si>
  <si>
    <t>Plateforme</t>
  </si>
  <si>
    <t xml:space="preserve">1 - MLA plateforme </t>
  </si>
  <si>
    <t>1 - Baie ATEIS CSONO V2 (LS)</t>
  </si>
  <si>
    <t>Prestation de jour</t>
  </si>
  <si>
    <t>2a - Option 1Baie ATEIS (TOR)</t>
  </si>
  <si>
    <r>
      <rPr>
        <b/>
        <sz val="14"/>
        <color theme="1"/>
        <rFont val="Calibri"/>
        <family val="2"/>
        <scheme val="minor"/>
      </rPr>
      <t>Description fichier</t>
    </r>
    <r>
      <rPr>
        <sz val="14"/>
        <color theme="1"/>
        <rFont val="Calibri"/>
        <family val="2"/>
        <scheme val="minor"/>
      </rPr>
      <t xml:space="preserve"> / </t>
    </r>
    <r>
      <rPr>
        <i/>
        <u/>
        <sz val="14"/>
        <color theme="1"/>
        <rFont val="Calibri"/>
        <family val="2"/>
        <scheme val="minor"/>
      </rPr>
      <t>Titre presta</t>
    </r>
  </si>
  <si>
    <t>2b - Option 2 (si mise à niveau impossible)</t>
  </si>
  <si>
    <t>Fourniture du simulateur ATEIS TOR qui aura été développé dans le cadre des DEV pour la recette usine.</t>
  </si>
  <si>
    <t>Simulateur TOR</t>
  </si>
  <si>
    <t>3 - Evolution de la baie pour fonctionnel TOR</t>
  </si>
  <si>
    <t>Commande d'un BIP + Interface ATRERA + Prestation de câblage + Mise en service du Rack TSONO pour baie BOUYER LS</t>
  </si>
  <si>
    <t>4a - Option 1 (si mise à niveau possible)</t>
  </si>
  <si>
    <t>Commande d'un BIP + Interface ATRERA + prestation de câblage + Mise en service du Rack TSONO pour baie BOUYER TOR</t>
  </si>
  <si>
    <t>4b - Option 2 (si Fonctionnel TOR impossible)</t>
  </si>
  <si>
    <t>Fourniture du simulateur BOUYER TOR qui aura été développé dans le cadre des DEV pour la recette usine.</t>
  </si>
  <si>
    <t>EDT / Sylvain</t>
  </si>
  <si>
    <t>BCT - Archean - MLA CDSMG  reception spec état des lieux / développement télésono ligne</t>
  </si>
  <si>
    <t>1 - Etude</t>
  </si>
  <si>
    <t xml:space="preserve">Spécifications détaillées </t>
  </si>
  <si>
    <t>Essais sites de l'existant</t>
  </si>
  <si>
    <t>3 - Développement</t>
  </si>
  <si>
    <t>4 - Outil de test
CSONO v2, Modbus et TOR</t>
  </si>
  <si>
    <t>STE / Andel</t>
  </si>
  <si>
    <t>Ateïs</t>
  </si>
  <si>
    <t xml:space="preserve">Intervention Baie plateforme pour mise à jour version logiciel ver IDA4 standard xm 2.8 17b </t>
  </si>
  <si>
    <t>Assistance sur site d'une journée - Projet RATP
1/2 journée sur audit baie en plateforme
1/2 journée FORMATION IDA4RS</t>
  </si>
  <si>
    <t>Frais de déplacement</t>
  </si>
  <si>
    <t>P1921252</t>
  </si>
  <si>
    <t>Module de Voix sur IP 2 entrées / 2 sorties RS232/485</t>
  </si>
  <si>
    <t>Prestation de mise en service</t>
  </si>
  <si>
    <t>P1821097</t>
  </si>
  <si>
    <t>Main d'oeuvre pour un Technicien</t>
  </si>
  <si>
    <t>Fourniture à la demande (ne pas indiquer de prix, sera utilisé pour le suivi)</t>
  </si>
  <si>
    <t>Installation d'un rack dans une baie</t>
  </si>
  <si>
    <t>Gestion de projet</t>
  </si>
  <si>
    <t>Attestation de visite</t>
  </si>
  <si>
    <t>Plan de prévention ou PPSPS (coordonnateur de travaux principal ou secondaire)</t>
  </si>
  <si>
    <t>Assistance à maîtrise d'oeuvre (Réunions, essais, relevé…)</t>
  </si>
  <si>
    <t>Réalisation du DOE, opération de 5 000 à 15 000 euros</t>
  </si>
  <si>
    <t>Détail des prestations</t>
  </si>
  <si>
    <t>Installation d'un noeud de station</t>
  </si>
  <si>
    <t>Installation d'un boîtier réseau supplémentaire</t>
  </si>
  <si>
    <t>Installation d'un microphone</t>
  </si>
  <si>
    <t>Installation du boîtier "local" de transfert écran clavier trackball</t>
  </si>
  <si>
    <t>Installation d’un ecran-clavier-trackball</t>
  </si>
  <si>
    <t>Fourniture et pose de dalle métallique perforée ou support de type Câblofil</t>
  </si>
  <si>
    <t>Percement d'une trémie de section 150 dans une maçonnerie &lt;20cm</t>
  </si>
  <si>
    <t>Démontage et remise en place de faux plafond ou faux plancher avec façonnage éventuel de dalles</t>
  </si>
  <si>
    <t>Pose de câbles sur chemin existant</t>
  </si>
  <si>
    <t xml:space="preserve">Fourniture et pose de cordons écrantés de brassage et de raccordement </t>
  </si>
  <si>
    <t>Détail des prestations de dépose (en fin de déploiement)</t>
  </si>
  <si>
    <t>Dépose d'un micro</t>
  </si>
  <si>
    <t>Dépose d'une carte (ampli, source, alimentation, …)</t>
  </si>
  <si>
    <t>Installation ou remplacement d'une prise réseau supplémentaire sur un boîtier existant</t>
  </si>
  <si>
    <t>INEO</t>
  </si>
  <si>
    <t>Prestations de déploiement télésono pour les gares du tronçon central RER A</t>
  </si>
  <si>
    <t>Déploiement TC</t>
  </si>
  <si>
    <t>Dépose d'une baie (renouvellement)</t>
  </si>
  <si>
    <t>Nettoyage de la baie BOUYER</t>
  </si>
  <si>
    <t>Location d'un véhicule automobile avec chauffeur hors prestation prévue au bordereau</t>
  </si>
  <si>
    <t>Installation d'une baie (renouvellement)</t>
  </si>
  <si>
    <t>Prestations de création IHM télésono (AGS6) + IHM CDSMG sans vue télésono</t>
  </si>
  <si>
    <t>Gare + CDSMG (prod)</t>
  </si>
  <si>
    <t>Fourniture à la demande</t>
  </si>
  <si>
    <t>Fourniture et pose de jarretière entre 2 réglettes de raccordement sur réglette à plots vissés soudés ou CAD (autodénudante)</t>
  </si>
  <si>
    <t>Installation d'un écran-clavier-trackball</t>
  </si>
  <si>
    <t xml:space="preserve">Installation d'un microphone </t>
  </si>
  <si>
    <t>OLS 00733830 - INEO - Travaux d'évolution Plateforme CDSMG PLAISYR / évolution de la plateforme CDSMG
Installation d'un ND CDSMG AGS6 et de deux PO ainsi que d'un système de télésonorisation avec combinés</t>
  </si>
  <si>
    <t>P1912014</t>
  </si>
  <si>
    <t>M2E190049-00733830</t>
  </si>
  <si>
    <t>Mis à dispo HT</t>
  </si>
  <si>
    <t>Consommé HT</t>
  </si>
  <si>
    <t xml:space="preserve">Mis à dispo TTC </t>
  </si>
  <si>
    <t>Consommé TTC</t>
  </si>
  <si>
    <t>Commentaires</t>
  </si>
  <si>
    <t>Lien fichiers</t>
  </si>
  <si>
    <t>BCT - Archean - MLA CDSMG reception spec etat des lieux</t>
  </si>
  <si>
    <t>00710631</t>
  </si>
  <si>
    <t>Offre de prix N° 716705</t>
  </si>
  <si>
    <t>Offre de prix uniquement</t>
  </si>
  <si>
    <t>1- Etude</t>
  </si>
  <si>
    <t>Recette usine</t>
  </si>
  <si>
    <t>2 - Plateforme</t>
  </si>
  <si>
    <t>BAIE - 42U CABLEE</t>
  </si>
  <si>
    <t>CONTROLEUR de processus</t>
  </si>
  <si>
    <t>Préparation Documentation</t>
  </si>
  <si>
    <t>Prestation de mise en service (plusieurs fois)</t>
  </si>
  <si>
    <t>Développement hardware</t>
  </si>
  <si>
    <t>Développement Logiciel</t>
  </si>
  <si>
    <t>4 - Outil de test</t>
  </si>
  <si>
    <t>Développement outil de test interface / CSONO v2, Modbus et TOR</t>
  </si>
  <si>
    <t>Développement télésono Ligne A</t>
  </si>
  <si>
    <t>Développement télésono Ligne</t>
  </si>
  <si>
    <t xml:space="preserve">1 - Etude </t>
  </si>
  <si>
    <t>CSONO v2, Modbus et TOR</t>
  </si>
  <si>
    <t>Développement télésono</t>
  </si>
  <si>
    <t>???</t>
  </si>
  <si>
    <t>DVD1 401 861</t>
  </si>
  <si>
    <t>doublon</t>
  </si>
  <si>
    <t>BER inconnu, pas de détail</t>
  </si>
  <si>
    <t>00732705</t>
  </si>
  <si>
    <t>OLS - INEO - Prestations de Déploiement Tronçon Central RER A</t>
  </si>
  <si>
    <t>Sopra Steria</t>
  </si>
  <si>
    <t>STE / Patience</t>
  </si>
  <si>
    <t>OLS 00733830 - INEO - Travaux d'évolution Plateforme CDSMG PLAISYR</t>
  </si>
  <si>
    <t>Demande de diagnostic sur la baie de Plateforme</t>
  </si>
  <si>
    <t>Asistance sur site d'une journée 
1/2 journée sur audit baie en plateforme
1/2 journée FORMATION IDA4RS</t>
  </si>
  <si>
    <t xml:space="preserve">Frais de déplacement techniciens </t>
  </si>
  <si>
    <t>OLS733699 - ATEIS - mise à jour baie ATEIS plateforme</t>
  </si>
  <si>
    <t>TABLEAUX DE SUIVI TRAVAUX MLA Phase 1</t>
  </si>
  <si>
    <t>Retour MENU</t>
  </si>
  <si>
    <t>Lien fichier</t>
  </si>
  <si>
    <t>Déploiement CDSMG RER A</t>
  </si>
  <si>
    <t>Déploiement Troncon Central RER A</t>
  </si>
  <si>
    <t>Type de prestation</t>
  </si>
  <si>
    <t>Tableau de suivi plateforme</t>
  </si>
  <si>
    <t>Tableau de suivi développement logiciel</t>
  </si>
  <si>
    <t>Création IHM AGS6 / AGS1</t>
  </si>
  <si>
    <t>Développement télésono - Archean (interfaces)</t>
  </si>
  <si>
    <t>Fourniture Télésono pour Plateforme GARE PLAISYR</t>
  </si>
  <si>
    <t>MAJ Baie PF TOR</t>
  </si>
  <si>
    <t>Fourniture Télésono pour Plateforme CDSMG PLAISYR</t>
  </si>
  <si>
    <t>Travaux d'évolution Plateforme GARE PLAISYR</t>
  </si>
  <si>
    <t>Mise à jour baie ATEIS plateforme</t>
  </si>
  <si>
    <t>BCT 00736629</t>
  </si>
  <si>
    <t>N° Commande</t>
  </si>
  <si>
    <t>P1925839</t>
  </si>
  <si>
    <t>Reception (€)</t>
  </si>
  <si>
    <t>Reception (%)</t>
  </si>
  <si>
    <t>Déploiement sur site (gare + CDSMG) et fournitures télésono sur site</t>
  </si>
  <si>
    <t>Ce qui a été receptionné</t>
  </si>
  <si>
    <t>EDT</t>
  </si>
  <si>
    <t>Montant BER</t>
  </si>
  <si>
    <t>Restant HT</t>
  </si>
  <si>
    <t>Voir commentaire</t>
  </si>
  <si>
    <t>25 % de la commande</t>
  </si>
  <si>
    <t>Tableau de suivi Travaux de Déploiement et Fourniture</t>
  </si>
  <si>
    <t>Travaux de déploiement et fourniture</t>
  </si>
  <si>
    <t>Sorties Stock</t>
  </si>
  <si>
    <t>Tableau de suivi Sorties Stock</t>
  </si>
  <si>
    <t>Date Réception</t>
  </si>
  <si>
    <t>Réception (%)</t>
  </si>
  <si>
    <t>BCT 00710631 Archean (Interfaces)</t>
  </si>
  <si>
    <t>BCT 00710631</t>
  </si>
  <si>
    <t>Tableau de suivi VDI</t>
  </si>
  <si>
    <t>BCT 00732705</t>
  </si>
  <si>
    <t>P1921251</t>
  </si>
  <si>
    <t xml:space="preserve">EDT </t>
  </si>
  <si>
    <t>Travaux d'évolution Plateforme CDSMG PLAISYR / évolution de la plateforme CDSMG</t>
  </si>
  <si>
    <t>Tout</t>
  </si>
  <si>
    <t>OLS 00733699  - ATEIS - mise à jour baie ATEIS plateforme</t>
  </si>
  <si>
    <t>OLS 00733830</t>
  </si>
  <si>
    <t>OLS 00733699</t>
  </si>
  <si>
    <t>Estimation</t>
  </si>
  <si>
    <t>Développement logiciel</t>
  </si>
  <si>
    <t>Plateforme STE</t>
  </si>
  <si>
    <t>Plateforme EDT</t>
  </si>
  <si>
    <t>Travaux VDI</t>
  </si>
  <si>
    <t>CONSOMME (k€)</t>
  </si>
  <si>
    <t>Mis à dispo</t>
  </si>
  <si>
    <t xml:space="preserve">Consommé </t>
  </si>
  <si>
    <t xml:space="preserve">Restant </t>
  </si>
  <si>
    <t>MER DELTA mis à dispo / estimation
voir définition : receptionné / montant BER / mis à dispo / consommé / restant
Avoir une vue sur mis à dispo - estimation : OUI</t>
  </si>
  <si>
    <t>MIS A DISPO (k€)</t>
  </si>
  <si>
    <t>MIS A DISPO / Estimation (%)</t>
  </si>
  <si>
    <t>RESTANT / Estimation (k€)</t>
  </si>
  <si>
    <t>RESTANT / Estimation (%)</t>
  </si>
  <si>
    <r>
      <t>CONSOMME (k</t>
    </r>
    <r>
      <rPr>
        <sz val="11"/>
        <color theme="1"/>
        <rFont val="Calibri"/>
        <family val="2"/>
      </rPr>
      <t>€)</t>
    </r>
  </si>
  <si>
    <t>Estimation (k€)</t>
  </si>
  <si>
    <t>En attente</t>
  </si>
  <si>
    <t>CONSOMME / Estimation (%)</t>
  </si>
  <si>
    <t/>
  </si>
  <si>
    <t xml:space="preserve"> </t>
  </si>
  <si>
    <t>gregre</t>
  </si>
  <si>
    <t>BCT 1</t>
  </si>
  <si>
    <t>BCT1</t>
  </si>
  <si>
    <t>BCT 1010101</t>
  </si>
  <si>
    <t>vrgfre</t>
  </si>
  <si>
    <t>gregegr</t>
  </si>
  <si>
    <t>f'"f"'f"f"'f"'f'"f'</t>
  </si>
  <si>
    <t>frfrfr</t>
  </si>
  <si>
    <t>gregegre</t>
  </si>
  <si>
    <t>gregergre</t>
  </si>
  <si>
    <t>gregregre</t>
  </si>
  <si>
    <t>gregreg</t>
  </si>
  <si>
    <t>Consommé</t>
  </si>
  <si>
    <t>Restant</t>
  </si>
  <si>
    <t>Montant engagé</t>
  </si>
  <si>
    <t>MONTANT ENGAGE (k€)</t>
  </si>
  <si>
    <t>MONTANT ENGAGE / Estimation (%)</t>
  </si>
  <si>
    <t>date Réception</t>
  </si>
  <si>
    <t>Ce qui a été réceptionné</t>
  </si>
  <si>
    <t>Réception</t>
  </si>
  <si>
    <t>Calcul somme montant engagé</t>
  </si>
  <si>
    <t>Pas encore 1</t>
  </si>
  <si>
    <t>Pas encore 2</t>
  </si>
  <si>
    <t>Calcul montant engagé</t>
  </si>
  <si>
    <t>Pas encore 3</t>
  </si>
  <si>
    <t>ns</t>
  </si>
  <si>
    <t>Pas encore 4</t>
  </si>
  <si>
    <t>Pas encore 6</t>
  </si>
  <si>
    <r>
      <t>TODOLIST
1)</t>
    </r>
    <r>
      <rPr>
        <b/>
        <u/>
        <sz val="11"/>
        <color rgb="FFFF0000"/>
        <rFont val="Calibri"/>
        <family val="2"/>
        <scheme val="minor"/>
      </rPr>
      <t xml:space="preserve"> Ajouter le Restant / montant engagé</t>
    </r>
    <r>
      <rPr>
        <b/>
        <sz val="11"/>
        <rFont val="Calibri"/>
        <family val="2"/>
        <scheme val="minor"/>
      </rPr>
      <t xml:space="preserve">
2</t>
    </r>
    <r>
      <rPr>
        <b/>
        <u/>
        <sz val="11"/>
        <color rgb="FFFF0000"/>
        <rFont val="Calibri"/>
        <family val="2"/>
        <scheme val="minor"/>
      </rPr>
      <t>) Vérifier plateforme STE et EDT
3) automatiser platforme EDT et STE</t>
    </r>
    <r>
      <rPr>
        <b/>
        <sz val="11"/>
        <rFont val="Calibri"/>
        <family val="2"/>
        <scheme val="minor"/>
      </rPr>
      <t xml:space="preserve">
3) Trouver méthode pour automatiser la fonction de charger des données automatiquement quand elles existent dans le userform.
4) Trouver méthdode pour change la vue des camembert avec un bouton.
5) Ajouter une fonction modifier / supprimer commande dans chaque feuille 
6) Ajouter bouton ajouter commande dans chaque feuille
7) Mettre un petit tuto sur le côté 
</t>
    </r>
    <r>
      <rPr>
        <b/>
        <sz val="11"/>
        <color theme="3" tint="0.39997558519241921"/>
        <rFont val="Calibri"/>
        <family val="2"/>
        <scheme val="minor"/>
      </rPr>
      <t>6) Si 4 / 5 et 6 OK et après multiuples vérifications, bloquer les différentes feuilles pour n'avoir que le userform en tant qu'IHM</t>
    </r>
    <r>
      <rPr>
        <b/>
        <sz val="11"/>
        <rFont val="Calibri"/>
        <family val="2"/>
        <scheme val="minor"/>
      </rPr>
      <t xml:space="preserve">
</t>
    </r>
  </si>
  <si>
    <t>OLS00736716</t>
  </si>
  <si>
    <t xml:space="preserve">P1925836 </t>
  </si>
  <si>
    <t>JeanMichel001</t>
  </si>
  <si>
    <t>qwe</t>
  </si>
  <si>
    <t>P55</t>
  </si>
  <si>
    <t>Le teste</t>
  </si>
  <si>
    <t>BCT88A777W</t>
  </si>
  <si>
    <t>Mise à jour ATEIS</t>
  </si>
  <si>
    <t>Jean-Michel</t>
  </si>
  <si>
    <t>Querty</t>
  </si>
  <si>
    <t>P77B</t>
  </si>
  <si>
    <t>LeTeste</t>
  </si>
  <si>
    <t>blablabla</t>
  </si>
  <si>
    <t>55,55</t>
  </si>
  <si>
    <t>ert</t>
  </si>
  <si>
    <t>rt</t>
  </si>
  <si>
    <t>ret</t>
  </si>
  <si>
    <t>P77B2222</t>
  </si>
  <si>
    <t>19/05/2020</t>
  </si>
  <si>
    <t>LeTeste222</t>
  </si>
  <si>
    <t>777,22</t>
  </si>
  <si>
    <t>7,9</t>
  </si>
  <si>
    <t>16247,5</t>
  </si>
  <si>
    <t>BCT999999</t>
  </si>
  <si>
    <t>Création d'un test</t>
  </si>
  <si>
    <t>Bidule</t>
  </si>
  <si>
    <t>P99999</t>
  </si>
  <si>
    <t>Oui un petit lien</t>
  </si>
  <si>
    <t>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</si>
</sst>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0.0"/>
  </numFmts>
  <fonts count="32" x14ac:knownFonts="1">
    <font>
      <sz val="11"/>
      <color theme="1"/>
      <name val="Calibri"/>
      <family val="2"/>
      <scheme val="minor"/>
    </font>
    <font>
      <b/>
      <sz val="11"/>
      <color theme="1"/>
      <name val="Calibri"/>
      <family val="2"/>
      <scheme val="minor"/>
    </font>
    <font>
      <sz val="14"/>
      <color theme="1"/>
      <name val="Calibri"/>
      <family val="2"/>
      <scheme val="minor"/>
    </font>
    <font>
      <i/>
      <u/>
      <sz val="11"/>
      <color theme="1"/>
      <name val="Calibri"/>
      <family val="2"/>
      <scheme val="minor"/>
    </font>
    <font>
      <b/>
      <u/>
      <sz val="11"/>
      <color theme="1"/>
      <name val="Calibri"/>
      <family val="2"/>
      <scheme val="minor"/>
    </font>
    <font>
      <i/>
      <u/>
      <sz val="14"/>
      <color theme="1"/>
      <name val="Calibri"/>
      <family val="2"/>
      <scheme val="minor"/>
    </font>
    <font>
      <b/>
      <sz val="14"/>
      <color theme="1"/>
      <name val="Calibri"/>
      <family val="2"/>
      <scheme val="minor"/>
    </font>
    <font>
      <u/>
      <sz val="11"/>
      <color theme="10"/>
      <name val="Calibri"/>
      <family val="2"/>
      <scheme val="minor"/>
    </font>
    <font>
      <b/>
      <sz val="12"/>
      <color indexed="81"/>
      <name val="Tahoma"/>
      <family val="2"/>
    </font>
    <font>
      <sz val="12"/>
      <color indexed="81"/>
      <name val="Tahoma"/>
      <family val="2"/>
    </font>
    <font>
      <i/>
      <sz val="11"/>
      <color theme="1"/>
      <name val="Calibri"/>
      <family val="2"/>
      <scheme val="minor"/>
    </font>
    <font>
      <b/>
      <sz val="9"/>
      <color indexed="81"/>
      <name val="Tahoma"/>
      <family val="2"/>
    </font>
    <font>
      <sz val="9"/>
      <color indexed="81"/>
      <name val="Tahoma"/>
      <family val="2"/>
    </font>
    <font>
      <sz val="11"/>
      <color indexed="81"/>
      <name val="Tahoma"/>
      <family val="2"/>
    </font>
    <font>
      <sz val="14"/>
      <color indexed="81"/>
      <name val="Tahoma"/>
      <family val="2"/>
    </font>
    <font>
      <sz val="24"/>
      <color theme="1"/>
      <name val="Calibri"/>
      <family val="2"/>
      <scheme val="minor"/>
    </font>
    <font>
      <b/>
      <sz val="18"/>
      <color theme="10"/>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1"/>
      <name val="Calibri"/>
      <family val="2"/>
      <scheme val="minor"/>
    </font>
    <font>
      <b/>
      <sz val="18"/>
      <color theme="0"/>
      <name val="Calibri"/>
      <family val="2"/>
      <scheme val="minor"/>
    </font>
    <font>
      <u/>
      <sz val="11"/>
      <color indexed="81"/>
      <name val="Tahoma"/>
      <family val="2"/>
    </font>
    <font>
      <sz val="24"/>
      <color theme="0"/>
      <name val="Calibri"/>
      <family val="2"/>
      <scheme val="minor"/>
    </font>
    <font>
      <sz val="11"/>
      <color theme="1"/>
      <name val="Calibri"/>
      <family val="2"/>
    </font>
    <font>
      <b/>
      <sz val="12"/>
      <color theme="0"/>
      <name val="Calibri"/>
      <family val="2"/>
      <scheme val="minor"/>
    </font>
    <font>
      <b/>
      <i/>
      <sz val="28"/>
      <color theme="0"/>
      <name val="Calibri"/>
      <family val="2"/>
      <scheme val="minor"/>
    </font>
    <font>
      <b/>
      <sz val="14"/>
      <name val="Calibri"/>
      <family val="2"/>
      <scheme val="minor"/>
    </font>
    <font>
      <b/>
      <sz val="11"/>
      <name val="Calibri"/>
      <family val="2"/>
      <scheme val="minor"/>
    </font>
    <font>
      <b/>
      <u/>
      <sz val="11"/>
      <color rgb="FFFF0000"/>
      <name val="Calibri"/>
      <family val="2"/>
      <scheme val="minor"/>
    </font>
    <font>
      <sz val="22"/>
      <color rgb="FF000000"/>
      <name val="Calibri"/>
      <family val="2"/>
    </font>
    <font>
      <b/>
      <sz val="11"/>
      <color theme="3" tint="0.39997558519241921"/>
      <name val="Calibri"/>
      <family val="2"/>
      <scheme val="minor"/>
    </font>
  </fonts>
  <fills count="15">
    <fill>
      <patternFill patternType="none"/>
    </fill>
    <fill>
      <patternFill patternType="gray125"/>
    </fill>
    <fill>
      <patternFill patternType="lightUp"/>
    </fill>
    <fill>
      <patternFill patternType="solid">
        <fgColor indexed="65"/>
        <bgColor indexed="64"/>
      </patternFill>
    </fill>
    <fill>
      <patternFill patternType="solid">
        <fgColor theme="7" tint="0.79998168889431442"/>
        <bgColor indexed="64"/>
      </patternFill>
    </fill>
    <fill>
      <patternFill patternType="lightUp">
        <bgColor theme="7" tint="0.79998168889431442"/>
      </patternFill>
    </fill>
    <fill>
      <patternFill patternType="solid">
        <fgColor rgb="FFFF0000"/>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gray0625"/>
    </fill>
    <fill>
      <patternFill patternType="lightUp">
        <bgColor theme="0"/>
      </patternFill>
    </fill>
    <fill>
      <patternFill patternType="gray0625">
        <bgColor theme="4" tint="-0.249977111117893"/>
      </patternFill>
    </fill>
    <fill>
      <patternFill patternType="gray0625">
        <fgColor rgb="FFFF0000"/>
        <bgColor theme="4" tint="-0.249977111117893"/>
      </patternFill>
    </fill>
    <fill>
      <patternFill patternType="solid">
        <fgColor rgb="FFFECECA"/>
        <bgColor indexed="64"/>
      </patternFill>
    </fill>
  </fills>
  <borders count="2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7" fillId="0" borderId="0" applyNumberFormat="0" applyFill="0" applyBorder="0" applyAlignment="0" applyProtection="0"/>
    <xf numFmtId="9" fontId="17" fillId="0" borderId="0" applyFont="0" applyFill="0" applyBorder="0" applyAlignment="0" applyProtection="0"/>
  </cellStyleXfs>
  <cellXfs count="368">
    <xf numFmtId="0" fontId="0" fillId="0" borderId="0" xfId="0"/>
    <xf numFmtId="164" fontId="0" fillId="0" borderId="0" xfId="0" applyNumberFormat="1"/>
    <xf numFmtId="0" fontId="1" fillId="0" borderId="1" xfId="0" applyFont="1" applyBorder="1"/>
    <xf numFmtId="164" fontId="0" fillId="0" borderId="2" xfId="0" applyNumberFormat="1" applyBorder="1"/>
    <xf numFmtId="0" fontId="3" fillId="0" borderId="4" xfId="0" applyFont="1" applyBorder="1"/>
    <xf numFmtId="0" fontId="0" fillId="0" borderId="0" xfId="0" applyBorder="1"/>
    <xf numFmtId="164" fontId="0" fillId="0" borderId="0" xfId="0" applyNumberFormat="1" applyBorder="1"/>
    <xf numFmtId="0" fontId="0" fillId="0" borderId="4" xfId="0" applyBorder="1"/>
    <xf numFmtId="164" fontId="0" fillId="0" borderId="7" xfId="0" applyNumberFormat="1" applyBorder="1"/>
    <xf numFmtId="164" fontId="1" fillId="0" borderId="7" xfId="0" applyNumberFormat="1" applyFont="1" applyBorder="1"/>
    <xf numFmtId="0" fontId="0" fillId="0" borderId="4" xfId="0" applyBorder="1" applyAlignment="1">
      <alignment wrapText="1"/>
    </xf>
    <xf numFmtId="0" fontId="1" fillId="0" borderId="1" xfId="0" applyFont="1" applyBorder="1" applyAlignment="1">
      <alignment wrapText="1"/>
    </xf>
    <xf numFmtId="0" fontId="0" fillId="0" borderId="0" xfId="0" applyBorder="1" applyAlignment="1">
      <alignment wrapText="1"/>
    </xf>
    <xf numFmtId="0" fontId="1" fillId="0" borderId="4" xfId="0" applyFont="1" applyBorder="1"/>
    <xf numFmtId="0" fontId="0" fillId="0" borderId="0" xfId="0" applyFont="1" applyBorder="1"/>
    <xf numFmtId="164" fontId="0" fillId="0" borderId="0" xfId="0" applyNumberFormat="1" applyFont="1" applyBorder="1"/>
    <xf numFmtId="0" fontId="0" fillId="0" borderId="4" xfId="0" applyFont="1" applyBorder="1"/>
    <xf numFmtId="164" fontId="1" fillId="0" borderId="0" xfId="0" applyNumberFormat="1" applyFont="1" applyBorder="1"/>
    <xf numFmtId="0" fontId="0" fillId="0" borderId="0" xfId="0" applyFont="1" applyBorder="1" applyAlignment="1">
      <alignment wrapText="1"/>
    </xf>
    <xf numFmtId="0" fontId="0" fillId="0" borderId="0" xfId="0" applyFont="1" applyFill="1" applyBorder="1"/>
    <xf numFmtId="0" fontId="0" fillId="0" borderId="0" xfId="0" applyFont="1" applyFill="1" applyBorder="1" applyAlignment="1">
      <alignment wrapText="1"/>
    </xf>
    <xf numFmtId="0" fontId="1" fillId="2" borderId="2" xfId="0" applyFont="1" applyFill="1" applyBorder="1"/>
    <xf numFmtId="164" fontId="0" fillId="2" borderId="2" xfId="0" applyNumberFormat="1" applyFill="1" applyBorder="1"/>
    <xf numFmtId="0" fontId="0" fillId="2" borderId="0" xfId="0" applyFill="1" applyBorder="1"/>
    <xf numFmtId="164" fontId="0" fillId="2" borderId="0" xfId="0" applyNumberFormat="1" applyFill="1" applyBorder="1"/>
    <xf numFmtId="0" fontId="1" fillId="0" borderId="4" xfId="0" applyFont="1" applyBorder="1" applyAlignment="1">
      <alignment wrapText="1"/>
    </xf>
    <xf numFmtId="0" fontId="1" fillId="2" borderId="0" xfId="0" applyFont="1" applyFill="1" applyBorder="1"/>
    <xf numFmtId="164" fontId="1" fillId="2" borderId="0" xfId="0" applyNumberFormat="1" applyFont="1" applyFill="1" applyBorder="1"/>
    <xf numFmtId="164" fontId="1" fillId="2" borderId="2" xfId="0" applyNumberFormat="1" applyFont="1" applyFill="1" applyBorder="1"/>
    <xf numFmtId="0" fontId="0" fillId="0" borderId="0" xfId="0" applyAlignment="1">
      <alignment vertical="center" wrapText="1"/>
    </xf>
    <xf numFmtId="0" fontId="0" fillId="4" borderId="4" xfId="0" applyFill="1" applyBorder="1"/>
    <xf numFmtId="0" fontId="0" fillId="5" borderId="0" xfId="0" applyFill="1" applyBorder="1"/>
    <xf numFmtId="164" fontId="0" fillId="5" borderId="0" xfId="0" applyNumberFormat="1" applyFill="1" applyBorder="1"/>
    <xf numFmtId="0" fontId="0" fillId="4" borderId="4" xfId="0" applyFill="1" applyBorder="1" applyAlignment="1">
      <alignment wrapText="1"/>
    </xf>
    <xf numFmtId="0" fontId="0" fillId="4" borderId="0" xfId="0" applyFill="1" applyBorder="1"/>
    <xf numFmtId="164" fontId="0" fillId="4" borderId="0" xfId="0" applyNumberFormat="1" applyFill="1" applyBorder="1"/>
    <xf numFmtId="164" fontId="1" fillId="0" borderId="7" xfId="0" applyNumberFormat="1" applyFont="1" applyFill="1" applyBorder="1"/>
    <xf numFmtId="49" fontId="0" fillId="0" borderId="0" xfId="0" applyNumberFormat="1" applyBorder="1"/>
    <xf numFmtId="0" fontId="0" fillId="0" borderId="0" xfId="0" applyBorder="1" applyAlignment="1">
      <alignment vertical="center"/>
    </xf>
    <xf numFmtId="0" fontId="0" fillId="0" borderId="0" xfId="0" applyAlignment="1">
      <alignment vertical="center"/>
    </xf>
    <xf numFmtId="0" fontId="1" fillId="0" borderId="4" xfId="0" applyFont="1" applyFill="1" applyBorder="1"/>
    <xf numFmtId="164" fontId="1" fillId="0" borderId="0" xfId="0" applyNumberFormat="1" applyFont="1" applyFill="1" applyBorder="1"/>
    <xf numFmtId="164" fontId="0" fillId="0" borderId="0" xfId="0" applyNumberFormat="1" applyFill="1" applyBorder="1"/>
    <xf numFmtId="0" fontId="0" fillId="0" borderId="0" xfId="0" applyFill="1"/>
    <xf numFmtId="0" fontId="0" fillId="0" borderId="4" xfId="0" applyFont="1" applyFill="1" applyBorder="1"/>
    <xf numFmtId="164" fontId="0" fillId="0" borderId="0" xfId="0" applyNumberFormat="1" applyFont="1" applyFill="1" applyBorder="1"/>
    <xf numFmtId="0" fontId="0" fillId="2" borderId="0" xfId="0" applyFont="1" applyFill="1" applyBorder="1"/>
    <xf numFmtId="164" fontId="0" fillId="2" borderId="0" xfId="0" applyNumberFormat="1" applyFont="1" applyFill="1" applyBorder="1"/>
    <xf numFmtId="0" fontId="4" fillId="2" borderId="0" xfId="0" applyFont="1" applyFill="1" applyBorder="1" applyAlignment="1"/>
    <xf numFmtId="0" fontId="0" fillId="0" borderId="4" xfId="0" applyFont="1" applyBorder="1" applyAlignment="1">
      <alignment horizontal="left"/>
    </xf>
    <xf numFmtId="0" fontId="4" fillId="2" borderId="0" xfId="0" applyFont="1" applyFill="1" applyBorder="1" applyAlignment="1">
      <alignment horizontal="center"/>
    </xf>
    <xf numFmtId="0" fontId="0" fillId="2" borderId="0" xfId="0" applyFont="1" applyFill="1" applyBorder="1" applyAlignment="1">
      <alignment horizontal="left"/>
    </xf>
    <xf numFmtId="0" fontId="0" fillId="2" borderId="2" xfId="0" applyFont="1" applyFill="1" applyBorder="1"/>
    <xf numFmtId="164" fontId="0" fillId="2" borderId="2" xfId="0" applyNumberFormat="1" applyFont="1" applyFill="1" applyBorder="1"/>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1" fillId="0" borderId="4" xfId="0" applyFont="1" applyBorder="1" applyAlignment="1"/>
    <xf numFmtId="0" fontId="0" fillId="6" borderId="0" xfId="0" applyFill="1"/>
    <xf numFmtId="0" fontId="0" fillId="9" borderId="0" xfId="0" applyFill="1"/>
    <xf numFmtId="0" fontId="0" fillId="0" borderId="0" xfId="0" applyFill="1" applyAlignment="1"/>
    <xf numFmtId="4" fontId="0" fillId="0" borderId="0" xfId="0" applyNumberFormat="1"/>
    <xf numFmtId="2" fontId="0" fillId="0" borderId="0" xfId="0" applyNumberFormat="1"/>
    <xf numFmtId="0" fontId="0" fillId="9" borderId="0" xfId="0" applyFill="1" applyAlignment="1">
      <alignment vertical="center"/>
    </xf>
    <xf numFmtId="4" fontId="1" fillId="0" borderId="0" xfId="0" applyNumberFormat="1" applyFont="1"/>
    <xf numFmtId="0" fontId="0" fillId="9" borderId="0" xfId="0" applyFill="1" applyAlignment="1">
      <alignment wrapText="1"/>
    </xf>
    <xf numFmtId="0" fontId="0" fillId="9" borderId="0" xfId="0" applyFill="1" applyAlignment="1"/>
    <xf numFmtId="0" fontId="0" fillId="9" borderId="0" xfId="0" applyFill="1" applyBorder="1"/>
    <xf numFmtId="0" fontId="0" fillId="9" borderId="0" xfId="0" applyFill="1" applyBorder="1" applyAlignment="1">
      <alignment wrapText="1"/>
    </xf>
    <xf numFmtId="164" fontId="0" fillId="9" borderId="0" xfId="0" applyNumberFormat="1" applyFill="1" applyBorder="1"/>
    <xf numFmtId="0" fontId="0" fillId="9" borderId="0" xfId="0" applyFill="1" applyBorder="1" applyAlignment="1">
      <alignment vertical="center"/>
    </xf>
    <xf numFmtId="0" fontId="15" fillId="10" borderId="0" xfId="0" applyFont="1" applyFill="1" applyAlignment="1">
      <alignment horizontal="center" vertical="center"/>
    </xf>
    <xf numFmtId="0" fontId="7" fillId="0" borderId="2" xfId="1" applyBorder="1" applyAlignment="1">
      <alignment horizontal="center" vertical="center" wrapText="1"/>
    </xf>
    <xf numFmtId="0" fontId="0" fillId="2" borderId="2" xfId="0" applyFill="1" applyBorder="1" applyAlignment="1">
      <alignment horizontal="center" vertical="center"/>
    </xf>
    <xf numFmtId="164" fontId="0" fillId="2" borderId="2" xfId="0" applyNumberFormat="1" applyFill="1" applyBorder="1" applyAlignment="1">
      <alignment horizontal="center" vertical="center" wrapText="1"/>
    </xf>
    <xf numFmtId="0" fontId="0" fillId="0" borderId="0" xfId="0" applyFill="1" applyBorder="1"/>
    <xf numFmtId="0" fontId="0" fillId="0" borderId="0" xfId="0" applyFill="1" applyBorder="1" applyAlignment="1">
      <alignment vertical="center"/>
    </xf>
    <xf numFmtId="0" fontId="0" fillId="0" borderId="2" xfId="0" applyFont="1" applyFill="1" applyBorder="1" applyAlignment="1">
      <alignment horizontal="center" vertical="center" wrapText="1"/>
    </xf>
    <xf numFmtId="0" fontId="0"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2" xfId="0" applyFont="1" applyBorder="1" applyAlignment="1">
      <alignment horizontal="center" vertical="center"/>
    </xf>
    <xf numFmtId="164" fontId="0" fillId="0" borderId="2" xfId="0" applyNumberFormat="1" applyFont="1" applyFill="1" applyBorder="1" applyAlignment="1">
      <alignment horizontal="center" vertical="center" wrapText="1"/>
    </xf>
    <xf numFmtId="164" fontId="0" fillId="0" borderId="2" xfId="0" applyNumberFormat="1" applyFont="1" applyFill="1" applyBorder="1" applyAlignment="1">
      <alignment horizontal="center" vertical="center"/>
    </xf>
    <xf numFmtId="0" fontId="0" fillId="2" borderId="2" xfId="0" applyFont="1" applyFill="1" applyBorder="1" applyAlignment="1"/>
    <xf numFmtId="164" fontId="0" fillId="2" borderId="2" xfId="0" applyNumberFormat="1" applyFont="1" applyFill="1" applyBorder="1" applyAlignment="1"/>
    <xf numFmtId="0" fontId="0" fillId="2" borderId="2" xfId="0" applyFont="1" applyFill="1" applyBorder="1" applyAlignment="1">
      <alignment vertical="center"/>
    </xf>
    <xf numFmtId="0" fontId="0" fillId="0" borderId="10" xfId="0" applyFont="1" applyFill="1" applyBorder="1" applyAlignment="1">
      <alignment horizontal="center" vertical="center" wrapText="1"/>
    </xf>
    <xf numFmtId="164" fontId="0" fillId="0" borderId="10" xfId="0" applyNumberFormat="1" applyFont="1" applyFill="1" applyBorder="1" applyAlignment="1">
      <alignment horizontal="center" vertical="center" wrapText="1"/>
    </xf>
    <xf numFmtId="0" fontId="0" fillId="2" borderId="10" xfId="0" applyFont="1" applyFill="1" applyBorder="1" applyAlignment="1"/>
    <xf numFmtId="164" fontId="0" fillId="2" borderId="10" xfId="0" applyNumberFormat="1" applyFont="1" applyFill="1" applyBorder="1" applyAlignment="1"/>
    <xf numFmtId="0" fontId="0" fillId="2" borderId="10" xfId="0" applyFont="1" applyFill="1" applyBorder="1" applyAlignment="1">
      <alignment vertical="center"/>
    </xf>
    <xf numFmtId="0" fontId="0" fillId="0" borderId="10" xfId="0" applyFont="1" applyFill="1" applyBorder="1" applyAlignment="1">
      <alignment horizontal="center" vertical="center"/>
    </xf>
    <xf numFmtId="164" fontId="0" fillId="0" borderId="10" xfId="0" applyNumberFormat="1" applyFont="1" applyFill="1" applyBorder="1" applyAlignment="1">
      <alignment horizontal="center" vertical="center"/>
    </xf>
    <xf numFmtId="14" fontId="0" fillId="0" borderId="10"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0" fillId="11" borderId="10" xfId="0" applyFill="1" applyBorder="1" applyAlignment="1"/>
    <xf numFmtId="164" fontId="0" fillId="2" borderId="10" xfId="0" applyNumberFormat="1" applyFont="1" applyFill="1" applyBorder="1" applyAlignment="1">
      <alignment horizontal="center" vertical="center" wrapText="1"/>
    </xf>
    <xf numFmtId="0" fontId="6" fillId="0" borderId="0" xfId="0" applyFont="1" applyFill="1" applyBorder="1" applyAlignment="1">
      <alignment horizontal="center" vertical="center"/>
    </xf>
    <xf numFmtId="0" fontId="6" fillId="0" borderId="0" xfId="0" applyFont="1" applyFill="1" applyBorder="1" applyAlignment="1">
      <alignment horizontal="center" vertical="center" wrapText="1"/>
    </xf>
    <xf numFmtId="0" fontId="6" fillId="0" borderId="0" xfId="0" applyFont="1" applyBorder="1" applyAlignment="1">
      <alignment horizontal="center" vertical="center"/>
    </xf>
    <xf numFmtId="0" fontId="6" fillId="0" borderId="3" xfId="0" applyFont="1" applyFill="1" applyBorder="1" applyAlignment="1">
      <alignment horizontal="center" vertical="center" wrapText="1"/>
    </xf>
    <xf numFmtId="164" fontId="0" fillId="2" borderId="2" xfId="0" applyNumberFormat="1" applyFont="1" applyFill="1" applyBorder="1" applyAlignment="1">
      <alignment horizontal="center" vertical="center" wrapText="1"/>
    </xf>
    <xf numFmtId="0" fontId="0" fillId="11" borderId="2" xfId="0" applyFill="1" applyBorder="1" applyAlignment="1"/>
    <xf numFmtId="0" fontId="7" fillId="0" borderId="2" xfId="1" applyBorder="1" applyAlignment="1">
      <alignment vertical="center" wrapText="1"/>
    </xf>
    <xf numFmtId="0" fontId="6" fillId="0" borderId="2" xfId="0" applyFont="1" applyFill="1" applyBorder="1" applyAlignment="1">
      <alignment horizontal="center" vertical="center"/>
    </xf>
    <xf numFmtId="0" fontId="20" fillId="0" borderId="0" xfId="0" applyFont="1" applyFill="1"/>
    <xf numFmtId="0" fontId="20" fillId="0" borderId="0" xfId="0" applyFont="1" applyFill="1" applyBorder="1"/>
    <xf numFmtId="164" fontId="20" fillId="0" borderId="0" xfId="0" applyNumberFormat="1" applyFont="1" applyFill="1" applyBorder="1"/>
    <xf numFmtId="49" fontId="20" fillId="0" borderId="0" xfId="0" applyNumberFormat="1" applyFont="1" applyFill="1" applyBorder="1"/>
    <xf numFmtId="0" fontId="20" fillId="0" borderId="0" xfId="0" applyFont="1" applyFill="1" applyBorder="1" applyAlignment="1">
      <alignment vertical="center"/>
    </xf>
    <xf numFmtId="0" fontId="0" fillId="0" borderId="0" xfId="0" applyFill="1" applyAlignment="1">
      <alignment vertical="center"/>
    </xf>
    <xf numFmtId="49" fontId="0" fillId="0" borderId="10" xfId="0" applyNumberFormat="1" applyFill="1" applyBorder="1" applyAlignment="1">
      <alignment horizontal="center" vertical="center"/>
    </xf>
    <xf numFmtId="164" fontId="0" fillId="0" borderId="10" xfId="0" applyNumberFormat="1" applyFill="1" applyBorder="1" applyAlignment="1">
      <alignment horizontal="center" vertical="center" wrapText="1"/>
    </xf>
    <xf numFmtId="14" fontId="0" fillId="0" borderId="10" xfId="0" applyNumberFormat="1" applyFill="1" applyBorder="1" applyAlignment="1">
      <alignment horizontal="center" vertical="center"/>
    </xf>
    <xf numFmtId="14" fontId="0" fillId="0" borderId="10" xfId="0" applyNumberFormat="1" applyFill="1" applyBorder="1" applyAlignment="1">
      <alignment horizontal="center" vertical="center" wrapText="1"/>
    </xf>
    <xf numFmtId="0" fontId="0" fillId="9" borderId="10" xfId="0" applyFill="1" applyBorder="1" applyAlignment="1">
      <alignment horizontal="center" vertical="center" wrapText="1"/>
    </xf>
    <xf numFmtId="0" fontId="10" fillId="9" borderId="10" xfId="0" applyFont="1" applyFill="1" applyBorder="1" applyAlignment="1">
      <alignment horizontal="center" vertical="center" wrapText="1"/>
    </xf>
    <xf numFmtId="10" fontId="17" fillId="0" borderId="10" xfId="2" applyNumberFormat="1" applyFont="1" applyFill="1" applyBorder="1" applyAlignment="1">
      <alignment horizontal="center" vertical="center" wrapText="1"/>
    </xf>
    <xf numFmtId="164" fontId="0" fillId="0" borderId="10" xfId="0" applyNumberFormat="1" applyBorder="1" applyAlignment="1">
      <alignment horizontal="center" vertical="center"/>
    </xf>
    <xf numFmtId="0" fontId="0" fillId="0" borderId="10" xfId="0" applyBorder="1" applyAlignment="1">
      <alignment horizontal="center" vertical="center"/>
    </xf>
    <xf numFmtId="49" fontId="0" fillId="0" borderId="10" xfId="0" applyNumberFormat="1" applyBorder="1" applyAlignment="1">
      <alignment horizontal="center" vertical="center" wrapText="1"/>
    </xf>
    <xf numFmtId="164" fontId="0" fillId="0" borderId="10" xfId="0" applyNumberFormat="1" applyBorder="1" applyAlignment="1">
      <alignment horizontal="center" vertical="center" wrapText="1"/>
    </xf>
    <xf numFmtId="0" fontId="0" fillId="0" borderId="10" xfId="0" applyBorder="1" applyAlignment="1">
      <alignment horizontal="center" vertical="center" wrapText="1"/>
    </xf>
    <xf numFmtId="0" fontId="0" fillId="2" borderId="10" xfId="0" applyFill="1" applyBorder="1" applyAlignment="1">
      <alignment horizontal="center" vertical="center" wrapText="1"/>
    </xf>
    <xf numFmtId="0" fontId="23" fillId="13" borderId="0" xfId="0" applyFont="1" applyFill="1" applyAlignment="1">
      <alignment horizontal="center" vertical="center"/>
    </xf>
    <xf numFmtId="0" fontId="0" fillId="0" borderId="10" xfId="0" applyFont="1" applyBorder="1" applyAlignment="1">
      <alignment horizontal="center" vertical="center"/>
    </xf>
    <xf numFmtId="0" fontId="0" fillId="2" borderId="10" xfId="0" applyFont="1" applyFill="1" applyBorder="1" applyAlignment="1">
      <alignment horizontal="center" vertical="center"/>
    </xf>
    <xf numFmtId="49" fontId="0" fillId="2" borderId="10" xfId="0" applyNumberFormat="1" applyFill="1" applyBorder="1" applyAlignment="1">
      <alignment vertical="center"/>
    </xf>
    <xf numFmtId="0" fontId="0" fillId="2" borderId="10" xfId="0" applyFill="1" applyBorder="1" applyAlignment="1">
      <alignment vertical="center"/>
    </xf>
    <xf numFmtId="0" fontId="0" fillId="2" borderId="10" xfId="0" applyFill="1" applyBorder="1" applyAlignment="1"/>
    <xf numFmtId="0" fontId="0" fillId="2" borderId="10" xfId="0" applyFill="1" applyBorder="1"/>
    <xf numFmtId="0" fontId="0" fillId="0" borderId="10" xfId="0" applyFont="1" applyBorder="1" applyAlignment="1">
      <alignment horizontal="center" vertical="center" wrapText="1"/>
    </xf>
    <xf numFmtId="49" fontId="0" fillId="2" borderId="10" xfId="0" applyNumberFormat="1" applyFont="1" applyFill="1" applyBorder="1" applyAlignment="1">
      <alignment horizontal="center" vertical="center" wrapText="1"/>
    </xf>
    <xf numFmtId="0" fontId="0" fillId="0" borderId="2" xfId="0" applyFont="1" applyBorder="1" applyAlignment="1">
      <alignment horizontal="center" vertical="center" wrapText="1"/>
    </xf>
    <xf numFmtId="164" fontId="0" fillId="0" borderId="10" xfId="0" applyNumberFormat="1" applyFont="1" applyBorder="1" applyAlignment="1">
      <alignment horizontal="center" vertical="center"/>
    </xf>
    <xf numFmtId="14" fontId="0" fillId="0" borderId="10" xfId="0" applyNumberFormat="1" applyBorder="1" applyAlignment="1">
      <alignment horizontal="center" vertical="center"/>
    </xf>
    <xf numFmtId="10" fontId="0" fillId="0" borderId="10" xfId="0" applyNumberFormat="1" applyBorder="1" applyAlignment="1">
      <alignment horizontal="center" vertical="center"/>
    </xf>
    <xf numFmtId="14" fontId="0" fillId="0" borderId="10" xfId="0" applyNumberFormat="1" applyBorder="1" applyAlignment="1">
      <alignment horizontal="center" vertical="center" wrapText="1"/>
    </xf>
    <xf numFmtId="10" fontId="0" fillId="0" borderId="10" xfId="0" applyNumberFormat="1" applyBorder="1" applyAlignment="1">
      <alignment horizontal="center" vertical="center" wrapText="1"/>
    </xf>
    <xf numFmtId="49" fontId="0" fillId="2" borderId="2" xfId="0" applyNumberFormat="1" applyFont="1" applyFill="1" applyBorder="1" applyAlignment="1">
      <alignment vertical="center"/>
    </xf>
    <xf numFmtId="49" fontId="0" fillId="2" borderId="2" xfId="0" applyNumberFormat="1" applyFont="1" applyFill="1" applyBorder="1" applyAlignment="1">
      <alignment horizontal="center" vertical="center" wrapText="1"/>
    </xf>
    <xf numFmtId="0" fontId="0" fillId="14" borderId="0" xfId="0" applyFill="1"/>
    <xf numFmtId="4" fontId="0" fillId="9" borderId="9" xfId="0" applyNumberFormat="1" applyFill="1" applyBorder="1"/>
    <xf numFmtId="0" fontId="19" fillId="14" borderId="0" xfId="0" applyFont="1" applyFill="1" applyBorder="1" applyAlignment="1">
      <alignment vertical="center"/>
    </xf>
    <xf numFmtId="0" fontId="0" fillId="14" borderId="0" xfId="0" applyFill="1" applyBorder="1"/>
    <xf numFmtId="4" fontId="0" fillId="14" borderId="0" xfId="0" applyNumberFormat="1" applyFill="1" applyBorder="1"/>
    <xf numFmtId="0" fontId="18" fillId="14" borderId="0" xfId="0" applyFont="1" applyFill="1" applyBorder="1" applyAlignment="1">
      <alignment vertical="center"/>
    </xf>
    <xf numFmtId="0" fontId="0" fillId="14" borderId="0" xfId="0" applyFill="1" applyBorder="1" applyAlignment="1">
      <alignment horizontal="center" vertical="center"/>
    </xf>
    <xf numFmtId="0" fontId="21" fillId="14" borderId="0" xfId="0" applyFont="1" applyFill="1" applyAlignment="1">
      <alignment vertical="center"/>
    </xf>
    <xf numFmtId="0" fontId="0" fillId="9" borderId="15" xfId="0" applyFill="1" applyBorder="1"/>
    <xf numFmtId="0" fontId="7" fillId="2" borderId="10" xfId="1" applyFill="1" applyBorder="1" applyAlignment="1">
      <alignment vertical="center" wrapText="1"/>
    </xf>
    <xf numFmtId="0" fontId="20" fillId="0" borderId="10" xfId="1" applyFont="1" applyBorder="1" applyAlignment="1">
      <alignment horizontal="center" vertical="center" wrapText="1"/>
    </xf>
    <xf numFmtId="0" fontId="7" fillId="0" borderId="10" xfId="1" applyBorder="1" applyAlignment="1">
      <alignment horizontal="center" vertical="center" wrapText="1"/>
    </xf>
    <xf numFmtId="0" fontId="7" fillId="0" borderId="10" xfId="1" applyBorder="1" applyAlignment="1">
      <alignment horizontal="center" vertical="center"/>
    </xf>
    <xf numFmtId="0" fontId="6" fillId="0" borderId="0" xfId="0" applyFont="1" applyBorder="1" applyAlignment="1">
      <alignment horizontal="center" vertical="center" wrapText="1"/>
    </xf>
    <xf numFmtId="0" fontId="6" fillId="0" borderId="7" xfId="0" applyFont="1" applyFill="1" applyBorder="1" applyAlignment="1">
      <alignment horizontal="center" vertical="center" wrapText="1"/>
    </xf>
    <xf numFmtId="0" fontId="7" fillId="0" borderId="10" xfId="1" applyFill="1" applyBorder="1" applyAlignment="1">
      <alignment vertical="center" wrapText="1"/>
    </xf>
    <xf numFmtId="0" fontId="0" fillId="0" borderId="10" xfId="0" applyFill="1" applyBorder="1" applyAlignment="1">
      <alignment horizontal="center" vertical="center"/>
    </xf>
    <xf numFmtId="0" fontId="0" fillId="2" borderId="2" xfId="0" applyFill="1" applyBorder="1"/>
    <xf numFmtId="49" fontId="0" fillId="2" borderId="2" xfId="0" applyNumberFormat="1" applyFill="1" applyBorder="1" applyAlignment="1">
      <alignment horizontal="center" vertical="center" wrapText="1"/>
    </xf>
    <xf numFmtId="0" fontId="0" fillId="2" borderId="2" xfId="0" applyFill="1" applyBorder="1" applyAlignment="1">
      <alignment horizontal="center" vertical="center" wrapText="1"/>
    </xf>
    <xf numFmtId="4" fontId="0" fillId="9" borderId="19" xfId="0" applyNumberFormat="1" applyFill="1" applyBorder="1"/>
    <xf numFmtId="4" fontId="0" fillId="9" borderId="20" xfId="0" applyNumberFormat="1" applyFill="1" applyBorder="1"/>
    <xf numFmtId="49" fontId="20" fillId="0" borderId="2" xfId="1" applyNumberFormat="1" applyFont="1" applyFill="1" applyBorder="1" applyAlignment="1">
      <alignment horizontal="center" vertical="center" wrapText="1"/>
    </xf>
    <xf numFmtId="4" fontId="0" fillId="9" borderId="22" xfId="0" applyNumberFormat="1" applyFill="1" applyBorder="1"/>
    <xf numFmtId="165" fontId="0" fillId="9" borderId="19" xfId="0" applyNumberFormat="1" applyFill="1" applyBorder="1"/>
    <xf numFmtId="0" fontId="0" fillId="0" borderId="15" xfId="0" applyBorder="1"/>
    <xf numFmtId="0" fontId="0" fillId="0" borderId="16" xfId="0" applyBorder="1"/>
    <xf numFmtId="0" fontId="0" fillId="0" borderId="15" xfId="0" applyFill="1" applyBorder="1"/>
    <xf numFmtId="0" fontId="0" fillId="0" borderId="16" xfId="0" applyFill="1" applyBorder="1"/>
    <xf numFmtId="0" fontId="6" fillId="8" borderId="0" xfId="0" applyFont="1" applyFill="1" applyBorder="1" applyAlignment="1">
      <alignment horizontal="center" vertical="center"/>
    </xf>
    <xf numFmtId="0" fontId="23" fillId="13" borderId="0" xfId="0" applyFont="1" applyFill="1" applyAlignment="1">
      <alignment horizontal="center" vertical="center"/>
    </xf>
    <xf numFmtId="164" fontId="0" fillId="0" borderId="2" xfId="0" applyNumberFormat="1" applyFill="1" applyBorder="1" applyAlignment="1">
      <alignment horizontal="center" vertical="center" wrapText="1"/>
    </xf>
    <xf numFmtId="0" fontId="0" fillId="0" borderId="0" xfId="0" applyFill="1" applyBorder="1" applyAlignment="1">
      <alignment horizontal="center" vertical="center"/>
    </xf>
    <xf numFmtId="0" fontId="0" fillId="0" borderId="2" xfId="0" applyFill="1" applyBorder="1" applyAlignment="1">
      <alignment horizontal="center" vertical="center" wrapText="1"/>
    </xf>
    <xf numFmtId="0" fontId="7" fillId="0" borderId="2" xfId="1" applyFill="1" applyBorder="1" applyAlignment="1">
      <alignment horizontal="center" vertical="center" wrapText="1"/>
    </xf>
    <xf numFmtId="0" fontId="7" fillId="0" borderId="7" xfId="1" applyFill="1" applyBorder="1" applyAlignment="1">
      <alignment horizontal="center" vertical="center" wrapText="1"/>
    </xf>
    <xf numFmtId="0" fontId="0" fillId="0" borderId="7" xfId="0" applyFont="1" applyFill="1" applyBorder="1" applyAlignment="1">
      <alignment horizontal="center" vertical="center"/>
    </xf>
    <xf numFmtId="164" fontId="0" fillId="0" borderId="7" xfId="0" applyNumberFormat="1"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2" xfId="0" applyFill="1" applyBorder="1" applyAlignment="1">
      <alignment horizontal="center" vertical="center"/>
    </xf>
    <xf numFmtId="0" fontId="7" fillId="0" borderId="10" xfId="1" applyFill="1" applyBorder="1" applyAlignment="1">
      <alignment horizontal="center" vertical="center" wrapText="1"/>
    </xf>
    <xf numFmtId="164" fontId="0" fillId="0" borderId="0" xfId="0" applyNumberFormat="1" applyFont="1" applyFill="1" applyBorder="1" applyAlignment="1">
      <alignment horizontal="center" vertical="center" wrapText="1"/>
    </xf>
    <xf numFmtId="0" fontId="0" fillId="0" borderId="9" xfId="0" applyFill="1" applyBorder="1" applyAlignment="1">
      <alignment horizontal="center" vertical="center" wrapText="1"/>
    </xf>
    <xf numFmtId="0" fontId="0" fillId="0" borderId="10" xfId="0" applyFill="1" applyBorder="1" applyAlignment="1">
      <alignment horizontal="center" vertical="center" wrapText="1"/>
    </xf>
    <xf numFmtId="0" fontId="26" fillId="13" borderId="0" xfId="0" applyFont="1" applyFill="1" applyAlignment="1">
      <alignment vertical="center"/>
    </xf>
    <xf numFmtId="0" fontId="0" fillId="0" borderId="0" xfId="0" applyFill="1" applyBorder="1" applyAlignment="1"/>
    <xf numFmtId="164" fontId="20" fillId="0" borderId="10" xfId="0" applyNumberFormat="1" applyFont="1" applyFill="1" applyBorder="1" applyAlignment="1">
      <alignment horizontal="center" vertical="center" wrapText="1"/>
    </xf>
    <xf numFmtId="9" fontId="26" fillId="13" borderId="0" xfId="0" applyNumberFormat="1" applyFont="1" applyFill="1" applyAlignment="1">
      <alignment vertical="center"/>
    </xf>
    <xf numFmtId="9" fontId="0" fillId="0" borderId="0" xfId="0" applyNumberFormat="1" applyFill="1"/>
    <xf numFmtId="9" fontId="6" fillId="0" borderId="0" xfId="0" applyNumberFormat="1" applyFont="1" applyBorder="1" applyAlignment="1">
      <alignment horizontal="center" vertical="center"/>
    </xf>
    <xf numFmtId="9" fontId="17" fillId="0" borderId="10" xfId="2" applyNumberFormat="1" applyFont="1" applyFill="1" applyBorder="1" applyAlignment="1">
      <alignment horizontal="center" vertical="center" wrapText="1"/>
    </xf>
    <xf numFmtId="9" fontId="0" fillId="0" borderId="0" xfId="0" applyNumberFormat="1"/>
    <xf numFmtId="9" fontId="6" fillId="0" borderId="0" xfId="0" applyNumberFormat="1" applyFont="1" applyBorder="1" applyAlignment="1">
      <alignment horizontal="center" vertical="center" wrapText="1"/>
    </xf>
    <xf numFmtId="9" fontId="0" fillId="0" borderId="0" xfId="0" applyNumberFormat="1" applyFill="1" applyAlignment="1">
      <alignment horizontal="center" vertical="center" wrapText="1"/>
    </xf>
    <xf numFmtId="9" fontId="0" fillId="0" borderId="0" xfId="0" applyNumberFormat="1" applyAlignment="1">
      <alignment horizontal="center" vertical="center" wrapText="1"/>
    </xf>
    <xf numFmtId="9" fontId="0" fillId="0" borderId="10" xfId="0" applyNumberFormat="1" applyFill="1" applyBorder="1" applyAlignment="1">
      <alignment horizontal="center" vertical="center" wrapText="1"/>
    </xf>
    <xf numFmtId="0" fontId="27" fillId="0" borderId="0" xfId="0" applyFont="1" applyBorder="1" applyAlignment="1">
      <alignment horizontal="center" vertical="center"/>
    </xf>
    <xf numFmtId="0" fontId="20" fillId="0" borderId="0" xfId="0" applyFont="1"/>
    <xf numFmtId="0" fontId="0" fillId="0" borderId="0" xfId="0" applyFill="1" applyAlignment="1">
      <alignment horizontal="center" vertical="center"/>
    </xf>
    <xf numFmtId="0" fontId="0" fillId="0" borderId="0" xfId="0" applyAlignment="1">
      <alignment horizontal="center" vertical="center"/>
    </xf>
    <xf numFmtId="0" fontId="0" fillId="0" borderId="0" xfId="0" applyAlignment="1"/>
    <xf numFmtId="4" fontId="1" fillId="0" borderId="0" xfId="0" applyNumberFormat="1" applyFont="1" applyAlignment="1">
      <alignment horizontal="center" vertical="center"/>
    </xf>
    <xf numFmtId="4" fontId="0" fillId="0" borderId="0" xfId="0" applyNumberFormat="1" applyAlignment="1">
      <alignment horizontal="center" vertical="center"/>
    </xf>
    <xf numFmtId="2" fontId="0" fillId="0" borderId="0" xfId="0" applyNumberFormat="1" applyAlignment="1">
      <alignment horizontal="center" vertical="center"/>
    </xf>
    <xf numFmtId="0" fontId="20" fillId="0" borderId="0" xfId="0" applyFont="1" applyFill="1" applyAlignment="1">
      <alignment horizontal="center" vertical="center"/>
    </xf>
    <xf numFmtId="0" fontId="21" fillId="13" borderId="0" xfId="1" applyFont="1" applyFill="1" applyAlignment="1">
      <alignment vertical="center"/>
    </xf>
    <xf numFmtId="49" fontId="0" fillId="0" borderId="2" xfId="0" applyNumberFormat="1" applyFill="1" applyBorder="1" applyAlignment="1">
      <alignment horizontal="center" vertical="center" wrapText="1"/>
    </xf>
    <xf numFmtId="0" fontId="0" fillId="0" borderId="2" xfId="0" applyFill="1" applyBorder="1" applyAlignment="1"/>
    <xf numFmtId="0" fontId="7" fillId="0" borderId="2" xfId="1" applyFill="1" applyBorder="1" applyAlignment="1">
      <alignment vertical="center" wrapText="1"/>
    </xf>
    <xf numFmtId="9" fontId="0" fillId="0" borderId="2" xfId="0" applyNumberFormat="1" applyFill="1" applyBorder="1" applyAlignment="1">
      <alignment horizontal="center" vertical="center"/>
    </xf>
    <xf numFmtId="0" fontId="23" fillId="13" borderId="0" xfId="0" applyFont="1" applyFill="1" applyAlignment="1">
      <alignment vertical="center"/>
    </xf>
    <xf numFmtId="9" fontId="23" fillId="13" borderId="0" xfId="0" applyNumberFormat="1" applyFont="1" applyFill="1" applyAlignment="1">
      <alignment horizontal="center" vertical="center"/>
    </xf>
    <xf numFmtId="9" fontId="0" fillId="0" borderId="0" xfId="0" applyNumberFormat="1" applyFill="1" applyAlignment="1">
      <alignment horizontal="center" vertical="center"/>
    </xf>
    <xf numFmtId="9" fontId="0" fillId="0" borderId="0" xfId="0" applyNumberFormat="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wrapText="1"/>
    </xf>
    <xf numFmtId="0" fontId="0" fillId="0" borderId="0" xfId="0" applyFill="1" applyBorder="1" applyAlignment="1">
      <alignment wrapText="1"/>
    </xf>
    <xf numFmtId="0" fontId="0" fillId="0" borderId="0" xfId="0" applyFill="1" applyAlignment="1">
      <alignment wrapText="1"/>
    </xf>
    <xf numFmtId="9" fontId="0" fillId="0" borderId="0" xfId="0" applyNumberFormat="1" applyFill="1" applyBorder="1" applyAlignment="1">
      <alignment vertical="center"/>
    </xf>
    <xf numFmtId="9" fontId="0" fillId="0" borderId="0" xfId="0" applyNumberFormat="1" applyFill="1" applyAlignment="1">
      <alignment vertical="center"/>
    </xf>
    <xf numFmtId="0" fontId="6" fillId="0" borderId="0" xfId="0" applyFont="1" applyBorder="1" applyAlignment="1">
      <alignment vertical="center" wrapText="1"/>
    </xf>
    <xf numFmtId="0" fontId="0" fillId="0" borderId="11" xfId="0" applyBorder="1" applyAlignment="1"/>
    <xf numFmtId="4" fontId="0" fillId="0" borderId="19" xfId="0" applyNumberFormat="1" applyFill="1" applyBorder="1"/>
    <xf numFmtId="4" fontId="0" fillId="0" borderId="20" xfId="0" applyNumberFormat="1" applyFill="1" applyBorder="1"/>
    <xf numFmtId="0" fontId="6" fillId="0" borderId="0" xfId="0" applyFont="1" applyFill="1" applyAlignment="1">
      <alignment horizontal="center" vertical="center" wrapText="1"/>
    </xf>
    <xf numFmtId="0" fontId="0" fillId="0" borderId="7" xfId="0" applyFill="1" applyBorder="1" applyAlignment="1">
      <alignment horizontal="center" vertical="center"/>
    </xf>
    <xf numFmtId="164" fontId="20" fillId="0" borderId="7" xfId="0" applyNumberFormat="1" applyFont="1" applyFill="1" applyBorder="1" applyAlignment="1">
      <alignment horizontal="center" vertical="center" wrapText="1"/>
    </xf>
    <xf numFmtId="164" fontId="0" fillId="0" borderId="7" xfId="0" applyNumberFormat="1" applyFont="1" applyFill="1" applyBorder="1" applyAlignment="1">
      <alignment horizontal="center" vertical="center" wrapText="1"/>
    </xf>
    <xf numFmtId="9" fontId="17" fillId="0" borderId="7" xfId="2" applyNumberFormat="1" applyFont="1" applyFill="1" applyBorder="1" applyAlignment="1">
      <alignment horizontal="center" vertical="center" wrapText="1"/>
    </xf>
    <xf numFmtId="0" fontId="0" fillId="0" borderId="7" xfId="0" applyFill="1" applyBorder="1" applyAlignment="1">
      <alignment horizontal="center" vertical="center" wrapText="1"/>
    </xf>
    <xf numFmtId="164" fontId="0" fillId="0" borderId="27" xfId="0" applyNumberFormat="1" applyFill="1" applyBorder="1" applyAlignment="1">
      <alignment horizontal="center" vertical="center" wrapText="1"/>
    </xf>
    <xf numFmtId="164" fontId="0" fillId="0" borderId="0" xfId="0" applyNumberFormat="1" applyFill="1" applyAlignment="1">
      <alignment horizontal="center" vertical="center" wrapText="1"/>
    </xf>
    <xf numFmtId="14" fontId="0" fillId="0" borderId="26" xfId="0" applyNumberFormat="1" applyFill="1" applyBorder="1" applyAlignment="1">
      <alignment horizontal="center" vertical="center"/>
    </xf>
    <xf numFmtId="0" fontId="0" fillId="0" borderId="26" xfId="0" applyFill="1" applyBorder="1" applyAlignment="1">
      <alignment horizontal="center" vertical="center"/>
    </xf>
    <xf numFmtId="49" fontId="20" fillId="0" borderId="26" xfId="1" applyNumberFormat="1" applyFont="1" applyFill="1" applyBorder="1" applyAlignment="1">
      <alignment horizontal="center" vertical="center" wrapText="1"/>
    </xf>
    <xf numFmtId="0" fontId="0" fillId="0" borderId="26" xfId="0" applyFont="1" applyFill="1" applyBorder="1" applyAlignment="1">
      <alignment horizontal="center" vertical="center" wrapText="1"/>
    </xf>
    <xf numFmtId="0" fontId="0" fillId="0" borderId="26" xfId="0" applyFont="1" applyFill="1" applyBorder="1" applyAlignment="1">
      <alignment horizontal="center" vertical="center"/>
    </xf>
    <xf numFmtId="49" fontId="0" fillId="0" borderId="26" xfId="0" applyNumberFormat="1" applyFill="1" applyBorder="1" applyAlignment="1">
      <alignment vertical="center"/>
    </xf>
    <xf numFmtId="0" fontId="0" fillId="0" borderId="26" xfId="0" applyFill="1" applyBorder="1" applyAlignment="1">
      <alignment vertical="center"/>
    </xf>
    <xf numFmtId="0" fontId="0" fillId="0" borderId="26" xfId="0" applyFill="1" applyBorder="1"/>
    <xf numFmtId="0" fontId="7" fillId="0" borderId="26" xfId="1" applyFill="1" applyBorder="1" applyAlignment="1">
      <alignment horizontal="center" vertical="center" wrapText="1"/>
    </xf>
    <xf numFmtId="164" fontId="0" fillId="0" borderId="26" xfId="0" applyNumberFormat="1" applyFont="1" applyFill="1" applyBorder="1" applyAlignment="1">
      <alignment horizontal="center" vertical="center"/>
    </xf>
    <xf numFmtId="9" fontId="0" fillId="0" borderId="26" xfId="0" applyNumberFormat="1" applyFill="1" applyBorder="1" applyAlignment="1">
      <alignment horizontal="center" vertical="center"/>
    </xf>
    <xf numFmtId="49" fontId="0" fillId="0" borderId="26" xfId="0" applyNumberFormat="1" applyFill="1" applyBorder="1" applyAlignment="1">
      <alignment horizontal="center" vertical="center" wrapText="1"/>
    </xf>
    <xf numFmtId="164" fontId="0" fillId="0" borderId="26" xfId="0" applyNumberFormat="1" applyFill="1" applyBorder="1" applyAlignment="1">
      <alignment horizontal="center" vertical="center"/>
    </xf>
    <xf numFmtId="14" fontId="0" fillId="0" borderId="26" xfId="0" applyNumberFormat="1" applyFill="1" applyBorder="1" applyAlignment="1">
      <alignment horizontal="center" vertical="center" wrapText="1"/>
    </xf>
    <xf numFmtId="0" fontId="0" fillId="0" borderId="26" xfId="0" applyFill="1" applyBorder="1" applyAlignment="1">
      <alignment horizontal="center" vertical="center" wrapText="1"/>
    </xf>
    <xf numFmtId="164" fontId="0" fillId="0" borderId="26" xfId="0" applyNumberFormat="1" applyFill="1" applyBorder="1" applyAlignment="1">
      <alignment horizontal="center" vertical="center" wrapText="1"/>
    </xf>
    <xf numFmtId="164" fontId="0" fillId="0" borderId="26"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0" fontId="7" fillId="0" borderId="26" xfId="1" applyFill="1" applyBorder="1" applyAlignment="1">
      <alignment horizontal="center" vertical="center"/>
    </xf>
    <xf numFmtId="0" fontId="0" fillId="0" borderId="26" xfId="0" applyFont="1" applyFill="1" applyBorder="1"/>
    <xf numFmtId="0" fontId="0" fillId="0" borderId="28" xfId="0" applyFont="1" applyFill="1" applyBorder="1" applyAlignment="1">
      <alignment horizontal="center" vertical="center" wrapText="1"/>
    </xf>
    <xf numFmtId="0" fontId="0" fillId="0" borderId="28" xfId="0" applyFont="1" applyFill="1" applyBorder="1" applyAlignment="1">
      <alignment horizontal="center" vertical="center"/>
    </xf>
    <xf numFmtId="0" fontId="7" fillId="0" borderId="28" xfId="1" applyFill="1" applyBorder="1" applyAlignment="1">
      <alignment horizontal="center" vertical="center" wrapText="1"/>
    </xf>
    <xf numFmtId="164" fontId="0" fillId="0" borderId="28" xfId="0" applyNumberFormat="1" applyFont="1" applyFill="1" applyBorder="1" applyAlignment="1">
      <alignment horizontal="center" vertical="center" wrapText="1"/>
    </xf>
    <xf numFmtId="9" fontId="0" fillId="0" borderId="28" xfId="0" applyNumberFormat="1" applyFill="1" applyBorder="1" applyAlignment="1">
      <alignment horizontal="center" vertical="center"/>
    </xf>
    <xf numFmtId="49" fontId="20" fillId="0" borderId="28" xfId="1" applyNumberFormat="1" applyFont="1" applyFill="1" applyBorder="1" applyAlignment="1">
      <alignment horizontal="center" vertical="center" wrapText="1"/>
    </xf>
    <xf numFmtId="14" fontId="0" fillId="0" borderId="28" xfId="0" applyNumberFormat="1" applyFill="1" applyBorder="1" applyAlignment="1">
      <alignment horizontal="center" vertical="center"/>
    </xf>
    <xf numFmtId="0" fontId="0" fillId="0" borderId="28" xfId="0" applyFill="1" applyBorder="1" applyAlignment="1">
      <alignment horizontal="center" vertical="center"/>
    </xf>
    <xf numFmtId="164" fontId="0" fillId="0" borderId="2" xfId="0" applyNumberFormat="1" applyFill="1" applyBorder="1" applyAlignment="1">
      <alignment horizontal="center" vertical="center" wrapText="1"/>
    </xf>
    <xf numFmtId="0" fontId="0" fillId="0" borderId="2" xfId="0" applyFill="1" applyBorder="1" applyAlignment="1">
      <alignment horizontal="center" vertical="center"/>
    </xf>
    <xf numFmtId="49" fontId="0" fillId="0" borderId="2" xfId="0" applyNumberFormat="1" applyFont="1" applyFill="1" applyBorder="1" applyAlignment="1">
      <alignment horizontal="center" vertical="center"/>
    </xf>
    <xf numFmtId="0" fontId="21" fillId="13" borderId="0" xfId="0" applyFont="1" applyFill="1" applyAlignment="1">
      <alignment horizontal="center" vertical="center"/>
    </xf>
    <xf numFmtId="0" fontId="0" fillId="0" borderId="17" xfId="0"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0" fillId="14" borderId="0" xfId="0" applyFill="1" applyAlignment="1">
      <alignment horizontal="center" vertical="center" wrapText="1"/>
    </xf>
    <xf numFmtId="0" fontId="0" fillId="14" borderId="0" xfId="0" applyFill="1" applyAlignment="1">
      <alignment horizontal="center" vertical="center"/>
    </xf>
    <xf numFmtId="0" fontId="25" fillId="13" borderId="14" xfId="1" applyFont="1" applyFill="1" applyBorder="1" applyAlignment="1">
      <alignment horizontal="center" vertical="center"/>
    </xf>
    <xf numFmtId="0" fontId="25" fillId="13" borderId="18" xfId="1" applyFont="1" applyFill="1" applyBorder="1" applyAlignment="1">
      <alignment horizontal="center" vertical="center"/>
    </xf>
    <xf numFmtId="0" fontId="25" fillId="13" borderId="21" xfId="1" applyFont="1" applyFill="1" applyBorder="1" applyAlignment="1">
      <alignment horizontal="center" vertical="center"/>
    </xf>
    <xf numFmtId="0" fontId="0" fillId="0" borderId="23" xfId="0"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28" fillId="9" borderId="26" xfId="0" applyFont="1" applyFill="1" applyBorder="1" applyAlignment="1">
      <alignment horizontal="center" vertical="center" wrapText="1"/>
    </xf>
    <xf numFmtId="0" fontId="28" fillId="9" borderId="26" xfId="0" applyFont="1" applyFill="1" applyBorder="1" applyAlignment="1">
      <alignment horizontal="center" vertical="center"/>
    </xf>
    <xf numFmtId="0" fontId="21" fillId="12" borderId="0" xfId="1" applyFont="1" applyFill="1" applyAlignment="1">
      <alignment horizontal="center" vertical="center"/>
    </xf>
    <xf numFmtId="0" fontId="26" fillId="13" borderId="0" xfId="0" applyFont="1" applyFill="1" applyAlignment="1">
      <alignment horizontal="center" vertical="center"/>
    </xf>
    <xf numFmtId="0" fontId="21" fillId="13" borderId="0" xfId="1" applyFont="1" applyFill="1" applyAlignment="1">
      <alignment horizontal="center" vertical="center"/>
    </xf>
    <xf numFmtId="0" fontId="23" fillId="13" borderId="0" xfId="0" applyFont="1" applyFill="1" applyAlignment="1">
      <alignment horizontal="center" vertical="center"/>
    </xf>
    <xf numFmtId="0" fontId="16" fillId="10" borderId="0" xfId="1" applyFont="1" applyFill="1" applyAlignment="1">
      <alignment horizontal="center" vertical="center"/>
    </xf>
    <xf numFmtId="0" fontId="15" fillId="10" borderId="0" xfId="0" applyFont="1" applyFill="1" applyAlignment="1">
      <alignment horizontal="center" vertical="center"/>
    </xf>
    <xf numFmtId="49" fontId="0" fillId="0" borderId="2" xfId="0" applyNumberFormat="1" applyBorder="1" applyAlignment="1">
      <alignment horizontal="center" vertical="center" wrapText="1"/>
    </xf>
    <xf numFmtId="49" fontId="0" fillId="0" borderId="0" xfId="0" applyNumberFormat="1" applyBorder="1" applyAlignment="1">
      <alignment horizontal="center" vertical="center" wrapText="1"/>
    </xf>
    <xf numFmtId="49" fontId="0" fillId="0" borderId="7" xfId="0" applyNumberFormat="1" applyBorder="1" applyAlignment="1">
      <alignment horizontal="center" vertical="center" wrapText="1"/>
    </xf>
    <xf numFmtId="0" fontId="4" fillId="0" borderId="6" xfId="0" applyFont="1" applyBorder="1" applyAlignment="1">
      <alignment horizontal="center"/>
    </xf>
    <xf numFmtId="0" fontId="4" fillId="0" borderId="7" xfId="0" applyFont="1" applyBorder="1" applyAlignment="1">
      <alignment horizontal="center"/>
    </xf>
    <xf numFmtId="0" fontId="0" fillId="0" borderId="2"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0" fontId="3" fillId="0" borderId="4" xfId="0" applyFont="1" applyBorder="1" applyAlignment="1">
      <alignment horizontal="center"/>
    </xf>
    <xf numFmtId="0" fontId="0" fillId="0" borderId="0" xfId="0" applyBorder="1" applyAlignment="1">
      <alignment horizontal="center"/>
    </xf>
    <xf numFmtId="0" fontId="0" fillId="0" borderId="0" xfId="0" applyFont="1" applyBorder="1" applyAlignment="1">
      <alignment horizontal="center"/>
    </xf>
    <xf numFmtId="49" fontId="0" fillId="0" borderId="2" xfId="0" applyNumberFormat="1" applyBorder="1" applyAlignment="1">
      <alignment horizontal="center" vertical="center"/>
    </xf>
    <xf numFmtId="49" fontId="0" fillId="0" borderId="0" xfId="0" applyNumberFormat="1" applyBorder="1" applyAlignment="1">
      <alignment horizontal="center" vertical="center"/>
    </xf>
    <xf numFmtId="49" fontId="0" fillId="0" borderId="7" xfId="0" applyNumberFormat="1" applyBorder="1" applyAlignment="1">
      <alignment horizontal="center" vertical="center"/>
    </xf>
    <xf numFmtId="49" fontId="0" fillId="0" borderId="2" xfId="0" applyNumberFormat="1" applyBorder="1" applyAlignment="1">
      <alignment horizontal="center"/>
    </xf>
    <xf numFmtId="49" fontId="0" fillId="0" borderId="0" xfId="0" applyNumberFormat="1" applyBorder="1" applyAlignment="1">
      <alignment horizontal="center"/>
    </xf>
    <xf numFmtId="49" fontId="0" fillId="0" borderId="7" xfId="0" applyNumberFormat="1" applyBorder="1" applyAlignment="1">
      <alignment horizontal="center"/>
    </xf>
    <xf numFmtId="164" fontId="0" fillId="0" borderId="2" xfId="0" applyNumberFormat="1" applyFill="1" applyBorder="1" applyAlignment="1">
      <alignment horizontal="center" vertical="center" wrapText="1"/>
    </xf>
    <xf numFmtId="164" fontId="0" fillId="0" borderId="0" xfId="0" applyNumberFormat="1" applyFill="1" applyBorder="1" applyAlignment="1">
      <alignment horizontal="center" vertical="center" wrapText="1"/>
    </xf>
    <xf numFmtId="164" fontId="0" fillId="0" borderId="7" xfId="0" applyNumberFormat="1" applyFill="1" applyBorder="1" applyAlignment="1">
      <alignment horizontal="center" vertical="center" wrapText="1"/>
    </xf>
    <xf numFmtId="0" fontId="0" fillId="2" borderId="2" xfId="0" applyFill="1" applyBorder="1" applyAlignment="1">
      <alignment horizontal="center"/>
    </xf>
    <xf numFmtId="0" fontId="0" fillId="2" borderId="0" xfId="0" applyFill="1" applyBorder="1" applyAlignment="1">
      <alignment horizontal="center"/>
    </xf>
    <xf numFmtId="0" fontId="0" fillId="2" borderId="7" xfId="0" applyFill="1" applyBorder="1" applyAlignment="1">
      <alignment horizontal="center"/>
    </xf>
    <xf numFmtId="14" fontId="0" fillId="0" borderId="2" xfId="0" applyNumberFormat="1" applyBorder="1" applyAlignment="1">
      <alignment horizontal="center" vertical="center"/>
    </xf>
    <xf numFmtId="14" fontId="0" fillId="0" borderId="0" xfId="0" applyNumberFormat="1" applyBorder="1" applyAlignment="1">
      <alignment horizontal="center" vertical="center"/>
    </xf>
    <xf numFmtId="14" fontId="0" fillId="0" borderId="7" xfId="0" applyNumberFormat="1" applyBorder="1" applyAlignment="1">
      <alignment horizontal="center" vertical="center"/>
    </xf>
    <xf numFmtId="0" fontId="0" fillId="2" borderId="2" xfId="0" applyFill="1" applyBorder="1" applyAlignment="1">
      <alignment horizontal="center" vertical="center"/>
    </xf>
    <xf numFmtId="0" fontId="0" fillId="2" borderId="0" xfId="0" applyFill="1" applyBorder="1" applyAlignment="1">
      <alignment horizontal="center" vertical="center"/>
    </xf>
    <xf numFmtId="0" fontId="0" fillId="2" borderId="7" xfId="0" applyFill="1" applyBorder="1" applyAlignment="1">
      <alignment horizontal="center" vertical="center"/>
    </xf>
    <xf numFmtId="0" fontId="3" fillId="4" borderId="4" xfId="0" applyFont="1" applyFill="1" applyBorder="1" applyAlignment="1">
      <alignment horizontal="center"/>
    </xf>
    <xf numFmtId="0" fontId="0" fillId="4" borderId="0" xfId="0" applyFill="1" applyBorder="1" applyAlignment="1">
      <alignment horizontal="center"/>
    </xf>
    <xf numFmtId="0" fontId="3" fillId="0" borderId="0" xfId="0" applyFont="1" applyBorder="1" applyAlignment="1">
      <alignment horizontal="center"/>
    </xf>
    <xf numFmtId="0" fontId="7" fillId="0" borderId="2" xfId="1" applyBorder="1" applyAlignment="1">
      <alignment horizontal="center" vertical="center" wrapText="1"/>
    </xf>
    <xf numFmtId="0" fontId="7" fillId="0" borderId="0" xfId="1" applyBorder="1" applyAlignment="1">
      <alignment horizontal="center" vertical="center" wrapText="1"/>
    </xf>
    <xf numFmtId="0" fontId="7" fillId="0" borderId="7" xfId="1" applyBorder="1" applyAlignment="1">
      <alignment horizontal="center" vertical="center" wrapText="1"/>
    </xf>
    <xf numFmtId="164" fontId="0" fillId="2" borderId="0" xfId="0" applyNumberFormat="1" applyFill="1" applyBorder="1" applyAlignment="1">
      <alignment horizontal="center" vertical="center" wrapText="1"/>
    </xf>
    <xf numFmtId="164" fontId="0" fillId="2" borderId="7" xfId="0" applyNumberFormat="1" applyFill="1" applyBorder="1" applyAlignment="1">
      <alignment horizontal="center" vertical="center" wrapText="1"/>
    </xf>
    <xf numFmtId="0" fontId="7" fillId="0" borderId="0" xfId="1" applyFill="1" applyBorder="1" applyAlignment="1">
      <alignment horizontal="center" vertical="center" wrapText="1"/>
    </xf>
    <xf numFmtId="0" fontId="7" fillId="0" borderId="7" xfId="1" applyFill="1" applyBorder="1" applyAlignment="1">
      <alignment horizontal="center" vertical="center" wrapText="1"/>
    </xf>
    <xf numFmtId="0" fontId="0" fillId="2" borderId="5" xfId="0" applyFill="1" applyBorder="1" applyAlignment="1">
      <alignment horizontal="center" vertical="center"/>
    </xf>
    <xf numFmtId="0" fontId="0" fillId="2" borderId="8" xfId="0" applyFill="1" applyBorder="1" applyAlignment="1">
      <alignment horizontal="center" vertical="center"/>
    </xf>
    <xf numFmtId="164" fontId="0" fillId="0" borderId="2" xfId="0" applyNumberFormat="1" applyBorder="1" applyAlignment="1">
      <alignment horizontal="center" vertical="center" wrapText="1"/>
    </xf>
    <xf numFmtId="164" fontId="0" fillId="0" borderId="0" xfId="0" applyNumberFormat="1" applyBorder="1" applyAlignment="1">
      <alignment horizontal="center" vertical="center" wrapText="1"/>
    </xf>
    <xf numFmtId="164" fontId="0" fillId="0" borderId="7" xfId="0" applyNumberFormat="1" applyBorder="1" applyAlignment="1">
      <alignment horizontal="center" vertical="center" wrapText="1"/>
    </xf>
    <xf numFmtId="0" fontId="0" fillId="2" borderId="3" xfId="0" applyFill="1" applyBorder="1" applyAlignment="1">
      <alignment horizontal="center"/>
    </xf>
    <xf numFmtId="0" fontId="0" fillId="2" borderId="5" xfId="0" applyFill="1" applyBorder="1" applyAlignment="1">
      <alignment horizontal="center"/>
    </xf>
    <xf numFmtId="0" fontId="0" fillId="2" borderId="8" xfId="0" applyFill="1" applyBorder="1" applyAlignment="1">
      <alignment horizontal="center"/>
    </xf>
    <xf numFmtId="164" fontId="0" fillId="2" borderId="2" xfId="0" applyNumberFormat="1" applyFill="1" applyBorder="1" applyAlignment="1">
      <alignment horizontal="center" vertical="center" wrapText="1"/>
    </xf>
    <xf numFmtId="0" fontId="0" fillId="0" borderId="3"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164" fontId="0" fillId="0" borderId="0" xfId="0" applyNumberFormat="1" applyFont="1" applyFill="1" applyBorder="1" applyAlignment="1">
      <alignment horizontal="center" vertical="center"/>
    </xf>
    <xf numFmtId="0" fontId="0" fillId="0" borderId="5" xfId="0" applyFont="1" applyFill="1" applyBorder="1" applyAlignment="1">
      <alignment horizontal="center" vertical="center"/>
    </xf>
    <xf numFmtId="0" fontId="0" fillId="2" borderId="3" xfId="0" applyFill="1" applyBorder="1" applyAlignment="1">
      <alignment horizontal="center" vertical="center"/>
    </xf>
    <xf numFmtId="164" fontId="0" fillId="0" borderId="7" xfId="0" applyNumberFormat="1" applyFont="1" applyFill="1" applyBorder="1" applyAlignment="1">
      <alignment horizontal="center" vertical="center"/>
    </xf>
    <xf numFmtId="0" fontId="0" fillId="0" borderId="8" xfId="0" applyFont="1" applyFill="1" applyBorder="1" applyAlignment="1">
      <alignment horizontal="center" vertical="center"/>
    </xf>
    <xf numFmtId="164" fontId="0" fillId="2" borderId="3" xfId="0" applyNumberFormat="1" applyFill="1" applyBorder="1" applyAlignment="1">
      <alignment horizontal="center" vertical="center" wrapText="1"/>
    </xf>
    <xf numFmtId="164" fontId="0" fillId="2" borderId="5" xfId="0" applyNumberFormat="1" applyFill="1" applyBorder="1" applyAlignment="1">
      <alignment horizontal="center" vertical="center" wrapText="1"/>
    </xf>
    <xf numFmtId="164" fontId="0" fillId="2" borderId="8" xfId="0" applyNumberFormat="1" applyFill="1" applyBorder="1" applyAlignment="1">
      <alignment horizontal="center" vertical="center" wrapText="1"/>
    </xf>
    <xf numFmtId="0" fontId="0" fillId="0" borderId="2" xfId="0" applyFill="1" applyBorder="1" applyAlignment="1">
      <alignment horizontal="center" vertical="center"/>
    </xf>
    <xf numFmtId="0" fontId="0" fillId="0" borderId="0" xfId="0" applyFill="1" applyBorder="1" applyAlignment="1">
      <alignment horizontal="center" vertical="center"/>
    </xf>
    <xf numFmtId="0" fontId="4" fillId="0" borderId="4" xfId="0" applyFont="1" applyBorder="1" applyAlignment="1">
      <alignment horizontal="center"/>
    </xf>
    <xf numFmtId="0" fontId="4" fillId="0" borderId="0" xfId="0" applyFont="1" applyBorder="1" applyAlignment="1">
      <alignment horizontal="center"/>
    </xf>
    <xf numFmtId="0" fontId="0" fillId="0" borderId="2" xfId="0" applyFill="1" applyBorder="1" applyAlignment="1">
      <alignment horizontal="center" vertical="center" wrapText="1"/>
    </xf>
    <xf numFmtId="0" fontId="0" fillId="0" borderId="0" xfId="0" applyFill="1" applyBorder="1" applyAlignment="1">
      <alignment horizontal="center" vertical="center" wrapText="1"/>
    </xf>
    <xf numFmtId="49" fontId="0" fillId="0" borderId="2" xfId="0" applyNumberFormat="1" applyFill="1" applyBorder="1" applyAlignment="1">
      <alignment horizontal="center" vertical="center"/>
    </xf>
    <xf numFmtId="49" fontId="0" fillId="0" borderId="0" xfId="0" applyNumberFormat="1" applyFill="1" applyBorder="1" applyAlignment="1">
      <alignment horizontal="center" vertical="center"/>
    </xf>
    <xf numFmtId="0" fontId="0" fillId="0" borderId="0" xfId="0" applyFont="1" applyFill="1" applyBorder="1" applyAlignment="1">
      <alignment horizontal="center" vertical="center"/>
    </xf>
    <xf numFmtId="14" fontId="0" fillId="0" borderId="0" xfId="0" applyNumberFormat="1" applyFont="1" applyFill="1" applyBorder="1" applyAlignment="1">
      <alignment horizontal="center" vertical="center"/>
    </xf>
    <xf numFmtId="0" fontId="0" fillId="0" borderId="0" xfId="0" applyFont="1" applyFill="1" applyBorder="1" applyAlignment="1">
      <alignment horizontal="center" vertical="center" wrapText="1"/>
    </xf>
    <xf numFmtId="49" fontId="7" fillId="3" borderId="2" xfId="1" applyNumberFormat="1" applyFill="1" applyBorder="1" applyAlignment="1">
      <alignment horizontal="center" vertical="center" wrapText="1"/>
    </xf>
    <xf numFmtId="49" fontId="7" fillId="3" borderId="0" xfId="1" applyNumberFormat="1" applyFill="1" applyBorder="1" applyAlignment="1">
      <alignment horizontal="center" vertical="center" wrapText="1"/>
    </xf>
    <xf numFmtId="49" fontId="7" fillId="3" borderId="7" xfId="1" applyNumberFormat="1" applyFill="1" applyBorder="1" applyAlignment="1">
      <alignment horizontal="center" vertical="center" wrapText="1"/>
    </xf>
    <xf numFmtId="0" fontId="0" fillId="0" borderId="7" xfId="0" applyFont="1" applyFill="1" applyBorder="1" applyAlignment="1">
      <alignment horizontal="center" vertical="center"/>
    </xf>
    <xf numFmtId="0" fontId="0" fillId="0" borderId="7" xfId="0" applyFont="1" applyFill="1" applyBorder="1" applyAlignment="1">
      <alignment horizontal="center" vertical="center" wrapText="1"/>
    </xf>
    <xf numFmtId="49" fontId="0" fillId="2" borderId="2" xfId="0" applyNumberFormat="1" applyFill="1" applyBorder="1" applyAlignment="1">
      <alignment horizontal="center"/>
    </xf>
    <xf numFmtId="49" fontId="0" fillId="2" borderId="0" xfId="0" applyNumberFormat="1" applyFill="1" applyBorder="1" applyAlignment="1">
      <alignment horizontal="center"/>
    </xf>
    <xf numFmtId="49" fontId="0" fillId="2" borderId="7" xfId="0" applyNumberFormat="1" applyFill="1" applyBorder="1" applyAlignment="1">
      <alignment horizontal="center"/>
    </xf>
    <xf numFmtId="0" fontId="0" fillId="7" borderId="5" xfId="0" applyFill="1" applyBorder="1" applyAlignment="1">
      <alignment horizontal="center"/>
    </xf>
    <xf numFmtId="0" fontId="0" fillId="6" borderId="5" xfId="0" applyFill="1" applyBorder="1" applyAlignment="1">
      <alignment horizontal="center"/>
    </xf>
    <xf numFmtId="0" fontId="7" fillId="0" borderId="2" xfId="1" applyFill="1" applyBorder="1" applyAlignment="1">
      <alignment horizontal="center" vertical="center" wrapText="1"/>
    </xf>
    <xf numFmtId="49" fontId="0" fillId="2" borderId="2" xfId="0" applyNumberFormat="1" applyFill="1" applyBorder="1" applyAlignment="1">
      <alignment horizontal="center" vertical="center"/>
    </xf>
    <xf numFmtId="49" fontId="0" fillId="2" borderId="0" xfId="0" applyNumberFormat="1" applyFill="1" applyBorder="1" applyAlignment="1">
      <alignment horizontal="center" vertical="center"/>
    </xf>
    <xf numFmtId="49" fontId="0" fillId="2" borderId="7" xfId="0" applyNumberFormat="1" applyFill="1" applyBorder="1" applyAlignment="1">
      <alignment horizontal="center" vertical="center"/>
    </xf>
  </cellXfs>
  <cellStyles count="3">
    <cellStyle name="Lien hypertexte" xfId="1" builtinId="8"/>
    <cellStyle name="Normal" xfId="0" builtinId="0"/>
    <cellStyle name="Pourcentage" xfId="2" builtinId="5"/>
  </cellStyles>
  <dxfs count="85">
    <dxf>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family val="2"/>
        <scheme val="minor"/>
      </font>
      <alignment horizontal="center" vertical="center" textRotation="0" wrapText="0" indent="0" justifyLastLine="0" shrinkToFit="0" readingOrder="0"/>
    </dxf>
    <dxf>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left/>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ill>
        <patternFill patternType="none">
          <fgColor indexed="64"/>
          <bgColor indexed="65"/>
        </patternFill>
      </fill>
    </dxf>
    <dxf>
      <border outline="0">
        <top style="thin">
          <color indexed="64"/>
        </top>
      </border>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164" formatCode="#,##0.00\ &quot;€&quo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164" formatCode="#,##0.00\ &quot;€&quo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164" formatCode="#,##0.00\ &quot;€&quo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border outline="0">
        <top style="thin">
          <color indexed="64"/>
        </top>
      </border>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auto="1"/>
        </patternFill>
      </fill>
      <alignment horizontal="center" vertical="center" textRotation="0" wrapText="1" indent="0" justifyLastLine="0" shrinkToFit="0" readingOrder="0"/>
      <border diagonalUp="0" diagonalDown="0">
        <left/>
        <right/>
        <top style="thin">
          <color indexed="64"/>
        </top>
        <bottom style="thin">
          <color indexed="64"/>
        </bottom>
      </border>
    </dxf>
    <dxf>
      <numFmt numFmtId="13" formatCode="0%"/>
      <fill>
        <patternFill patternType="none">
          <fgColor indexed="64"/>
          <bgColor auto="1"/>
        </patternFill>
      </fill>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rgb="FF000000"/>
        </left>
        <right style="thin">
          <color rgb="FF000000"/>
        </right>
        <top style="thin">
          <color rgb="FF000000"/>
        </top>
        <bottom style="thin">
          <color rgb="FF000000"/>
        </bottom>
      </border>
    </dxf>
    <dxf>
      <fill>
        <patternFill patternType="none">
          <fgColor indexed="64"/>
          <bgColor auto="1"/>
        </patternFill>
      </fill>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numFmt numFmtId="13" formatCode="0%"/>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border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4"/>
        <color theme="1"/>
        <name val="Calibri"/>
        <family val="2"/>
        <scheme val="minor"/>
      </font>
      <alignment horizontal="center" vertical="center" textRotation="0" wrapText="0" indent="0" justifyLastLine="0" shrinkToFit="0" readingOrder="0"/>
    </dxf>
    <dxf>
      <numFmt numFmtId="164" formatCode="#,##0.00\ &quot;€&quot;"/>
      <fill>
        <patternFill patternType="none">
          <fgColor indexed="64"/>
          <bgColor auto="1"/>
        </patternFill>
      </fill>
      <alignment horizontal="center" vertical="center" textRotation="0" wrapText="1" indent="0" justifyLastLine="0" shrinkToFit="0" readingOrder="0"/>
    </dxf>
    <dxf>
      <numFmt numFmtId="13" formatCode="0%"/>
      <fill>
        <patternFill patternType="none">
          <fgColor indexed="64"/>
          <bgColor auto="1"/>
        </patternFill>
      </fill>
      <alignment horizontal="center" vertical="center" textRotation="0" wrapText="1" indent="0" justifyLastLine="0" shrinkToFit="0" readingOrder="0"/>
    </dxf>
    <dxf>
      <fill>
        <patternFill patternType="none">
          <fgColor indexed="64"/>
          <bgColor auto="1"/>
        </patternFill>
      </fill>
    </dxf>
    <dxf>
      <numFmt numFmtId="164" formatCode="#,##0.00\ &quot;€&quot;"/>
      <fill>
        <patternFill patternType="none">
          <fgColor indexed="64"/>
          <bgColor auto="1"/>
        </patternFill>
      </fill>
      <alignment horizontal="center" vertical="center" textRotation="0" indent="0" justifyLastLine="0" shrinkToFit="0" readingOrder="0"/>
    </dxf>
    <dxf>
      <font>
        <strike val="0"/>
        <outline val="0"/>
        <shadow val="0"/>
        <u val="none"/>
        <vertAlign val="baseline"/>
        <color auto="1"/>
        <name val="Calibri"/>
        <family val="2"/>
        <scheme val="minor"/>
      </font>
      <numFmt numFmtId="164" formatCode="#,##0.00\ &quot;€&quot;"/>
      <fill>
        <patternFill patternType="none">
          <fgColor indexed="64"/>
          <bgColor indexed="65"/>
        </patternFill>
      </fill>
      <alignment horizontal="center" vertical="center" textRotation="0" wrapText="1" indent="0" justifyLastLine="0" shrinkToFit="0" readingOrder="0"/>
      <border diagonalUp="0" diagonalDown="0" outline="0">
        <left/>
        <right/>
        <top style="thin">
          <color indexed="64"/>
        </top>
        <bottom style="thin">
          <color indexed="64"/>
        </bottom>
      </border>
    </dxf>
    <dxf>
      <font>
        <strike val="0"/>
        <outline val="0"/>
        <shadow val="0"/>
        <u val="none"/>
        <vertAlign val="baseline"/>
        <color auto="1"/>
        <name val="Calibri"/>
        <family val="2"/>
        <scheme val="minor"/>
      </font>
      <numFmt numFmtId="164" formatCode="#,##0.00\ &quot;€&quot;"/>
      <fill>
        <patternFill patternType="none">
          <fgColor indexed="64"/>
          <bgColor indexed="65"/>
        </patternFill>
      </fill>
      <alignment horizontal="center" vertical="center" textRotation="0" wrapText="1"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indent="0" justifyLastLine="0" shrinkToFit="0" readingOrder="0"/>
    </dxf>
    <dxf>
      <fill>
        <patternFill patternType="none">
          <fgColor indexed="64"/>
          <bgColor auto="1"/>
        </patternFill>
      </fill>
      <alignment horizontal="center" vertical="center" textRotation="0" indent="0" justifyLastLine="0" shrinkToFit="0" readingOrder="0"/>
    </dxf>
    <dxf>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indent="0" justifyLastLine="0" shrinkToFit="0" readingOrder="0"/>
    </dxf>
    <dxf>
      <fill>
        <patternFill patternType="none">
          <fgColor indexed="64"/>
          <bgColor auto="1"/>
        </patternFill>
      </fill>
      <alignment horizontal="center" vertical="center" textRotation="0" indent="0" justifyLastLine="0" shrinkToFit="0" readingOrder="0"/>
    </dxf>
    <dxf>
      <fill>
        <patternFill patternType="none">
          <fgColor indexed="64"/>
          <bgColor auto="1"/>
        </patternFill>
      </fill>
      <alignment horizontal="center" vertical="center" textRotation="0" indent="0" justifyLastLine="0" shrinkToFit="0" readingOrder="0"/>
    </dxf>
    <dxf>
      <border outline="0">
        <left style="thin">
          <color rgb="FF000000"/>
        </left>
        <right style="thin">
          <color rgb="FF000000"/>
        </right>
        <top style="thin">
          <color rgb="FF000000"/>
        </top>
        <bottom style="thin">
          <color rgb="FF000000"/>
        </bottom>
      </border>
    </dxf>
    <dxf>
      <fill>
        <patternFill patternType="none">
          <fgColor indexed="64"/>
          <bgColor auto="1"/>
        </patternFill>
      </fill>
    </dxf>
    <dxf>
      <font>
        <b/>
        <i val="0"/>
        <strike val="0"/>
        <condense val="0"/>
        <extend val="0"/>
        <outline val="0"/>
        <shadow val="0"/>
        <u val="none"/>
        <vertAlign val="baseline"/>
        <sz val="14"/>
        <color theme="1"/>
        <name val="Calibri"/>
        <family val="2"/>
        <scheme val="minor"/>
      </font>
      <alignment horizontal="center" vertical="center" textRotation="0" wrapText="0" indent="0" justifyLastLine="0" shrinkToFit="0" readingOrder="0"/>
    </dxf>
  </dxfs>
  <tableStyles count="0" defaultTableStyle="TableStyleMedium2" defaultPivotStyle="PivotStyleLight16"/>
  <colors>
    <mruColors>
      <color rgb="FFFECECA"/>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onnections" Target="connections.xml"/></Relationships>
</file>

<file path=xl/charts/_rels/chart5.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solidFill>
                  <a:schemeClr val="accent2">
                    <a:lumMod val="60000"/>
                    <a:lumOff val="40000"/>
                  </a:schemeClr>
                </a:solidFill>
              </a:rPr>
              <a:t>Mis</a:t>
            </a:r>
            <a:r>
              <a:rPr lang="en-US" sz="1600" b="1" baseline="0">
                <a:solidFill>
                  <a:schemeClr val="accent2">
                    <a:lumMod val="60000"/>
                    <a:lumOff val="40000"/>
                  </a:schemeClr>
                </a:solidFill>
              </a:rPr>
              <a:t> à dispo </a:t>
            </a:r>
            <a:r>
              <a:rPr lang="en-US" sz="1600" baseline="0"/>
              <a:t>/ </a:t>
            </a:r>
            <a:r>
              <a:rPr lang="en-US" sz="1600" b="1" baseline="0">
                <a:solidFill>
                  <a:schemeClr val="accent2">
                    <a:lumMod val="50000"/>
                  </a:schemeClr>
                </a:solidFill>
              </a:rPr>
              <a:t>Restant</a:t>
            </a:r>
            <a:endParaRPr lang="en-US" sz="1600" b="1">
              <a:solidFill>
                <a:schemeClr val="accent2">
                  <a:lumMod val="50000"/>
                </a:schemeClr>
              </a:solidFill>
            </a:endParaRPr>
          </a:p>
        </c:rich>
      </c:tx>
      <c:overlay val="0"/>
      <c:spPr>
        <a:noFill/>
        <a:ln>
          <a:noFill/>
        </a:ln>
        <a:effectLst/>
      </c:sp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2"/>
          <c:order val="0"/>
          <c:spPr>
            <a:ln>
              <a:solidFill>
                <a:sysClr val="windowText" lastClr="000000"/>
              </a:solidFill>
            </a:ln>
          </c:spPr>
          <c:cat>
            <c:strRef>
              <c:extLst>
                <c:ext xmlns:c15="http://schemas.microsoft.com/office/drawing/2012/chart" uri="{02D57815-91ED-43cb-92C2-25804820EDAC}">
                  <c15:fullRef>
                    <c15:sqref>Menu!$F$3:$F$10</c15:sqref>
                  </c15:fullRef>
                </c:ext>
              </c:extLst>
              <c:f>(Menu!$F$8,Menu!$F$10)</c:f>
              <c:strCache>
                <c:ptCount val="2"/>
                <c:pt idx="0">
                  <c:v>MONTANT ENGAGE / Estimation (%)</c:v>
                </c:pt>
                <c:pt idx="1">
                  <c:v>RESTANT / Estimation (%)</c:v>
                </c:pt>
              </c:strCache>
            </c:strRef>
          </c:cat>
          <c:val>
            <c:numRef>
              <c:extLst>
                <c:ext xmlns:c15="http://schemas.microsoft.com/office/drawing/2012/chart" uri="{02D57815-91ED-43cb-92C2-25804820EDAC}">
                  <c15:fullRef>
                    <c15:sqref>Menu!$G$3:$G$10</c15:sqref>
                  </c15:fullRef>
                </c:ext>
              </c:extLst>
              <c:f>(Menu!$G$8,Menu!$G$10)</c:f>
              <c:numCache>
                <c:formatCode>#,##0.00</c:formatCode>
                <c:ptCount val="2"/>
                <c:pt idx="0">
                  <c:v>88.404687499999994</c:v>
                </c:pt>
                <c:pt idx="1">
                  <c:v>11.5953125</c:v>
                </c:pt>
              </c:numCache>
            </c:numRef>
          </c:val>
          <c:extLst>
            <c:ext xmlns:c16="http://schemas.microsoft.com/office/drawing/2014/chart" uri="{C3380CC4-5D6E-409C-BE32-E72D297353CC}">
              <c16:uniqueId val="{00000014-AC7D-4F9C-8EBE-3C83837CD9A9}"/>
            </c:ext>
          </c:extLst>
        </c:ser>
        <c:ser>
          <c:idx val="3"/>
          <c:order val="1"/>
          <c:cat>
            <c:strRef>
              <c:extLst>
                <c:ext xmlns:c15="http://schemas.microsoft.com/office/drawing/2012/chart" uri="{02D57815-91ED-43cb-92C2-25804820EDAC}">
                  <c15:fullRef>
                    <c15:sqref>Menu!$F$3:$F$10</c15:sqref>
                  </c15:fullRef>
                </c:ext>
              </c:extLst>
              <c:f>(Menu!$F$8,Menu!$F$10)</c:f>
              <c:strCache>
                <c:ptCount val="2"/>
                <c:pt idx="0">
                  <c:v>MONTANT ENGAGE / Estimation (%)</c:v>
                </c:pt>
                <c:pt idx="1">
                  <c:v>RESTANT / Estimation (%)</c:v>
                </c:pt>
              </c:strCache>
            </c:strRef>
          </c:cat>
          <c:val>
            <c:numRef>
              <c:extLst>
                <c:ext xmlns:c15="http://schemas.microsoft.com/office/drawing/2012/chart" uri="{02D57815-91ED-43cb-92C2-25804820EDAC}">
                  <c15:fullRef>
                    <c15:sqref>Menu!$H$1:$H$8</c15:sqref>
                  </c15:fullRef>
                </c:ext>
              </c:extLst>
              <c:f>(Menu!$H$6,Menu!$H$8)</c:f>
              <c:numCache>
                <c:formatCode>General</c:formatCode>
                <c:ptCount val="2"/>
              </c:numCache>
            </c:numRef>
          </c:val>
          <c:extLst>
            <c:ext xmlns:c16="http://schemas.microsoft.com/office/drawing/2014/chart" uri="{C3380CC4-5D6E-409C-BE32-E72D297353CC}">
              <c16:uniqueId val="{00000015-AC7D-4F9C-8EBE-3C83837CD9A9}"/>
            </c:ext>
          </c:extLst>
        </c:ser>
        <c:dLbls>
          <c:showLegendKey val="0"/>
          <c:showVal val="0"/>
          <c:showCatName val="0"/>
          <c:showSerName val="0"/>
          <c:showPercent val="0"/>
          <c:showBubbleSize val="0"/>
          <c:showLeaderLines val="1"/>
        </c:dLbls>
        <c:extLst>
          <c:ext xmlns:c15="http://schemas.microsoft.com/office/drawing/2012/chart" uri="{02D57815-91ED-43cb-92C2-25804820EDAC}">
            <c15:filteredPieSeries>
              <c15:ser>
                <c:idx val="0"/>
                <c:order val="2"/>
                <c:cat>
                  <c:strRef>
                    <c:extLst>
                      <c:ext uri="{02D57815-91ED-43cb-92C2-25804820EDAC}">
                        <c15:fullRef>
                          <c15:sqref>(Menu!$B$8,Menu!$B$10)</c15:sqref>
                        </c15:fullRef>
                        <c15:formulaRef>
                          <c15:sqref/>
                        </c15:formulaRef>
                      </c:ext>
                    </c:extLst>
                    <c:strCache>
                      <c:ptCount val="0"/>
                    </c:strCache>
                  </c:strRef>
                </c:cat>
                <c:val>
                  <c:numRef>
                    <c:extLst>
                      <c:ext uri="{02D57815-91ED-43cb-92C2-25804820EDAC}">
                        <c15:fullRef>
                          <c15:sqref>(Menu!$C$8,Menu!$C$10)</c15:sqref>
                        </c15:fullRef>
                        <c15:formulaRef>
                          <c15:sqref/>
                        </c15:formulaRef>
                      </c:ext>
                    </c:extLst>
                    <c:numCache>
                      <c:formatCode>#,##0.00</c:formatCode>
                      <c:ptCount val="0"/>
                    </c:numCache>
                  </c:numRef>
                </c:val>
                <c:extLst>
                  <c:ext uri="{02D57815-91ED-43cb-92C2-25804820EDAC}">
                    <c15:categoryFilterExceptions>
                      <c15:categoryFilterException>
                        <c15:sqref>Menu!$C$8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Menu!$C$10</c15:sqref>
                        <c15:spPr xmlns:c15="http://schemas.microsoft.com/office/drawing/2012/chart">
                          <a:solidFill>
                            <a:schemeClr val="accent2">
                              <a:lumMod val="40000"/>
                              <a:lumOff val="60000"/>
                            </a:schemeClr>
                          </a:solidFill>
                          <a:ln w="25400">
                            <a:solidFill>
                              <a:sysClr val="windowText" lastClr="000000"/>
                            </a:solidFill>
                          </a:ln>
                          <a:effectLst/>
                          <a:sp3d contourW="25400">
                            <a:contourClr>
                              <a:sysClr val="windowText" lastClr="000000"/>
                            </a:contourClr>
                          </a:sp3d>
                        </c15:spPr>
                        <c15:bubble3D val="0"/>
                      </c15:categoryFilterException>
                    </c15:categoryFilterExceptions>
                  </c:ext>
                  <c:ext xmlns:c16="http://schemas.microsoft.com/office/drawing/2014/chart" uri="{C3380CC4-5D6E-409C-BE32-E72D297353CC}">
                    <c16:uniqueId val="{0000000D-AC7D-4F9C-8EBE-3C83837CD9A9}"/>
                  </c:ext>
                </c:extLst>
              </c15:ser>
            </c15:filteredPieSeries>
            <c15:filteredPieSeries>
              <c15:ser>
                <c:idx val="1"/>
                <c:order val="3"/>
                <c:cat>
                  <c:strRef>
                    <c:extLst>
                      <c:ext xmlns:c15="http://schemas.microsoft.com/office/drawing/2012/chart" uri="{02D57815-91ED-43cb-92C2-25804820EDAC}">
                        <c15:fullRef>
                          <c15:sqref>(Menu!$B$8,Menu!$B$10)</c15:sqref>
                        </c15:fullRef>
                        <c15:formulaRef>
                          <c15:sqref/>
                        </c15:formulaRef>
                      </c:ext>
                    </c:extLst>
                    <c:strCache>
                      <c:ptCount val="0"/>
                    </c:strCache>
                  </c:strRef>
                </c:cat>
                <c:val>
                  <c:numRef>
                    <c:extLst>
                      <c:ext xmlns:c15="http://schemas.microsoft.com/office/drawing/2012/chart" uri="{02D57815-91ED-43cb-92C2-25804820EDAC}">
                        <c15:fullRef>
                          <c15:sqref>(Menu!$D$8,Menu!$D$10)</c15:sqref>
                        </c15:fullRef>
                        <c15:formulaRef>
                          <c15:sqref/>
                        </c15:formulaRef>
                      </c:ext>
                    </c:extLst>
                    <c:numCache>
                      <c:formatCode>General</c:formatCode>
                      <c:ptCount val="0"/>
                    </c:numCache>
                  </c:numRef>
                </c:val>
                <c:extLst xmlns:c15="http://schemas.microsoft.com/office/drawing/2012/chart">
                  <c:ext xmlns:c15="http://schemas.microsoft.com/office/drawing/2012/chart" uri="{02D57815-91ED-43cb-92C2-25804820EDAC}">
                    <c15:categoryFilterExceptions>
                      <c15:categoryFilterException>
                        <c15:sqref>Menu!$D$8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Menu!$D$10</c15:sqref>
                        <c15:spPr xmlns:c15="http://schemas.microsoft.com/office/drawing/2012/chart">
                          <a:solidFill>
                            <a:schemeClr val="accent2">
                              <a:tint val="77000"/>
                            </a:schemeClr>
                          </a:solidFill>
                          <a:ln w="25400">
                            <a:solidFill>
                              <a:schemeClr val="lt1"/>
                            </a:solidFill>
                          </a:ln>
                          <a:effectLst/>
                          <a:sp3d contourW="25400">
                            <a:contourClr>
                              <a:schemeClr val="lt1"/>
                            </a:contourClr>
                          </a:sp3d>
                        </c15:spPr>
                        <c15:bubble3D val="0"/>
                      </c15:categoryFilterException>
                    </c15:categoryFilterExceptions>
                  </c:ext>
                  <c:ext xmlns:c16="http://schemas.microsoft.com/office/drawing/2014/chart" uri="{C3380CC4-5D6E-409C-BE32-E72D297353CC}">
                    <c16:uniqueId val="{00000013-AC7D-4F9C-8EBE-3C83837CD9A9}"/>
                  </c:ext>
                </c:extLst>
              </c15:ser>
            </c15:filteredPieSeries>
          </c:ext>
        </c:extLst>
      </c:pie3DChart>
    </c:plotArea>
    <c:plotVisOnly val="1"/>
    <c:dispBlanksAs val="gap"/>
    <c:showDLblsOverMax val="0"/>
    <c:extLst/>
  </c:chart>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solidFill>
                  <a:schemeClr val="accent2">
                    <a:lumMod val="60000"/>
                    <a:lumOff val="40000"/>
                  </a:schemeClr>
                </a:solidFill>
              </a:rPr>
              <a:t>Mis</a:t>
            </a:r>
            <a:r>
              <a:rPr lang="en-US" sz="1600" b="1" baseline="0">
                <a:solidFill>
                  <a:schemeClr val="accent2">
                    <a:lumMod val="60000"/>
                    <a:lumOff val="40000"/>
                  </a:schemeClr>
                </a:solidFill>
              </a:rPr>
              <a:t> à dispo </a:t>
            </a:r>
            <a:r>
              <a:rPr lang="en-US" sz="1600" baseline="0"/>
              <a:t>/ </a:t>
            </a:r>
            <a:r>
              <a:rPr lang="en-US" sz="1600" b="1" baseline="0">
                <a:solidFill>
                  <a:schemeClr val="accent2">
                    <a:lumMod val="50000"/>
                  </a:schemeClr>
                </a:solidFill>
              </a:rPr>
              <a:t>Restant</a:t>
            </a:r>
            <a:endParaRPr lang="en-US" sz="1600" b="1">
              <a:solidFill>
                <a:schemeClr val="accent2">
                  <a:lumMod val="50000"/>
                </a:schemeClr>
              </a:solidFill>
            </a:endParaRPr>
          </a:p>
        </c:rich>
      </c:tx>
      <c:overlay val="0"/>
      <c:spPr>
        <a:noFill/>
        <a:ln>
          <a:noFill/>
        </a:ln>
        <a:effectLst/>
      </c:sp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2"/>
          <c:order val="0"/>
          <c:spPr>
            <a:ln>
              <a:solidFill>
                <a:sysClr val="windowText" lastClr="000000"/>
              </a:solidFill>
            </a:ln>
          </c:spPr>
          <c:cat>
            <c:strRef>
              <c:extLst>
                <c:ext xmlns:c15="http://schemas.microsoft.com/office/drawing/2012/chart" uri="{02D57815-91ED-43cb-92C2-25804820EDAC}">
                  <c15:fullRef>
                    <c15:sqref>Menu!$B$13:$B$20</c15:sqref>
                  </c15:fullRef>
                </c:ext>
              </c:extLst>
              <c:f>(Menu!$B$18,Menu!$B$20)</c:f>
              <c:strCache>
                <c:ptCount val="2"/>
                <c:pt idx="0">
                  <c:v>MONTANT ENGAGE / Estimation (%)</c:v>
                </c:pt>
                <c:pt idx="1">
                  <c:v>RESTANT / Estimation (%)</c:v>
                </c:pt>
              </c:strCache>
            </c:strRef>
          </c:cat>
          <c:val>
            <c:numRef>
              <c:extLst>
                <c:ext xmlns:c15="http://schemas.microsoft.com/office/drawing/2012/chart" uri="{02D57815-91ED-43cb-92C2-25804820EDAC}">
                  <c15:fullRef>
                    <c15:sqref>Menu!$C$13:$C$20</c15:sqref>
                  </c15:fullRef>
                </c:ext>
              </c:extLst>
              <c:f>(Menu!$C$18,Menu!$C$20)</c:f>
              <c:numCache>
                <c:formatCode>#,##0.00</c:formatCode>
                <c:ptCount val="2"/>
                <c:pt idx="0">
                  <c:v>511.79548387096776</c:v>
                </c:pt>
                <c:pt idx="1">
                  <c:v>-411.79548387096776</c:v>
                </c:pt>
              </c:numCache>
            </c:numRef>
          </c:val>
          <c:extLst>
            <c:ext xmlns:c16="http://schemas.microsoft.com/office/drawing/2014/chart" uri="{C3380CC4-5D6E-409C-BE32-E72D297353CC}">
              <c16:uniqueId val="{00000014-FB90-4487-BE25-CB80DFFA040B}"/>
            </c:ext>
          </c:extLst>
        </c:ser>
        <c:ser>
          <c:idx val="3"/>
          <c:order val="1"/>
          <c:cat>
            <c:strRef>
              <c:extLst>
                <c:ext xmlns:c15="http://schemas.microsoft.com/office/drawing/2012/chart" uri="{02D57815-91ED-43cb-92C2-25804820EDAC}">
                  <c15:fullRef>
                    <c15:sqref>Menu!$B$13:$B$20</c15:sqref>
                  </c15:fullRef>
                </c:ext>
              </c:extLst>
              <c:f>(Menu!$B$18,Menu!$B$20)</c:f>
              <c:strCache>
                <c:ptCount val="2"/>
                <c:pt idx="0">
                  <c:v>MONTANT ENGAGE / Estimation (%)</c:v>
                </c:pt>
                <c:pt idx="1">
                  <c:v>RESTANT / Estimation (%)</c:v>
                </c:pt>
              </c:strCache>
            </c:strRef>
          </c:cat>
          <c:val>
            <c:numRef>
              <c:extLst>
                <c:ext xmlns:c15="http://schemas.microsoft.com/office/drawing/2012/chart" uri="{02D57815-91ED-43cb-92C2-25804820EDAC}">
                  <c15:fullRef>
                    <c15:sqref>Menu!$D$13:$D$20</c15:sqref>
                  </c15:fullRef>
                </c:ext>
              </c:extLst>
              <c:f>(Menu!$D$18,Menu!$D$20)</c:f>
              <c:numCache>
                <c:formatCode>General</c:formatCode>
                <c:ptCount val="2"/>
              </c:numCache>
            </c:numRef>
          </c:val>
          <c:extLst>
            <c:ext xmlns:c16="http://schemas.microsoft.com/office/drawing/2014/chart" uri="{C3380CC4-5D6E-409C-BE32-E72D297353CC}">
              <c16:uniqueId val="{00000015-FB90-4487-BE25-CB80DFFA040B}"/>
            </c:ext>
          </c:extLst>
        </c:ser>
        <c:dLbls>
          <c:showLegendKey val="0"/>
          <c:showVal val="0"/>
          <c:showCatName val="0"/>
          <c:showSerName val="0"/>
          <c:showPercent val="0"/>
          <c:showBubbleSize val="0"/>
          <c:showLeaderLines val="1"/>
        </c:dLbls>
        <c:extLst>
          <c:ext xmlns:c15="http://schemas.microsoft.com/office/drawing/2012/chart" uri="{02D57815-91ED-43cb-92C2-25804820EDAC}">
            <c15:filteredPieSeries>
              <c15:ser>
                <c:idx val="0"/>
                <c:order val="2"/>
                <c:cat>
                  <c:strRef>
                    <c:extLst>
                      <c:ext uri="{02D57815-91ED-43cb-92C2-25804820EDAC}">
                        <c15:fullRef>
                          <c15:sqref>(Menu!$B$8,Menu!$B$10)</c15:sqref>
                        </c15:fullRef>
                        <c15:formulaRef>
                          <c15:sqref/>
                        </c15:formulaRef>
                      </c:ext>
                    </c:extLst>
                    <c:strCache>
                      <c:ptCount val="0"/>
                    </c:strCache>
                  </c:strRef>
                </c:cat>
                <c:val>
                  <c:numRef>
                    <c:extLst>
                      <c:ext uri="{02D57815-91ED-43cb-92C2-25804820EDAC}">
                        <c15:fullRef>
                          <c15:sqref>(Menu!$C$8,Menu!$C$10)</c15:sqref>
                        </c15:fullRef>
                        <c15:formulaRef>
                          <c15:sqref/>
                        </c15:formulaRef>
                      </c:ext>
                    </c:extLst>
                    <c:numCache>
                      <c:formatCode>#,##0.00</c:formatCode>
                      <c:ptCount val="0"/>
                    </c:numCache>
                  </c:numRef>
                </c:val>
                <c:extLst>
                  <c:ext uri="{02D57815-91ED-43cb-92C2-25804820EDAC}">
                    <c15:categoryFilterExceptions>
                      <c15:categoryFilterException>
                        <c15:sqref>Menu!$C$8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Menu!$C$10</c15:sqref>
                        <c15:spPr xmlns:c15="http://schemas.microsoft.com/office/drawing/2012/chart">
                          <a:solidFill>
                            <a:schemeClr val="accent2">
                              <a:lumMod val="40000"/>
                              <a:lumOff val="60000"/>
                            </a:schemeClr>
                          </a:solidFill>
                          <a:ln w="25400">
                            <a:solidFill>
                              <a:sysClr val="windowText" lastClr="000000"/>
                            </a:solidFill>
                          </a:ln>
                          <a:effectLst/>
                          <a:sp3d contourW="25400">
                            <a:contourClr>
                              <a:sysClr val="windowText" lastClr="000000"/>
                            </a:contourClr>
                          </a:sp3d>
                        </c15:spPr>
                        <c15:bubble3D val="0"/>
                      </c15:categoryFilterException>
                    </c15:categoryFilterExceptions>
                  </c:ext>
                  <c:ext xmlns:c16="http://schemas.microsoft.com/office/drawing/2014/chart" uri="{C3380CC4-5D6E-409C-BE32-E72D297353CC}">
                    <c16:uniqueId val="{0000000D-FB90-4487-BE25-CB80DFFA040B}"/>
                  </c:ext>
                </c:extLst>
              </c15:ser>
            </c15:filteredPieSeries>
            <c15:filteredPieSeries>
              <c15:ser>
                <c:idx val="1"/>
                <c:order val="3"/>
                <c:cat>
                  <c:strRef>
                    <c:extLst>
                      <c:ext xmlns:c15="http://schemas.microsoft.com/office/drawing/2012/chart" uri="{02D57815-91ED-43cb-92C2-25804820EDAC}">
                        <c15:fullRef>
                          <c15:sqref>(Menu!$B$8,Menu!$B$10)</c15:sqref>
                        </c15:fullRef>
                        <c15:formulaRef>
                          <c15:sqref/>
                        </c15:formulaRef>
                      </c:ext>
                    </c:extLst>
                    <c:strCache>
                      <c:ptCount val="0"/>
                    </c:strCache>
                  </c:strRef>
                </c:cat>
                <c:val>
                  <c:numRef>
                    <c:extLst>
                      <c:ext xmlns:c15="http://schemas.microsoft.com/office/drawing/2012/chart" uri="{02D57815-91ED-43cb-92C2-25804820EDAC}">
                        <c15:fullRef>
                          <c15:sqref>(Menu!$D$8,Menu!$D$10)</c15:sqref>
                        </c15:fullRef>
                        <c15:formulaRef>
                          <c15:sqref/>
                        </c15:formulaRef>
                      </c:ext>
                    </c:extLst>
                    <c:numCache>
                      <c:formatCode>General</c:formatCode>
                      <c:ptCount val="0"/>
                    </c:numCache>
                  </c:numRef>
                </c:val>
                <c:extLst xmlns:c15="http://schemas.microsoft.com/office/drawing/2012/chart">
                  <c:ext xmlns:c15="http://schemas.microsoft.com/office/drawing/2012/chart" uri="{02D57815-91ED-43cb-92C2-25804820EDAC}">
                    <c15:categoryFilterExceptions>
                      <c15:categoryFilterException>
                        <c15:sqref>Menu!$D$8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Menu!$D$10</c15:sqref>
                        <c15:spPr xmlns:c15="http://schemas.microsoft.com/office/drawing/2012/chart">
                          <a:solidFill>
                            <a:schemeClr val="accent2">
                              <a:tint val="77000"/>
                            </a:schemeClr>
                          </a:solidFill>
                          <a:ln w="25400">
                            <a:solidFill>
                              <a:schemeClr val="lt1"/>
                            </a:solidFill>
                          </a:ln>
                          <a:effectLst/>
                          <a:sp3d contourW="25400">
                            <a:contourClr>
                              <a:schemeClr val="lt1"/>
                            </a:contourClr>
                          </a:sp3d>
                        </c15:spPr>
                        <c15:bubble3D val="0"/>
                      </c15:categoryFilterException>
                    </c15:categoryFilterExceptions>
                  </c:ext>
                  <c:ext xmlns:c16="http://schemas.microsoft.com/office/drawing/2014/chart" uri="{C3380CC4-5D6E-409C-BE32-E72D297353CC}">
                    <c16:uniqueId val="{00000013-FB90-4487-BE25-CB80DFFA040B}"/>
                  </c:ext>
                </c:extLst>
              </c15:ser>
            </c15:filteredPieSeries>
          </c:ext>
        </c:extLst>
      </c:pie3DChart>
    </c:plotArea>
    <c:plotVisOnly val="1"/>
    <c:dispBlanksAs val="gap"/>
    <c:showDLblsOverMax val="0"/>
    <c:extLst/>
  </c:chart>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solidFill>
                  <a:schemeClr val="accent2">
                    <a:lumMod val="60000"/>
                    <a:lumOff val="40000"/>
                  </a:schemeClr>
                </a:solidFill>
              </a:rPr>
              <a:t>Mis</a:t>
            </a:r>
            <a:r>
              <a:rPr lang="en-US" sz="1600" b="1" baseline="0">
                <a:solidFill>
                  <a:schemeClr val="accent2">
                    <a:lumMod val="60000"/>
                    <a:lumOff val="40000"/>
                  </a:schemeClr>
                </a:solidFill>
              </a:rPr>
              <a:t> à dispo </a:t>
            </a:r>
            <a:r>
              <a:rPr lang="en-US" sz="1600" baseline="0"/>
              <a:t>/ </a:t>
            </a:r>
            <a:r>
              <a:rPr lang="en-US" sz="1600" b="1" baseline="0">
                <a:solidFill>
                  <a:schemeClr val="accent2">
                    <a:lumMod val="50000"/>
                  </a:schemeClr>
                </a:solidFill>
              </a:rPr>
              <a:t>Restant</a:t>
            </a:r>
            <a:endParaRPr lang="en-US" sz="1600" b="1">
              <a:solidFill>
                <a:schemeClr val="accent2">
                  <a:lumMod val="50000"/>
                </a:schemeClr>
              </a:solidFill>
            </a:endParaRPr>
          </a:p>
        </c:rich>
      </c:tx>
      <c:overlay val="0"/>
      <c:spPr>
        <a:noFill/>
        <a:ln>
          <a:noFill/>
        </a:ln>
        <a:effectLst/>
      </c:sp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2"/>
          <c:order val="0"/>
          <c:spPr>
            <a:ln>
              <a:solidFill>
                <a:sysClr val="windowText" lastClr="000000"/>
              </a:solidFill>
            </a:ln>
          </c:spPr>
          <c:cat>
            <c:strRef>
              <c:extLst>
                <c:ext xmlns:c15="http://schemas.microsoft.com/office/drawing/2012/chart" uri="{02D57815-91ED-43cb-92C2-25804820EDAC}">
                  <c15:fullRef>
                    <c15:sqref>Menu!$F$13:$F$20</c15:sqref>
                  </c15:fullRef>
                </c:ext>
              </c:extLst>
              <c:f>(Menu!$F$16,Menu!$F$18)</c:f>
              <c:strCache>
                <c:ptCount val="2"/>
                <c:pt idx="0">
                  <c:v>CONSOMME / Estimation (%)</c:v>
                </c:pt>
                <c:pt idx="1">
                  <c:v>MONTANT ENGAGE / Estimation (%)</c:v>
                </c:pt>
              </c:strCache>
            </c:strRef>
          </c:cat>
          <c:val>
            <c:numRef>
              <c:extLst>
                <c:ext xmlns:c15="http://schemas.microsoft.com/office/drawing/2012/chart" uri="{02D57815-91ED-43cb-92C2-25804820EDAC}">
                  <c15:fullRef>
                    <c15:sqref>Menu!$G$13:$G$20</c15:sqref>
                  </c15:fullRef>
                </c:ext>
              </c:extLst>
              <c:f>(Menu!$G$16,Menu!$G$18)</c:f>
              <c:numCache>
                <c:formatCode>#,##0.00</c:formatCode>
                <c:ptCount val="2"/>
                <c:pt idx="0">
                  <c:v>0</c:v>
                </c:pt>
                <c:pt idx="1">
                  <c:v>15.174999999999999</c:v>
                </c:pt>
              </c:numCache>
            </c:numRef>
          </c:val>
          <c:extLst>
            <c:ext xmlns:c16="http://schemas.microsoft.com/office/drawing/2014/chart" uri="{C3380CC4-5D6E-409C-BE32-E72D297353CC}">
              <c16:uniqueId val="{00000014-DF70-409E-967B-FF6F87ECC67C}"/>
            </c:ext>
          </c:extLst>
        </c:ser>
        <c:ser>
          <c:idx val="3"/>
          <c:order val="1"/>
          <c:cat>
            <c:strRef>
              <c:extLst>
                <c:ext xmlns:c15="http://schemas.microsoft.com/office/drawing/2012/chart" uri="{02D57815-91ED-43cb-92C2-25804820EDAC}">
                  <c15:fullRef>
                    <c15:sqref>Menu!$F$13:$F$20</c15:sqref>
                  </c15:fullRef>
                </c:ext>
              </c:extLst>
              <c:f>(Menu!$F$16,Menu!$F$18)</c:f>
              <c:strCache>
                <c:ptCount val="2"/>
                <c:pt idx="0">
                  <c:v>CONSOMME / Estimation (%)</c:v>
                </c:pt>
                <c:pt idx="1">
                  <c:v>MONTANT ENGAGE / Estimation (%)</c:v>
                </c:pt>
              </c:strCache>
            </c:strRef>
          </c:cat>
          <c:val>
            <c:numRef>
              <c:extLst>
                <c:ext xmlns:c15="http://schemas.microsoft.com/office/drawing/2012/chart" uri="{02D57815-91ED-43cb-92C2-25804820EDAC}">
                  <c15:fullRef>
                    <c15:sqref>Menu!$H$13:$H$20</c15:sqref>
                  </c15:fullRef>
                </c:ext>
              </c:extLst>
              <c:f>(Menu!$H$16,Menu!$H$18)</c:f>
              <c:numCache>
                <c:formatCode>General</c:formatCode>
                <c:ptCount val="2"/>
              </c:numCache>
            </c:numRef>
          </c:val>
          <c:extLst>
            <c:ext xmlns:c16="http://schemas.microsoft.com/office/drawing/2014/chart" uri="{C3380CC4-5D6E-409C-BE32-E72D297353CC}">
              <c16:uniqueId val="{00000015-DF70-409E-967B-FF6F87ECC67C}"/>
            </c:ext>
          </c:extLst>
        </c:ser>
        <c:dLbls>
          <c:showLegendKey val="0"/>
          <c:showVal val="0"/>
          <c:showCatName val="0"/>
          <c:showSerName val="0"/>
          <c:showPercent val="0"/>
          <c:showBubbleSize val="0"/>
          <c:showLeaderLines val="1"/>
        </c:dLbls>
        <c:extLst>
          <c:ext xmlns:c15="http://schemas.microsoft.com/office/drawing/2012/chart" uri="{02D57815-91ED-43cb-92C2-25804820EDAC}">
            <c15:filteredPieSeries>
              <c15:ser>
                <c:idx val="0"/>
                <c:order val="2"/>
                <c:cat>
                  <c:strRef>
                    <c:extLst>
                      <c:ext uri="{02D57815-91ED-43cb-92C2-25804820EDAC}">
                        <c15:fullRef>
                          <c15:sqref>(Menu!$B$8,Menu!$B$10)</c15:sqref>
                        </c15:fullRef>
                        <c15:formulaRef>
                          <c15:sqref/>
                        </c15:formulaRef>
                      </c:ext>
                    </c:extLst>
                    <c:strCache>
                      <c:ptCount val="0"/>
                    </c:strCache>
                  </c:strRef>
                </c:cat>
                <c:val>
                  <c:numRef>
                    <c:extLst>
                      <c:ext uri="{02D57815-91ED-43cb-92C2-25804820EDAC}">
                        <c15:fullRef>
                          <c15:sqref>(Menu!$C$8,Menu!$C$10)</c15:sqref>
                        </c15:fullRef>
                        <c15:formulaRef>
                          <c15:sqref/>
                        </c15:formulaRef>
                      </c:ext>
                    </c:extLst>
                    <c:numCache>
                      <c:formatCode>#,##0.00</c:formatCode>
                      <c:ptCount val="0"/>
                    </c:numCache>
                  </c:numRef>
                </c:val>
                <c:extLst>
                  <c:ext uri="{02D57815-91ED-43cb-92C2-25804820EDAC}">
                    <c15:categoryFilterExceptions>
                      <c15:categoryFilterException>
                        <c15:sqref>Menu!$C$8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Menu!$C$10</c15:sqref>
                        <c15:spPr xmlns:c15="http://schemas.microsoft.com/office/drawing/2012/chart">
                          <a:solidFill>
                            <a:schemeClr val="accent2">
                              <a:lumMod val="40000"/>
                              <a:lumOff val="60000"/>
                            </a:schemeClr>
                          </a:solidFill>
                          <a:ln w="25400">
                            <a:solidFill>
                              <a:sysClr val="windowText" lastClr="000000"/>
                            </a:solidFill>
                          </a:ln>
                          <a:effectLst/>
                          <a:sp3d contourW="25400">
                            <a:contourClr>
                              <a:sysClr val="windowText" lastClr="000000"/>
                            </a:contourClr>
                          </a:sp3d>
                        </c15:spPr>
                        <c15:bubble3D val="0"/>
                      </c15:categoryFilterException>
                    </c15:categoryFilterExceptions>
                  </c:ext>
                  <c:ext xmlns:c16="http://schemas.microsoft.com/office/drawing/2014/chart" uri="{C3380CC4-5D6E-409C-BE32-E72D297353CC}">
                    <c16:uniqueId val="{0000000D-DF70-409E-967B-FF6F87ECC67C}"/>
                  </c:ext>
                </c:extLst>
              </c15:ser>
            </c15:filteredPieSeries>
            <c15:filteredPieSeries>
              <c15:ser>
                <c:idx val="1"/>
                <c:order val="3"/>
                <c:cat>
                  <c:strRef>
                    <c:extLst>
                      <c:ext xmlns:c15="http://schemas.microsoft.com/office/drawing/2012/chart" uri="{02D57815-91ED-43cb-92C2-25804820EDAC}">
                        <c15:fullRef>
                          <c15:sqref>(Menu!$B$8,Menu!$B$10)</c15:sqref>
                        </c15:fullRef>
                        <c15:formulaRef>
                          <c15:sqref/>
                        </c15:formulaRef>
                      </c:ext>
                    </c:extLst>
                    <c:strCache>
                      <c:ptCount val="0"/>
                    </c:strCache>
                  </c:strRef>
                </c:cat>
                <c:val>
                  <c:numRef>
                    <c:extLst>
                      <c:ext xmlns:c15="http://schemas.microsoft.com/office/drawing/2012/chart" uri="{02D57815-91ED-43cb-92C2-25804820EDAC}">
                        <c15:fullRef>
                          <c15:sqref>(Menu!$D$8,Menu!$D$10)</c15:sqref>
                        </c15:fullRef>
                        <c15:formulaRef>
                          <c15:sqref/>
                        </c15:formulaRef>
                      </c:ext>
                    </c:extLst>
                    <c:numCache>
                      <c:formatCode>General</c:formatCode>
                      <c:ptCount val="0"/>
                    </c:numCache>
                  </c:numRef>
                </c:val>
                <c:extLst xmlns:c15="http://schemas.microsoft.com/office/drawing/2012/chart">
                  <c:ext xmlns:c15="http://schemas.microsoft.com/office/drawing/2012/chart" uri="{02D57815-91ED-43cb-92C2-25804820EDAC}">
                    <c15:categoryFilterExceptions>
                      <c15:categoryFilterException>
                        <c15:sqref>Menu!$D$8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Menu!$D$10</c15:sqref>
                        <c15:spPr xmlns:c15="http://schemas.microsoft.com/office/drawing/2012/chart">
                          <a:solidFill>
                            <a:schemeClr val="accent2">
                              <a:tint val="77000"/>
                            </a:schemeClr>
                          </a:solidFill>
                          <a:ln w="25400">
                            <a:solidFill>
                              <a:schemeClr val="lt1"/>
                            </a:solidFill>
                          </a:ln>
                          <a:effectLst/>
                          <a:sp3d contourW="25400">
                            <a:contourClr>
                              <a:schemeClr val="lt1"/>
                            </a:contourClr>
                          </a:sp3d>
                        </c15:spPr>
                        <c15:bubble3D val="0"/>
                      </c15:categoryFilterException>
                    </c15:categoryFilterExceptions>
                  </c:ext>
                  <c:ext xmlns:c16="http://schemas.microsoft.com/office/drawing/2014/chart" uri="{C3380CC4-5D6E-409C-BE32-E72D297353CC}">
                    <c16:uniqueId val="{00000013-DF70-409E-967B-FF6F87ECC67C}"/>
                  </c:ext>
                </c:extLst>
              </c15:ser>
            </c15:filteredPieSeries>
          </c:ext>
        </c:extLst>
      </c:pie3DChart>
    </c:plotArea>
    <c:plotVisOnly val="1"/>
    <c:dispBlanksAs val="gap"/>
    <c:showDLblsOverMax val="0"/>
    <c:extLst/>
  </c:chart>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solidFill>
                  <a:schemeClr val="accent2">
                    <a:lumMod val="60000"/>
                    <a:lumOff val="40000"/>
                  </a:schemeClr>
                </a:solidFill>
              </a:rPr>
              <a:t>Mis</a:t>
            </a:r>
            <a:r>
              <a:rPr lang="en-US" sz="1600" b="1" baseline="0">
                <a:solidFill>
                  <a:schemeClr val="accent2">
                    <a:lumMod val="60000"/>
                    <a:lumOff val="40000"/>
                  </a:schemeClr>
                </a:solidFill>
              </a:rPr>
              <a:t> à dispo </a:t>
            </a:r>
            <a:r>
              <a:rPr lang="en-US" sz="1600" baseline="0"/>
              <a:t>/ </a:t>
            </a:r>
            <a:r>
              <a:rPr lang="en-US" sz="1600" b="1" baseline="0">
                <a:solidFill>
                  <a:schemeClr val="accent2">
                    <a:lumMod val="50000"/>
                  </a:schemeClr>
                </a:solidFill>
              </a:rPr>
              <a:t>Restant</a:t>
            </a:r>
            <a:endParaRPr lang="en-US" sz="1600" b="1">
              <a:solidFill>
                <a:schemeClr val="accent2">
                  <a:lumMod val="50000"/>
                </a:schemeClr>
              </a:solidFill>
            </a:endParaRPr>
          </a:p>
        </c:rich>
      </c:tx>
      <c:overlay val="0"/>
      <c:spPr>
        <a:noFill/>
        <a:ln>
          <a:noFill/>
        </a:ln>
        <a:effectLst/>
      </c:sp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2"/>
          <c:order val="0"/>
          <c:spPr>
            <a:ln>
              <a:solidFill>
                <a:sysClr val="windowText" lastClr="000000"/>
              </a:solidFill>
            </a:ln>
          </c:spPr>
          <c:cat>
            <c:strRef>
              <c:extLst>
                <c:ext xmlns:c15="http://schemas.microsoft.com/office/drawing/2012/chart" uri="{02D57815-91ED-43cb-92C2-25804820EDAC}">
                  <c15:fullRef>
                    <c15:sqref>Menu!$B$22:$B$29</c15:sqref>
                  </c15:fullRef>
                </c:ext>
              </c:extLst>
              <c:f>Menu!$B$27</c:f>
              <c:strCache>
                <c:ptCount val="1"/>
                <c:pt idx="0">
                  <c:v>MONTANT ENGAGE / Estimation (%)</c:v>
                </c:pt>
              </c:strCache>
            </c:strRef>
          </c:cat>
          <c:val>
            <c:numRef>
              <c:extLst>
                <c:ext xmlns:c15="http://schemas.microsoft.com/office/drawing/2012/chart" uri="{02D57815-91ED-43cb-92C2-25804820EDAC}">
                  <c15:fullRef>
                    <c15:sqref>Menu!$C$22:$C$29</c15:sqref>
                  </c15:fullRef>
                </c:ext>
              </c:extLst>
              <c:f>Menu!$C$27</c:f>
              <c:numCache>
                <c:formatCode>#,##0.00</c:formatCode>
                <c:ptCount val="1"/>
                <c:pt idx="0">
                  <c:v>267.60590909090911</c:v>
                </c:pt>
              </c:numCache>
            </c:numRef>
          </c:val>
          <c:extLst>
            <c:ext xmlns:c16="http://schemas.microsoft.com/office/drawing/2014/chart" uri="{C3380CC4-5D6E-409C-BE32-E72D297353CC}">
              <c16:uniqueId val="{00000011-5C8C-4E80-AF57-4A457180239F}"/>
            </c:ext>
          </c:extLst>
        </c:ser>
        <c:ser>
          <c:idx val="3"/>
          <c:order val="1"/>
          <c:cat>
            <c:strRef>
              <c:extLst>
                <c:ext xmlns:c15="http://schemas.microsoft.com/office/drawing/2012/chart" uri="{02D57815-91ED-43cb-92C2-25804820EDAC}">
                  <c15:fullRef>
                    <c15:sqref>Menu!$B$22:$B$29</c15:sqref>
                  </c15:fullRef>
                </c:ext>
              </c:extLst>
              <c:f>Menu!$B$27</c:f>
              <c:strCache>
                <c:ptCount val="1"/>
                <c:pt idx="0">
                  <c:v>MONTANT ENGAGE / Estimation (%)</c:v>
                </c:pt>
              </c:strCache>
            </c:strRef>
          </c:cat>
          <c:val>
            <c:numRef>
              <c:extLst>
                <c:ext xmlns:c15="http://schemas.microsoft.com/office/drawing/2012/chart" uri="{02D57815-91ED-43cb-92C2-25804820EDAC}">
                  <c15:fullRef>
                    <c15:sqref>Menu!$D$22:$D$29</c15:sqref>
                  </c15:fullRef>
                </c:ext>
              </c:extLst>
              <c:f>Menu!$D$27</c:f>
              <c:numCache>
                <c:formatCode>General</c:formatCode>
                <c:ptCount val="1"/>
              </c:numCache>
            </c:numRef>
          </c:val>
          <c:extLst>
            <c:ext xmlns:c16="http://schemas.microsoft.com/office/drawing/2014/chart" uri="{C3380CC4-5D6E-409C-BE32-E72D297353CC}">
              <c16:uniqueId val="{00000012-5C8C-4E80-AF57-4A457180239F}"/>
            </c:ext>
          </c:extLst>
        </c:ser>
        <c:dLbls>
          <c:showLegendKey val="0"/>
          <c:showVal val="0"/>
          <c:showCatName val="0"/>
          <c:showSerName val="0"/>
          <c:showPercent val="0"/>
          <c:showBubbleSize val="0"/>
          <c:showLeaderLines val="1"/>
        </c:dLbls>
        <c:extLst>
          <c:ext xmlns:c15="http://schemas.microsoft.com/office/drawing/2012/chart" uri="{02D57815-91ED-43cb-92C2-25804820EDAC}">
            <c15:filteredPieSeries>
              <c15:ser>
                <c:idx val="0"/>
                <c:order val="2"/>
                <c:cat>
                  <c:strRef>
                    <c:extLst>
                      <c:ext uri="{02D57815-91ED-43cb-92C2-25804820EDAC}">
                        <c15:fullRef>
                          <c15:sqref>(Menu!$B$8,Menu!$B$10)</c15:sqref>
                        </c15:fullRef>
                        <c15:formulaRef>
                          <c15:sqref/>
                        </c15:formulaRef>
                      </c:ext>
                    </c:extLst>
                    <c:strCache>
                      <c:ptCount val="0"/>
                    </c:strCache>
                  </c:strRef>
                </c:cat>
                <c:val>
                  <c:numRef>
                    <c:extLst>
                      <c:ext uri="{02D57815-91ED-43cb-92C2-25804820EDAC}">
                        <c15:fullRef>
                          <c15:sqref>(Menu!$C$8,Menu!$C$10)</c15:sqref>
                        </c15:fullRef>
                        <c15:formulaRef>
                          <c15:sqref/>
                        </c15:formulaRef>
                      </c:ext>
                    </c:extLst>
                    <c:numCache>
                      <c:formatCode>#,##0.00</c:formatCode>
                      <c:ptCount val="0"/>
                    </c:numCache>
                  </c:numRef>
                </c:val>
                <c:extLst>
                  <c:ext uri="{02D57815-91ED-43cb-92C2-25804820EDAC}">
                    <c15:categoryFilterExceptions>
                      <c15:categoryFilterException>
                        <c15:sqref>Menu!$C$8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Menu!$C$10</c15:sqref>
                        <c15:spPr xmlns:c15="http://schemas.microsoft.com/office/drawing/2012/chart">
                          <a:solidFill>
                            <a:schemeClr val="accent2">
                              <a:lumMod val="40000"/>
                              <a:lumOff val="60000"/>
                            </a:schemeClr>
                          </a:solidFill>
                          <a:ln w="25400">
                            <a:solidFill>
                              <a:sysClr val="windowText" lastClr="000000"/>
                            </a:solidFill>
                          </a:ln>
                          <a:effectLst/>
                          <a:sp3d contourW="25400">
                            <a:contourClr>
                              <a:sysClr val="windowText" lastClr="000000"/>
                            </a:contourClr>
                          </a:sp3d>
                        </c15:spPr>
                        <c15:bubble3D val="0"/>
                      </c15:categoryFilterException>
                    </c15:categoryFilterExceptions>
                  </c:ext>
                  <c:ext xmlns:c16="http://schemas.microsoft.com/office/drawing/2014/chart" uri="{C3380CC4-5D6E-409C-BE32-E72D297353CC}">
                    <c16:uniqueId val="{0000000A-5C8C-4E80-AF57-4A457180239F}"/>
                  </c:ext>
                </c:extLst>
              </c15:ser>
            </c15:filteredPieSeries>
            <c15:filteredPieSeries>
              <c15:ser>
                <c:idx val="1"/>
                <c:order val="3"/>
                <c:cat>
                  <c:strRef>
                    <c:extLst>
                      <c:ext xmlns:c15="http://schemas.microsoft.com/office/drawing/2012/chart" uri="{02D57815-91ED-43cb-92C2-25804820EDAC}">
                        <c15:fullRef>
                          <c15:sqref>(Menu!$B$8,Menu!$B$10)</c15:sqref>
                        </c15:fullRef>
                        <c15:formulaRef>
                          <c15:sqref/>
                        </c15:formulaRef>
                      </c:ext>
                    </c:extLst>
                    <c:strCache>
                      <c:ptCount val="0"/>
                    </c:strCache>
                  </c:strRef>
                </c:cat>
                <c:val>
                  <c:numRef>
                    <c:extLst>
                      <c:ext xmlns:c15="http://schemas.microsoft.com/office/drawing/2012/chart" uri="{02D57815-91ED-43cb-92C2-25804820EDAC}">
                        <c15:fullRef>
                          <c15:sqref>(Menu!$D$8,Menu!$D$10)</c15:sqref>
                        </c15:fullRef>
                        <c15:formulaRef>
                          <c15:sqref/>
                        </c15:formulaRef>
                      </c:ext>
                    </c:extLst>
                    <c:numCache>
                      <c:formatCode>General</c:formatCode>
                      <c:ptCount val="0"/>
                    </c:numCache>
                  </c:numRef>
                </c:val>
                <c:extLst xmlns:c15="http://schemas.microsoft.com/office/drawing/2012/chart">
                  <c:ext xmlns:c15="http://schemas.microsoft.com/office/drawing/2012/chart" uri="{02D57815-91ED-43cb-92C2-25804820EDAC}">
                    <c15:categoryFilterExceptions>
                      <c15:categoryFilterException>
                        <c15:sqref>Menu!$D$8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Menu!$D$10</c15:sqref>
                        <c15:spPr xmlns:c15="http://schemas.microsoft.com/office/drawing/2012/chart">
                          <a:solidFill>
                            <a:schemeClr val="accent2">
                              <a:tint val="77000"/>
                            </a:schemeClr>
                          </a:solidFill>
                          <a:ln w="25400">
                            <a:solidFill>
                              <a:schemeClr val="lt1"/>
                            </a:solidFill>
                          </a:ln>
                          <a:effectLst/>
                          <a:sp3d contourW="25400">
                            <a:contourClr>
                              <a:schemeClr val="lt1"/>
                            </a:contourClr>
                          </a:sp3d>
                        </c15:spPr>
                        <c15:bubble3D val="0"/>
                      </c15:categoryFilterException>
                    </c15:categoryFilterExceptions>
                  </c:ext>
                  <c:ext xmlns:c16="http://schemas.microsoft.com/office/drawing/2014/chart" uri="{C3380CC4-5D6E-409C-BE32-E72D297353CC}">
                    <c16:uniqueId val="{00000010-5C8C-4E80-AF57-4A457180239F}"/>
                  </c:ext>
                </c:extLst>
              </c15:ser>
            </c15:filteredPieSeries>
          </c:ext>
        </c:extLst>
      </c:pie3DChart>
    </c:plotArea>
    <c:plotVisOnly val="1"/>
    <c:dispBlanksAs val="gap"/>
    <c:showDLblsOverMax val="0"/>
    <c:extLst/>
  </c:chart>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solidFill>
                  <a:schemeClr val="accent2">
                    <a:lumMod val="60000"/>
                    <a:lumOff val="40000"/>
                  </a:schemeClr>
                </a:solidFill>
              </a:rPr>
              <a:t>Mis</a:t>
            </a:r>
            <a:r>
              <a:rPr lang="en-US" sz="1600" b="1" baseline="0">
                <a:solidFill>
                  <a:schemeClr val="accent2">
                    <a:lumMod val="60000"/>
                    <a:lumOff val="40000"/>
                  </a:schemeClr>
                </a:solidFill>
              </a:rPr>
              <a:t> à dispo </a:t>
            </a:r>
            <a:r>
              <a:rPr lang="en-US" sz="1600" baseline="0"/>
              <a:t>/ </a:t>
            </a:r>
            <a:r>
              <a:rPr lang="en-US" sz="1600" b="1" baseline="0">
                <a:solidFill>
                  <a:schemeClr val="accent2">
                    <a:lumMod val="50000"/>
                  </a:schemeClr>
                </a:solidFill>
              </a:rPr>
              <a:t>Restant</a:t>
            </a:r>
            <a:endParaRPr lang="en-US" sz="1600" b="1">
              <a:solidFill>
                <a:schemeClr val="accent2">
                  <a:lumMod val="50000"/>
                </a:schemeClr>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solidFill>
                <a:schemeClr val="accent2">
                  <a:shade val="76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2-E4DB-40B3-9BBE-DAB85985716D}"/>
              </c:ext>
            </c:extLst>
          </c:dPt>
          <c:dPt>
            <c:idx val="1"/>
            <c:bubble3D val="0"/>
            <c:spPr>
              <a:solidFill>
                <a:schemeClr val="accent2">
                  <a:lumMod val="40000"/>
                  <a:lumOff val="60000"/>
                </a:schemeClr>
              </a:solidFill>
              <a:ln w="25400">
                <a:solidFill>
                  <a:sysClr val="windowText" lastClr="000000"/>
                </a:solidFill>
              </a:ln>
              <a:effectLst/>
              <a:sp3d contourW="25400">
                <a:contourClr>
                  <a:sysClr val="windowText" lastClr="000000"/>
                </a:contourClr>
              </a:sp3d>
            </c:spPr>
            <c:extLst>
              <c:ext xmlns:c16="http://schemas.microsoft.com/office/drawing/2014/chart" uri="{C3380CC4-5D6E-409C-BE32-E72D297353CC}">
                <c16:uniqueId val="{00000004-E4DB-40B3-9BBE-DAB85985716D}"/>
              </c:ext>
            </c:extLst>
          </c:dPt>
          <c:cat>
            <c:strRef>
              <c:extLst>
                <c:ext xmlns:c15="http://schemas.microsoft.com/office/drawing/2012/chart" uri="{02D57815-91ED-43cb-92C2-25804820EDAC}">
                  <c15:fullRef>
                    <c15:sqref>Menu!$B$3:$B$10</c15:sqref>
                  </c15:fullRef>
                </c:ext>
              </c:extLst>
              <c:f>(Menu!$B$8,Menu!$B$10)</c:f>
              <c:strCache>
                <c:ptCount val="2"/>
                <c:pt idx="0">
                  <c:v>MONTANT ENGAGE / Estimation (%)</c:v>
                </c:pt>
                <c:pt idx="1">
                  <c:v>RESTANT / Estimation (%)</c:v>
                </c:pt>
              </c:strCache>
            </c:strRef>
          </c:cat>
          <c:val>
            <c:numRef>
              <c:extLst>
                <c:ext xmlns:c15="http://schemas.microsoft.com/office/drawing/2012/chart" uri="{02D57815-91ED-43cb-92C2-25804820EDAC}">
                  <c15:fullRef>
                    <c15:sqref>Menu!$C$3:$C$10</c15:sqref>
                  </c15:fullRef>
                </c:ext>
              </c:extLst>
              <c:f>(Menu!$C$8,Menu!$C$10)</c:f>
              <c:numCache>
                <c:formatCode>#,##0.00</c:formatCode>
                <c:ptCount val="2"/>
                <c:pt idx="0">
                  <c:v>26.491866515837103</c:v>
                </c:pt>
                <c:pt idx="1">
                  <c:v>73.508133484162897</c:v>
                </c:pt>
              </c:numCache>
            </c:numRef>
          </c:val>
          <c:extLst>
            <c:ext xmlns:c15="http://schemas.microsoft.com/office/drawing/2012/chart" uri="{02D57815-91ED-43cb-92C2-25804820EDAC}">
              <c15:categoryFilterExceptions/>
            </c:ext>
            <c:ext xmlns:c16="http://schemas.microsoft.com/office/drawing/2014/chart" uri="{C3380CC4-5D6E-409C-BE32-E72D297353CC}">
              <c16:uniqueId val="{00000000-E4DB-40B3-9BBE-DAB85985716D}"/>
            </c:ext>
          </c:extLst>
        </c:ser>
        <c:ser>
          <c:idx val="1"/>
          <c:order val="1"/>
          <c:dPt>
            <c:idx val="0"/>
            <c:bubble3D val="0"/>
            <c:spPr>
              <a:solidFill>
                <a:schemeClr val="accent2">
                  <a:shade val="76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5-6160-4845-8FB3-554BC6D81A6F}"/>
              </c:ext>
            </c:extLst>
          </c:dPt>
          <c:dPt>
            <c:idx val="1"/>
            <c:bubble3D val="0"/>
            <c:spPr>
              <a:solidFill>
                <a:schemeClr val="accent2">
                  <a:tint val="77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7-6160-4845-8FB3-554BC6D81A6F}"/>
              </c:ext>
            </c:extLst>
          </c:dPt>
          <c:cat>
            <c:strRef>
              <c:extLst>
                <c:ext xmlns:c15="http://schemas.microsoft.com/office/drawing/2012/chart" uri="{02D57815-91ED-43cb-92C2-25804820EDAC}">
                  <c15:fullRef>
                    <c15:sqref>Menu!$B$3:$B$10</c15:sqref>
                  </c15:fullRef>
                </c:ext>
              </c:extLst>
              <c:f>(Menu!$B$8,Menu!$B$10)</c:f>
              <c:strCache>
                <c:ptCount val="2"/>
                <c:pt idx="0">
                  <c:v>MONTANT ENGAGE / Estimation (%)</c:v>
                </c:pt>
                <c:pt idx="1">
                  <c:v>RESTANT / Estimation (%)</c:v>
                </c:pt>
              </c:strCache>
            </c:strRef>
          </c:cat>
          <c:val>
            <c:numRef>
              <c:extLst>
                <c:ext xmlns:c15="http://schemas.microsoft.com/office/drawing/2012/chart" uri="{02D57815-91ED-43cb-92C2-25804820EDAC}">
                  <c15:fullRef>
                    <c15:sqref>Menu!$D$3:$D$10</c15:sqref>
                  </c15:fullRef>
                </c:ext>
              </c:extLst>
              <c:f>(Menu!$D$8,Menu!$D$10)</c:f>
              <c:numCache>
                <c:formatCode>General</c:formatCode>
                <c:ptCount val="2"/>
              </c:numCache>
            </c:numRef>
          </c:val>
          <c:extLst>
            <c:ext xmlns:c15="http://schemas.microsoft.com/office/drawing/2012/chart" uri="{02D57815-91ED-43cb-92C2-25804820EDAC}">
              <c15:categoryFilterExceptions/>
            </c:ext>
            <c:ext xmlns:c16="http://schemas.microsoft.com/office/drawing/2014/chart" uri="{C3380CC4-5D6E-409C-BE32-E72D297353CC}">
              <c16:uniqueId val="{00000001-E4DB-40B3-9BBE-DAB85985716D}"/>
            </c:ext>
          </c:extLst>
        </c:ser>
        <c:dLbls>
          <c:showLegendKey val="0"/>
          <c:showVal val="0"/>
          <c:showCatName val="0"/>
          <c:showSerName val="0"/>
          <c:showPercent val="0"/>
          <c:showBubbleSize val="0"/>
          <c:showLeaderLines val="1"/>
        </c:dLbls>
      </c:pie3D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5">
  <a:schemeClr val="accent2"/>
</cs:colorStyle>
</file>

<file path=xl/charts/style1.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png"/><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editAs="oneCell">
    <xdr:from>
      <xdr:col>7</xdr:col>
      <xdr:colOff>64395</xdr:colOff>
      <xdr:row>31</xdr:row>
      <xdr:rowOff>184258</xdr:rowOff>
    </xdr:from>
    <xdr:to>
      <xdr:col>7</xdr:col>
      <xdr:colOff>1735481</xdr:colOff>
      <xdr:row>36</xdr:row>
      <xdr:rowOff>40284</xdr:rowOff>
    </xdr:to>
    <xdr:pic>
      <xdr:nvPicPr>
        <xdr:cNvPr id="11" name="Image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26359" y="7055865"/>
          <a:ext cx="1671086" cy="808526"/>
        </a:xfrm>
        <a:prstGeom prst="rect">
          <a:avLst/>
        </a:prstGeom>
      </xdr:spPr>
    </xdr:pic>
    <xdr:clientData/>
  </xdr:twoCellAnchor>
  <xdr:twoCellAnchor>
    <xdr:from>
      <xdr:col>7</xdr:col>
      <xdr:colOff>11449</xdr:colOff>
      <xdr:row>2</xdr:row>
      <xdr:rowOff>16565</xdr:rowOff>
    </xdr:from>
    <xdr:to>
      <xdr:col>7</xdr:col>
      <xdr:colOff>2352675</xdr:colOff>
      <xdr:row>9</xdr:row>
      <xdr:rowOff>176893</xdr:rowOff>
    </xdr:to>
    <xdr:graphicFrame macro="">
      <xdr:nvGraphicFramePr>
        <xdr:cNvPr id="12" name="Graphique 11">
          <a:extLst>
            <a:ext uri="{FF2B5EF4-FFF2-40B4-BE49-F238E27FC236}">
              <a16:creationId xmlns:a16="http://schemas.microsoft.com/office/drawing/2014/main" id="{00000000-0008-0000-0000-00000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11906</xdr:colOff>
      <xdr:row>12</xdr:row>
      <xdr:rowOff>19051</xdr:rowOff>
    </xdr:from>
    <xdr:to>
      <xdr:col>3</xdr:col>
      <xdr:colOff>2340429</xdr:colOff>
      <xdr:row>19</xdr:row>
      <xdr:rowOff>163286</xdr:rowOff>
    </xdr:to>
    <xdr:graphicFrame macro="">
      <xdr:nvGraphicFramePr>
        <xdr:cNvPr id="17" name="Graphique 16">
          <a:extLst>
            <a:ext uri="{FF2B5EF4-FFF2-40B4-BE49-F238E27FC236}">
              <a16:creationId xmlns:a16="http://schemas.microsoft.com/office/drawing/2014/main" id="{00000000-0008-0000-00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22411</xdr:colOff>
      <xdr:row>12</xdr:row>
      <xdr:rowOff>11207</xdr:rowOff>
    </xdr:from>
    <xdr:to>
      <xdr:col>7</xdr:col>
      <xdr:colOff>2354036</xdr:colOff>
      <xdr:row>19</xdr:row>
      <xdr:rowOff>163286</xdr:rowOff>
    </xdr:to>
    <xdr:graphicFrame macro="">
      <xdr:nvGraphicFramePr>
        <xdr:cNvPr id="18" name="Graphique 17">
          <a:extLst>
            <a:ext uri="{FF2B5EF4-FFF2-40B4-BE49-F238E27FC236}">
              <a16:creationId xmlns:a16="http://schemas.microsoft.com/office/drawing/2014/main" id="{00000000-0008-0000-00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22413</xdr:colOff>
      <xdr:row>21</xdr:row>
      <xdr:rowOff>22412</xdr:rowOff>
    </xdr:from>
    <xdr:to>
      <xdr:col>3</xdr:col>
      <xdr:colOff>2354037</xdr:colOff>
      <xdr:row>28</xdr:row>
      <xdr:rowOff>163286</xdr:rowOff>
    </xdr:to>
    <xdr:graphicFrame macro="">
      <xdr:nvGraphicFramePr>
        <xdr:cNvPr id="19" name="Graphique 18">
          <a:extLst>
            <a:ext uri="{FF2B5EF4-FFF2-40B4-BE49-F238E27FC236}">
              <a16:creationId xmlns:a16="http://schemas.microsoft.com/office/drawing/2014/main" id="{00000000-0008-0000-0000-00001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22412</xdr:colOff>
      <xdr:row>2</xdr:row>
      <xdr:rowOff>33617</xdr:rowOff>
    </xdr:from>
    <xdr:to>
      <xdr:col>3</xdr:col>
      <xdr:colOff>2353235</xdr:colOff>
      <xdr:row>9</xdr:row>
      <xdr:rowOff>190500</xdr:rowOff>
    </xdr:to>
    <xdr:graphicFrame macro="">
      <xdr:nvGraphicFramePr>
        <xdr:cNvPr id="23" name="Graphique 22">
          <a:extLst>
            <a:ext uri="{FF2B5EF4-FFF2-40B4-BE49-F238E27FC236}">
              <a16:creationId xmlns:a16="http://schemas.microsoft.com/office/drawing/2014/main" id="{00000000-0008-0000-0000-00001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mc:AlternateContent xmlns:mc="http://schemas.openxmlformats.org/markup-compatibility/2006">
    <mc:Choice xmlns:a14="http://schemas.microsoft.com/office/drawing/2010/main" Requires="a14">
      <xdr:twoCellAnchor>
        <xdr:from>
          <xdr:col>5</xdr:col>
          <xdr:colOff>542925</xdr:colOff>
          <xdr:row>31</xdr:row>
          <xdr:rowOff>104775</xdr:rowOff>
        </xdr:from>
        <xdr:to>
          <xdr:col>6</xdr:col>
          <xdr:colOff>1095375</xdr:colOff>
          <xdr:row>36</xdr:row>
          <xdr:rowOff>19050</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000-0000013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CA" sz="2200" b="0" i="0" u="none" strike="noStrike" baseline="0">
                  <a:solidFill>
                    <a:srgbClr val="000000"/>
                  </a:solidFill>
                  <a:latin typeface="Calibri"/>
                  <a:cs typeface="Calibri"/>
                </a:rPr>
                <a:t>Ajouter Commande</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58254F1-C1C7-490E-A0CD-593A9CCBE871}" name="Tableau73" displayName="Tableau73" ref="A10:N13" totalsRowShown="0" headerRowDxfId="84" dataDxfId="83" tableBorderDxfId="82">
  <autoFilter ref="A10:N13" xr:uid="{B5600D6F-572A-451F-AB5B-01009F475298}"/>
  <tableColumns count="14">
    <tableColumn id="1" xr3:uid="{4241A937-71A0-435E-8B97-C17366834066}" name="N° Commande" dataDxfId="81"/>
    <tableColumn id="2" xr3:uid="{4632733F-34EC-41EC-8041-2541AF5BE69F}" name="Type de prestation" dataDxfId="80"/>
    <tableColumn id="3" xr3:uid="{07CC1F1C-2CD2-4458-B6D5-3AA538424E3F}" name="Titulaire" dataDxfId="79"/>
    <tableColumn id="4" xr3:uid="{24888B35-4697-4373-B8D7-AB9FDF69576D}" name="Resp. RATP" dataDxfId="78"/>
    <tableColumn id="8" xr3:uid="{9F4F1215-7FB6-40BD-AD1C-18921CE2B387}" name="N° du BER" dataDxfId="77"/>
    <tableColumn id="10" xr3:uid="{E79EAB1F-32CB-4780-9B56-F01A34C3D685}" name="Date Réception" dataDxfId="76"/>
    <tableColumn id="13" xr3:uid="{46931835-C707-4256-8A74-BD907091B321}" name="Ce qui a été receptionné" dataDxfId="75"/>
    <tableColumn id="14" xr3:uid="{0B588013-732D-4B4E-B2EC-4B986955EED6}" name="Lien fichier" dataDxfId="74" dataCellStyle="Lien hypertexte"/>
    <tableColumn id="19" xr3:uid="{09A19E00-F3FF-4A75-9007-00A083851613}" name="Montant BER" dataDxfId="73" dataCellStyle="Lien hypertexte"/>
    <tableColumn id="17" xr3:uid="{CD20AFB6-D7A1-42AD-B356-00C42FDF8ABA}" name="Montant engagé" dataDxfId="72" dataCellStyle="Lien hypertexte"/>
    <tableColumn id="11" xr3:uid="{D5B58CF0-52DA-4B6D-AF2C-C14E212D9B10}" name="Consommé" dataDxfId="71">
      <calculatedColumnFormula>SUMIF(A:B,Tableau73[[#This Row],[N° Commande]],I:I)</calculatedColumnFormula>
    </tableColumn>
    <tableColumn id="15" xr3:uid="{5E32C158-F9D1-4070-B7C6-72B26F98A068}" name="Restant" dataDxfId="70">
      <calculatedColumnFormula>J11-K11</calculatedColumnFormula>
    </tableColumn>
    <tableColumn id="16" xr3:uid="{97A045BC-BC63-4FA2-A709-BE7D398D9F87}" name="Réception (%)" dataDxfId="69">
      <calculatedColumnFormula>Tableau73[[#This Row],[Montant BER]]/Tableau73[[#This Row],[Montant engagé]]</calculatedColumnFormula>
    </tableColumn>
    <tableColumn id="5" xr3:uid="{F6B1D169-68D9-42BD-9335-C1158ECE21BB}" name="Calcul montant engagé" dataDxfId="68">
      <calculatedColumnFormula>((SUMIF(Tableau73[N° Commande],Tableau73[[#This Row],[N° Commande]],Tableau73[Montant engagé])))/((COUNTIFS(Tableau73[N° Commande],Tableau73[[#This Row],[N° Commande]]))*(COUNTIFS(Tableau73[N° Commande],Tableau73[[#This Row],[N° Commande]])))</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BC95FD1-B616-4A77-8D3F-2F40784BAAF5}" name="Tableau64" displayName="Tableau64" ref="A10:N15" totalsRowShown="0" headerRowDxfId="67" tableBorderDxfId="66">
  <autoFilter ref="A10:N15" xr:uid="{AE6F2600-81A6-4047-BADD-99BCC5EC45BF}"/>
  <tableColumns count="14">
    <tableColumn id="1" xr3:uid="{9BFC5786-8661-46BC-B1FE-89EA97C52AAA}" name="N° Commande"/>
    <tableColumn id="2" xr3:uid="{8189C33C-6134-4EB5-B7E3-E3E4ADB1F27C}" name="Type de prestation" dataDxfId="65"/>
    <tableColumn id="3" xr3:uid="{AF0FCD65-9192-4401-8A31-31D932AEA93B}" name="Titulaire" dataDxfId="64"/>
    <tableColumn id="4" xr3:uid="{6B739114-E053-4A8E-B968-328569172EAE}" name="Resp. RATP" dataDxfId="63"/>
    <tableColumn id="16" xr3:uid="{FAB852AA-D10D-42B1-B2F5-8D604F0BE4DD}" name="N° du BER" dataDxfId="62"/>
    <tableColumn id="15" xr3:uid="{2BE96911-714E-45C6-A9A6-3517AA925017}" name="Date Réception" dataDxfId="61"/>
    <tableColumn id="11" xr3:uid="{47495EBD-83CC-4B23-8B0F-0F3906B28044}" name="Ce qui a été receptionné" dataDxfId="60"/>
    <tableColumn id="17" xr3:uid="{8651BA3D-A14C-4E60-A6FF-BA48A210691D}" name="Lien fichier"/>
    <tableColumn id="18" xr3:uid="{8A25506E-AE5E-42E4-B5EA-F68E785DDC34}" name="Montant BER"/>
    <tableColumn id="5" xr3:uid="{ABF56D1E-DFDF-4698-8253-AA58E5F8A835}" name="Montant engagé" dataDxfId="59"/>
    <tableColumn id="6" xr3:uid="{259F73A0-A73C-4698-AB2D-86343C952978}" name="Consommé" dataDxfId="58">
      <calculatedColumnFormula>SUMIF(A:A,Tableau64[[#This Row],[N° Commande]],I:I)</calculatedColumnFormula>
    </tableColumn>
    <tableColumn id="7" xr3:uid="{D167C6F0-3A0D-4373-9E19-9EA7FB24D97A}" name="Restant" dataDxfId="57">
      <calculatedColumnFormula>J11-K11</calculatedColumnFormula>
    </tableColumn>
    <tableColumn id="12" xr3:uid="{001A644F-5531-4B61-A675-3CF6481E1C47}" name="Réception (%)" dataDxfId="56">
      <calculatedColumnFormula>Tableau64[[#This Row],[Montant BER]]/Tableau64[[#This Row],[Montant engagé]]</calculatedColumnFormula>
    </tableColumn>
    <tableColumn id="8" xr3:uid="{4370B3AE-5F31-4B3D-8210-DBE7D6192EEE}" name="Calcul somme montant engagé" dataDxfId="55">
      <calculatedColumnFormula>((SUMIF(Tableau64[N° Commande],Tableau64[[#This Row],[N° Commande]],Tableau64[Montant engagé])))/((COUNTIFS(Tableau64[N° Commande],Tableau64[[#This Row],[N° Commande]]))*(COUNTIFS(Tableau64[N° Commande],Tableau64[[#This Row],[N° Commande]])))</calculatedColumnFormula>
    </tableColumn>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D55E34B-5141-4A17-89CE-F0ABBBC26870}" name="Tableau55" displayName="Tableau55" ref="A10:N20" totalsRowShown="0" dataDxfId="54" tableBorderDxfId="53">
  <autoFilter ref="A10:N20" xr:uid="{BD6E0B0E-2201-4071-9F82-FCB7707981C1}"/>
  <sortState xmlns:xlrd2="http://schemas.microsoft.com/office/spreadsheetml/2017/richdata2" ref="A11:M16">
    <sortCondition ref="D10:D16"/>
  </sortState>
  <tableColumns count="14">
    <tableColumn id="1" xr3:uid="{81B82426-991F-4719-B3E8-8606CA08AC1E}" name="N° Commande" dataDxfId="52"/>
    <tableColumn id="2" xr3:uid="{F9E9D0E8-E1EB-440F-9344-817DFBA99981}" name="Type de prestation" dataDxfId="51"/>
    <tableColumn id="3" xr3:uid="{4AA15F0A-1A1A-45E2-82FC-EACB3B64B7D3}" name="Titulaire" dataDxfId="50"/>
    <tableColumn id="4" xr3:uid="{1DA13A96-AE23-42E1-BEE2-E9542CB977AE}" name="Resp. RATP" dataDxfId="49"/>
    <tableColumn id="11" xr3:uid="{D84BF60A-12FE-466A-A5B7-8850215E9E76}" name="N° du BER" dataDxfId="48"/>
    <tableColumn id="15" xr3:uid="{17D6C181-7E2C-4A88-AB0E-AFD23E06FD19}" name="Date Réception" dataDxfId="47"/>
    <tableColumn id="16" xr3:uid="{AD1514BE-706F-4716-90AF-D539FDBB014B}" name="Ce qui a été receptionné" dataDxfId="46"/>
    <tableColumn id="17" xr3:uid="{FAACC27B-93DC-47A0-9037-1F8994451C93}" name="Lien fichier" dataDxfId="45" dataCellStyle="Lien hypertexte"/>
    <tableColumn id="18" xr3:uid="{E9E7BF1C-5E83-4129-8B6A-1C94DAAEA416}" name="Montant BER" dataDxfId="44" dataCellStyle="Lien hypertexte"/>
    <tableColumn id="5" xr3:uid="{380E8581-D68F-4632-87AC-9395190C1BE1}" name="Montant engagé" dataDxfId="43"/>
    <tableColumn id="6" xr3:uid="{08A801B9-8458-465C-8447-0D7955C0EBB3}" name="Consommé" dataDxfId="42">
      <calculatedColumnFormula>SUMIF(A:A,Tableau55[[#This Row],[N° Commande]],I:I)</calculatedColumnFormula>
    </tableColumn>
    <tableColumn id="7" xr3:uid="{E2A9618E-FDE2-4A82-93F4-BED31D4E15E1}" name="Restant" dataDxfId="41">
      <calculatedColumnFormula>J11-K11</calculatedColumnFormula>
    </tableColumn>
    <tableColumn id="12" xr3:uid="{C202332A-4EA2-4FC3-88DA-43865B583EDA}" name="Réception (%)" dataDxfId="40">
      <calculatedColumnFormula>Tableau55[[#This Row],[Montant BER]]/Tableau55[[#This Row],[Montant engagé]]</calculatedColumnFormula>
    </tableColumn>
    <tableColumn id="8" xr3:uid="{D59C5EBC-3DFE-4E27-9867-85EDD9E56EEF}" name="Calcul somme montant engagé" dataDxfId="39">
      <calculatedColumnFormula>((SUMIF(Tableau55[N° Commande],Tableau55[[#This Row],[N° Commande]],Tableau55[Montant engagé])))/((COUNTIFS(Tableau55[N° Commande],Tableau55[[#This Row],[N° Commande]]))*(COUNTIFS(Tableau55[N° Commande],Tableau55[[#This Row],[N° Commande]])))</calculatedColumnFormula>
    </tableColumn>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EF00273D-8992-4A48-92FD-25946484C3D5}" name="Tableau8" displayName="Tableau8" ref="A10:N11" totalsRowShown="0" dataDxfId="38" tableBorderDxfId="37">
  <autoFilter ref="A10:N11" xr:uid="{ECB6A953-3915-476D-8A76-65483226280A}"/>
  <tableColumns count="14">
    <tableColumn id="1" xr3:uid="{8DD29111-AF39-4616-8845-3B7D3C831B3B}" name="N° Commande" dataDxfId="36"/>
    <tableColumn id="2" xr3:uid="{E4F978D7-CB9F-4AC5-8FBB-44BFDCF85B5F}" name="Type de prestation" dataDxfId="35"/>
    <tableColumn id="3" xr3:uid="{E1812ACF-DC82-4F10-9CBF-8A265D3F6290}" name="Titulaire" dataDxfId="34"/>
    <tableColumn id="4" xr3:uid="{A10B612C-200F-41DD-BAED-BA6F4CD18AB7}" name="Resp. RATP" dataDxfId="33"/>
    <tableColumn id="5" xr3:uid="{88FB7BD6-F364-4F42-98AA-2E8D630404F6}" name="N° du BER" dataDxfId="32"/>
    <tableColumn id="6" xr3:uid="{DAE2B5C1-4F85-4968-8AE8-1447B47A56DC}" name="date Réception" dataDxfId="31"/>
    <tableColumn id="7" xr3:uid="{2B2631B8-2D13-4CE1-8523-D6EBE08B2884}" name="Ce qui a été réceptionné" dataDxfId="30"/>
    <tableColumn id="8" xr3:uid="{D2E79565-C7DA-4B67-A1E0-CFE09E28FA99}" name="Lien fichier"/>
    <tableColumn id="9" xr3:uid="{5B592DF4-53B3-4435-B6AC-C522581F4E4A}" name="Montant BER" dataDxfId="29"/>
    <tableColumn id="10" xr3:uid="{0BCF6D7D-9609-4723-868C-29B60BF3C921}" name="Montant engagé" dataDxfId="28"/>
    <tableColumn id="11" xr3:uid="{04AC1A2F-3535-4561-BD1F-B57CCF30A7D9}" name="Consommé" dataDxfId="27">
      <calculatedColumnFormula>SUMIF(A:A,Tableau8[[#This Row],[N° Commande]],I:I)</calculatedColumnFormula>
    </tableColumn>
    <tableColumn id="12" xr3:uid="{41057D66-79C1-411D-AB51-C4C919AF0BA2}" name="Restant" dataDxfId="26"/>
    <tableColumn id="13" xr3:uid="{B8F9DAD1-CCCF-4A2B-9941-CF1432DCFFF4}" name="Réception" dataDxfId="25"/>
    <tableColumn id="14" xr3:uid="{AC8E544A-EB8E-4721-AFE5-3A6E17B5AF9F}" name="Calcul somme montant engagé" dataDxfId="24">
      <calculatedColumnFormula>((SUMIF(Tableau8[N° Commande],Tableau8[N° Commande],Tableau8[Montant engagé])))/((COUNTIFS(Tableau8[N° Commande],Tableau8[[#This Row],[N° Commande]]))*(COUNTIFS(Tableau8[N° Commande],Tableau8[[#This Row],[N° Commande]])))</calculatedColumnFormula>
    </tableColumn>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5430F52E-662C-4480-9F53-47CD5B704336}" name="Tableau9" displayName="Tableau9" ref="A10:N11" totalsRowShown="0" tableBorderDxfId="23">
  <autoFilter ref="A10:N11" xr:uid="{C344964A-D6D6-4CF8-9537-55CE5C3AC727}"/>
  <tableColumns count="14">
    <tableColumn id="1" xr3:uid="{B05B76D1-F22F-4143-9936-42A57B1F0113}" name="N° Commande"/>
    <tableColumn id="2" xr3:uid="{328F02F5-BD19-438F-8AFA-CBA64E46F9FD}" name="Type de prestation"/>
    <tableColumn id="3" xr3:uid="{8DE96DBD-1433-4751-8178-74C169FE42B5}" name="Titulaire"/>
    <tableColumn id="4" xr3:uid="{DA080126-E485-4CEC-B392-5C2522F31FFD}" name="Resp. RATP"/>
    <tableColumn id="5" xr3:uid="{CDF82D38-6B4C-448B-ABEF-D0120A284633}" name="N° du BER"/>
    <tableColumn id="6" xr3:uid="{3B4FDDA7-FEBC-42E6-A4BD-D88EAFEA7E27}" name="date Réception"/>
    <tableColumn id="7" xr3:uid="{190506ED-4293-41E9-82BA-96DF9D99DBED}" name="Ce qui a été réceptionné"/>
    <tableColumn id="8" xr3:uid="{EBFD6530-E2B3-4B66-8F52-F96BF2CDD6F4}" name="Lien fichier"/>
    <tableColumn id="9" xr3:uid="{06CB8B07-5235-4A50-8CEC-2DD6AEEDD676}" name="Montant BER"/>
    <tableColumn id="10" xr3:uid="{9A0F6B2B-744D-45F7-ADE8-23A2E47D8E43}" name="Montant engagé"/>
    <tableColumn id="11" xr3:uid="{ADBFED50-5CB2-486C-A41A-9931A0742C52}" name="Consommé">
      <calculatedColumnFormula>SUMIF(A:A,Tableau9[[#This Row],[N° Commande]],I:I)</calculatedColumnFormula>
    </tableColumn>
    <tableColumn id="12" xr3:uid="{0CB8815B-E92A-4433-9C74-9123549FA292}" name="Restant"/>
    <tableColumn id="13" xr3:uid="{F68A284D-F0D4-48FB-A19E-F0B1CE502550}" name="Réception"/>
    <tableColumn id="14" xr3:uid="{2174ABBA-5D3C-4B74-8D6D-E071EAEF12AD}" name="Calcul somme montant engagé" dataDxfId="22">
      <calculatedColumnFormula>((SUMIF(Tableau9[N° Commande],Tableau9[N° Commande],Tableau9[Montant engagé])))/((COUNTIFS(Tableau9[N° Commande],Tableau9[[#This Row],[N° Commande]]))*(COUNTIFS(Tableau9[N° Commande],Tableau9[[#This Row],[N° Commande]])))</calculatedColumnFormula>
    </tableColumn>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04A3E87-3738-4EFE-89FE-297F2A6A37CF}" name="Tableau5" displayName="Tableau5" ref="A10:M16" totalsRowShown="0" tableBorderDxfId="21">
  <autoFilter ref="A10:M16" xr:uid="{BD6E0B0E-2201-4071-9F82-FCB7707981C1}"/>
  <sortState xmlns:xlrd2="http://schemas.microsoft.com/office/spreadsheetml/2017/richdata2" ref="A11:M16">
    <sortCondition ref="D10:D16"/>
  </sortState>
  <tableColumns count="13">
    <tableColumn id="1" xr3:uid="{9794EFC6-54FB-4A54-B109-C49E873D1253}" name="N° Commande"/>
    <tableColumn id="2" xr3:uid="{2AEF4C40-1982-4B2C-8DB4-650EC51B72AB}" name="Type de prestation" dataDxfId="20"/>
    <tableColumn id="3" xr3:uid="{F8233E43-23F8-4D7E-8916-8CB9F4D968BF}" name="Titulaire" dataDxfId="19"/>
    <tableColumn id="4" xr3:uid="{8B858A66-4915-41DC-8EDA-A65F8536C36D}" name="Resp. RATP" dataDxfId="18"/>
    <tableColumn id="5" xr3:uid="{0A5856F8-3C29-49AC-B2A0-88D44A174F18}" name="Mis à dispo HT" dataDxfId="17"/>
    <tableColumn id="6" xr3:uid="{3A83F4B5-07B5-4199-A35F-15ABBAA68EDB}" name="Consommé HT" dataDxfId="16"/>
    <tableColumn id="7" xr3:uid="{68C23A7D-A396-4C23-A6AC-DE7D68647E25}" name="Restant HT" dataDxfId="15"/>
    <tableColumn id="8" xr3:uid="{BB0EC33A-7D9D-45CE-9A07-7B794CD41A77}" name="N° du BER"/>
    <tableColumn id="9" xr3:uid="{7B3AD983-4B50-47EF-841A-F4C5D08639C5}" name="Montant BER"/>
    <tableColumn id="10" xr3:uid="{191F5595-A92B-40DE-A49C-22F57DE9052C}" name="Date Réception"/>
    <tableColumn id="12" xr3:uid="{B56E913A-1B8D-40E4-B264-B2607D610E78}" name="Réception (%)"/>
    <tableColumn id="13" xr3:uid="{6093A8B2-EC08-4875-A8F0-38CE354A45DB}" name="Ce qui a été receptionné"/>
    <tableColumn id="14" xr3:uid="{DDD9736B-FD32-44B5-A9A8-C97788D7A65F}" name="Lien fichier" dataDxfId="14" dataCellStyle="Lien hypertexte"/>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51695AC-E733-42D0-89EE-B01600D1870E}" name="Tableau6" displayName="Tableau6" ref="A10:M13" totalsRowShown="0" headerRowDxfId="13" tableBorderDxfId="12">
  <autoFilter ref="A10:M13" xr:uid="{AE6F2600-81A6-4047-BADD-99BCC5EC45BF}"/>
  <tableColumns count="13">
    <tableColumn id="1" xr3:uid="{280B9BE2-0CB0-4AA0-9B50-087F24E13B36}" name="N° Commande"/>
    <tableColumn id="2" xr3:uid="{F187CDE4-72A1-49CE-B9F5-A3147BD9DA1F}" name="Type de prestation" dataDxfId="11"/>
    <tableColumn id="3" xr3:uid="{CFAD4A62-993C-4FFE-8AD1-003D5C22B4CD}" name="Titulaire" dataDxfId="10"/>
    <tableColumn id="4" xr3:uid="{E0278A85-B95D-4421-9DCB-9514E4511B96}" name="Resp. RATP" dataDxfId="9"/>
    <tableColumn id="5" xr3:uid="{68F60B54-0AB9-4F37-B2FB-89396ECE9FBF}" name="Mis à dispo HT" dataDxfId="8"/>
    <tableColumn id="6" xr3:uid="{9276023F-D2DA-4A04-B328-6244EADA3D6A}" name="Consommé HT" dataDxfId="7"/>
    <tableColumn id="7" xr3:uid="{69FA76F3-2C5E-4787-9712-9266E544EE6B}" name="Restant HT" dataDxfId="6">
      <calculatedColumnFormula>E11-F11</calculatedColumnFormula>
    </tableColumn>
    <tableColumn id="8" xr3:uid="{EBBAC357-8AC5-4D21-86F2-CEBEDC4557C9}" name="N° du BER"/>
    <tableColumn id="9" xr3:uid="{9456E80B-94BA-452D-9E7E-49011ABB9FB3}" name="Montant BER"/>
    <tableColumn id="10" xr3:uid="{CB61E5AA-DB3F-41A7-B18C-F24477E18A53}" name="Date Réception"/>
    <tableColumn id="12" xr3:uid="{3E9E88A7-39C2-435B-8EA6-40E73D23386A}" name="Réception (%)"/>
    <tableColumn id="13" xr3:uid="{539B2A0C-56A8-481F-91E7-0659EE9C0891}" name="Ce qui a été receptionné"/>
    <tableColumn id="14" xr3:uid="{4B80D286-A319-48D6-A54B-FB9A9EE1DA56}" name="Lien fichier"/>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A764B60-9971-4D08-8138-54498DE8698D}" name="Tableau7" displayName="Tableau7" ref="A10:M18" totalsRowShown="0" headerRowDxfId="5" tableBorderDxfId="4">
  <autoFilter ref="A10:M18" xr:uid="{B5600D6F-572A-451F-AB5B-01009F475298}"/>
  <tableColumns count="13">
    <tableColumn id="1" xr3:uid="{42B1091D-4DCD-47D4-BE93-879C4689E922}" name="N° Commande"/>
    <tableColumn id="2" xr3:uid="{FC8F6C2C-0917-435D-B1F2-CA1CD6AF9A24}" name="Type de prestation"/>
    <tableColumn id="3" xr3:uid="{0A5FA30B-7E2E-4A22-9F1D-690F0D26C9FA}" name="Titulaire"/>
    <tableColumn id="4" xr3:uid="{E77D337C-BDD5-4234-B127-D81A01E1813B}" name="Resp. RATP" dataDxfId="3"/>
    <tableColumn id="5" xr3:uid="{0BDED4EA-A8DB-4A01-A39D-751DE6F4BD69}" name="Mis à dispo" dataDxfId="2"/>
    <tableColumn id="6" xr3:uid="{CA2C88AB-9B3F-425C-8EE3-1DD3992D05DD}" name="Consommé "/>
    <tableColumn id="7" xr3:uid="{E39B64D6-E5C0-4292-B3ED-E707BBF19FE9}" name="Restant " dataDxfId="1">
      <calculatedColumnFormula>E11-F11</calculatedColumnFormula>
    </tableColumn>
    <tableColumn id="8" xr3:uid="{F6CC38A5-8AC8-4C5D-B3AA-997979DB26ED}" name="N° du BER"/>
    <tableColumn id="9" xr3:uid="{938D78C0-577B-4DC7-936D-F1C53E828305}" name="Montant BER"/>
    <tableColumn id="10" xr3:uid="{F960700D-1302-4EA2-BA59-7323428BC77F}" name="Date Réception"/>
    <tableColumn id="12" xr3:uid="{407A1503-20FA-490C-97A0-E62D2F8012E8}" name="Réception (%)"/>
    <tableColumn id="13" xr3:uid="{28F33C43-2DAB-4F34-A233-BF9AD4E14E43}" name="Ce qui a été receptionné"/>
    <tableColumn id="14" xr3:uid="{B4959478-6B45-4251-A850-C27BFD4A2D7B}" name="Lien fichier" dataDxfId="0" dataCellStyle="Lien hypertexte"/>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hyperlink" Target="BCT%2000736629%20%20-%20Archean%20-%20Fourniture%20T&#233;l&#233;sono%20+%20Prestations%20de%20d&#233;ploiement%20sur%20site" TargetMode="External"/><Relationship Id="rId2" Type="http://schemas.openxmlformats.org/officeDocument/2006/relationships/hyperlink" Target="OLS%20-%20Ineo%20-%20Prestations%20de%20D&#233;ploiement%20CDSMG%20RER%20A" TargetMode="External"/><Relationship Id="rId1" Type="http://schemas.openxmlformats.org/officeDocument/2006/relationships/hyperlink" Target="OLS%2000736740%20-%20Ineo%20-%20Prestations%20de%20D&#233;ploiement%20Troncon%20Central%20RER%20A" TargetMode="External"/><Relationship Id="rId5" Type="http://schemas.openxmlformats.org/officeDocument/2006/relationships/table" Target="../tables/table1.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BCT%2000710631%20Archean%20(interfaces)" TargetMode="External"/><Relationship Id="rId7" Type="http://schemas.openxmlformats.org/officeDocument/2006/relationships/comments" Target="../comments1.xml"/><Relationship Id="rId2" Type="http://schemas.openxmlformats.org/officeDocument/2006/relationships/hyperlink" Target="BCT%2000710631%20Archean%20(interfaces)" TargetMode="External"/><Relationship Id="rId1" Type="http://schemas.openxmlformats.org/officeDocument/2006/relationships/hyperlink" Target="OLS%20-%20STERIA" TargetMode="External"/><Relationship Id="rId6" Type="http://schemas.openxmlformats.org/officeDocument/2006/relationships/table" Target="../tables/table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3.xml"/><Relationship Id="rId3" Type="http://schemas.openxmlformats.org/officeDocument/2006/relationships/hyperlink" Target="BCT%2000732705%20-%20Archean%20-%20Fourniture%20T&#233;l&#233;sono%20pour%20Plateforme%20CDSMG%20PLAISYR" TargetMode="External"/><Relationship Id="rId7" Type="http://schemas.openxmlformats.org/officeDocument/2006/relationships/vmlDrawing" Target="../drawings/vmlDrawing3.vml"/><Relationship Id="rId2" Type="http://schemas.openxmlformats.org/officeDocument/2006/relationships/hyperlink" Target="BCT%20-%20Archean%20MAJ%20Baie%20PF%20TOR" TargetMode="External"/><Relationship Id="rId1" Type="http://schemas.openxmlformats.org/officeDocument/2006/relationships/hyperlink" Target="BCT%20-%20Archean%20-%20Fourniture%20T&#233;l&#233;sono%20pour%20Plateforme%20GARE%20PLAISYR" TargetMode="External"/><Relationship Id="rId6" Type="http://schemas.openxmlformats.org/officeDocument/2006/relationships/hyperlink" Target="OLS%2000733699%20%20-%20ATEIS%20-%20mise%20&#224;%20jour%20baie%20ATEIS%20plateforme" TargetMode="External"/><Relationship Id="rId5" Type="http://schemas.openxmlformats.org/officeDocument/2006/relationships/hyperlink" Target="OLS%2000733830%20-%20INEO%20-%20Travaux%20d'&#233;volution%20Plateforme%20CDSMG%20PLAISYR" TargetMode="External"/><Relationship Id="rId4" Type="http://schemas.openxmlformats.org/officeDocument/2006/relationships/hyperlink" Target="OLS%20-%20Ineo%20-%20Travaux%20d'&#233;volution%20Plateforme%20GARE%20PLAISYR" TargetMode="External"/><Relationship Id="rId9" Type="http://schemas.openxmlformats.org/officeDocument/2006/relationships/comments" Target="../comments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_rels/sheet7.xml.rels><?xml version="1.0" encoding="UTF-8" standalone="yes"?>
<Relationships xmlns="http://schemas.openxmlformats.org/package/2006/relationships"><Relationship Id="rId8" Type="http://schemas.openxmlformats.org/officeDocument/2006/relationships/table" Target="../tables/table6.xml"/><Relationship Id="rId3" Type="http://schemas.openxmlformats.org/officeDocument/2006/relationships/hyperlink" Target="BCT%2000732705%20-%20Archean%20-%20Fourniture%20T&#233;l&#233;sono%20pour%20Plateforme%20CDSMG%20PLAISYR" TargetMode="External"/><Relationship Id="rId7" Type="http://schemas.openxmlformats.org/officeDocument/2006/relationships/vmlDrawing" Target="../drawings/vmlDrawing4.vml"/><Relationship Id="rId2" Type="http://schemas.openxmlformats.org/officeDocument/2006/relationships/hyperlink" Target="BCT%20-%20Archean%20MAJ%20Baie%20PF%20TOR" TargetMode="External"/><Relationship Id="rId1" Type="http://schemas.openxmlformats.org/officeDocument/2006/relationships/hyperlink" Target="BCT%20-%20Archean%20-%20Fourniture%20T&#233;l&#233;sono%20pour%20Plateforme%20GARE%20PLAISYR" TargetMode="External"/><Relationship Id="rId6" Type="http://schemas.openxmlformats.org/officeDocument/2006/relationships/hyperlink" Target="OLS%2000733699%20%20-%20ATEIS%20-%20mise%20&#224;%20jour%20baie%20ATEIS%20plateforme" TargetMode="External"/><Relationship Id="rId5" Type="http://schemas.openxmlformats.org/officeDocument/2006/relationships/hyperlink" Target="OLS%2000733830%20-%20INEO%20-%20Travaux%20d'&#233;volution%20Plateforme%20CDSMG%20PLAISYR" TargetMode="External"/><Relationship Id="rId4" Type="http://schemas.openxmlformats.org/officeDocument/2006/relationships/hyperlink" Target="OLS%20-%20Ineo%20-%20Travaux%20d'&#233;volution%20Plateforme%20GARE%20PLAISYR" TargetMode="External"/><Relationship Id="rId9" Type="http://schemas.openxmlformats.org/officeDocument/2006/relationships/comments" Target="../comments3.xml"/></Relationships>
</file>

<file path=xl/worksheets/_rels/sheet8.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hyperlink" Target="BCT%2000710631%20Archean%20(interfaces)" TargetMode="External"/><Relationship Id="rId7" Type="http://schemas.openxmlformats.org/officeDocument/2006/relationships/vmlDrawing" Target="../drawings/vmlDrawing5.vml"/><Relationship Id="rId2" Type="http://schemas.openxmlformats.org/officeDocument/2006/relationships/hyperlink" Target="OLS%20-%20STERIA" TargetMode="External"/><Relationship Id="rId1" Type="http://schemas.openxmlformats.org/officeDocument/2006/relationships/hyperlink" Target="../../../../E_R&#233;alisation/1_Pr&#233;paration%20et%20passation%20des%20march&#233;s/Phase%201/OLS%20-%20STERIA" TargetMode="External"/><Relationship Id="rId6" Type="http://schemas.openxmlformats.org/officeDocument/2006/relationships/printerSettings" Target="../printerSettings/printerSettings4.bin"/><Relationship Id="rId5" Type="http://schemas.openxmlformats.org/officeDocument/2006/relationships/hyperlink" Target="BCT%2000710631%20Archean%20(interfaces)" TargetMode="External"/><Relationship Id="rId4" Type="http://schemas.openxmlformats.org/officeDocument/2006/relationships/hyperlink" Target="BCT%2000710631%20Archean%20(interfaces)" TargetMode="External"/><Relationship Id="rId9" Type="http://schemas.openxmlformats.org/officeDocument/2006/relationships/comments" Target="../comments4.xml"/></Relationships>
</file>

<file path=xl/worksheets/_rels/sheet9.xml.rels><?xml version="1.0" encoding="UTF-8" standalone="yes"?>
<Relationships xmlns="http://schemas.openxmlformats.org/package/2006/relationships"><Relationship Id="rId3" Type="http://schemas.openxmlformats.org/officeDocument/2006/relationships/hyperlink" Target="BCT%2000736629%20%20-%20Archean%20-%20Fourniture%20T&#233;l&#233;sono%20+%20Prestations%20de%20d&#233;ploiement%20sur%20site" TargetMode="External"/><Relationship Id="rId2" Type="http://schemas.openxmlformats.org/officeDocument/2006/relationships/hyperlink" Target="OLS%20-%20Ineo%20-%20Prestations%20de%20D&#233;ploiement%20CDSMG%20RER%20A" TargetMode="External"/><Relationship Id="rId1" Type="http://schemas.openxmlformats.org/officeDocument/2006/relationships/hyperlink" Target="OLS%2000736740%20-%20Ineo%20-%20Prestations%20de%20D&#233;ploiement%20Troncon%20Central%20RER%20A" TargetMode="External"/><Relationship Id="rId5" Type="http://schemas.openxmlformats.org/officeDocument/2006/relationships/table" Target="../tables/table8.xml"/><Relationship Id="rId4"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8" Type="http://schemas.openxmlformats.org/officeDocument/2006/relationships/hyperlink" Target="../../../../E_R&#233;alisation/1_Pr&#233;paration%20et%20passation%20des%20march&#233;s/Phase%201/BCT%20-%20Archean%20MAJ%20Baie%20PF%20TOR" TargetMode="External"/><Relationship Id="rId13" Type="http://schemas.openxmlformats.org/officeDocument/2006/relationships/hyperlink" Target="../../../../E_R&#233;alisation/1_Pr&#233;paration%20et%20passation%20des%20march&#233;s/Phase%201/OLS%20-%20Ineo%20-%20Prestations%20de%20D&#233;ploiement%20CDSMG%20RER%20A" TargetMode="External"/><Relationship Id="rId18" Type="http://schemas.openxmlformats.org/officeDocument/2006/relationships/hyperlink" Target="../../../../E_R&#233;alisation/1_Pr&#233;paration%20et%20passation%20des%20march&#233;s/Phase%201/OLS%20-%20Ineo%20-%20Travaux%20d'&#233;volution%20Plateforme%20GARE%20PLAISYR" TargetMode="External"/><Relationship Id="rId26" Type="http://schemas.openxmlformats.org/officeDocument/2006/relationships/vmlDrawing" Target="../drawings/vmlDrawing6.vml"/><Relationship Id="rId3" Type="http://schemas.openxmlformats.org/officeDocument/2006/relationships/hyperlink" Target="../../../../E_R&#233;alisation/1_Pr&#233;paration%20et%20passation%20des%20march&#233;s/Phase%201/BCT%20-%20Archean%20-%20Fourniture%20T&#233;l&#233;sono%20pour%20Plateforme%20GARE%20PLAISYR" TargetMode="External"/><Relationship Id="rId21" Type="http://schemas.openxmlformats.org/officeDocument/2006/relationships/hyperlink" Target="../../../../E_R&#233;alisation/1_Pr&#233;paration%20et%20passation%20des%20march&#233;s/Phase%201/OLS%2000733830%20-%20INEO%20-%20Travaux%20d'&#233;volution%20Plateforme%20CDSMG%20PLAISYR" TargetMode="External"/><Relationship Id="rId7" Type="http://schemas.openxmlformats.org/officeDocument/2006/relationships/hyperlink" Target="../../../../E_R&#233;alisation/1_Pr&#233;paration%20et%20passation%20des%20march&#233;s/Phase%201/BCT%20-%20Archean%20MAJ%20Baie%20PF%20TOR" TargetMode="External"/><Relationship Id="rId12" Type="http://schemas.openxmlformats.org/officeDocument/2006/relationships/hyperlink" Target="../../../../E_R&#233;alisation/1_Pr&#233;paration%20et%20passation%20des%20march&#233;s/Phase%201/BCT%2000732705%20-%20Archean%20-%20Fourniture%20T&#233;l&#233;sono%20pour%20Plateforme%20CDSMG%20PLAISYR" TargetMode="External"/><Relationship Id="rId17" Type="http://schemas.openxmlformats.org/officeDocument/2006/relationships/hyperlink" Target="../../../../E_R&#233;alisation/1_Pr&#233;paration%20et%20passation%20des%20march&#233;s/Phase%201/OLS%20-%20Ineo%20-%20Travaux%20d'&#233;volution%20Plateforme%20GARE%20PLAISYR" TargetMode="External"/><Relationship Id="rId25" Type="http://schemas.openxmlformats.org/officeDocument/2006/relationships/printerSettings" Target="../printerSettings/printerSettings6.bin"/><Relationship Id="rId2" Type="http://schemas.openxmlformats.org/officeDocument/2006/relationships/hyperlink" Target="../../../../E_R&#233;alisation/1_Pr&#233;paration%20et%20passation%20des%20march&#233;s/Phase%201/BCT%20-%20Archean%20-%20Fourniture%20T&#233;l&#233;sono%20+%20Prestations%20de%20d&#233;ploiement%20sur%20site" TargetMode="External"/><Relationship Id="rId16" Type="http://schemas.openxmlformats.org/officeDocument/2006/relationships/hyperlink" Target="../../../../E_R&#233;alisation/1_Pr&#233;paration%20et%20passation%20des%20march&#233;s/Phase%201/OLS%20-%20Ineo%20-%20Prestations%20de%20D&#233;ploiement%20Troncon%20Central%20RER%20A" TargetMode="External"/><Relationship Id="rId20" Type="http://schemas.openxmlformats.org/officeDocument/2006/relationships/hyperlink" Target="../../../../E_R&#233;alisation/1_Pr&#233;paration%20et%20passation%20des%20march&#233;s/Phase%201/OLS%20-%20STERIA" TargetMode="External"/><Relationship Id="rId1" Type="http://schemas.openxmlformats.org/officeDocument/2006/relationships/hyperlink" Target="../../../../E_R&#233;alisation/1_Pr&#233;paration%20et%20passation%20des%20march&#233;s/Phase%201/BCT%20-%20Archean%20-%20Fourniture%20T&#233;l&#233;sono%20+%20Prestations%20de%20d&#233;ploiement%20sur%20site" TargetMode="External"/><Relationship Id="rId6" Type="http://schemas.openxmlformats.org/officeDocument/2006/relationships/hyperlink" Target="../../../../E_R&#233;alisation/1_Pr&#233;paration%20et%20passation%20des%20march&#233;s/Phase%201/BCT%20-%20Archean%20-%20MLA%20CDSMG%20%20reception%20spec%20%20etat%20des%20lieux" TargetMode="External"/><Relationship Id="rId11" Type="http://schemas.openxmlformats.org/officeDocument/2006/relationships/hyperlink" Target="../../../../E_R&#233;alisation/1_Pr&#233;paration%20et%20passation%20des%20march&#233;s/Phase%201/BCT%2000732705%20-%20Archean%20-%20Fourniture%20T&#233;l&#233;sono%20pour%20Plateforme%20CDSMG%20PLAISYR" TargetMode="External"/><Relationship Id="rId24" Type="http://schemas.openxmlformats.org/officeDocument/2006/relationships/hyperlink" Target="../../../../E_R&#233;alisation/1_Pr&#233;paration%20et%20passation%20des%20march&#233;s/Phase%201/OLS733699%20%20-%20ATEIS%20-%20mise%20&#224;%20jour%20baie%20ATEIS%20plateforme" TargetMode="External"/><Relationship Id="rId5" Type="http://schemas.openxmlformats.org/officeDocument/2006/relationships/hyperlink" Target="../../../../E_R&#233;alisation/1_Pr&#233;paration%20et%20passation%20des%20march&#233;s/Phase%201/BCT%20-%20Archean%20-%20MLA%20CDSMG%20%20reception%20spec%20%20etat%20des%20lieux" TargetMode="External"/><Relationship Id="rId15" Type="http://schemas.openxmlformats.org/officeDocument/2006/relationships/hyperlink" Target="../../../../E_R&#233;alisation/1_Pr&#233;paration%20et%20passation%20des%20march&#233;s/Phase%201/OLS%20-%20Ineo%20-%20Prestations%20de%20D&#233;ploiement%20Troncon%20Central%20RER%20A" TargetMode="External"/><Relationship Id="rId23" Type="http://schemas.openxmlformats.org/officeDocument/2006/relationships/hyperlink" Target="../../../../E_R&#233;alisation/1_Pr&#233;paration%20et%20passation%20des%20march&#233;s/Phase%201/OLS733699%20%20-%20ATEIS%20-%20mise%20&#224;%20jour%20baie%20ATEIS%20plateforme" TargetMode="External"/><Relationship Id="rId10" Type="http://schemas.openxmlformats.org/officeDocument/2006/relationships/hyperlink" Target="../../../../E_R&#233;alisation/1_Pr&#233;paration%20et%20passation%20des%20march&#233;s/Phase%201/BCT%2000710631%20Archean%20(interfaces)" TargetMode="External"/><Relationship Id="rId19" Type="http://schemas.openxmlformats.org/officeDocument/2006/relationships/hyperlink" Target="../../../../E_R&#233;alisation/1_Pr&#233;paration%20et%20passation%20des%20march&#233;s/Phase%201/OLS%20-%20STERIA" TargetMode="External"/><Relationship Id="rId4" Type="http://schemas.openxmlformats.org/officeDocument/2006/relationships/hyperlink" Target="../../../../E_R&#233;alisation/1_Pr&#233;paration%20et%20passation%20des%20march&#233;s/Phase%201/BCT%20-%20Archean%20-%20Fourniture%20T&#233;l&#233;sono%20pour%20Plateforme%20GARE%20PLAISYR" TargetMode="External"/><Relationship Id="rId9" Type="http://schemas.openxmlformats.org/officeDocument/2006/relationships/hyperlink" Target="../../../../E_R&#233;alisation/1_Pr&#233;paration%20et%20passation%20des%20march&#233;s/Phase%201/BCT%2000710631%20Archean%20(interfaces)" TargetMode="External"/><Relationship Id="rId14" Type="http://schemas.openxmlformats.org/officeDocument/2006/relationships/hyperlink" Target="../../../../E_R&#233;alisation/1_Pr&#233;paration%20et%20passation%20des%20march&#233;s/Phase%201/OLS%20-%20Ineo%20-%20Prestations%20de%20D&#233;ploiement%20CDSMG%20RER%20A" TargetMode="External"/><Relationship Id="rId22" Type="http://schemas.openxmlformats.org/officeDocument/2006/relationships/hyperlink" Target="../../../../E_R&#233;alisation/1_Pr&#233;paration%20et%20passation%20des%20march&#233;s/Phase%201/OLS%2000733830%20-%20INEO%20-%20Travaux%20d'&#233;volution%20Plateforme%20CDSMG%20PLAISYR" TargetMode="External"/><Relationship Id="rId27"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2E1DC-4089-48D9-B380-D3090C64DDC0}">
  <sheetPr codeName="Feuil1">
    <pageSetUpPr fitToPage="1"/>
  </sheetPr>
  <dimension ref="A1:AA105"/>
  <sheetViews>
    <sheetView tabSelected="1" view="pageBreakPreview" zoomScale="70" zoomScaleNormal="85" zoomScaleSheetLayoutView="70" workbookViewId="0"/>
  </sheetViews>
  <sheetFormatPr baseColWidth="10" defaultRowHeight="15" x14ac:dyDescent="0.25"/>
  <cols>
    <col min="1" max="1" width="10.7109375" style="59" customWidth="1"/>
    <col min="2" max="2" width="29.7109375" customWidth="1"/>
    <col min="3" max="3" width="26.7109375" customWidth="1"/>
    <col min="4" max="4" width="35.7109375" customWidth="1"/>
    <col min="5" max="5" width="10.7109375" customWidth="1"/>
    <col min="6" max="6" width="29.7109375" customWidth="1"/>
    <col min="7" max="7" width="26.7109375" customWidth="1"/>
    <col min="8" max="8" width="35.7109375" customWidth="1"/>
    <col min="9" max="9" width="10.7109375" customWidth="1"/>
  </cols>
  <sheetData>
    <row r="1" spans="1:27" ht="23.25" x14ac:dyDescent="0.25">
      <c r="A1" s="141"/>
      <c r="B1" s="264" t="s">
        <v>149</v>
      </c>
      <c r="C1" s="264"/>
      <c r="D1" s="264"/>
      <c r="E1" s="264"/>
      <c r="F1" s="264"/>
      <c r="G1" s="264"/>
      <c r="H1" s="264"/>
      <c r="I1" s="148"/>
      <c r="J1" s="141"/>
      <c r="K1" s="141"/>
      <c r="L1" s="141"/>
      <c r="M1" s="141"/>
      <c r="N1" s="141"/>
      <c r="O1" s="141"/>
      <c r="P1" s="141"/>
      <c r="Q1" s="141"/>
      <c r="R1" s="141"/>
      <c r="S1" s="141"/>
      <c r="T1" s="141"/>
      <c r="U1" s="141"/>
      <c r="V1" s="141"/>
      <c r="W1" s="141"/>
      <c r="X1" s="141"/>
      <c r="Y1" s="141"/>
      <c r="Z1" s="141"/>
      <c r="AA1" s="141"/>
    </row>
    <row r="2" spans="1:27" ht="15.75" thickBot="1" x14ac:dyDescent="0.3">
      <c r="A2" s="141"/>
      <c r="B2" s="141" t="s">
        <v>211</v>
      </c>
      <c r="C2" s="141" t="s">
        <v>211</v>
      </c>
      <c r="D2" s="141" t="s">
        <v>211</v>
      </c>
      <c r="E2" s="141" t="s">
        <v>211</v>
      </c>
      <c r="F2" s="141" t="s">
        <v>211</v>
      </c>
      <c r="G2" s="141" t="s">
        <v>211</v>
      </c>
      <c r="H2" s="141" t="s">
        <v>211</v>
      </c>
      <c r="I2" s="141" t="s">
        <v>211</v>
      </c>
      <c r="J2" s="141" t="s">
        <v>211</v>
      </c>
      <c r="K2" s="141"/>
      <c r="L2" s="141"/>
      <c r="M2" s="141"/>
      <c r="N2" s="141"/>
      <c r="O2" s="141"/>
      <c r="P2" s="141"/>
      <c r="Q2" s="141"/>
      <c r="R2" s="141"/>
      <c r="S2" s="141"/>
      <c r="T2" s="141"/>
      <c r="U2" s="141"/>
      <c r="V2" s="141"/>
      <c r="W2" s="141"/>
      <c r="X2" s="141"/>
      <c r="Y2" s="141"/>
      <c r="Z2" s="141"/>
      <c r="AA2" s="141"/>
    </row>
    <row r="3" spans="1:27" ht="30" customHeight="1" x14ac:dyDescent="0.25">
      <c r="A3" s="141"/>
      <c r="B3" s="270" t="s">
        <v>177</v>
      </c>
      <c r="C3" s="271"/>
      <c r="D3" s="265"/>
      <c r="E3" s="143"/>
      <c r="F3" s="270" t="s">
        <v>194</v>
      </c>
      <c r="G3" s="272"/>
      <c r="H3" s="273"/>
      <c r="I3" s="141"/>
      <c r="J3" s="146"/>
      <c r="K3" s="146"/>
      <c r="L3" s="146"/>
      <c r="M3" s="141"/>
      <c r="N3" s="141"/>
      <c r="O3" s="141"/>
      <c r="P3" s="141"/>
      <c r="Q3" s="141"/>
      <c r="R3" s="141"/>
      <c r="S3" s="141"/>
      <c r="T3" s="141"/>
      <c r="U3" s="141"/>
      <c r="V3" s="141"/>
      <c r="W3" s="141"/>
      <c r="X3" s="141"/>
      <c r="Y3" s="141"/>
      <c r="Z3" s="141"/>
      <c r="AA3" s="141"/>
    </row>
    <row r="4" spans="1:27" x14ac:dyDescent="0.25">
      <c r="A4" s="141"/>
      <c r="B4" s="149" t="s">
        <v>193</v>
      </c>
      <c r="C4" s="161">
        <f>'Trvx Déploiement Fourniture'!B2</f>
        <v>442000</v>
      </c>
      <c r="D4" s="266"/>
      <c r="E4" s="143"/>
      <c r="F4" s="149" t="s">
        <v>193</v>
      </c>
      <c r="G4" s="142">
        <f>'Dév. Logiciel'!B2</f>
        <v>80000</v>
      </c>
      <c r="H4" s="274"/>
      <c r="I4" s="141"/>
      <c r="J4" s="146"/>
      <c r="K4" s="276" t="s">
        <v>241</v>
      </c>
      <c r="L4" s="277"/>
      <c r="M4" s="277"/>
      <c r="N4" s="277"/>
      <c r="O4" s="277"/>
      <c r="P4" s="277"/>
      <c r="Q4" s="277"/>
      <c r="R4" s="277"/>
      <c r="S4" s="141" t="s">
        <v>238</v>
      </c>
      <c r="T4" s="141"/>
      <c r="U4" s="141"/>
      <c r="V4" s="141"/>
      <c r="W4" s="141"/>
      <c r="X4" s="141"/>
      <c r="Y4" s="141"/>
      <c r="Z4" s="141"/>
      <c r="AA4" s="141"/>
    </row>
    <row r="5" spans="1:27" x14ac:dyDescent="0.25">
      <c r="A5" s="141"/>
      <c r="B5" s="149" t="s">
        <v>207</v>
      </c>
      <c r="C5" s="161">
        <f>'Trvx Déploiement Fourniture'!B3</f>
        <v>24605.95</v>
      </c>
      <c r="D5" s="266"/>
      <c r="E5" s="141"/>
      <c r="F5" s="149" t="s">
        <v>207</v>
      </c>
      <c r="G5" s="142">
        <f>'Dév. Logiciel'!B3</f>
        <v>38300</v>
      </c>
      <c r="H5" s="274"/>
      <c r="I5" s="141"/>
      <c r="J5" s="146"/>
      <c r="K5" s="277"/>
      <c r="L5" s="277"/>
      <c r="M5" s="277"/>
      <c r="N5" s="277"/>
      <c r="O5" s="277"/>
      <c r="P5" s="277"/>
      <c r="Q5" s="277"/>
      <c r="R5" s="277"/>
      <c r="S5" s="141"/>
      <c r="T5" s="141"/>
      <c r="U5" s="141"/>
      <c r="V5" s="141"/>
      <c r="W5" s="141"/>
      <c r="X5" s="141"/>
      <c r="Y5" s="141"/>
      <c r="Z5" s="141"/>
      <c r="AA5" s="141"/>
    </row>
    <row r="6" spans="1:27" x14ac:dyDescent="0.25">
      <c r="A6" s="141"/>
      <c r="B6" s="149" t="s">
        <v>210</v>
      </c>
      <c r="C6" s="161">
        <f>'Trvx Déploiement Fourniture'!B4</f>
        <v>5.5669570135746582</v>
      </c>
      <c r="D6" s="266"/>
      <c r="E6" s="143"/>
      <c r="F6" s="149" t="s">
        <v>210</v>
      </c>
      <c r="G6" s="142">
        <f>'Dév. Logiciel'!B4</f>
        <v>47.875</v>
      </c>
      <c r="H6" s="274"/>
      <c r="I6" s="141"/>
      <c r="J6" s="146"/>
      <c r="K6" s="277"/>
      <c r="L6" s="277"/>
      <c r="M6" s="277"/>
      <c r="N6" s="277"/>
      <c r="O6" s="277"/>
      <c r="P6" s="277"/>
      <c r="Q6" s="277"/>
      <c r="R6" s="277"/>
      <c r="S6" s="141"/>
      <c r="T6" s="141"/>
      <c r="U6" s="141"/>
      <c r="V6" s="141"/>
      <c r="W6" s="141"/>
      <c r="X6" s="141"/>
      <c r="Y6" s="141"/>
      <c r="Z6" s="141"/>
      <c r="AA6" s="141"/>
    </row>
    <row r="7" spans="1:27" x14ac:dyDescent="0.25">
      <c r="A7" s="141"/>
      <c r="B7" s="222" t="s">
        <v>228</v>
      </c>
      <c r="C7" s="161">
        <f>'Trvx Déploiement Fourniture'!B5</f>
        <v>117094.05</v>
      </c>
      <c r="D7" s="266"/>
      <c r="E7" s="143"/>
      <c r="F7" s="222" t="s">
        <v>228</v>
      </c>
      <c r="G7" s="142">
        <f>'Dév. Logiciel'!B5</f>
        <v>70723.75</v>
      </c>
      <c r="H7" s="274"/>
      <c r="I7" s="141"/>
      <c r="J7" s="146"/>
      <c r="K7" s="277"/>
      <c r="L7" s="277"/>
      <c r="M7" s="277"/>
      <c r="N7" s="277"/>
      <c r="O7" s="277"/>
      <c r="P7" s="277"/>
      <c r="Q7" s="277"/>
      <c r="R7" s="277"/>
      <c r="S7" s="141"/>
      <c r="T7" s="141"/>
      <c r="U7" s="141"/>
      <c r="V7" s="141"/>
      <c r="W7" s="141"/>
      <c r="X7" s="141"/>
      <c r="Y7" s="141"/>
      <c r="Z7" s="141"/>
      <c r="AA7" s="141"/>
    </row>
    <row r="8" spans="1:27" x14ac:dyDescent="0.25">
      <c r="A8" s="141"/>
      <c r="B8" s="222" t="s">
        <v>229</v>
      </c>
      <c r="C8" s="161">
        <f>'Trvx Déploiement Fourniture'!B6</f>
        <v>26.491866515837103</v>
      </c>
      <c r="D8" s="266"/>
      <c r="E8" s="143"/>
      <c r="F8" s="222" t="s">
        <v>229</v>
      </c>
      <c r="G8" s="142">
        <f>'Dév. Logiciel'!B6</f>
        <v>88.404687499999994</v>
      </c>
      <c r="H8" s="274"/>
      <c r="I8" s="141"/>
      <c r="J8" s="146"/>
      <c r="K8" s="277"/>
      <c r="L8" s="277"/>
      <c r="M8" s="277"/>
      <c r="N8" s="277"/>
      <c r="O8" s="277"/>
      <c r="P8" s="277"/>
      <c r="Q8" s="277"/>
      <c r="R8" s="277"/>
      <c r="S8" s="141"/>
      <c r="T8" s="141"/>
      <c r="U8" s="141"/>
      <c r="V8" s="141"/>
      <c r="W8" s="141"/>
      <c r="X8" s="141"/>
      <c r="Y8" s="141"/>
      <c r="Z8" s="141"/>
      <c r="AA8" s="141"/>
    </row>
    <row r="9" spans="1:27" x14ac:dyDescent="0.25">
      <c r="A9" s="141"/>
      <c r="B9" s="168" t="s">
        <v>205</v>
      </c>
      <c r="C9" s="161">
        <f>'Trvx Déploiement Fourniture'!B7</f>
        <v>324905.95</v>
      </c>
      <c r="D9" s="266"/>
      <c r="E9" s="143"/>
      <c r="F9" s="168" t="s">
        <v>205</v>
      </c>
      <c r="G9" s="142">
        <f>'Dév. Logiciel'!B7</f>
        <v>9276.25</v>
      </c>
      <c r="H9" s="274"/>
      <c r="I9" s="141"/>
      <c r="J9" s="146"/>
      <c r="K9" s="277"/>
      <c r="L9" s="277"/>
      <c r="M9" s="277"/>
      <c r="N9" s="277"/>
      <c r="O9" s="277"/>
      <c r="P9" s="277"/>
      <c r="Q9" s="277"/>
      <c r="R9" s="277"/>
      <c r="S9" s="141"/>
      <c r="T9" s="141"/>
      <c r="U9" s="141"/>
      <c r="V9" s="141"/>
      <c r="W9" s="141"/>
      <c r="X9" s="141"/>
      <c r="Y9" s="141"/>
      <c r="Z9" s="141"/>
      <c r="AA9" s="141"/>
    </row>
    <row r="10" spans="1:27" ht="15.75" thickBot="1" x14ac:dyDescent="0.3">
      <c r="A10" s="141"/>
      <c r="B10" s="169" t="s">
        <v>206</v>
      </c>
      <c r="C10" s="162">
        <f>'Trvx Déploiement Fourniture'!B8</f>
        <v>73.508133484162897</v>
      </c>
      <c r="D10" s="267"/>
      <c r="E10" s="143"/>
      <c r="F10" s="169" t="s">
        <v>206</v>
      </c>
      <c r="G10" s="164">
        <f>'Dév. Logiciel'!B8</f>
        <v>11.5953125</v>
      </c>
      <c r="H10" s="275"/>
      <c r="I10" s="141"/>
      <c r="J10" s="146"/>
      <c r="K10" s="277"/>
      <c r="L10" s="277"/>
      <c r="M10" s="277"/>
      <c r="N10" s="277"/>
      <c r="O10" s="277"/>
      <c r="P10" s="277"/>
      <c r="Q10" s="277"/>
      <c r="R10" s="277"/>
      <c r="S10" s="141"/>
      <c r="T10" s="141"/>
      <c r="U10" s="141"/>
      <c r="V10" s="141"/>
      <c r="W10" s="141"/>
      <c r="X10" s="141"/>
      <c r="Y10" s="141"/>
      <c r="Z10" s="141"/>
      <c r="AA10" s="141"/>
    </row>
    <row r="11" spans="1:27" x14ac:dyDescent="0.25">
      <c r="A11" s="141"/>
      <c r="B11" s="144"/>
      <c r="C11" s="145"/>
      <c r="D11" s="147"/>
      <c r="E11" s="143"/>
      <c r="F11" s="144"/>
      <c r="G11" s="145"/>
      <c r="H11" s="147"/>
      <c r="I11" s="141"/>
      <c r="J11" s="146"/>
      <c r="K11" s="277"/>
      <c r="L11" s="277"/>
      <c r="M11" s="277"/>
      <c r="N11" s="277"/>
      <c r="O11" s="277"/>
      <c r="P11" s="277"/>
      <c r="Q11" s="277"/>
      <c r="R11" s="277"/>
      <c r="S11" s="141"/>
      <c r="T11" s="141"/>
      <c r="U11" s="141"/>
      <c r="V11" s="141"/>
      <c r="W11" s="141"/>
      <c r="X11" s="141"/>
      <c r="Y11" s="141"/>
      <c r="Z11" s="141"/>
      <c r="AA11" s="141"/>
    </row>
    <row r="12" spans="1:27" ht="15.75" thickBot="1" x14ac:dyDescent="0.3">
      <c r="A12" s="141"/>
      <c r="B12" s="141"/>
      <c r="C12" s="141"/>
      <c r="D12" s="141"/>
      <c r="E12" s="141"/>
      <c r="F12" s="141"/>
      <c r="G12" s="141"/>
      <c r="H12" s="141"/>
      <c r="I12" s="141"/>
      <c r="J12" s="146"/>
      <c r="K12" s="277"/>
      <c r="L12" s="277"/>
      <c r="M12" s="277"/>
      <c r="N12" s="277"/>
      <c r="O12" s="277"/>
      <c r="P12" s="277"/>
      <c r="Q12" s="277"/>
      <c r="R12" s="277"/>
      <c r="S12" s="141"/>
      <c r="T12" s="141"/>
      <c r="U12" s="141"/>
      <c r="V12" s="141"/>
      <c r="W12" s="141"/>
      <c r="X12" s="141"/>
      <c r="Y12" s="141"/>
      <c r="Z12" s="141"/>
      <c r="AA12" s="141"/>
    </row>
    <row r="13" spans="1:27" ht="30" customHeight="1" x14ac:dyDescent="0.25">
      <c r="A13" s="141"/>
      <c r="B13" s="270" t="s">
        <v>40</v>
      </c>
      <c r="C13" s="271"/>
      <c r="D13" s="265"/>
      <c r="E13" s="141"/>
      <c r="F13" s="270" t="s">
        <v>195</v>
      </c>
      <c r="G13" s="271"/>
      <c r="H13" s="265"/>
      <c r="I13" s="141"/>
      <c r="J13" s="146"/>
      <c r="K13" s="277"/>
      <c r="L13" s="277"/>
      <c r="M13" s="277"/>
      <c r="N13" s="277"/>
      <c r="O13" s="277"/>
      <c r="P13" s="277"/>
      <c r="Q13" s="277"/>
      <c r="R13" s="277"/>
      <c r="S13" s="141"/>
      <c r="T13" s="141"/>
      <c r="U13" s="141"/>
      <c r="V13" s="141"/>
      <c r="W13" s="141"/>
      <c r="X13" s="141"/>
      <c r="Y13" s="141"/>
      <c r="Z13" s="141"/>
      <c r="AA13" s="141"/>
    </row>
    <row r="14" spans="1:27" x14ac:dyDescent="0.25">
      <c r="A14" s="141"/>
      <c r="B14" s="149" t="s">
        <v>193</v>
      </c>
      <c r="C14" s="161">
        <f>Plateforme!B2</f>
        <v>31000</v>
      </c>
      <c r="D14" s="266"/>
      <c r="E14" s="141"/>
      <c r="F14" s="149" t="s">
        <v>193</v>
      </c>
      <c r="G14" s="161">
        <v>20000</v>
      </c>
      <c r="H14" s="266"/>
      <c r="I14" s="141"/>
      <c r="J14" s="146"/>
      <c r="K14" s="277"/>
      <c r="L14" s="277"/>
      <c r="M14" s="277"/>
      <c r="N14" s="277"/>
      <c r="O14" s="277"/>
      <c r="P14" s="277"/>
      <c r="Q14" s="277"/>
      <c r="R14" s="277"/>
      <c r="S14" s="141"/>
      <c r="T14" s="141"/>
      <c r="U14" s="141"/>
      <c r="V14" s="141"/>
      <c r="W14" s="141"/>
      <c r="X14" s="141"/>
      <c r="Y14" s="141"/>
      <c r="Z14" s="141"/>
      <c r="AA14" s="141"/>
    </row>
    <row r="15" spans="1:27" x14ac:dyDescent="0.25">
      <c r="A15" s="141"/>
      <c r="B15" s="149" t="s">
        <v>207</v>
      </c>
      <c r="C15" s="161">
        <f>Plateforme!B3</f>
        <v>15157.7</v>
      </c>
      <c r="D15" s="266"/>
      <c r="E15" s="141"/>
      <c r="F15" s="149" t="s">
        <v>207</v>
      </c>
      <c r="G15" s="161">
        <f>'Plateforme (beta)'!F15+'Plateforme (beta)'!F16</f>
        <v>0</v>
      </c>
      <c r="H15" s="266"/>
      <c r="I15" s="141"/>
      <c r="J15" s="146"/>
      <c r="K15" s="277"/>
      <c r="L15" s="277"/>
      <c r="M15" s="277"/>
      <c r="N15" s="277"/>
      <c r="O15" s="277"/>
      <c r="P15" s="277"/>
      <c r="Q15" s="277"/>
      <c r="R15" s="277"/>
      <c r="S15" s="141"/>
      <c r="T15" s="141"/>
      <c r="U15" s="141"/>
      <c r="V15" s="141"/>
      <c r="W15" s="141"/>
      <c r="X15" s="141"/>
      <c r="Y15" s="141"/>
      <c r="Z15" s="141"/>
      <c r="AA15" s="141"/>
    </row>
    <row r="16" spans="1:27" x14ac:dyDescent="0.25">
      <c r="A16" s="141"/>
      <c r="B16" s="149" t="s">
        <v>210</v>
      </c>
      <c r="C16" s="161">
        <f>Plateforme!B4</f>
        <v>48.895806451612913</v>
      </c>
      <c r="D16" s="266"/>
      <c r="E16" s="141"/>
      <c r="F16" s="149" t="s">
        <v>210</v>
      </c>
      <c r="G16" s="161">
        <f>(G15/G14)*100</f>
        <v>0</v>
      </c>
      <c r="H16" s="266"/>
      <c r="I16" s="141"/>
      <c r="J16" s="146"/>
      <c r="K16" s="277"/>
      <c r="L16" s="277"/>
      <c r="M16" s="277"/>
      <c r="N16" s="277"/>
      <c r="O16" s="277"/>
      <c r="P16" s="277"/>
      <c r="Q16" s="277"/>
      <c r="R16" s="277"/>
      <c r="S16" s="141"/>
      <c r="T16" s="141"/>
      <c r="U16" s="141"/>
      <c r="V16" s="141"/>
      <c r="W16" s="141"/>
      <c r="X16" s="141"/>
      <c r="Y16" s="141"/>
      <c r="Z16" s="141"/>
      <c r="AA16" s="141"/>
    </row>
    <row r="17" spans="1:27" x14ac:dyDescent="0.25">
      <c r="A17" s="141"/>
      <c r="B17" s="222" t="s">
        <v>228</v>
      </c>
      <c r="C17" s="161">
        <f>Plateforme!B5</f>
        <v>158656.6</v>
      </c>
      <c r="D17" s="266"/>
      <c r="E17" s="141"/>
      <c r="F17" s="222" t="s">
        <v>228</v>
      </c>
      <c r="G17" s="161">
        <f>'Plateforme (beta)'!E15+'Plateforme (beta)'!E16</f>
        <v>3035</v>
      </c>
      <c r="H17" s="266"/>
      <c r="I17" s="141"/>
      <c r="J17" s="146"/>
      <c r="K17" s="277"/>
      <c r="L17" s="277"/>
      <c r="M17" s="277"/>
      <c r="N17" s="277"/>
      <c r="O17" s="277"/>
      <c r="P17" s="277"/>
      <c r="Q17" s="277"/>
      <c r="R17" s="277"/>
      <c r="S17" s="141"/>
      <c r="T17" s="141"/>
      <c r="U17" s="141"/>
      <c r="V17" s="141"/>
      <c r="W17" s="141"/>
      <c r="X17" s="141"/>
      <c r="Y17" s="141"/>
      <c r="Z17" s="141"/>
      <c r="AA17" s="141"/>
    </row>
    <row r="18" spans="1:27" x14ac:dyDescent="0.25">
      <c r="A18" s="141"/>
      <c r="B18" s="222" t="s">
        <v>229</v>
      </c>
      <c r="C18" s="161">
        <f>Plateforme!B6</f>
        <v>511.79548387096776</v>
      </c>
      <c r="D18" s="266"/>
      <c r="E18" s="141" t="s">
        <v>211</v>
      </c>
      <c r="F18" s="222" t="s">
        <v>229</v>
      </c>
      <c r="G18" s="161">
        <f>(G17/G14)*100</f>
        <v>15.174999999999999</v>
      </c>
      <c r="H18" s="266"/>
      <c r="I18" s="141" t="s">
        <v>211</v>
      </c>
      <c r="J18" s="146" t="s">
        <v>211</v>
      </c>
      <c r="K18" s="277"/>
      <c r="L18" s="277"/>
      <c r="M18" s="277"/>
      <c r="N18" s="277"/>
      <c r="O18" s="277"/>
      <c r="P18" s="277"/>
      <c r="Q18" s="277"/>
      <c r="R18" s="277"/>
      <c r="S18" s="141"/>
      <c r="T18" s="141"/>
      <c r="U18" s="141"/>
      <c r="V18" s="141"/>
      <c r="W18" s="141"/>
      <c r="X18" s="141"/>
      <c r="Y18" s="141"/>
      <c r="Z18" s="141"/>
      <c r="AA18" s="141"/>
    </row>
    <row r="19" spans="1:27" x14ac:dyDescent="0.25">
      <c r="A19" s="141"/>
      <c r="B19" s="168" t="s">
        <v>205</v>
      </c>
      <c r="C19" s="161">
        <f>Plateforme!B7</f>
        <v>-127656.6</v>
      </c>
      <c r="D19" s="266"/>
      <c r="E19" s="141"/>
      <c r="F19" s="168" t="s">
        <v>205</v>
      </c>
      <c r="G19" s="161">
        <f>G14-G17</f>
        <v>16965</v>
      </c>
      <c r="H19" s="266"/>
      <c r="I19" s="141"/>
      <c r="J19" s="146"/>
      <c r="K19" s="277"/>
      <c r="L19" s="277"/>
      <c r="M19" s="277"/>
      <c r="N19" s="277"/>
      <c r="O19" s="277"/>
      <c r="P19" s="277"/>
      <c r="Q19" s="277"/>
      <c r="R19" s="277"/>
      <c r="S19" s="141"/>
      <c r="T19" s="141"/>
      <c r="U19" s="141"/>
      <c r="V19" s="141"/>
      <c r="W19" s="141"/>
      <c r="X19" s="141"/>
      <c r="Y19" s="141"/>
      <c r="Z19" s="141"/>
      <c r="AA19" s="141"/>
    </row>
    <row r="20" spans="1:27" ht="15.75" thickBot="1" x14ac:dyDescent="0.3">
      <c r="A20" s="141"/>
      <c r="B20" s="169" t="s">
        <v>206</v>
      </c>
      <c r="C20" s="162">
        <f>Plateforme!B8</f>
        <v>-411.79548387096776</v>
      </c>
      <c r="D20" s="267"/>
      <c r="E20" s="141"/>
      <c r="F20" s="169" t="s">
        <v>206</v>
      </c>
      <c r="G20" s="162">
        <f>(G19/G14)*100</f>
        <v>84.824999999999989</v>
      </c>
      <c r="H20" s="267"/>
      <c r="I20" s="141"/>
      <c r="J20" s="146"/>
      <c r="K20" s="277"/>
      <c r="L20" s="277"/>
      <c r="M20" s="277"/>
      <c r="N20" s="277"/>
      <c r="O20" s="277"/>
      <c r="P20" s="277"/>
      <c r="Q20" s="277"/>
      <c r="R20" s="277"/>
      <c r="S20" s="141"/>
      <c r="T20" s="141"/>
      <c r="U20" s="141"/>
      <c r="V20" s="141"/>
      <c r="W20" s="141"/>
      <c r="X20" s="141"/>
      <c r="Y20" s="141"/>
      <c r="Z20" s="141"/>
      <c r="AA20" s="141"/>
    </row>
    <row r="21" spans="1:27" ht="15.75" thickBot="1" x14ac:dyDescent="0.3">
      <c r="A21" s="141"/>
      <c r="B21" s="141"/>
      <c r="C21" s="141"/>
      <c r="D21" s="141"/>
      <c r="E21" s="141"/>
      <c r="F21" s="141"/>
      <c r="G21" s="141"/>
      <c r="H21" s="141"/>
      <c r="I21" s="141"/>
      <c r="J21" s="141"/>
      <c r="K21" s="277"/>
      <c r="L21" s="277"/>
      <c r="M21" s="277"/>
      <c r="N21" s="277"/>
      <c r="O21" s="277"/>
      <c r="P21" s="277"/>
      <c r="Q21" s="277"/>
      <c r="R21" s="277"/>
      <c r="S21" s="141"/>
      <c r="T21" s="141"/>
      <c r="U21" s="141"/>
      <c r="V21" s="141"/>
      <c r="W21" s="141"/>
      <c r="X21" s="141"/>
      <c r="Y21" s="141"/>
      <c r="Z21" s="141"/>
      <c r="AA21" s="141"/>
    </row>
    <row r="22" spans="1:27" ht="30" customHeight="1" x14ac:dyDescent="0.25">
      <c r="A22" s="141"/>
      <c r="B22" s="270" t="s">
        <v>196</v>
      </c>
      <c r="C22" s="271"/>
      <c r="D22" s="265"/>
      <c r="E22" s="141"/>
      <c r="F22" s="270" t="s">
        <v>178</v>
      </c>
      <c r="G22" s="271"/>
      <c r="H22" s="265" t="s">
        <v>209</v>
      </c>
      <c r="I22" s="141"/>
      <c r="J22" s="141"/>
      <c r="K22" s="277"/>
      <c r="L22" s="277"/>
      <c r="M22" s="277"/>
      <c r="N22" s="277"/>
      <c r="O22" s="277"/>
      <c r="P22" s="277"/>
      <c r="Q22" s="277"/>
      <c r="R22" s="277"/>
      <c r="S22" s="141"/>
      <c r="T22" s="141"/>
      <c r="U22" s="141"/>
      <c r="V22" s="141"/>
      <c r="W22" s="141"/>
      <c r="X22" s="141"/>
      <c r="Y22" s="141"/>
      <c r="Z22" s="141"/>
      <c r="AA22" s="141"/>
    </row>
    <row r="23" spans="1:27" x14ac:dyDescent="0.25">
      <c r="A23" s="141"/>
      <c r="B23" s="149" t="s">
        <v>193</v>
      </c>
      <c r="C23" s="161">
        <v>11000</v>
      </c>
      <c r="D23" s="266"/>
      <c r="E23" s="141"/>
      <c r="F23" s="149" t="s">
        <v>193</v>
      </c>
      <c r="G23" s="223">
        <f>'Sorties Stock'!B2</f>
        <v>0</v>
      </c>
      <c r="H23" s="266"/>
      <c r="I23" s="141"/>
      <c r="J23" s="141"/>
      <c r="K23" s="277"/>
      <c r="L23" s="277"/>
      <c r="M23" s="277"/>
      <c r="N23" s="277"/>
      <c r="O23" s="277"/>
      <c r="P23" s="277"/>
      <c r="Q23" s="277"/>
      <c r="R23" s="277"/>
      <c r="S23" s="141"/>
      <c r="T23" s="141"/>
      <c r="U23" s="141"/>
      <c r="V23" s="141"/>
      <c r="W23" s="141"/>
      <c r="X23" s="141"/>
      <c r="Y23" s="141"/>
      <c r="Z23" s="141"/>
      <c r="AA23" s="141"/>
    </row>
    <row r="24" spans="1:27" x14ac:dyDescent="0.25">
      <c r="A24" s="141"/>
      <c r="B24" s="149" t="s">
        <v>207</v>
      </c>
      <c r="C24" s="161">
        <f>'Plateforme (beta)'!F11+'Plateforme (beta)'!F12+'Plateforme (beta)'!F13+'Plateforme (beta)'!F14</f>
        <v>11769.43</v>
      </c>
      <c r="D24" s="266"/>
      <c r="E24" s="141"/>
      <c r="F24" s="149" t="s">
        <v>207</v>
      </c>
      <c r="G24" s="223" t="e">
        <f>'Sorties Stock'!B3</f>
        <v>#DIV/0!</v>
      </c>
      <c r="H24" s="266"/>
      <c r="I24" s="141"/>
      <c r="J24" s="141"/>
      <c r="K24" s="277"/>
      <c r="L24" s="277"/>
      <c r="M24" s="277"/>
      <c r="N24" s="277"/>
      <c r="O24" s="277"/>
      <c r="P24" s="277"/>
      <c r="Q24" s="277"/>
      <c r="R24" s="277"/>
      <c r="S24" s="141"/>
      <c r="T24" s="141"/>
      <c r="U24" s="141"/>
      <c r="V24" s="141"/>
      <c r="W24" s="141"/>
      <c r="X24" s="141"/>
      <c r="Y24" s="141"/>
      <c r="Z24" s="141"/>
      <c r="AA24" s="141"/>
    </row>
    <row r="25" spans="1:27" x14ac:dyDescent="0.25">
      <c r="A25" s="141"/>
      <c r="B25" s="149" t="s">
        <v>210</v>
      </c>
      <c r="C25" s="165">
        <f>(C24/C23)*100</f>
        <v>106.99481818181818</v>
      </c>
      <c r="D25" s="266"/>
      <c r="E25" s="141"/>
      <c r="F25" s="149" t="s">
        <v>210</v>
      </c>
      <c r="G25" s="223" t="e">
        <f>'Sorties Stock'!B4</f>
        <v>#DIV/0!</v>
      </c>
      <c r="H25" s="266"/>
      <c r="I25" s="141"/>
      <c r="J25" s="141"/>
      <c r="K25" s="141"/>
      <c r="L25" s="141"/>
      <c r="M25" s="141"/>
      <c r="N25" s="141"/>
      <c r="O25" s="141"/>
      <c r="P25" s="141"/>
      <c r="Q25" s="141"/>
      <c r="R25" s="141"/>
      <c r="S25" s="141"/>
      <c r="T25" s="141"/>
      <c r="U25" s="141"/>
      <c r="V25" s="141"/>
      <c r="W25" s="141"/>
      <c r="X25" s="141"/>
      <c r="Y25" s="141"/>
      <c r="Z25" s="141"/>
      <c r="AA25" s="141"/>
    </row>
    <row r="26" spans="1:27" x14ac:dyDescent="0.25">
      <c r="A26" s="141"/>
      <c r="B26" s="222" t="s">
        <v>228</v>
      </c>
      <c r="C26" s="161">
        <f>'Plateforme (beta)'!E11+'Plateforme (beta)'!E12+'Plateforme (beta)'!E13+'Plateforme (beta)'!E14</f>
        <v>29436.65</v>
      </c>
      <c r="D26" s="266"/>
      <c r="E26" s="141"/>
      <c r="F26" s="222" t="s">
        <v>228</v>
      </c>
      <c r="G26" s="223" t="e">
        <f>'Sorties Stock'!B5</f>
        <v>#DIV/0!</v>
      </c>
      <c r="H26" s="266"/>
      <c r="I26" s="141"/>
      <c r="J26" s="141"/>
      <c r="K26" s="141"/>
      <c r="L26" s="141"/>
      <c r="M26" s="141"/>
      <c r="N26" s="141"/>
      <c r="O26" s="141"/>
      <c r="P26" s="141"/>
      <c r="Q26" s="141"/>
      <c r="R26" s="141"/>
      <c r="S26" s="141"/>
      <c r="T26" s="141"/>
      <c r="U26" s="141"/>
      <c r="V26" s="141"/>
      <c r="W26" s="141"/>
      <c r="X26" s="141"/>
      <c r="Y26" s="141"/>
      <c r="Z26" s="141"/>
      <c r="AA26" s="141"/>
    </row>
    <row r="27" spans="1:27" x14ac:dyDescent="0.25">
      <c r="A27" s="141"/>
      <c r="B27" s="222" t="s">
        <v>229</v>
      </c>
      <c r="C27" s="161">
        <f>(C26/C23)*100</f>
        <v>267.60590909090911</v>
      </c>
      <c r="D27" s="266"/>
      <c r="E27" s="141"/>
      <c r="F27" s="222" t="s">
        <v>229</v>
      </c>
      <c r="G27" s="223" t="e">
        <f>'Sorties Stock'!B6</f>
        <v>#DIV/0!</v>
      </c>
      <c r="H27" s="266"/>
      <c r="I27" s="141"/>
      <c r="J27" s="141"/>
      <c r="K27" s="141"/>
      <c r="L27" s="141"/>
      <c r="M27" s="141"/>
      <c r="N27" s="141"/>
      <c r="O27" s="141"/>
      <c r="P27" s="141"/>
      <c r="Q27" s="141"/>
      <c r="R27" s="141"/>
      <c r="S27" s="141"/>
      <c r="T27" s="141"/>
      <c r="U27" s="141"/>
      <c r="V27" s="141"/>
      <c r="W27" s="141"/>
      <c r="X27" s="141"/>
      <c r="Y27" s="141"/>
      <c r="Z27" s="141"/>
      <c r="AA27" s="141"/>
    </row>
    <row r="28" spans="1:27" x14ac:dyDescent="0.25">
      <c r="A28" s="141"/>
      <c r="B28" s="168" t="s">
        <v>205</v>
      </c>
      <c r="C28" s="161">
        <f>C23-C26</f>
        <v>-18436.650000000001</v>
      </c>
      <c r="D28" s="266"/>
      <c r="E28" s="141"/>
      <c r="F28" s="168" t="s">
        <v>205</v>
      </c>
      <c r="G28" s="223">
        <f>'Sorties Stock'!B7</f>
        <v>0</v>
      </c>
      <c r="H28" s="266"/>
      <c r="I28" s="141"/>
      <c r="J28" s="141"/>
      <c r="K28" s="141"/>
      <c r="L28" s="141"/>
      <c r="M28" s="141"/>
      <c r="N28" s="141"/>
      <c r="O28" s="141"/>
      <c r="P28" s="141"/>
      <c r="Q28" s="141"/>
      <c r="R28" s="141"/>
      <c r="S28" s="141"/>
      <c r="T28" s="141"/>
      <c r="U28" s="141"/>
      <c r="V28" s="141"/>
      <c r="W28" s="141"/>
      <c r="X28" s="141"/>
      <c r="Y28" s="141"/>
      <c r="Z28" s="141"/>
      <c r="AA28" s="141"/>
    </row>
    <row r="29" spans="1:27" ht="15.75" thickBot="1" x14ac:dyDescent="0.3">
      <c r="A29" s="141"/>
      <c r="B29" s="169" t="s">
        <v>206</v>
      </c>
      <c r="C29" s="162">
        <f>(C28/C23)*100</f>
        <v>-167.60590909090911</v>
      </c>
      <c r="D29" s="267"/>
      <c r="E29" s="141"/>
      <c r="F29" s="169" t="s">
        <v>206</v>
      </c>
      <c r="G29" s="224">
        <f>'Sorties Stock'!B8</f>
        <v>0</v>
      </c>
      <c r="H29" s="267"/>
      <c r="I29" s="141"/>
      <c r="J29" s="141"/>
      <c r="K29" s="141"/>
      <c r="L29" s="141"/>
      <c r="M29" s="141"/>
      <c r="N29" s="141"/>
      <c r="O29" s="141"/>
      <c r="P29" s="141"/>
      <c r="Q29" s="141"/>
      <c r="R29" s="141"/>
      <c r="S29" s="141"/>
      <c r="T29" s="141"/>
      <c r="U29" s="141"/>
      <c r="V29" s="141"/>
      <c r="W29" s="141"/>
      <c r="X29" s="141"/>
      <c r="Y29" s="141"/>
      <c r="Z29" s="141"/>
      <c r="AA29" s="141"/>
    </row>
    <row r="30" spans="1:27" ht="15.75" thickBot="1" x14ac:dyDescent="0.3">
      <c r="A30" s="141"/>
      <c r="B30" s="141"/>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row>
    <row r="31" spans="1:27" ht="30" customHeight="1" x14ac:dyDescent="0.25">
      <c r="A31" s="141"/>
      <c r="B31" s="270" t="s">
        <v>197</v>
      </c>
      <c r="C31" s="271"/>
      <c r="D31" s="265" t="s">
        <v>209</v>
      </c>
      <c r="E31" s="141"/>
      <c r="F31" s="141"/>
      <c r="G31" s="141"/>
      <c r="H31" s="141"/>
      <c r="I31" s="141"/>
      <c r="J31" s="141"/>
      <c r="K31" s="141"/>
      <c r="L31" s="141"/>
      <c r="M31" s="141"/>
      <c r="N31" s="141"/>
      <c r="O31" s="141"/>
      <c r="P31" s="141"/>
      <c r="Q31" s="141"/>
      <c r="R31" s="141"/>
      <c r="S31" s="141"/>
      <c r="T31" s="141"/>
      <c r="U31" s="141"/>
      <c r="V31" s="141"/>
      <c r="W31" s="141"/>
      <c r="X31" s="141"/>
      <c r="Y31" s="141"/>
      <c r="Z31" s="141"/>
      <c r="AA31" s="141"/>
    </row>
    <row r="32" spans="1:27" x14ac:dyDescent="0.25">
      <c r="A32" s="141"/>
      <c r="B32" s="149" t="s">
        <v>193</v>
      </c>
      <c r="C32" s="223">
        <f>'Travaux VDI'!B2</f>
        <v>0</v>
      </c>
      <c r="D32" s="266"/>
      <c r="E32" s="141"/>
      <c r="F32" s="141"/>
      <c r="G32" s="141"/>
      <c r="H32" s="141"/>
      <c r="I32" s="141"/>
      <c r="J32" s="141"/>
      <c r="K32" s="141"/>
      <c r="L32" s="141"/>
      <c r="M32" s="141"/>
      <c r="N32" s="141"/>
      <c r="O32" s="141"/>
      <c r="P32" s="141"/>
      <c r="Q32" s="141"/>
      <c r="R32" s="141"/>
      <c r="S32" s="141"/>
      <c r="T32" s="141"/>
      <c r="U32" s="141"/>
      <c r="V32" s="141"/>
      <c r="W32" s="141"/>
      <c r="X32" s="141"/>
      <c r="Y32" s="141"/>
      <c r="Z32" s="141"/>
      <c r="AA32" s="141"/>
    </row>
    <row r="33" spans="1:27" x14ac:dyDescent="0.25">
      <c r="A33" s="141"/>
      <c r="B33" s="149" t="s">
        <v>207</v>
      </c>
      <c r="C33" s="223" t="e">
        <f>'Travaux VDI'!B3</f>
        <v>#DIV/0!</v>
      </c>
      <c r="D33" s="266"/>
      <c r="E33" s="141"/>
      <c r="F33" s="141"/>
      <c r="G33" s="141"/>
      <c r="H33" s="141"/>
      <c r="I33" s="141"/>
      <c r="J33" s="141"/>
      <c r="K33" s="141"/>
      <c r="L33" s="141"/>
      <c r="M33" s="141"/>
      <c r="N33" s="141"/>
      <c r="O33" s="141"/>
      <c r="P33" s="141"/>
      <c r="Q33" s="141"/>
      <c r="R33" s="141"/>
      <c r="S33" s="141"/>
      <c r="T33" s="141"/>
      <c r="U33" s="141"/>
      <c r="V33" s="141"/>
      <c r="W33" s="141"/>
      <c r="X33" s="141"/>
      <c r="Y33" s="141"/>
      <c r="Z33" s="141"/>
      <c r="AA33" s="141"/>
    </row>
    <row r="34" spans="1:27" x14ac:dyDescent="0.25">
      <c r="A34" s="141"/>
      <c r="B34" s="149" t="s">
        <v>210</v>
      </c>
      <c r="C34" s="223" t="e">
        <f>'Travaux VDI'!B4</f>
        <v>#DIV/0!</v>
      </c>
      <c r="D34" s="266"/>
      <c r="E34" s="141"/>
      <c r="F34" s="141"/>
      <c r="G34" s="141"/>
      <c r="H34" s="141"/>
      <c r="I34" s="141"/>
      <c r="J34" s="141"/>
      <c r="K34" s="141"/>
      <c r="L34" s="141"/>
      <c r="M34" s="141"/>
      <c r="N34" s="141"/>
      <c r="O34" s="141"/>
      <c r="P34" s="141"/>
      <c r="Q34" s="141"/>
      <c r="R34" s="141"/>
      <c r="S34" s="141"/>
      <c r="T34" s="141"/>
      <c r="U34" s="141"/>
      <c r="V34" s="141"/>
      <c r="W34" s="141"/>
      <c r="X34" s="141"/>
      <c r="Y34" s="141"/>
      <c r="Z34" s="141"/>
      <c r="AA34" s="141"/>
    </row>
    <row r="35" spans="1:27" x14ac:dyDescent="0.25">
      <c r="A35" s="141"/>
      <c r="B35" s="222" t="s">
        <v>228</v>
      </c>
      <c r="C35" s="223" t="e">
        <f>'Travaux VDI'!B5</f>
        <v>#DIV/0!</v>
      </c>
      <c r="D35" s="266"/>
      <c r="E35" s="141"/>
      <c r="F35" s="141"/>
      <c r="G35" s="141"/>
      <c r="H35" s="141"/>
      <c r="I35" s="141"/>
      <c r="J35" s="141"/>
      <c r="K35" s="141"/>
      <c r="L35" s="141"/>
      <c r="M35" s="141"/>
      <c r="N35" s="141"/>
      <c r="O35" s="141"/>
      <c r="P35" s="141"/>
      <c r="Q35" s="141"/>
      <c r="R35" s="141"/>
      <c r="S35" s="141"/>
      <c r="T35" s="141"/>
      <c r="U35" s="141"/>
      <c r="V35" s="141"/>
      <c r="W35" s="141"/>
      <c r="X35" s="141"/>
      <c r="Y35" s="141"/>
      <c r="Z35" s="141"/>
      <c r="AA35" s="141"/>
    </row>
    <row r="36" spans="1:27" x14ac:dyDescent="0.25">
      <c r="A36" s="141"/>
      <c r="B36" s="222" t="s">
        <v>229</v>
      </c>
      <c r="C36" s="223" t="e">
        <f>'Travaux VDI'!B6</f>
        <v>#DIV/0!</v>
      </c>
      <c r="D36" s="266"/>
      <c r="E36" s="141"/>
      <c r="F36" s="141"/>
      <c r="G36" s="141"/>
      <c r="H36" s="141"/>
      <c r="I36" s="141"/>
      <c r="J36" s="141"/>
      <c r="K36" s="141"/>
      <c r="L36" s="141"/>
      <c r="M36" s="141"/>
      <c r="N36" s="141"/>
      <c r="O36" s="141"/>
      <c r="P36" s="141"/>
      <c r="Q36" s="141"/>
      <c r="R36" s="141"/>
      <c r="S36" s="141"/>
      <c r="T36" s="141"/>
      <c r="U36" s="141"/>
      <c r="V36" s="141"/>
      <c r="W36" s="141"/>
      <c r="X36" s="141"/>
      <c r="Y36" s="141"/>
      <c r="Z36" s="141"/>
      <c r="AA36" s="141"/>
    </row>
    <row r="37" spans="1:27" x14ac:dyDescent="0.25">
      <c r="A37" s="141"/>
      <c r="B37" s="166" t="s">
        <v>205</v>
      </c>
      <c r="C37" s="223">
        <f>'Travaux VDI'!B7</f>
        <v>0</v>
      </c>
      <c r="D37" s="266"/>
      <c r="E37" s="141"/>
      <c r="F37" s="141"/>
      <c r="G37" s="141"/>
      <c r="H37" s="141"/>
      <c r="I37" s="141"/>
      <c r="J37" s="141"/>
      <c r="K37" s="141"/>
      <c r="L37" s="141"/>
      <c r="M37" s="141"/>
      <c r="N37" s="141"/>
      <c r="O37" s="141"/>
      <c r="P37" s="141"/>
      <c r="Q37" s="141"/>
      <c r="R37" s="141"/>
      <c r="S37" s="141"/>
      <c r="T37" s="141"/>
      <c r="U37" s="141"/>
      <c r="V37" s="141"/>
      <c r="W37" s="141"/>
      <c r="X37" s="141"/>
      <c r="Y37" s="141"/>
      <c r="Z37" s="141"/>
      <c r="AA37" s="141"/>
    </row>
    <row r="38" spans="1:27" ht="15.75" thickBot="1" x14ac:dyDescent="0.3">
      <c r="A38" s="141"/>
      <c r="B38" s="167" t="s">
        <v>206</v>
      </c>
      <c r="C38" s="224"/>
      <c r="D38" s="267"/>
      <c r="E38" s="141"/>
      <c r="F38" s="141"/>
      <c r="G38" s="141"/>
      <c r="H38" s="141"/>
      <c r="I38" s="141"/>
      <c r="J38" s="141"/>
      <c r="K38" s="141"/>
      <c r="L38" s="141"/>
      <c r="M38" s="141"/>
      <c r="N38" s="141"/>
      <c r="O38" s="141"/>
      <c r="P38" s="141"/>
      <c r="Q38" s="141"/>
      <c r="R38" s="141"/>
      <c r="S38" s="141"/>
      <c r="T38" s="141"/>
      <c r="U38" s="141"/>
      <c r="V38" s="141"/>
      <c r="W38" s="141"/>
      <c r="X38" s="141"/>
      <c r="Y38" s="141"/>
      <c r="Z38" s="141"/>
      <c r="AA38" s="141"/>
    </row>
    <row r="39" spans="1:27" x14ac:dyDescent="0.25">
      <c r="A39" s="141"/>
      <c r="B39" s="141"/>
      <c r="C39" s="141"/>
      <c r="D39" s="141"/>
      <c r="E39" s="141"/>
      <c r="F39" s="141"/>
      <c r="G39" s="141"/>
      <c r="H39" s="141"/>
      <c r="I39" s="141"/>
      <c r="J39" s="141"/>
      <c r="K39" s="141"/>
      <c r="L39" s="141"/>
      <c r="M39" s="141"/>
      <c r="N39" s="141"/>
      <c r="O39" s="141"/>
      <c r="P39" s="141"/>
      <c r="Q39" s="141"/>
      <c r="R39" s="141"/>
      <c r="S39" s="141"/>
      <c r="T39" s="141"/>
      <c r="U39" s="141"/>
      <c r="V39" s="141"/>
      <c r="W39" s="141"/>
      <c r="X39" s="141"/>
      <c r="Y39" s="141"/>
      <c r="Z39" s="141"/>
      <c r="AA39" s="141"/>
    </row>
    <row r="40" spans="1:27" x14ac:dyDescent="0.25">
      <c r="A40" s="141"/>
      <c r="B40" s="141"/>
      <c r="C40" s="141"/>
      <c r="D40" s="141"/>
      <c r="E40" s="141"/>
      <c r="F40" s="141"/>
      <c r="G40" s="141"/>
      <c r="H40" s="141"/>
      <c r="I40" s="141"/>
      <c r="J40" s="141"/>
      <c r="K40" s="141"/>
      <c r="L40" s="141"/>
      <c r="M40" s="141"/>
      <c r="N40" s="141"/>
      <c r="O40" s="141"/>
      <c r="P40" s="141"/>
      <c r="Q40" s="141"/>
      <c r="R40" s="141"/>
      <c r="S40" s="141"/>
      <c r="T40" s="141"/>
      <c r="U40" s="141"/>
      <c r="V40" s="141"/>
      <c r="W40" s="141"/>
      <c r="X40" s="141"/>
      <c r="Y40" s="141"/>
      <c r="Z40" s="141"/>
      <c r="AA40" s="141"/>
    </row>
    <row r="41" spans="1:27" x14ac:dyDescent="0.25">
      <c r="A41" s="141"/>
      <c r="B41" s="141"/>
      <c r="C41" s="141"/>
      <c r="D41" s="141"/>
      <c r="E41" s="141"/>
      <c r="F41" s="141"/>
      <c r="G41" s="141"/>
      <c r="H41" s="141"/>
      <c r="I41" s="141"/>
      <c r="J41" s="141"/>
      <c r="K41" s="141"/>
      <c r="L41" s="141"/>
      <c r="M41" s="141"/>
      <c r="N41" s="141"/>
      <c r="O41" s="141"/>
      <c r="P41" s="141"/>
      <c r="Q41" s="141"/>
      <c r="R41" s="141"/>
      <c r="S41" s="141"/>
      <c r="T41" s="141"/>
      <c r="U41" s="141"/>
      <c r="V41" s="141"/>
      <c r="W41" s="141"/>
      <c r="X41" s="141"/>
      <c r="Y41" s="141"/>
      <c r="Z41" s="141"/>
      <c r="AA41" s="141"/>
    </row>
    <row r="42" spans="1:27" x14ac:dyDescent="0.25">
      <c r="A42" s="141"/>
      <c r="B42" s="141"/>
      <c r="C42" s="141"/>
      <c r="D42" s="141"/>
      <c r="E42" s="141"/>
      <c r="F42" s="141"/>
      <c r="G42" s="141"/>
      <c r="H42" s="141"/>
      <c r="I42" s="141"/>
      <c r="J42" s="141"/>
      <c r="K42" s="141"/>
      <c r="L42" s="141"/>
      <c r="M42" s="141"/>
      <c r="N42" s="141"/>
      <c r="O42" s="141"/>
      <c r="P42" s="141"/>
      <c r="Q42" s="141"/>
      <c r="R42" s="141"/>
      <c r="S42" s="141"/>
      <c r="T42" s="141"/>
      <c r="U42" s="141"/>
      <c r="V42" s="141"/>
      <c r="W42" s="141"/>
      <c r="X42" s="141"/>
      <c r="Y42" s="141"/>
      <c r="Z42" s="141"/>
      <c r="AA42" s="141"/>
    </row>
    <row r="43" spans="1:27" x14ac:dyDescent="0.25">
      <c r="A43" s="141"/>
      <c r="B43" s="141"/>
      <c r="C43" s="141"/>
      <c r="D43" s="141"/>
      <c r="E43" s="141"/>
      <c r="F43" s="141"/>
      <c r="G43" s="141"/>
      <c r="H43" s="141"/>
      <c r="I43" s="141"/>
      <c r="J43" s="141"/>
      <c r="K43" s="141"/>
      <c r="L43" s="141"/>
      <c r="M43" s="141"/>
      <c r="N43" s="141"/>
      <c r="O43" s="141"/>
      <c r="P43" s="141"/>
      <c r="Q43" s="141"/>
      <c r="R43" s="141"/>
      <c r="S43" s="141"/>
      <c r="T43" s="141"/>
      <c r="U43" s="141"/>
      <c r="V43" s="141"/>
      <c r="W43" s="141"/>
      <c r="X43" s="141"/>
      <c r="Y43" s="141"/>
      <c r="Z43" s="141"/>
      <c r="AA43" s="141"/>
    </row>
    <row r="44" spans="1:27" x14ac:dyDescent="0.25">
      <c r="A44" s="141"/>
      <c r="B44" s="141"/>
      <c r="C44" s="141"/>
      <c r="D44" s="141"/>
      <c r="E44" s="141"/>
      <c r="F44" s="141"/>
      <c r="G44" s="141"/>
      <c r="H44" s="141" t="s">
        <v>212</v>
      </c>
      <c r="I44" s="141"/>
      <c r="J44" s="141"/>
      <c r="K44" s="141"/>
      <c r="L44" s="141"/>
      <c r="M44" s="141"/>
      <c r="N44" s="141"/>
      <c r="O44" s="141"/>
      <c r="P44" s="141"/>
      <c r="Q44" s="141"/>
      <c r="R44" s="141"/>
      <c r="S44" s="141"/>
      <c r="T44" s="141"/>
      <c r="U44" s="141"/>
      <c r="V44" s="141"/>
      <c r="W44" s="141"/>
      <c r="X44" s="141"/>
      <c r="Y44" s="141"/>
      <c r="Z44" s="141"/>
      <c r="AA44" s="141"/>
    </row>
    <row r="45" spans="1:27" x14ac:dyDescent="0.25">
      <c r="A45" s="141"/>
      <c r="B45" s="141"/>
      <c r="C45" s="141"/>
      <c r="D45" s="141"/>
      <c r="E45" s="141"/>
      <c r="F45" s="141"/>
      <c r="G45" s="141"/>
      <c r="H45" s="141"/>
      <c r="I45" s="141"/>
      <c r="J45" s="141"/>
      <c r="K45" s="141"/>
      <c r="L45" s="141"/>
      <c r="M45" s="141"/>
      <c r="N45" s="141"/>
      <c r="O45" s="141"/>
      <c r="P45" s="141"/>
      <c r="Q45" s="141"/>
      <c r="R45" s="141"/>
      <c r="S45" s="141"/>
      <c r="T45" s="141"/>
      <c r="U45" s="141"/>
      <c r="V45" s="141"/>
      <c r="W45" s="141"/>
      <c r="X45" s="141"/>
      <c r="Y45" s="141"/>
      <c r="Z45" s="141"/>
      <c r="AA45" s="141"/>
    </row>
    <row r="46" spans="1:27" x14ac:dyDescent="0.25">
      <c r="A46" s="141"/>
      <c r="B46" s="141"/>
      <c r="C46" s="141"/>
      <c r="D46" s="141"/>
      <c r="E46" s="141"/>
      <c r="F46" s="141"/>
      <c r="G46" s="141"/>
      <c r="H46" s="141"/>
      <c r="I46" s="141"/>
      <c r="J46" s="141"/>
      <c r="K46" s="141"/>
      <c r="L46" s="141"/>
      <c r="M46" s="141"/>
      <c r="N46" s="141"/>
      <c r="O46" s="141"/>
      <c r="P46" s="141"/>
      <c r="Q46" s="141"/>
      <c r="R46" s="141"/>
      <c r="S46" s="141"/>
      <c r="T46" s="141"/>
      <c r="U46" s="141"/>
      <c r="V46" s="141"/>
      <c r="W46" s="141"/>
      <c r="X46" s="141"/>
      <c r="Y46" s="141"/>
      <c r="Z46" s="141"/>
      <c r="AA46" s="141"/>
    </row>
    <row r="47" spans="1:27" x14ac:dyDescent="0.25">
      <c r="A47" s="141"/>
      <c r="B47" s="141"/>
      <c r="C47" s="141"/>
      <c r="D47" s="141"/>
      <c r="E47" s="141"/>
      <c r="F47" s="141"/>
      <c r="G47" s="141"/>
      <c r="H47" s="141"/>
      <c r="I47" s="141"/>
      <c r="J47" s="141"/>
      <c r="K47" s="141"/>
      <c r="L47" s="141"/>
      <c r="M47" s="141"/>
      <c r="N47" s="141"/>
      <c r="O47" s="141"/>
      <c r="P47" s="141"/>
      <c r="Q47" s="141"/>
      <c r="R47" s="141"/>
      <c r="S47" s="141"/>
      <c r="T47" s="141"/>
      <c r="U47" s="141"/>
      <c r="V47" s="141"/>
      <c r="W47" s="141"/>
      <c r="X47" s="141"/>
      <c r="Y47" s="141"/>
      <c r="Z47" s="141"/>
      <c r="AA47" s="141"/>
    </row>
    <row r="48" spans="1:27" x14ac:dyDescent="0.25">
      <c r="A48" s="141"/>
      <c r="B48" s="141"/>
      <c r="C48" s="141"/>
      <c r="D48" s="141"/>
      <c r="E48" s="141"/>
      <c r="F48" s="141"/>
      <c r="G48" s="141"/>
      <c r="H48" s="141"/>
      <c r="I48" s="141"/>
      <c r="J48" s="141"/>
      <c r="K48" s="141"/>
      <c r="L48" s="141"/>
      <c r="M48" s="141"/>
      <c r="N48" s="141"/>
      <c r="O48" s="141"/>
      <c r="P48" s="141"/>
      <c r="Q48" s="141"/>
      <c r="R48" s="141"/>
      <c r="S48" s="141"/>
      <c r="T48" s="141"/>
      <c r="U48" s="141"/>
      <c r="V48" s="141"/>
      <c r="W48" s="141"/>
      <c r="X48" s="141"/>
      <c r="Y48" s="141"/>
      <c r="Z48" s="141"/>
      <c r="AA48" s="141"/>
    </row>
    <row r="49" spans="1:27" x14ac:dyDescent="0.25">
      <c r="A49" s="141"/>
      <c r="B49" s="141"/>
      <c r="C49" s="141"/>
      <c r="D49" s="141"/>
      <c r="E49" s="141"/>
      <c r="F49" s="141"/>
      <c r="G49" s="141"/>
      <c r="H49" s="141"/>
      <c r="I49" s="141"/>
      <c r="J49" s="141"/>
      <c r="K49" s="141"/>
      <c r="L49" s="141"/>
      <c r="M49" s="141"/>
      <c r="N49" s="141"/>
      <c r="O49" s="141"/>
      <c r="P49" s="141"/>
      <c r="Q49" s="141"/>
      <c r="R49" s="141"/>
      <c r="S49" s="141"/>
      <c r="T49" s="141"/>
      <c r="U49" s="141"/>
      <c r="V49" s="141"/>
      <c r="W49" s="141"/>
      <c r="X49" s="141"/>
      <c r="Y49" s="141"/>
      <c r="Z49" s="141"/>
      <c r="AA49" s="141"/>
    </row>
    <row r="50" spans="1:27" x14ac:dyDescent="0.25">
      <c r="A50" s="141"/>
      <c r="B50" s="141"/>
      <c r="C50" s="141"/>
      <c r="D50" s="141"/>
      <c r="E50" s="141"/>
      <c r="F50" s="141"/>
      <c r="G50" s="141"/>
      <c r="H50" s="141"/>
      <c r="I50" s="141"/>
      <c r="J50" s="141"/>
      <c r="K50" s="141"/>
      <c r="L50" s="141"/>
      <c r="M50" s="141"/>
      <c r="N50" s="141"/>
      <c r="O50" s="141"/>
      <c r="P50" s="141"/>
      <c r="Q50" s="141"/>
      <c r="R50" s="141"/>
      <c r="S50" s="141"/>
      <c r="T50" s="141"/>
      <c r="U50" s="141"/>
      <c r="V50" s="141"/>
      <c r="W50" s="141"/>
      <c r="X50" s="141"/>
      <c r="Y50" s="141"/>
      <c r="Z50" s="141"/>
      <c r="AA50" s="141"/>
    </row>
    <row r="51" spans="1:27" x14ac:dyDescent="0.25">
      <c r="A51" s="141"/>
      <c r="B51" s="141"/>
      <c r="C51" s="141"/>
      <c r="D51" s="141"/>
      <c r="E51" s="141"/>
      <c r="F51" s="141"/>
      <c r="G51" s="141"/>
      <c r="H51" s="141"/>
      <c r="I51" s="141"/>
      <c r="J51" s="141"/>
      <c r="K51" s="141"/>
      <c r="L51" s="141"/>
      <c r="M51" s="141"/>
      <c r="N51" s="141"/>
      <c r="O51" s="141"/>
      <c r="P51" s="141"/>
      <c r="Q51" s="141"/>
      <c r="R51" s="141"/>
      <c r="S51" s="141"/>
      <c r="T51" s="141"/>
      <c r="U51" s="141"/>
      <c r="V51" s="141"/>
      <c r="W51" s="141"/>
      <c r="X51" s="141"/>
      <c r="Y51" s="141"/>
      <c r="Z51" s="141"/>
      <c r="AA51" s="141"/>
    </row>
    <row r="52" spans="1:27" x14ac:dyDescent="0.25">
      <c r="A52" s="141"/>
      <c r="B52" s="141"/>
      <c r="C52" s="141"/>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row>
    <row r="53" spans="1:27" x14ac:dyDescent="0.25">
      <c r="A53" s="141"/>
      <c r="B53" s="141"/>
      <c r="C53" s="141"/>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row>
    <row r="54" spans="1:27" x14ac:dyDescent="0.25">
      <c r="A54" s="141"/>
      <c r="B54" s="141"/>
      <c r="C54" s="141"/>
      <c r="D54" s="141"/>
      <c r="E54" s="141"/>
      <c r="F54" s="141"/>
      <c r="G54" s="141"/>
      <c r="H54" s="141"/>
      <c r="I54" s="141"/>
      <c r="J54" s="141"/>
      <c r="K54" s="141"/>
      <c r="L54" s="141"/>
      <c r="M54" s="141"/>
      <c r="N54" s="141"/>
      <c r="O54" s="141"/>
      <c r="P54" s="141"/>
      <c r="Q54" s="141"/>
      <c r="R54" s="141"/>
      <c r="S54" s="141"/>
      <c r="T54" s="141"/>
      <c r="U54" s="141"/>
      <c r="V54" s="141"/>
      <c r="W54" s="141"/>
      <c r="X54" s="141"/>
      <c r="Y54" s="141"/>
      <c r="Z54" s="141"/>
      <c r="AA54" s="141"/>
    </row>
    <row r="55" spans="1:27" x14ac:dyDescent="0.25">
      <c r="A55" s="141"/>
      <c r="B55" s="141"/>
      <c r="C55" s="141"/>
      <c r="D55" s="141"/>
      <c r="E55" s="141"/>
      <c r="F55" s="141"/>
      <c r="G55" s="141"/>
      <c r="H55" s="141"/>
      <c r="I55" s="141"/>
      <c r="J55" s="141"/>
      <c r="K55" s="141"/>
      <c r="L55" s="141"/>
      <c r="M55" s="141"/>
      <c r="N55" s="141"/>
      <c r="O55" s="141"/>
      <c r="P55" s="141"/>
      <c r="Q55" s="141"/>
      <c r="R55" s="141"/>
      <c r="S55" s="141"/>
      <c r="T55" s="141"/>
      <c r="U55" s="141"/>
      <c r="V55" s="141"/>
      <c r="W55" s="141"/>
      <c r="X55" s="141"/>
      <c r="Y55" s="141"/>
      <c r="Z55" s="141"/>
      <c r="AA55" s="141"/>
    </row>
    <row r="56" spans="1:27" x14ac:dyDescent="0.25">
      <c r="A56" s="141"/>
      <c r="B56" s="141"/>
      <c r="C56" s="141"/>
      <c r="D56" s="141"/>
      <c r="E56" s="141"/>
      <c r="F56" s="141"/>
      <c r="G56" s="141"/>
      <c r="H56" s="141"/>
      <c r="I56" s="141"/>
      <c r="J56" s="141"/>
      <c r="K56" s="141"/>
      <c r="L56" s="141"/>
      <c r="M56" s="141"/>
      <c r="N56" s="141"/>
      <c r="O56" s="141"/>
      <c r="P56" s="141"/>
      <c r="Q56" s="141"/>
      <c r="R56" s="141"/>
      <c r="S56" s="141"/>
      <c r="T56" s="141"/>
      <c r="U56" s="141"/>
      <c r="V56" s="141"/>
      <c r="W56" s="141"/>
      <c r="X56" s="141"/>
      <c r="Y56" s="141"/>
      <c r="Z56" s="141"/>
      <c r="AA56" s="141"/>
    </row>
    <row r="57" spans="1:27" x14ac:dyDescent="0.25">
      <c r="A57" s="141"/>
      <c r="B57" s="141"/>
      <c r="C57" s="141"/>
      <c r="D57" s="141"/>
      <c r="E57" s="141"/>
      <c r="F57" s="141"/>
      <c r="G57" s="141"/>
      <c r="H57" s="141"/>
      <c r="I57" s="141"/>
      <c r="J57" s="141"/>
      <c r="K57" s="141"/>
      <c r="L57" s="141"/>
      <c r="M57" s="141"/>
      <c r="N57" s="141"/>
      <c r="O57" s="141"/>
      <c r="P57" s="141"/>
      <c r="Q57" s="141"/>
      <c r="R57" s="141"/>
      <c r="S57" s="141"/>
      <c r="T57" s="141"/>
      <c r="U57" s="141"/>
      <c r="V57" s="141"/>
      <c r="W57" s="141"/>
      <c r="X57" s="141"/>
      <c r="Y57" s="141"/>
      <c r="Z57" s="141"/>
      <c r="AA57" s="141"/>
    </row>
    <row r="58" spans="1:27" x14ac:dyDescent="0.25">
      <c r="A58" s="141"/>
      <c r="B58" s="141"/>
      <c r="C58" s="141"/>
      <c r="D58" s="141"/>
      <c r="E58" s="141"/>
      <c r="F58" s="141"/>
      <c r="G58" s="141"/>
      <c r="H58" s="141"/>
      <c r="I58" s="141"/>
      <c r="J58" s="141"/>
      <c r="K58" s="141"/>
      <c r="L58" s="141"/>
      <c r="M58" s="141"/>
      <c r="N58" s="141"/>
      <c r="O58" s="141"/>
      <c r="P58" s="141"/>
      <c r="Q58" s="141"/>
      <c r="R58" s="141"/>
      <c r="S58" s="141"/>
      <c r="T58" s="141"/>
      <c r="U58" s="141"/>
      <c r="V58" s="141"/>
      <c r="W58" s="141"/>
      <c r="X58" s="141"/>
      <c r="Y58" s="141"/>
      <c r="Z58" s="141"/>
      <c r="AA58" s="141"/>
    </row>
    <row r="59" spans="1:27" x14ac:dyDescent="0.25">
      <c r="A59" s="141"/>
      <c r="B59" s="268" t="s">
        <v>202</v>
      </c>
      <c r="C59" s="269"/>
      <c r="D59" s="269"/>
      <c r="E59" s="269"/>
      <c r="F59" s="269"/>
      <c r="G59" s="269"/>
      <c r="H59" s="269"/>
      <c r="I59" s="269"/>
      <c r="J59" s="269"/>
      <c r="K59" s="269"/>
      <c r="L59" s="269"/>
      <c r="M59" s="269"/>
      <c r="N59" s="141"/>
      <c r="O59" s="141"/>
      <c r="P59" s="141"/>
      <c r="Q59" s="141"/>
      <c r="R59" s="141"/>
      <c r="S59" s="141"/>
      <c r="T59" s="141"/>
      <c r="U59" s="141"/>
      <c r="V59" s="141"/>
      <c r="W59" s="141"/>
      <c r="X59" s="141"/>
      <c r="Y59" s="141"/>
      <c r="Z59" s="141"/>
      <c r="AA59" s="141"/>
    </row>
    <row r="60" spans="1:27" x14ac:dyDescent="0.25">
      <c r="A60" s="141"/>
      <c r="B60" s="269"/>
      <c r="C60" s="269"/>
      <c r="D60" s="269"/>
      <c r="E60" s="269"/>
      <c r="F60" s="269"/>
      <c r="G60" s="269"/>
      <c r="H60" s="269"/>
      <c r="I60" s="269"/>
      <c r="J60" s="269"/>
      <c r="K60" s="269"/>
      <c r="L60" s="269"/>
      <c r="M60" s="269"/>
      <c r="N60" s="141"/>
      <c r="O60" s="141"/>
      <c r="P60" s="141"/>
      <c r="Q60" s="141"/>
      <c r="R60" s="141"/>
      <c r="S60" s="141"/>
      <c r="T60" s="141"/>
      <c r="U60" s="141"/>
      <c r="V60" s="141"/>
      <c r="W60" s="141"/>
      <c r="X60" s="141"/>
      <c r="Y60" s="141"/>
      <c r="Z60" s="141"/>
      <c r="AA60" s="141"/>
    </row>
    <row r="61" spans="1:27" x14ac:dyDescent="0.25">
      <c r="A61" s="141"/>
      <c r="B61" s="269"/>
      <c r="C61" s="269"/>
      <c r="D61" s="269"/>
      <c r="E61" s="269"/>
      <c r="F61" s="269"/>
      <c r="G61" s="269"/>
      <c r="H61" s="269"/>
      <c r="I61" s="269"/>
      <c r="J61" s="269"/>
      <c r="K61" s="269"/>
      <c r="L61" s="269"/>
      <c r="M61" s="269"/>
      <c r="N61" s="141"/>
      <c r="O61" s="141"/>
      <c r="P61" s="141"/>
      <c r="Q61" s="141"/>
      <c r="R61" s="141"/>
      <c r="S61" s="141"/>
      <c r="T61" s="141"/>
      <c r="U61" s="141"/>
      <c r="V61" s="141"/>
      <c r="W61" s="141"/>
      <c r="X61" s="141"/>
      <c r="Y61" s="141"/>
      <c r="Z61" s="141"/>
      <c r="AA61" s="141"/>
    </row>
    <row r="62" spans="1:27" x14ac:dyDescent="0.25">
      <c r="A62" s="141"/>
      <c r="B62" s="269"/>
      <c r="C62" s="269"/>
      <c r="D62" s="269"/>
      <c r="E62" s="269"/>
      <c r="F62" s="269"/>
      <c r="G62" s="269"/>
      <c r="H62" s="269"/>
      <c r="I62" s="269"/>
      <c r="J62" s="269"/>
      <c r="K62" s="269"/>
      <c r="L62" s="269"/>
      <c r="M62" s="269"/>
      <c r="N62" s="141"/>
      <c r="O62" s="141"/>
      <c r="P62" s="141"/>
      <c r="Q62" s="141"/>
      <c r="R62" s="141"/>
      <c r="S62" s="141"/>
      <c r="T62" s="141"/>
      <c r="U62" s="141"/>
      <c r="V62" s="141"/>
      <c r="W62" s="141"/>
      <c r="X62" s="141"/>
      <c r="Y62" s="141"/>
      <c r="Z62" s="141"/>
      <c r="AA62" s="141"/>
    </row>
    <row r="63" spans="1:27" x14ac:dyDescent="0.25">
      <c r="A63" s="141"/>
      <c r="B63" s="269"/>
      <c r="C63" s="269"/>
      <c r="D63" s="269"/>
      <c r="E63" s="269"/>
      <c r="F63" s="269"/>
      <c r="G63" s="269"/>
      <c r="H63" s="269"/>
      <c r="I63" s="269"/>
      <c r="J63" s="269"/>
      <c r="K63" s="269"/>
      <c r="L63" s="269"/>
      <c r="M63" s="269"/>
      <c r="N63" s="141"/>
      <c r="O63" s="141"/>
      <c r="P63" s="141"/>
      <c r="Q63" s="141"/>
      <c r="R63" s="141"/>
      <c r="S63" s="141"/>
      <c r="T63" s="141"/>
      <c r="U63" s="141"/>
      <c r="V63" s="141"/>
      <c r="W63" s="141"/>
      <c r="X63" s="141"/>
      <c r="Y63" s="141"/>
      <c r="Z63" s="141"/>
      <c r="AA63" s="141"/>
    </row>
    <row r="64" spans="1:27" x14ac:dyDescent="0.25">
      <c r="A64" s="141"/>
      <c r="B64" s="269"/>
      <c r="C64" s="269"/>
      <c r="D64" s="269"/>
      <c r="E64" s="269"/>
      <c r="F64" s="269"/>
      <c r="G64" s="269"/>
      <c r="H64" s="269"/>
      <c r="I64" s="269"/>
      <c r="J64" s="269"/>
      <c r="K64" s="269"/>
      <c r="L64" s="269"/>
      <c r="M64" s="269"/>
      <c r="N64" s="141"/>
      <c r="O64" s="141"/>
      <c r="P64" s="141"/>
      <c r="Q64" s="141"/>
      <c r="R64" s="141"/>
      <c r="S64" s="141"/>
      <c r="T64" s="141"/>
      <c r="U64" s="141"/>
      <c r="V64" s="141"/>
      <c r="W64" s="141"/>
      <c r="X64" s="141"/>
      <c r="Y64" s="141"/>
      <c r="Z64" s="141"/>
      <c r="AA64" s="141"/>
    </row>
    <row r="65" spans="1:27" x14ac:dyDescent="0.25">
      <c r="A65" s="141"/>
      <c r="B65" s="269"/>
      <c r="C65" s="269"/>
      <c r="D65" s="269"/>
      <c r="E65" s="269"/>
      <c r="F65" s="269"/>
      <c r="G65" s="269"/>
      <c r="H65" s="269"/>
      <c r="I65" s="269"/>
      <c r="J65" s="269"/>
      <c r="K65" s="269"/>
      <c r="L65" s="269"/>
      <c r="M65" s="269"/>
      <c r="N65" s="141"/>
      <c r="O65" s="141"/>
      <c r="P65" s="141"/>
      <c r="Q65" s="141"/>
      <c r="R65" s="141"/>
      <c r="S65" s="141"/>
      <c r="T65" s="141"/>
      <c r="U65" s="141"/>
      <c r="V65" s="141"/>
      <c r="W65" s="141"/>
      <c r="X65" s="141"/>
      <c r="Y65" s="141"/>
      <c r="Z65" s="141"/>
      <c r="AA65" s="141"/>
    </row>
    <row r="66" spans="1:27" x14ac:dyDescent="0.25">
      <c r="A66" s="141"/>
      <c r="B66" s="269"/>
      <c r="C66" s="269"/>
      <c r="D66" s="269"/>
      <c r="E66" s="269"/>
      <c r="F66" s="269"/>
      <c r="G66" s="269"/>
      <c r="H66" s="269"/>
      <c r="I66" s="269"/>
      <c r="J66" s="269"/>
      <c r="K66" s="269"/>
      <c r="L66" s="269"/>
      <c r="M66" s="269"/>
      <c r="N66" s="141"/>
      <c r="O66" s="141"/>
      <c r="P66" s="141"/>
      <c r="Q66" s="141"/>
      <c r="R66" s="141"/>
      <c r="S66" s="141"/>
      <c r="T66" s="141"/>
      <c r="U66" s="141"/>
      <c r="V66" s="141"/>
      <c r="W66" s="141"/>
      <c r="X66" s="141"/>
      <c r="Y66" s="141"/>
      <c r="Z66" s="141"/>
      <c r="AA66" s="141"/>
    </row>
    <row r="67" spans="1:27" x14ac:dyDescent="0.25">
      <c r="A67" s="141"/>
      <c r="B67" s="269"/>
      <c r="C67" s="269"/>
      <c r="D67" s="269"/>
      <c r="E67" s="269"/>
      <c r="F67" s="269"/>
      <c r="G67" s="269"/>
      <c r="H67" s="269"/>
      <c r="I67" s="269"/>
      <c r="J67" s="269"/>
      <c r="K67" s="269"/>
      <c r="L67" s="269"/>
      <c r="M67" s="269"/>
      <c r="N67" s="141"/>
      <c r="O67" s="141"/>
      <c r="P67" s="141"/>
      <c r="Q67" s="141"/>
      <c r="R67" s="141"/>
      <c r="S67" s="141"/>
      <c r="T67" s="141"/>
      <c r="U67" s="141"/>
      <c r="V67" s="141"/>
      <c r="W67" s="141"/>
      <c r="X67" s="141"/>
      <c r="Y67" s="141"/>
      <c r="Z67" s="141"/>
      <c r="AA67" s="141"/>
    </row>
    <row r="68" spans="1:27" x14ac:dyDescent="0.25">
      <c r="A68" s="141"/>
      <c r="B68" s="269"/>
      <c r="C68" s="269"/>
      <c r="D68" s="269"/>
      <c r="E68" s="269"/>
      <c r="F68" s="269"/>
      <c r="G68" s="269"/>
      <c r="H68" s="269"/>
      <c r="I68" s="269"/>
      <c r="J68" s="269"/>
      <c r="K68" s="269"/>
      <c r="L68" s="269"/>
      <c r="M68" s="269"/>
      <c r="N68" s="141"/>
      <c r="O68" s="141"/>
      <c r="P68" s="141"/>
      <c r="Q68" s="141"/>
      <c r="R68" s="141"/>
      <c r="S68" s="141"/>
      <c r="T68" s="141"/>
      <c r="U68" s="141"/>
      <c r="V68" s="141"/>
      <c r="W68" s="141"/>
      <c r="X68" s="141"/>
      <c r="Y68" s="141"/>
      <c r="Z68" s="141"/>
      <c r="AA68" s="141"/>
    </row>
    <row r="69" spans="1:27" x14ac:dyDescent="0.25">
      <c r="A69" s="141"/>
      <c r="B69" s="269"/>
      <c r="C69" s="269"/>
      <c r="D69" s="269"/>
      <c r="E69" s="269"/>
      <c r="F69" s="269"/>
      <c r="G69" s="269"/>
      <c r="H69" s="269"/>
      <c r="I69" s="269"/>
      <c r="J69" s="269"/>
      <c r="K69" s="269"/>
      <c r="L69" s="269"/>
      <c r="M69" s="269"/>
      <c r="N69" s="141"/>
      <c r="O69" s="141"/>
      <c r="P69" s="141"/>
      <c r="Q69" s="141"/>
      <c r="R69" s="141"/>
      <c r="S69" s="141"/>
      <c r="T69" s="141"/>
      <c r="U69" s="141"/>
      <c r="V69" s="141"/>
      <c r="W69" s="141"/>
      <c r="X69" s="141"/>
      <c r="Y69" s="141"/>
      <c r="Z69" s="141"/>
      <c r="AA69" s="141"/>
    </row>
    <row r="70" spans="1:27" x14ac:dyDescent="0.25">
      <c r="A70" s="141"/>
      <c r="B70" s="269"/>
      <c r="C70" s="269"/>
      <c r="D70" s="269"/>
      <c r="E70" s="269"/>
      <c r="F70" s="269"/>
      <c r="G70" s="269"/>
      <c r="H70" s="269"/>
      <c r="I70" s="269"/>
      <c r="J70" s="269"/>
      <c r="K70" s="269"/>
      <c r="L70" s="269"/>
      <c r="M70" s="269"/>
      <c r="N70" s="141"/>
      <c r="O70" s="141"/>
      <c r="P70" s="141"/>
      <c r="Q70" s="141"/>
      <c r="R70" s="141"/>
      <c r="S70" s="141"/>
      <c r="T70" s="141"/>
      <c r="U70" s="141"/>
      <c r="V70" s="141"/>
      <c r="W70" s="141"/>
      <c r="X70" s="141"/>
      <c r="Y70" s="141"/>
      <c r="Z70" s="141"/>
      <c r="AA70" s="141"/>
    </row>
    <row r="71" spans="1:27" x14ac:dyDescent="0.25">
      <c r="A71" s="141"/>
      <c r="B71" s="269"/>
      <c r="C71" s="269"/>
      <c r="D71" s="269"/>
      <c r="E71" s="269"/>
      <c r="F71" s="269"/>
      <c r="G71" s="269"/>
      <c r="H71" s="269"/>
      <c r="I71" s="269"/>
      <c r="J71" s="269"/>
      <c r="K71" s="269"/>
      <c r="L71" s="269"/>
      <c r="M71" s="269"/>
      <c r="N71" s="141"/>
      <c r="O71" s="141"/>
      <c r="P71" s="141"/>
      <c r="Q71" s="141"/>
      <c r="R71" s="141"/>
      <c r="S71" s="141"/>
      <c r="T71" s="141"/>
      <c r="U71" s="141"/>
      <c r="V71" s="141"/>
      <c r="W71" s="141"/>
      <c r="X71" s="141"/>
      <c r="Y71" s="141"/>
      <c r="Z71" s="141"/>
      <c r="AA71" s="141"/>
    </row>
    <row r="72" spans="1:27" x14ac:dyDescent="0.25">
      <c r="A72" s="141"/>
      <c r="B72" s="269"/>
      <c r="C72" s="269"/>
      <c r="D72" s="269"/>
      <c r="E72" s="269"/>
      <c r="F72" s="269"/>
      <c r="G72" s="269"/>
      <c r="H72" s="269"/>
      <c r="I72" s="269"/>
      <c r="J72" s="269"/>
      <c r="K72" s="269"/>
      <c r="L72" s="269"/>
      <c r="M72" s="269"/>
      <c r="N72" s="141"/>
      <c r="O72" s="141"/>
      <c r="P72" s="141"/>
      <c r="Q72" s="141"/>
      <c r="R72" s="141"/>
      <c r="S72" s="141"/>
      <c r="T72" s="141"/>
      <c r="U72" s="141"/>
      <c r="V72" s="141"/>
      <c r="W72" s="141"/>
      <c r="X72" s="141"/>
      <c r="Y72" s="141"/>
      <c r="Z72" s="141"/>
      <c r="AA72" s="141"/>
    </row>
    <row r="73" spans="1:27" x14ac:dyDescent="0.25">
      <c r="A73" s="141"/>
      <c r="B73" s="269"/>
      <c r="C73" s="269"/>
      <c r="D73" s="269"/>
      <c r="E73" s="269"/>
      <c r="F73" s="269"/>
      <c r="G73" s="269"/>
      <c r="H73" s="269"/>
      <c r="I73" s="269"/>
      <c r="J73" s="269"/>
      <c r="K73" s="269"/>
      <c r="L73" s="269"/>
      <c r="M73" s="269"/>
      <c r="N73" s="141"/>
      <c r="O73" s="141"/>
      <c r="P73" s="141"/>
      <c r="Q73" s="141"/>
      <c r="R73" s="141"/>
      <c r="S73" s="141"/>
      <c r="T73" s="141"/>
      <c r="U73" s="141"/>
      <c r="V73" s="141"/>
      <c r="W73" s="141"/>
      <c r="X73" s="141"/>
      <c r="Y73" s="141"/>
      <c r="Z73" s="141"/>
      <c r="AA73" s="141"/>
    </row>
    <row r="74" spans="1:27" x14ac:dyDescent="0.25">
      <c r="A74" s="141"/>
      <c r="B74" s="269"/>
      <c r="C74" s="269"/>
      <c r="D74" s="269"/>
      <c r="E74" s="269"/>
      <c r="F74" s="269"/>
      <c r="G74" s="269"/>
      <c r="H74" s="269"/>
      <c r="I74" s="269"/>
      <c r="J74" s="269"/>
      <c r="K74" s="269"/>
      <c r="L74" s="269"/>
      <c r="M74" s="269"/>
      <c r="N74" s="141"/>
      <c r="O74" s="141"/>
      <c r="P74" s="141"/>
      <c r="Q74" s="141"/>
      <c r="R74" s="141"/>
      <c r="S74" s="141"/>
      <c r="T74" s="141"/>
      <c r="U74" s="141"/>
      <c r="V74" s="141"/>
      <c r="W74" s="141"/>
      <c r="X74" s="141"/>
      <c r="Y74" s="141"/>
      <c r="Z74" s="141"/>
      <c r="AA74" s="141"/>
    </row>
    <row r="75" spans="1:27" x14ac:dyDescent="0.25">
      <c r="A75" s="141"/>
      <c r="B75" s="269"/>
      <c r="C75" s="269"/>
      <c r="D75" s="269"/>
      <c r="E75" s="269"/>
      <c r="F75" s="269"/>
      <c r="G75" s="269"/>
      <c r="H75" s="269"/>
      <c r="I75" s="269"/>
      <c r="J75" s="269"/>
      <c r="K75" s="269"/>
      <c r="L75" s="269"/>
      <c r="M75" s="269"/>
      <c r="N75" s="141"/>
      <c r="O75" s="141"/>
      <c r="P75" s="141"/>
      <c r="Q75" s="141"/>
      <c r="R75" s="141"/>
      <c r="S75" s="141"/>
      <c r="T75" s="141"/>
      <c r="U75" s="141"/>
      <c r="V75" s="141"/>
      <c r="W75" s="141"/>
      <c r="X75" s="141"/>
      <c r="Y75" s="141"/>
      <c r="Z75" s="141"/>
      <c r="AA75" s="141"/>
    </row>
    <row r="76" spans="1:27" x14ac:dyDescent="0.25">
      <c r="A76" s="141"/>
      <c r="B76" s="269"/>
      <c r="C76" s="269"/>
      <c r="D76" s="269"/>
      <c r="E76" s="269"/>
      <c r="F76" s="269"/>
      <c r="G76" s="269"/>
      <c r="H76" s="269"/>
      <c r="I76" s="269"/>
      <c r="J76" s="269"/>
      <c r="K76" s="269"/>
      <c r="L76" s="269"/>
      <c r="M76" s="269"/>
      <c r="N76" s="141"/>
      <c r="O76" s="141"/>
      <c r="P76" s="141"/>
      <c r="Q76" s="141"/>
      <c r="R76" s="141"/>
      <c r="S76" s="141"/>
      <c r="T76" s="141"/>
      <c r="U76" s="141"/>
      <c r="V76" s="141"/>
      <c r="W76" s="141"/>
      <c r="X76" s="141"/>
      <c r="Y76" s="141"/>
      <c r="Z76" s="141"/>
      <c r="AA76" s="141"/>
    </row>
    <row r="77" spans="1:27" x14ac:dyDescent="0.25">
      <c r="A77" s="141"/>
      <c r="B77" s="269"/>
      <c r="C77" s="269"/>
      <c r="D77" s="269"/>
      <c r="E77" s="269"/>
      <c r="F77" s="269"/>
      <c r="G77" s="269"/>
      <c r="H77" s="269"/>
      <c r="I77" s="269"/>
      <c r="J77" s="269"/>
      <c r="K77" s="269"/>
      <c r="L77" s="269"/>
      <c r="M77" s="269"/>
      <c r="N77" s="141"/>
      <c r="O77" s="141"/>
      <c r="P77" s="141"/>
      <c r="Q77" s="141"/>
      <c r="R77" s="141"/>
      <c r="S77" s="141"/>
      <c r="T77" s="141"/>
      <c r="U77" s="141"/>
      <c r="V77" s="141"/>
      <c r="W77" s="141"/>
      <c r="X77" s="141"/>
      <c r="Y77" s="141"/>
      <c r="Z77" s="141"/>
      <c r="AA77" s="141"/>
    </row>
    <row r="78" spans="1:27" x14ac:dyDescent="0.25">
      <c r="A78" s="141"/>
      <c r="B78" s="141"/>
      <c r="C78" s="141"/>
      <c r="D78" s="141"/>
      <c r="E78" s="141"/>
      <c r="F78" s="141"/>
      <c r="G78" s="141"/>
      <c r="H78" s="141"/>
      <c r="I78" s="141"/>
      <c r="J78" s="141"/>
      <c r="K78" s="141"/>
      <c r="L78" s="141"/>
      <c r="M78" s="141"/>
      <c r="N78" s="141"/>
      <c r="O78" s="141"/>
      <c r="P78" s="141"/>
      <c r="Q78" s="141"/>
      <c r="R78" s="141"/>
      <c r="S78" s="141"/>
      <c r="T78" s="141"/>
      <c r="U78" s="141"/>
      <c r="V78" s="141"/>
      <c r="W78" s="141"/>
      <c r="X78" s="141"/>
      <c r="Y78" s="141"/>
      <c r="Z78" s="141"/>
      <c r="AA78" s="141"/>
    </row>
    <row r="79" spans="1:27" x14ac:dyDescent="0.25">
      <c r="A79" s="141"/>
      <c r="B79" s="141"/>
      <c r="C79" s="141"/>
      <c r="D79" s="141"/>
      <c r="E79" s="141"/>
      <c r="F79" s="141"/>
      <c r="G79" s="141"/>
      <c r="H79" s="141"/>
      <c r="I79" s="141"/>
      <c r="J79" s="141"/>
      <c r="K79" s="141"/>
      <c r="L79" s="141"/>
      <c r="M79" s="141"/>
      <c r="N79" s="141"/>
      <c r="O79" s="141"/>
      <c r="P79" s="141"/>
      <c r="Q79" s="141"/>
      <c r="R79" s="141"/>
      <c r="S79" s="141"/>
      <c r="T79" s="141"/>
      <c r="U79" s="141"/>
      <c r="V79" s="141"/>
      <c r="W79" s="141"/>
      <c r="X79" s="141"/>
      <c r="Y79" s="141"/>
      <c r="Z79" s="141"/>
      <c r="AA79" s="141"/>
    </row>
    <row r="80" spans="1:27" x14ac:dyDescent="0.25">
      <c r="A80" s="141"/>
      <c r="B80" s="141"/>
      <c r="C80" s="141"/>
      <c r="D80" s="141"/>
      <c r="E80" s="141"/>
      <c r="F80" s="141"/>
      <c r="G80" s="141"/>
      <c r="H80" s="141"/>
      <c r="I80" s="141"/>
      <c r="J80" s="141"/>
      <c r="K80" s="141"/>
      <c r="L80" s="141"/>
      <c r="M80" s="141"/>
      <c r="N80" s="141"/>
      <c r="O80" s="141"/>
      <c r="P80" s="141"/>
      <c r="Q80" s="141"/>
      <c r="R80" s="141"/>
      <c r="S80" s="141"/>
      <c r="T80" s="141"/>
      <c r="U80" s="141"/>
      <c r="V80" s="141"/>
      <c r="W80" s="141"/>
      <c r="X80" s="141"/>
      <c r="Y80" s="141"/>
      <c r="Z80" s="141"/>
      <c r="AA80" s="141"/>
    </row>
    <row r="81" spans="1:27" x14ac:dyDescent="0.25">
      <c r="A81" s="141"/>
      <c r="B81" s="141"/>
      <c r="C81" s="141"/>
      <c r="D81" s="141"/>
      <c r="E81" s="141"/>
      <c r="F81" s="141"/>
      <c r="G81" s="141"/>
      <c r="H81" s="141"/>
      <c r="I81" s="141"/>
      <c r="J81" s="141"/>
      <c r="K81" s="141"/>
      <c r="L81" s="141"/>
      <c r="M81" s="141"/>
      <c r="N81" s="141"/>
      <c r="O81" s="141"/>
      <c r="P81" s="141"/>
      <c r="Q81" s="141"/>
      <c r="R81" s="141"/>
      <c r="S81" s="141"/>
      <c r="T81" s="141"/>
      <c r="U81" s="141"/>
      <c r="V81" s="141"/>
      <c r="W81" s="141"/>
      <c r="X81" s="141"/>
      <c r="Y81" s="141"/>
      <c r="Z81" s="141"/>
      <c r="AA81" s="141"/>
    </row>
    <row r="82" spans="1:27" x14ac:dyDescent="0.25">
      <c r="A82" s="141"/>
      <c r="B82" s="141"/>
      <c r="C82" s="141"/>
      <c r="D82" s="141"/>
      <c r="E82" s="141"/>
      <c r="F82" s="141"/>
      <c r="G82" s="141"/>
      <c r="H82" s="141"/>
      <c r="I82" s="141"/>
      <c r="J82" s="141"/>
      <c r="K82" s="141"/>
      <c r="L82" s="141"/>
      <c r="M82" s="141"/>
      <c r="N82" s="141"/>
      <c r="O82" s="141"/>
      <c r="P82" s="141"/>
      <c r="Q82" s="141"/>
      <c r="R82" s="141"/>
      <c r="S82" s="141"/>
      <c r="T82" s="141"/>
      <c r="U82" s="141"/>
      <c r="V82" s="141"/>
      <c r="W82" s="141"/>
      <c r="X82" s="141"/>
      <c r="Y82" s="141"/>
      <c r="Z82" s="141"/>
      <c r="AA82" s="141"/>
    </row>
    <row r="83" spans="1:27" x14ac:dyDescent="0.25">
      <c r="A83" s="141"/>
      <c r="B83" s="141"/>
      <c r="C83" s="141"/>
      <c r="D83" s="141"/>
      <c r="E83" s="141"/>
      <c r="F83" s="141"/>
      <c r="G83" s="141"/>
      <c r="H83" s="141"/>
      <c r="I83" s="141"/>
      <c r="J83" s="141"/>
      <c r="K83" s="141"/>
      <c r="L83" s="141"/>
      <c r="M83" s="141"/>
      <c r="N83" s="141"/>
      <c r="O83" s="141"/>
      <c r="P83" s="141"/>
      <c r="Q83" s="141"/>
      <c r="R83" s="141"/>
      <c r="S83" s="141"/>
      <c r="T83" s="141"/>
      <c r="U83" s="141"/>
      <c r="V83" s="141"/>
      <c r="W83" s="141"/>
      <c r="X83" s="141"/>
      <c r="Y83" s="141"/>
      <c r="Z83" s="141"/>
      <c r="AA83" s="141"/>
    </row>
    <row r="84" spans="1:27" x14ac:dyDescent="0.25">
      <c r="A84" s="141"/>
      <c r="B84" s="141"/>
      <c r="C84" s="141"/>
      <c r="D84" s="141"/>
      <c r="E84" s="141"/>
      <c r="F84" s="141"/>
      <c r="G84" s="141"/>
      <c r="H84" s="141"/>
      <c r="I84" s="141"/>
      <c r="J84" s="141"/>
      <c r="K84" s="141"/>
      <c r="L84" s="141"/>
      <c r="M84" s="141"/>
      <c r="N84" s="141"/>
      <c r="O84" s="141"/>
      <c r="P84" s="141"/>
      <c r="Q84" s="141"/>
      <c r="R84" s="141"/>
      <c r="S84" s="141"/>
      <c r="T84" s="141"/>
      <c r="U84" s="141"/>
      <c r="V84" s="141"/>
      <c r="W84" s="141"/>
      <c r="X84" s="141"/>
      <c r="Y84" s="141"/>
      <c r="Z84" s="141"/>
      <c r="AA84" s="141"/>
    </row>
    <row r="85" spans="1:27" x14ac:dyDescent="0.25">
      <c r="A85" s="141"/>
      <c r="B85" s="141"/>
      <c r="C85" s="141"/>
      <c r="D85" s="141"/>
      <c r="E85" s="141"/>
      <c r="F85" s="141"/>
      <c r="G85" s="141"/>
      <c r="H85" s="141"/>
      <c r="I85" s="141"/>
      <c r="J85" s="141"/>
      <c r="K85" s="141"/>
      <c r="L85" s="141"/>
      <c r="M85" s="141"/>
      <c r="N85" s="141"/>
      <c r="O85" s="141"/>
      <c r="P85" s="141"/>
      <c r="Q85" s="141"/>
      <c r="R85" s="141"/>
      <c r="S85" s="141"/>
      <c r="T85" s="141"/>
      <c r="U85" s="141"/>
      <c r="V85" s="141"/>
      <c r="W85" s="141"/>
      <c r="X85" s="141"/>
      <c r="Y85" s="141"/>
      <c r="Z85" s="141"/>
      <c r="AA85" s="141"/>
    </row>
    <row r="86" spans="1:27" x14ac:dyDescent="0.25">
      <c r="A86" s="141"/>
      <c r="B86" s="141"/>
      <c r="C86" s="141"/>
      <c r="D86" s="141"/>
      <c r="E86" s="141"/>
      <c r="F86" s="141"/>
      <c r="G86" s="141"/>
      <c r="H86" s="141"/>
      <c r="I86" s="141"/>
      <c r="J86" s="141"/>
      <c r="K86" s="141"/>
      <c r="L86" s="141"/>
      <c r="M86" s="141"/>
      <c r="N86" s="141"/>
      <c r="O86" s="141"/>
      <c r="P86" s="141"/>
      <c r="Q86" s="141"/>
      <c r="R86" s="141"/>
      <c r="S86" s="141"/>
      <c r="T86" s="141"/>
      <c r="U86" s="141"/>
      <c r="V86" s="141"/>
      <c r="W86" s="141"/>
      <c r="X86" s="141"/>
      <c r="Y86" s="141"/>
      <c r="Z86" s="141"/>
      <c r="AA86" s="141"/>
    </row>
    <row r="87" spans="1:27" x14ac:dyDescent="0.25">
      <c r="A87" s="141"/>
      <c r="B87" s="141"/>
      <c r="C87" s="141"/>
      <c r="D87" s="141"/>
      <c r="E87" s="141"/>
      <c r="F87" s="141"/>
      <c r="G87" s="141"/>
      <c r="H87" s="141"/>
      <c r="I87" s="141"/>
      <c r="J87" s="141"/>
      <c r="K87" s="141"/>
      <c r="L87" s="141"/>
      <c r="M87" s="141"/>
      <c r="N87" s="141"/>
      <c r="O87" s="141"/>
      <c r="P87" s="141"/>
      <c r="Q87" s="141"/>
      <c r="R87" s="141"/>
      <c r="S87" s="141"/>
      <c r="T87" s="141"/>
      <c r="U87" s="141"/>
      <c r="V87" s="141"/>
      <c r="W87" s="141"/>
      <c r="X87" s="141"/>
      <c r="Y87" s="141"/>
      <c r="Z87" s="141"/>
      <c r="AA87" s="141"/>
    </row>
    <row r="88" spans="1:27" x14ac:dyDescent="0.25">
      <c r="A88" s="141"/>
      <c r="B88" s="141"/>
      <c r="C88" s="141"/>
      <c r="D88" s="141"/>
      <c r="E88" s="141"/>
      <c r="F88" s="141"/>
      <c r="G88" s="141"/>
      <c r="H88" s="141"/>
      <c r="I88" s="141"/>
      <c r="J88" s="141"/>
      <c r="K88" s="141"/>
      <c r="L88" s="141"/>
      <c r="M88" s="141"/>
      <c r="N88" s="141"/>
      <c r="O88" s="141"/>
      <c r="P88" s="141"/>
      <c r="Q88" s="141"/>
      <c r="R88" s="141"/>
      <c r="S88" s="141"/>
      <c r="T88" s="141"/>
      <c r="U88" s="141"/>
      <c r="V88" s="141"/>
      <c r="W88" s="141"/>
      <c r="X88" s="141"/>
      <c r="Y88" s="141"/>
      <c r="Z88" s="141"/>
      <c r="AA88" s="141"/>
    </row>
    <row r="89" spans="1:27" x14ac:dyDescent="0.25">
      <c r="A89" s="141"/>
      <c r="B89" s="141"/>
      <c r="C89" s="141"/>
      <c r="D89" s="141"/>
      <c r="E89" s="141"/>
      <c r="F89" s="141"/>
      <c r="G89" s="141"/>
      <c r="H89" s="141"/>
      <c r="I89" s="141"/>
      <c r="J89" s="141"/>
      <c r="K89" s="141"/>
      <c r="L89" s="141"/>
      <c r="M89" s="141"/>
      <c r="N89" s="141"/>
      <c r="O89" s="141"/>
      <c r="P89" s="141"/>
      <c r="Q89" s="141"/>
      <c r="R89" s="141"/>
      <c r="S89" s="141"/>
      <c r="T89" s="141"/>
      <c r="U89" s="141"/>
      <c r="V89" s="141"/>
      <c r="W89" s="141"/>
      <c r="X89" s="141"/>
      <c r="Y89" s="141"/>
      <c r="Z89" s="141"/>
      <c r="AA89" s="141"/>
    </row>
    <row r="90" spans="1:27" x14ac:dyDescent="0.25">
      <c r="A90" s="141"/>
      <c r="B90" s="141"/>
      <c r="C90" s="141"/>
      <c r="D90" s="141"/>
      <c r="E90" s="141"/>
      <c r="F90" s="141"/>
      <c r="G90" s="141"/>
      <c r="H90" s="141"/>
      <c r="I90" s="141"/>
      <c r="J90" s="141"/>
      <c r="K90" s="141"/>
      <c r="L90" s="141"/>
      <c r="M90" s="141"/>
      <c r="N90" s="141"/>
      <c r="O90" s="141"/>
      <c r="P90" s="141"/>
      <c r="Q90" s="141"/>
      <c r="R90" s="141"/>
      <c r="S90" s="141"/>
      <c r="T90" s="141"/>
      <c r="U90" s="141"/>
      <c r="V90" s="141"/>
      <c r="W90" s="141"/>
      <c r="X90" s="141"/>
      <c r="Y90" s="141"/>
      <c r="Z90" s="141"/>
      <c r="AA90" s="141"/>
    </row>
    <row r="91" spans="1:27" x14ac:dyDescent="0.25">
      <c r="A91" s="141"/>
      <c r="B91" s="141"/>
      <c r="C91" s="141"/>
      <c r="D91" s="141"/>
      <c r="E91" s="141"/>
      <c r="F91" s="141"/>
      <c r="G91" s="141"/>
      <c r="H91" s="141"/>
      <c r="I91" s="141"/>
      <c r="J91" s="141"/>
      <c r="K91" s="141"/>
      <c r="L91" s="141"/>
      <c r="M91" s="141"/>
      <c r="N91" s="141"/>
      <c r="O91" s="141"/>
      <c r="P91" s="141"/>
      <c r="Q91" s="141"/>
      <c r="R91" s="141"/>
      <c r="S91" s="141"/>
      <c r="T91" s="141"/>
      <c r="U91" s="141"/>
      <c r="V91" s="141"/>
      <c r="W91" s="141"/>
      <c r="X91" s="141"/>
      <c r="Y91" s="141"/>
      <c r="Z91" s="141"/>
      <c r="AA91" s="141"/>
    </row>
    <row r="92" spans="1:27" x14ac:dyDescent="0.25">
      <c r="A92" s="141"/>
      <c r="B92" s="141"/>
      <c r="C92" s="141"/>
      <c r="D92" s="141"/>
      <c r="E92" s="141"/>
      <c r="F92" s="141"/>
      <c r="G92" s="141"/>
      <c r="H92" s="141"/>
      <c r="I92" s="141"/>
      <c r="J92" s="141"/>
      <c r="K92" s="141"/>
      <c r="L92" s="141"/>
      <c r="M92" s="141"/>
      <c r="N92" s="141"/>
      <c r="O92" s="141"/>
      <c r="P92" s="141"/>
      <c r="Q92" s="141"/>
      <c r="R92" s="141"/>
      <c r="S92" s="141"/>
      <c r="T92" s="141"/>
      <c r="U92" s="141"/>
      <c r="V92" s="141"/>
      <c r="W92" s="141"/>
      <c r="X92" s="141"/>
      <c r="Y92" s="141"/>
      <c r="Z92" s="141"/>
      <c r="AA92" s="141"/>
    </row>
    <row r="93" spans="1:27" x14ac:dyDescent="0.25">
      <c r="A93" s="141"/>
      <c r="B93" s="141"/>
      <c r="C93" s="141"/>
      <c r="D93" s="141"/>
      <c r="E93" s="141"/>
      <c r="F93" s="141"/>
      <c r="G93" s="141"/>
      <c r="H93" s="141"/>
      <c r="I93" s="141"/>
      <c r="J93" s="141"/>
      <c r="K93" s="141"/>
      <c r="L93" s="141"/>
      <c r="M93" s="141"/>
      <c r="N93" s="141"/>
      <c r="O93" s="141"/>
      <c r="P93" s="141"/>
      <c r="Q93" s="141"/>
      <c r="R93" s="141"/>
      <c r="S93" s="141"/>
      <c r="T93" s="141"/>
      <c r="U93" s="141"/>
      <c r="V93" s="141"/>
      <c r="W93" s="141"/>
      <c r="X93" s="141"/>
      <c r="Y93" s="141"/>
      <c r="Z93" s="141"/>
      <c r="AA93" s="141"/>
    </row>
    <row r="94" spans="1:27" x14ac:dyDescent="0.25">
      <c r="A94" s="141"/>
      <c r="B94" s="141"/>
      <c r="C94" s="141"/>
      <c r="D94" s="141"/>
      <c r="E94" s="141"/>
      <c r="F94" s="141"/>
      <c r="G94" s="141"/>
      <c r="H94" s="141"/>
      <c r="I94" s="141"/>
      <c r="J94" s="141"/>
      <c r="K94" s="141"/>
      <c r="L94" s="141"/>
      <c r="M94" s="141"/>
      <c r="N94" s="141"/>
      <c r="O94" s="141"/>
      <c r="P94" s="141"/>
      <c r="Q94" s="141"/>
      <c r="R94" s="141"/>
      <c r="S94" s="141"/>
      <c r="T94" s="141"/>
      <c r="U94" s="141"/>
      <c r="V94" s="141"/>
      <c r="W94" s="141"/>
      <c r="X94" s="141"/>
      <c r="Y94" s="141"/>
      <c r="Z94" s="141"/>
      <c r="AA94" s="141"/>
    </row>
    <row r="95" spans="1:27" x14ac:dyDescent="0.25">
      <c r="A95" s="141"/>
      <c r="B95" s="141"/>
      <c r="C95" s="141"/>
      <c r="D95" s="141"/>
      <c r="E95" s="141"/>
      <c r="F95" s="141"/>
      <c r="G95" s="141"/>
      <c r="H95" s="141"/>
      <c r="I95" s="141"/>
      <c r="J95" s="141"/>
      <c r="K95" s="141"/>
      <c r="L95" s="141"/>
      <c r="M95" s="141"/>
      <c r="N95" s="141"/>
      <c r="O95" s="141"/>
      <c r="P95" s="141"/>
      <c r="Q95" s="141"/>
      <c r="R95" s="141"/>
      <c r="S95" s="141"/>
      <c r="T95" s="141"/>
      <c r="U95" s="141"/>
      <c r="V95" s="141"/>
      <c r="W95" s="141"/>
      <c r="X95" s="141"/>
      <c r="Y95" s="141"/>
      <c r="Z95" s="141"/>
      <c r="AA95" s="141"/>
    </row>
    <row r="96" spans="1:27" x14ac:dyDescent="0.25">
      <c r="A96" s="141"/>
      <c r="B96" s="141"/>
      <c r="C96" s="141"/>
      <c r="D96" s="141"/>
      <c r="E96" s="141"/>
      <c r="F96" s="141"/>
      <c r="G96" s="141"/>
      <c r="H96" s="141"/>
      <c r="I96" s="141"/>
      <c r="J96" s="141"/>
      <c r="K96" s="141"/>
      <c r="L96" s="141"/>
      <c r="M96" s="141"/>
      <c r="N96" s="141"/>
      <c r="O96" s="141"/>
      <c r="P96" s="141"/>
      <c r="Q96" s="141"/>
      <c r="R96" s="141"/>
      <c r="S96" s="141"/>
      <c r="T96" s="141"/>
      <c r="U96" s="141"/>
      <c r="V96" s="141"/>
      <c r="W96" s="141"/>
      <c r="X96" s="141"/>
      <c r="Y96" s="141"/>
      <c r="Z96" s="141"/>
      <c r="AA96" s="141"/>
    </row>
    <row r="97" spans="1:27" x14ac:dyDescent="0.25">
      <c r="A97" s="141"/>
      <c r="B97" s="141"/>
      <c r="C97" s="141"/>
      <c r="D97" s="141"/>
      <c r="E97" s="141"/>
      <c r="F97" s="141"/>
      <c r="G97" s="141"/>
      <c r="H97" s="141"/>
      <c r="I97" s="141"/>
      <c r="J97" s="141"/>
      <c r="K97" s="141"/>
      <c r="L97" s="141"/>
      <c r="M97" s="141"/>
      <c r="N97" s="141"/>
      <c r="O97" s="141"/>
      <c r="P97" s="141"/>
      <c r="Q97" s="141"/>
      <c r="R97" s="141"/>
      <c r="S97" s="141"/>
      <c r="T97" s="141"/>
      <c r="U97" s="141"/>
      <c r="V97" s="141"/>
      <c r="W97" s="141"/>
      <c r="X97" s="141"/>
      <c r="Y97" s="141"/>
      <c r="Z97" s="141"/>
      <c r="AA97" s="141"/>
    </row>
    <row r="98" spans="1:27" x14ac:dyDescent="0.25">
      <c r="A98" s="141"/>
      <c r="B98" s="141"/>
      <c r="C98" s="141"/>
      <c r="D98" s="141"/>
      <c r="E98" s="141"/>
      <c r="F98" s="141"/>
      <c r="G98" s="141"/>
      <c r="H98" s="141"/>
      <c r="I98" s="141"/>
      <c r="J98" s="141"/>
      <c r="K98" s="141"/>
      <c r="L98" s="141"/>
      <c r="M98" s="141"/>
      <c r="N98" s="141"/>
      <c r="O98" s="141"/>
      <c r="P98" s="141"/>
      <c r="Q98" s="141"/>
      <c r="R98" s="141"/>
      <c r="S98" s="141"/>
      <c r="T98" s="141"/>
      <c r="U98" s="141"/>
      <c r="V98" s="141"/>
      <c r="W98" s="141"/>
      <c r="X98" s="141"/>
      <c r="Y98" s="141"/>
      <c r="Z98" s="141"/>
      <c r="AA98" s="141"/>
    </row>
    <row r="99" spans="1:27" x14ac:dyDescent="0.25">
      <c r="A99" s="141"/>
      <c r="B99" s="141"/>
      <c r="C99" s="141"/>
      <c r="D99" s="141"/>
      <c r="E99" s="141"/>
      <c r="F99" s="141"/>
      <c r="G99" s="141"/>
      <c r="H99" s="141"/>
      <c r="I99" s="141"/>
      <c r="J99" s="141"/>
      <c r="K99" s="141"/>
      <c r="L99" s="141"/>
      <c r="M99" s="141"/>
      <c r="N99" s="141"/>
      <c r="O99" s="141"/>
      <c r="P99" s="141"/>
      <c r="Q99" s="141"/>
      <c r="R99" s="141"/>
      <c r="S99" s="141"/>
      <c r="T99" s="141"/>
      <c r="U99" s="141"/>
      <c r="V99" s="141"/>
      <c r="W99" s="141"/>
      <c r="X99" s="141"/>
      <c r="Y99" s="141"/>
      <c r="Z99" s="141"/>
      <c r="AA99" s="141"/>
    </row>
    <row r="100" spans="1:27" x14ac:dyDescent="0.25">
      <c r="A100" s="141"/>
      <c r="B100" s="141"/>
      <c r="C100" s="141"/>
      <c r="D100" s="141"/>
      <c r="E100" s="141"/>
      <c r="F100" s="141"/>
      <c r="G100" s="141"/>
      <c r="H100" s="141"/>
      <c r="I100" s="141"/>
      <c r="J100" s="141"/>
      <c r="K100" s="141"/>
      <c r="L100" s="141"/>
      <c r="M100" s="141"/>
      <c r="N100" s="141"/>
      <c r="O100" s="141"/>
      <c r="P100" s="141"/>
      <c r="Q100" s="141"/>
      <c r="R100" s="141"/>
      <c r="S100" s="141"/>
      <c r="T100" s="141"/>
      <c r="U100" s="141"/>
      <c r="V100" s="141"/>
      <c r="W100" s="141"/>
      <c r="X100" s="141"/>
      <c r="Y100" s="141"/>
      <c r="Z100" s="141"/>
      <c r="AA100" s="141"/>
    </row>
    <row r="101" spans="1:27" x14ac:dyDescent="0.25">
      <c r="A101" s="141"/>
      <c r="B101" s="141"/>
      <c r="C101" s="141"/>
      <c r="D101" s="141"/>
      <c r="E101" s="141"/>
      <c r="F101" s="141"/>
      <c r="G101" s="141"/>
      <c r="H101" s="141"/>
      <c r="I101" s="141"/>
      <c r="J101" s="141"/>
      <c r="K101" s="141"/>
      <c r="L101" s="141"/>
      <c r="M101" s="141"/>
      <c r="N101" s="141"/>
      <c r="O101" s="141"/>
      <c r="P101" s="141"/>
      <c r="Q101" s="141"/>
      <c r="R101" s="141"/>
      <c r="S101" s="141"/>
      <c r="T101" s="141"/>
      <c r="U101" s="141"/>
      <c r="V101" s="141"/>
      <c r="W101" s="141"/>
      <c r="X101" s="141"/>
      <c r="Y101" s="141"/>
      <c r="Z101" s="141"/>
      <c r="AA101" s="141"/>
    </row>
    <row r="102" spans="1:27" x14ac:dyDescent="0.25">
      <c r="A102" s="141"/>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row>
    <row r="103" spans="1:27" x14ac:dyDescent="0.25">
      <c r="A103" s="141"/>
      <c r="B103" s="141"/>
      <c r="C103" s="141"/>
      <c r="D103" s="141"/>
      <c r="E103" s="141"/>
      <c r="F103" s="141"/>
      <c r="G103" s="141"/>
      <c r="H103" s="141"/>
      <c r="I103" s="141"/>
      <c r="J103" s="141"/>
      <c r="K103" s="141"/>
      <c r="L103" s="141"/>
      <c r="M103" s="141"/>
      <c r="N103" s="141"/>
      <c r="O103" s="141"/>
      <c r="P103" s="141"/>
      <c r="Q103" s="141"/>
      <c r="R103" s="141"/>
      <c r="S103" s="141"/>
      <c r="T103" s="141"/>
      <c r="U103" s="141"/>
      <c r="V103" s="141"/>
      <c r="W103" s="141"/>
      <c r="X103" s="141"/>
      <c r="Y103" s="141"/>
      <c r="Z103" s="141"/>
      <c r="AA103" s="141"/>
    </row>
    <row r="104" spans="1:27" x14ac:dyDescent="0.25">
      <c r="A104" s="141"/>
      <c r="B104" s="141"/>
      <c r="C104" s="141"/>
      <c r="D104" s="141"/>
      <c r="E104" s="141"/>
      <c r="F104" s="141"/>
      <c r="G104" s="141"/>
      <c r="H104" s="141"/>
      <c r="I104" s="141"/>
      <c r="J104" s="141"/>
      <c r="K104" s="141"/>
      <c r="L104" s="141"/>
      <c r="M104" s="141"/>
      <c r="N104" s="141"/>
      <c r="O104" s="141"/>
      <c r="P104" s="141"/>
      <c r="Q104" s="141"/>
      <c r="R104" s="141"/>
      <c r="S104" s="141"/>
      <c r="T104" s="141"/>
      <c r="U104" s="141"/>
      <c r="V104" s="141"/>
      <c r="W104" s="141"/>
      <c r="X104" s="141"/>
      <c r="Y104" s="141"/>
      <c r="Z104" s="141"/>
      <c r="AA104" s="141"/>
    </row>
    <row r="105" spans="1:27" x14ac:dyDescent="0.25">
      <c r="A105" s="141"/>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row>
  </sheetData>
  <mergeCells count="17">
    <mergeCell ref="K4:R24"/>
    <mergeCell ref="B1:H1"/>
    <mergeCell ref="H13:H20"/>
    <mergeCell ref="B59:M77"/>
    <mergeCell ref="B3:C3"/>
    <mergeCell ref="D3:D10"/>
    <mergeCell ref="F3:G3"/>
    <mergeCell ref="H3:H10"/>
    <mergeCell ref="B22:C22"/>
    <mergeCell ref="D22:D29"/>
    <mergeCell ref="F22:G22"/>
    <mergeCell ref="H22:H29"/>
    <mergeCell ref="B31:C31"/>
    <mergeCell ref="D31:D38"/>
    <mergeCell ref="B13:C13"/>
    <mergeCell ref="D13:D20"/>
    <mergeCell ref="F13:G13"/>
  </mergeCells>
  <conditionalFormatting sqref="C5">
    <cfRule type="colorScale" priority="54">
      <colorScale>
        <cfvo type="num" val="0"/>
        <cfvo type="formula" val="$C$4/2"/>
        <cfvo type="formula" val="$C$4"/>
        <color rgb="FF63BE7B"/>
        <color rgb="FFFFEB84"/>
        <color rgb="FFF8696B"/>
      </colorScale>
    </cfRule>
  </conditionalFormatting>
  <conditionalFormatting sqref="G5">
    <cfRule type="colorScale" priority="53">
      <colorScale>
        <cfvo type="num" val="0"/>
        <cfvo type="formula" val="$G$4/2"/>
        <cfvo type="formula" val="$G$4"/>
        <color rgb="FF63BE7B"/>
        <color rgb="FFFFEB84"/>
        <color rgb="FFF8696B"/>
      </colorScale>
    </cfRule>
  </conditionalFormatting>
  <conditionalFormatting sqref="C15">
    <cfRule type="colorScale" priority="52">
      <colorScale>
        <cfvo type="num" val="0"/>
        <cfvo type="formula" val="$C$14/2"/>
        <cfvo type="formula" val="$C$14"/>
        <color rgb="FF63BE7B"/>
        <color rgb="FFFFEB84"/>
        <color rgb="FFF8696B"/>
      </colorScale>
    </cfRule>
  </conditionalFormatting>
  <conditionalFormatting sqref="G15">
    <cfRule type="colorScale" priority="51">
      <colorScale>
        <cfvo type="num" val="0"/>
        <cfvo type="formula" val="$G$14/2"/>
        <cfvo type="formula" val="$G$14"/>
        <color rgb="FF63BE7B"/>
        <color rgb="FFFFEB84"/>
        <color rgb="FFF8696B"/>
      </colorScale>
    </cfRule>
  </conditionalFormatting>
  <conditionalFormatting sqref="C24">
    <cfRule type="colorScale" priority="45">
      <colorScale>
        <cfvo type="num" val="0"/>
        <cfvo type="formula" val="$C$23/2"/>
        <cfvo type="formula" val="$C$23"/>
        <color rgb="FF63BE7B"/>
        <color rgb="FFFFEB84"/>
        <color rgb="FFF8696B"/>
      </colorScale>
    </cfRule>
  </conditionalFormatting>
  <conditionalFormatting sqref="G24">
    <cfRule type="colorScale" priority="44">
      <colorScale>
        <cfvo type="num" val="0"/>
        <cfvo type="formula" val="$G$23/2"/>
        <cfvo type="formula" val="$G$23"/>
        <color rgb="FF63BE7B"/>
        <color rgb="FFFFEB84"/>
        <color rgb="FFF8696B"/>
      </colorScale>
    </cfRule>
  </conditionalFormatting>
  <conditionalFormatting sqref="C33">
    <cfRule type="colorScale" priority="42">
      <colorScale>
        <cfvo type="num" val="0"/>
        <cfvo type="formula" val="$C$32/2"/>
        <cfvo type="formula" val="$C$32"/>
        <color rgb="FF63BE7B"/>
        <color rgb="FFFFEB84"/>
        <color rgb="FFF8696B"/>
      </colorScale>
    </cfRule>
  </conditionalFormatting>
  <conditionalFormatting sqref="C7">
    <cfRule type="colorScale" priority="41">
      <colorScale>
        <cfvo type="num" val="0"/>
        <cfvo type="formula" val="$C$4/2"/>
        <cfvo type="formula" val="$C$4"/>
        <color rgb="FFF8696B"/>
        <color rgb="FFFFEB84"/>
        <color rgb="FF63BE7B"/>
      </colorScale>
    </cfRule>
  </conditionalFormatting>
  <conditionalFormatting sqref="G7">
    <cfRule type="colorScale" priority="40">
      <colorScale>
        <cfvo type="num" val="0"/>
        <cfvo type="formula" val="$G$4/2"/>
        <cfvo type="formula" val="$G$4"/>
        <color rgb="FFF8696B"/>
        <color rgb="FFFFEB84"/>
        <color rgb="FF63BE7B"/>
      </colorScale>
    </cfRule>
  </conditionalFormatting>
  <conditionalFormatting sqref="C17">
    <cfRule type="colorScale" priority="11">
      <colorScale>
        <cfvo type="num" val="0"/>
        <cfvo type="formula" val="$C$14/2"/>
        <cfvo type="formula" val="$C$14"/>
        <color rgb="FF63BE7B"/>
        <color rgb="FFFFEB84"/>
        <color rgb="FFF8696B"/>
      </colorScale>
    </cfRule>
  </conditionalFormatting>
  <conditionalFormatting sqref="G17">
    <cfRule type="colorScale" priority="6">
      <colorScale>
        <cfvo type="num" val="0"/>
        <cfvo type="formula" val="$G$14/2"/>
        <cfvo type="formula" val="$G$14"/>
        <color rgb="FF63BE7B"/>
        <color rgb="FFFFEB84"/>
        <color rgb="FFF8696B"/>
      </colorScale>
    </cfRule>
  </conditionalFormatting>
  <conditionalFormatting sqref="C26">
    <cfRule type="colorScale" priority="4">
      <colorScale>
        <cfvo type="num" val="0"/>
        <cfvo type="formula" val="$C$23/2"/>
        <cfvo type="formula" val="$C$23"/>
        <color rgb="FF63BE7B"/>
        <color rgb="FFFFEB84"/>
        <color rgb="FFF8696B"/>
      </colorScale>
    </cfRule>
  </conditionalFormatting>
  <conditionalFormatting sqref="G26">
    <cfRule type="colorScale" priority="32">
      <colorScale>
        <cfvo type="num" val="0"/>
        <cfvo type="formula" val="$G$23/2"/>
        <cfvo type="formula" val="$G$23"/>
        <color rgb="FFF8696B"/>
        <color rgb="FFFFEB84"/>
        <color rgb="FF63BE7B"/>
      </colorScale>
    </cfRule>
  </conditionalFormatting>
  <conditionalFormatting sqref="C35">
    <cfRule type="colorScale" priority="31">
      <colorScale>
        <cfvo type="num" val="0"/>
        <cfvo type="formula" val="$C$32/2"/>
        <cfvo type="formula" val="$C$32"/>
        <color rgb="FFF8696B"/>
        <color rgb="FFFFEB84"/>
        <color rgb="FF63BE7B"/>
      </colorScale>
    </cfRule>
  </conditionalFormatting>
  <conditionalFormatting sqref="C6">
    <cfRule type="dataBar" priority="30">
      <dataBar>
        <cfvo type="num" val="0"/>
        <cfvo type="num" val="100"/>
        <color rgb="FF63C384"/>
      </dataBar>
      <extLst>
        <ext xmlns:x14="http://schemas.microsoft.com/office/spreadsheetml/2009/9/main" uri="{B025F937-C7B1-47D3-B67F-A62EFF666E3E}">
          <x14:id>{BC33715C-E8C2-4AAA-814C-7011A408BEE1}</x14:id>
        </ext>
      </extLst>
    </cfRule>
  </conditionalFormatting>
  <conditionalFormatting sqref="G6">
    <cfRule type="dataBar" priority="29">
      <dataBar>
        <cfvo type="num" val="0"/>
        <cfvo type="num" val="100"/>
        <color rgb="FF63C384"/>
      </dataBar>
      <extLst>
        <ext xmlns:x14="http://schemas.microsoft.com/office/spreadsheetml/2009/9/main" uri="{B025F937-C7B1-47D3-B67F-A62EFF666E3E}">
          <x14:id>{A52F4872-A539-4D7B-8A58-90A2FD47E6EF}</x14:id>
        </ext>
      </extLst>
    </cfRule>
  </conditionalFormatting>
  <conditionalFormatting sqref="C16">
    <cfRule type="dataBar" priority="28">
      <dataBar>
        <cfvo type="num" val="0"/>
        <cfvo type="num" val="100"/>
        <color rgb="FF63C384"/>
      </dataBar>
      <extLst>
        <ext xmlns:x14="http://schemas.microsoft.com/office/spreadsheetml/2009/9/main" uri="{B025F937-C7B1-47D3-B67F-A62EFF666E3E}">
          <x14:id>{737FCEC6-9DD4-4607-B016-6BD1481F8569}</x14:id>
        </ext>
      </extLst>
    </cfRule>
  </conditionalFormatting>
  <conditionalFormatting sqref="C8">
    <cfRule type="dataBar" priority="24">
      <dataBar>
        <cfvo type="num" val="100"/>
        <cfvo type="num" val="0"/>
        <color rgb="FF63C384"/>
      </dataBar>
      <extLst>
        <ext xmlns:x14="http://schemas.microsoft.com/office/spreadsheetml/2009/9/main" uri="{B025F937-C7B1-47D3-B67F-A62EFF666E3E}">
          <x14:id>{518ECD3D-8ADF-4EF3-843C-538C9B7298AA}</x14:id>
        </ext>
      </extLst>
    </cfRule>
  </conditionalFormatting>
  <conditionalFormatting sqref="G8">
    <cfRule type="dataBar" priority="26">
      <dataBar>
        <cfvo type="num" val="100"/>
        <cfvo type="num" val="0"/>
        <color rgb="FF63C384"/>
      </dataBar>
      <extLst>
        <ext xmlns:x14="http://schemas.microsoft.com/office/spreadsheetml/2009/9/main" uri="{B025F937-C7B1-47D3-B67F-A62EFF666E3E}">
          <x14:id>{9A164023-71F9-46C5-A9CC-D445B171BAC4}</x14:id>
        </ext>
      </extLst>
    </cfRule>
  </conditionalFormatting>
  <conditionalFormatting sqref="C18">
    <cfRule type="dataBar" priority="25">
      <dataBar>
        <cfvo type="num" val="100"/>
        <cfvo type="num" val="0"/>
        <color rgb="FF63C384"/>
      </dataBar>
      <extLst>
        <ext xmlns:x14="http://schemas.microsoft.com/office/spreadsheetml/2009/9/main" uri="{B025F937-C7B1-47D3-B67F-A62EFF666E3E}">
          <x14:id>{A2B65976-B16F-4AA4-9C8B-AD0CBD100DB8}</x14:id>
        </ext>
      </extLst>
    </cfRule>
  </conditionalFormatting>
  <conditionalFormatting sqref="C25">
    <cfRule type="dataBar" priority="23">
      <dataBar>
        <cfvo type="num" val="0"/>
        <cfvo type="num" val="100"/>
        <color rgb="FF63C384"/>
      </dataBar>
      <extLst>
        <ext xmlns:x14="http://schemas.microsoft.com/office/spreadsheetml/2009/9/main" uri="{B025F937-C7B1-47D3-B67F-A62EFF666E3E}">
          <x14:id>{A7085D18-5205-4795-84AE-62F75C105CF3}</x14:id>
        </ext>
      </extLst>
    </cfRule>
  </conditionalFormatting>
  <conditionalFormatting sqref="C27">
    <cfRule type="dataBar" priority="1">
      <dataBar>
        <cfvo type="min"/>
        <cfvo type="max"/>
        <color rgb="FF63C384"/>
      </dataBar>
      <extLst>
        <ext xmlns:x14="http://schemas.microsoft.com/office/spreadsheetml/2009/9/main" uri="{B025F937-C7B1-47D3-B67F-A62EFF666E3E}">
          <x14:id>{E9DFDC1E-EB82-4F5F-8A18-30098342FEC2}</x14:id>
        </ext>
      </extLst>
    </cfRule>
  </conditionalFormatting>
  <conditionalFormatting sqref="G18">
    <cfRule type="dataBar" priority="20">
      <dataBar>
        <cfvo type="num" val="100"/>
        <cfvo type="num" val="0"/>
        <color rgb="FF63C384"/>
      </dataBar>
      <extLst>
        <ext xmlns:x14="http://schemas.microsoft.com/office/spreadsheetml/2009/9/main" uri="{B025F937-C7B1-47D3-B67F-A62EFF666E3E}">
          <x14:id>{2BCDD57F-0A71-47CC-9B93-663D9F96856B}</x14:id>
        </ext>
      </extLst>
    </cfRule>
  </conditionalFormatting>
  <conditionalFormatting sqref="G16">
    <cfRule type="dataBar" priority="19">
      <dataBar>
        <cfvo type="num" val="0"/>
        <cfvo type="num" val="100"/>
        <color rgb="FF63C384"/>
      </dataBar>
      <extLst>
        <ext xmlns:x14="http://schemas.microsoft.com/office/spreadsheetml/2009/9/main" uri="{B025F937-C7B1-47D3-B67F-A62EFF666E3E}">
          <x14:id>{A9B6F5E8-95F0-4D94-BBAA-B2644C6B05B6}</x14:id>
        </ext>
      </extLst>
    </cfRule>
  </conditionalFormatting>
  <conditionalFormatting sqref="C9">
    <cfRule type="colorScale" priority="17">
      <colorScale>
        <cfvo type="num" val="0"/>
        <cfvo type="formula" val="$C$4/2"/>
        <cfvo type="formula" val="$C$4"/>
        <color rgb="FF63BE7B"/>
        <color rgb="FFFFEB84"/>
        <color rgb="FFF8696B"/>
      </colorScale>
    </cfRule>
  </conditionalFormatting>
  <conditionalFormatting sqref="G9">
    <cfRule type="colorScale" priority="16">
      <colorScale>
        <cfvo type="num" val="0"/>
        <cfvo type="formula" val="$G$4/2"/>
        <cfvo type="formula" val="$G$4"/>
        <color rgb="FF63BE7B"/>
        <color rgb="FFFFEB84"/>
        <color rgb="FFF8696B"/>
      </colorScale>
    </cfRule>
  </conditionalFormatting>
  <conditionalFormatting sqref="C19">
    <cfRule type="colorScale" priority="9">
      <colorScale>
        <cfvo type="num" val="0"/>
        <cfvo type="formula" val="$C$14/2"/>
        <cfvo type="formula" val="$C$14"/>
        <color rgb="FFF8696B"/>
        <color rgb="FFFFEB84"/>
        <color rgb="FF63BE7B"/>
      </colorScale>
    </cfRule>
  </conditionalFormatting>
  <conditionalFormatting sqref="G19">
    <cfRule type="colorScale" priority="5">
      <colorScale>
        <cfvo type="num" val="$G$14"/>
        <cfvo type="formula" val="$G$14/2"/>
        <cfvo type="num" val="0"/>
        <color rgb="FFF8696B"/>
        <color rgb="FFFFEB84"/>
        <color rgb="FF63BE7B"/>
      </colorScale>
    </cfRule>
  </conditionalFormatting>
  <conditionalFormatting sqref="G20">
    <cfRule type="dataBar" priority="12">
      <dataBar>
        <cfvo type="num" val="0"/>
        <cfvo type="num" val="100"/>
        <color rgb="FF63C384"/>
      </dataBar>
      <extLst>
        <ext xmlns:x14="http://schemas.microsoft.com/office/spreadsheetml/2009/9/main" uri="{B025F937-C7B1-47D3-B67F-A62EFF666E3E}">
          <x14:id>{5C577E6D-9396-453D-9C34-3B35B448C9F6}</x14:id>
        </ext>
      </extLst>
    </cfRule>
  </conditionalFormatting>
  <conditionalFormatting sqref="C28">
    <cfRule type="colorScale" priority="3">
      <colorScale>
        <cfvo type="num" val="0"/>
        <cfvo type="formula" val="$C$23/2"/>
        <cfvo type="formula" val="$C$23"/>
        <color rgb="FFF8696B"/>
        <color rgb="FFFFEB84"/>
        <color rgb="FF63BE7B"/>
      </colorScale>
    </cfRule>
  </conditionalFormatting>
  <conditionalFormatting sqref="C29">
    <cfRule type="dataBar" priority="2">
      <dataBar>
        <cfvo type="min"/>
        <cfvo type="max"/>
        <color rgb="FF63C384"/>
      </dataBar>
      <extLst>
        <ext xmlns:x14="http://schemas.microsoft.com/office/spreadsheetml/2009/9/main" uri="{B025F937-C7B1-47D3-B67F-A62EFF666E3E}">
          <x14:id>{FAA615E0-7D92-440E-B3F5-14296B2C1386}</x14:id>
        </ext>
      </extLst>
    </cfRule>
  </conditionalFormatting>
  <hyperlinks>
    <hyperlink ref="B3:C3" location="'Trvx Déploiement Fourniture'!A1" display="Travaux de déploiement et fourniture" xr:uid="{0C84C8D6-BB01-411C-A94F-EFE0F92FC8AD}"/>
    <hyperlink ref="F3:G3" location="'Dév. Logiciel'!A1" display="Développement logiciel" xr:uid="{E5A7F8A2-FAB8-49AF-9437-3CC4D41E74CE}"/>
    <hyperlink ref="B13:C13" location="Plateforme!A1" display="Plateforme STE" xr:uid="{11B235A0-8FAA-4A76-B9A8-F4AE4C4B9512}"/>
    <hyperlink ref="F13:G13" location="Plateforme!A1" display="Plateforme EDT" xr:uid="{94A4A3F3-333F-4CA1-BD25-B145C5DF078B}"/>
    <hyperlink ref="B22:C22" location="Plateforme!A1" display="Plateforme EDT" xr:uid="{93E98809-E49A-4DB2-AA53-7CB506476280}"/>
    <hyperlink ref="F22:G22" location="'Sorties Stock'!A1" display="Travaux VDI" xr:uid="{74BC2310-B8F5-4DDF-9CED-3FDC715516A9}"/>
    <hyperlink ref="B31:C31" location="'Travaux VDI'!A1" display="Travaux VDI" xr:uid="{3E918D80-AFBF-4D4D-BCAD-7752E043E003}"/>
  </hyperlinks>
  <pageMargins left="0.7" right="0.7" top="0.75" bottom="0.75" header="0.3" footer="0.3"/>
  <pageSetup paperSize="9" scale="3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lance_NouvelleCommande">
                <anchor moveWithCells="1" sizeWithCells="1">
                  <from>
                    <xdr:col>5</xdr:col>
                    <xdr:colOff>542925</xdr:colOff>
                    <xdr:row>31</xdr:row>
                    <xdr:rowOff>104775</xdr:rowOff>
                  </from>
                  <to>
                    <xdr:col>6</xdr:col>
                    <xdr:colOff>1095375</xdr:colOff>
                    <xdr:row>36</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BC33715C-E8C2-4AAA-814C-7011A408BEE1}">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C6</xm:sqref>
        </x14:conditionalFormatting>
        <x14:conditionalFormatting xmlns:xm="http://schemas.microsoft.com/office/excel/2006/main">
          <x14:cfRule type="dataBar" id="{A52F4872-A539-4D7B-8A58-90A2FD47E6EF}">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G6</xm:sqref>
        </x14:conditionalFormatting>
        <x14:conditionalFormatting xmlns:xm="http://schemas.microsoft.com/office/excel/2006/main">
          <x14:cfRule type="dataBar" id="{737FCEC6-9DD4-4607-B016-6BD1481F8569}">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C16</xm:sqref>
        </x14:conditionalFormatting>
        <x14:conditionalFormatting xmlns:xm="http://schemas.microsoft.com/office/excel/2006/main">
          <x14:cfRule type="dataBar" id="{518ECD3D-8ADF-4EF3-843C-538C9B7298AA}">
            <x14:dataBar minLength="0" maxLength="100" border="1" negativeBarBorderColorSameAsPositive="0">
              <x14:cfvo type="num">
                <xm:f>100</xm:f>
              </x14:cfvo>
              <x14:cfvo type="num">
                <xm:f>0</xm:f>
              </x14:cfvo>
              <x14:borderColor rgb="FF63C384"/>
              <x14:negativeFillColor rgb="FFFF0000"/>
              <x14:negativeBorderColor rgb="FFFF0000"/>
              <x14:axisColor rgb="FF000000"/>
            </x14:dataBar>
          </x14:cfRule>
          <xm:sqref>C8</xm:sqref>
        </x14:conditionalFormatting>
        <x14:conditionalFormatting xmlns:xm="http://schemas.microsoft.com/office/excel/2006/main">
          <x14:cfRule type="dataBar" id="{9A164023-71F9-46C5-A9CC-D445B171BAC4}">
            <x14:dataBar minLength="0" maxLength="100" border="1" negativeBarBorderColorSameAsPositive="0">
              <x14:cfvo type="num">
                <xm:f>100</xm:f>
              </x14:cfvo>
              <x14:cfvo type="num">
                <xm:f>0</xm:f>
              </x14:cfvo>
              <x14:borderColor rgb="FF63C384"/>
              <x14:negativeFillColor rgb="FFFF0000"/>
              <x14:negativeBorderColor rgb="FFFF0000"/>
              <x14:axisColor rgb="FF000000"/>
            </x14:dataBar>
          </x14:cfRule>
          <xm:sqref>G8</xm:sqref>
        </x14:conditionalFormatting>
        <x14:conditionalFormatting xmlns:xm="http://schemas.microsoft.com/office/excel/2006/main">
          <x14:cfRule type="dataBar" id="{A2B65976-B16F-4AA4-9C8B-AD0CBD100DB8}">
            <x14:dataBar minLength="0" maxLength="100" border="1" negativeBarBorderColorSameAsPositive="0">
              <x14:cfvo type="num">
                <xm:f>100</xm:f>
              </x14:cfvo>
              <x14:cfvo type="num">
                <xm:f>0</xm:f>
              </x14:cfvo>
              <x14:borderColor rgb="FF63C384"/>
              <x14:negativeFillColor rgb="FFFF0000"/>
              <x14:negativeBorderColor rgb="FFFF0000"/>
              <x14:axisColor rgb="FF000000"/>
            </x14:dataBar>
          </x14:cfRule>
          <xm:sqref>C18</xm:sqref>
        </x14:conditionalFormatting>
        <x14:conditionalFormatting xmlns:xm="http://schemas.microsoft.com/office/excel/2006/main">
          <x14:cfRule type="dataBar" id="{A7085D18-5205-4795-84AE-62F75C105CF3}">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C25</xm:sqref>
        </x14:conditionalFormatting>
        <x14:conditionalFormatting xmlns:xm="http://schemas.microsoft.com/office/excel/2006/main">
          <x14:cfRule type="dataBar" id="{E9DFDC1E-EB82-4F5F-8A18-30098342FEC2}">
            <x14:dataBar minLength="0" maxLength="100" border="1" negativeBarBorderColorSameAsPositive="0">
              <x14:cfvo type="autoMin"/>
              <x14:cfvo type="autoMax"/>
              <x14:borderColor rgb="FF63C384"/>
              <x14:negativeFillColor rgb="FFFF0000"/>
              <x14:negativeBorderColor rgb="FFFF0000"/>
              <x14:axisColor rgb="FF000000"/>
            </x14:dataBar>
          </x14:cfRule>
          <xm:sqref>C27</xm:sqref>
        </x14:conditionalFormatting>
        <x14:conditionalFormatting xmlns:xm="http://schemas.microsoft.com/office/excel/2006/main">
          <x14:cfRule type="dataBar" id="{2BCDD57F-0A71-47CC-9B93-663D9F96856B}">
            <x14:dataBar minLength="0" maxLength="100" border="1" direction="rightToLeft" negativeBarBorderColorSameAsPositive="0">
              <x14:cfvo type="num">
                <xm:f>100</xm:f>
              </x14:cfvo>
              <x14:cfvo type="num">
                <xm:f>0</xm:f>
              </x14:cfvo>
              <x14:borderColor rgb="FF63C384"/>
              <x14:negativeFillColor rgb="FFFF0000"/>
              <x14:negativeBorderColor rgb="FFFF0000"/>
              <x14:axisColor rgb="FF000000"/>
            </x14:dataBar>
          </x14:cfRule>
          <xm:sqref>G18</xm:sqref>
        </x14:conditionalFormatting>
        <x14:conditionalFormatting xmlns:xm="http://schemas.microsoft.com/office/excel/2006/main">
          <x14:cfRule type="dataBar" id="{A9B6F5E8-95F0-4D94-BBAA-B2644C6B05B6}">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G16</xm:sqref>
        </x14:conditionalFormatting>
        <x14:conditionalFormatting xmlns:xm="http://schemas.microsoft.com/office/excel/2006/main">
          <x14:cfRule type="dataBar" id="{5C577E6D-9396-453D-9C34-3B35B448C9F6}">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G20</xm:sqref>
        </x14:conditionalFormatting>
        <x14:conditionalFormatting xmlns:xm="http://schemas.microsoft.com/office/excel/2006/main">
          <x14:cfRule type="dataBar" id="{FAA615E0-7D92-440E-B3F5-14296B2C1386}">
            <x14:dataBar minLength="0" maxLength="100" border="1" negativeBarBorderColorSameAsPositive="0">
              <x14:cfvo type="autoMin"/>
              <x14:cfvo type="autoMax"/>
              <x14:borderColor rgb="FF63C384"/>
              <x14:negativeFillColor rgb="FFFF0000"/>
              <x14:negativeBorderColor rgb="FFFF0000"/>
              <x14:axisColor rgb="FF000000"/>
            </x14:dataBar>
          </x14:cfRule>
          <xm:sqref>C29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00D25-80D1-40C2-8A3F-94671600923B}">
  <sheetPr codeName="Feuil9">
    <tabColor theme="0"/>
  </sheetPr>
  <dimension ref="A1:AD1102"/>
  <sheetViews>
    <sheetView showZeros="0" zoomScale="70" zoomScaleNormal="70" workbookViewId="0">
      <pane xSplit="2" ySplit="8" topLeftCell="C9" activePane="bottomRight" state="frozen"/>
      <selection pane="topRight" activeCell="C1" sqref="C1"/>
      <selection pane="bottomLeft" activeCell="A9" sqref="A9"/>
      <selection pane="bottomRight" activeCell="H16" sqref="H16"/>
    </sheetView>
  </sheetViews>
  <sheetFormatPr baseColWidth="10" defaultRowHeight="15" x14ac:dyDescent="0.25"/>
  <cols>
    <col min="1" max="1" width="35.28515625" style="200" customWidth="1"/>
    <col min="2" max="2" width="32.42578125" style="200" customWidth="1"/>
    <col min="3" max="3" width="12.85546875" style="200" customWidth="1"/>
    <col min="4" max="4" width="14.5703125" style="200" customWidth="1"/>
    <col min="5" max="5" width="15.5703125" style="200" customWidth="1"/>
    <col min="6" max="6" width="14.7109375" style="200" customWidth="1"/>
    <col min="7" max="7" width="17.5703125" style="200" customWidth="1"/>
    <col min="8" max="8" width="38.85546875" customWidth="1"/>
    <col min="9" max="9" width="19.5703125" style="198" customWidth="1"/>
    <col min="10" max="10" width="19" style="198" customWidth="1"/>
    <col min="11" max="11" width="19.42578125" style="200" customWidth="1"/>
    <col min="12" max="12" width="17.28515625" customWidth="1"/>
    <col min="13" max="13" width="18.5703125" style="195" customWidth="1"/>
    <col min="14" max="14" width="21.28515625" hidden="1" customWidth="1"/>
  </cols>
  <sheetData>
    <row r="1" spans="1:30" ht="20.100000000000001" customHeight="1" x14ac:dyDescent="0.25">
      <c r="A1" s="278" t="s">
        <v>150</v>
      </c>
      <c r="B1" s="278"/>
      <c r="C1" s="279" t="s">
        <v>176</v>
      </c>
      <c r="D1" s="279"/>
      <c r="E1" s="279"/>
      <c r="F1" s="279"/>
      <c r="G1" s="279"/>
      <c r="H1" s="279"/>
      <c r="I1" s="279"/>
      <c r="J1" s="279"/>
      <c r="K1" s="279"/>
      <c r="L1" s="279"/>
      <c r="M1" s="279"/>
      <c r="N1" s="43"/>
      <c r="O1" s="43"/>
      <c r="P1" s="43"/>
      <c r="Q1" s="43"/>
      <c r="R1" s="43"/>
      <c r="S1" s="43"/>
      <c r="T1" s="43"/>
      <c r="U1" s="43"/>
      <c r="V1" s="43"/>
      <c r="W1" s="43"/>
      <c r="X1" s="59"/>
      <c r="Y1" s="59"/>
      <c r="Z1" s="59"/>
      <c r="AA1" s="59"/>
      <c r="AB1" s="59"/>
      <c r="AC1" s="59"/>
      <c r="AD1" s="59"/>
    </row>
    <row r="2" spans="1:30" ht="20.100000000000001" customHeight="1" x14ac:dyDescent="0.25">
      <c r="A2" s="201" t="s">
        <v>208</v>
      </c>
      <c r="B2" s="202">
        <v>442000</v>
      </c>
      <c r="C2" s="279"/>
      <c r="D2" s="279"/>
      <c r="E2" s="279"/>
      <c r="F2" s="279"/>
      <c r="G2" s="279"/>
      <c r="H2" s="279"/>
      <c r="I2" s="279"/>
      <c r="J2" s="279"/>
      <c r="K2" s="279"/>
      <c r="L2" s="279"/>
      <c r="M2" s="279"/>
      <c r="N2" s="43"/>
      <c r="O2" s="43"/>
      <c r="P2" s="43"/>
      <c r="Q2" s="43"/>
      <c r="R2" s="43"/>
      <c r="S2" s="43"/>
      <c r="T2" s="43"/>
      <c r="U2" s="43"/>
      <c r="V2" s="43"/>
      <c r="W2" s="43"/>
      <c r="X2" s="59"/>
      <c r="Y2" s="59"/>
      <c r="Z2" s="59"/>
      <c r="AA2" s="59"/>
      <c r="AB2" s="59"/>
      <c r="AC2" s="59"/>
      <c r="AD2" s="59"/>
    </row>
    <row r="3" spans="1:30" ht="20.100000000000001" customHeight="1" x14ac:dyDescent="0.25">
      <c r="A3" s="201" t="s">
        <v>198</v>
      </c>
      <c r="B3" s="203">
        <f>SUM(Tableau73[Montant BER])</f>
        <v>24605.95</v>
      </c>
      <c r="C3" s="279"/>
      <c r="D3" s="279"/>
      <c r="E3" s="279"/>
      <c r="F3" s="279"/>
      <c r="G3" s="279"/>
      <c r="H3" s="279"/>
      <c r="I3" s="279"/>
      <c r="J3" s="279"/>
      <c r="K3" s="279"/>
      <c r="L3" s="279"/>
      <c r="M3" s="279"/>
      <c r="N3" s="43"/>
      <c r="O3" s="43"/>
      <c r="P3" s="43"/>
      <c r="Q3" s="43"/>
      <c r="R3" s="43"/>
      <c r="S3" s="43"/>
      <c r="T3" s="43"/>
      <c r="U3" s="43"/>
      <c r="V3" s="43"/>
      <c r="W3" s="43"/>
      <c r="X3" s="59"/>
      <c r="Y3" s="59"/>
      <c r="Z3" s="59"/>
      <c r="AA3" s="59"/>
      <c r="AB3" s="59"/>
      <c r="AC3" s="59"/>
      <c r="AD3" s="59"/>
    </row>
    <row r="4" spans="1:30" ht="20.100000000000001" customHeight="1" x14ac:dyDescent="0.25">
      <c r="A4" s="186" t="s">
        <v>210</v>
      </c>
      <c r="B4" s="204">
        <f>((1-(B2-B3)/B2))*100</f>
        <v>5.5669570135746582</v>
      </c>
      <c r="C4" s="279"/>
      <c r="D4" s="279"/>
      <c r="E4" s="279"/>
      <c r="F4" s="279"/>
      <c r="G4" s="279"/>
      <c r="H4" s="279"/>
      <c r="I4" s="279"/>
      <c r="J4" s="279"/>
      <c r="K4" s="279"/>
      <c r="L4" s="279"/>
      <c r="M4" s="279"/>
      <c r="N4" s="43"/>
      <c r="O4" s="43"/>
      <c r="P4" s="43"/>
      <c r="Q4" s="43"/>
      <c r="R4" s="43"/>
      <c r="S4" s="43"/>
      <c r="T4" s="43"/>
      <c r="U4" s="43"/>
      <c r="V4" s="43"/>
      <c r="W4" s="43"/>
      <c r="X4" s="59"/>
      <c r="Y4" s="59"/>
      <c r="Z4" s="59"/>
      <c r="AA4" s="59"/>
      <c r="AB4" s="59"/>
      <c r="AC4" s="59"/>
      <c r="AD4" s="59"/>
    </row>
    <row r="5" spans="1:30" ht="20.100000000000001" customHeight="1" x14ac:dyDescent="0.25">
      <c r="A5" s="201" t="s">
        <v>228</v>
      </c>
      <c r="B5" s="204">
        <f>SUM(Tableau73[Calcul montant engagé])</f>
        <v>117094.05</v>
      </c>
      <c r="C5" s="279"/>
      <c r="D5" s="279"/>
      <c r="E5" s="279"/>
      <c r="F5" s="279"/>
      <c r="G5" s="279"/>
      <c r="H5" s="279"/>
      <c r="I5" s="279"/>
      <c r="J5" s="279"/>
      <c r="K5" s="279"/>
      <c r="L5" s="279"/>
      <c r="M5" s="279"/>
      <c r="N5" s="43"/>
      <c r="O5" s="43"/>
      <c r="P5" s="43"/>
      <c r="Q5" s="43"/>
      <c r="R5" s="43"/>
      <c r="S5" s="43"/>
      <c r="T5" s="43"/>
      <c r="U5" s="43"/>
      <c r="V5" s="43"/>
      <c r="W5" s="43"/>
      <c r="X5" s="59"/>
      <c r="Y5" s="59"/>
      <c r="Z5" s="59"/>
      <c r="AA5" s="59"/>
      <c r="AB5" s="59"/>
      <c r="AC5" s="59"/>
      <c r="AD5" s="59"/>
    </row>
    <row r="6" spans="1:30" ht="20.100000000000001" customHeight="1" x14ac:dyDescent="0.25">
      <c r="A6" s="201" t="s">
        <v>229</v>
      </c>
      <c r="B6" s="204">
        <f>(B5/B2)*100</f>
        <v>26.491866515837103</v>
      </c>
      <c r="C6" s="279"/>
      <c r="D6" s="279"/>
      <c r="E6" s="279"/>
      <c r="F6" s="279"/>
      <c r="G6" s="279"/>
      <c r="H6" s="279"/>
      <c r="I6" s="279"/>
      <c r="J6" s="279"/>
      <c r="K6" s="279"/>
      <c r="L6" s="279"/>
      <c r="M6" s="279"/>
      <c r="N6" s="43"/>
      <c r="O6" s="43"/>
      <c r="P6" s="43"/>
      <c r="Q6" s="43"/>
      <c r="R6" s="43"/>
      <c r="S6" s="43"/>
      <c r="T6" s="43"/>
      <c r="U6" s="43"/>
      <c r="V6" s="43"/>
      <c r="W6" s="43"/>
      <c r="X6" s="59"/>
      <c r="Y6" s="59"/>
      <c r="Z6" s="59"/>
      <c r="AA6" s="59"/>
      <c r="AB6" s="59"/>
      <c r="AC6" s="59"/>
      <c r="AD6" s="59"/>
    </row>
    <row r="7" spans="1:30" ht="20.100000000000001" customHeight="1" x14ac:dyDescent="0.25">
      <c r="A7" s="201" t="s">
        <v>205</v>
      </c>
      <c r="B7" s="204">
        <f>B2-B5</f>
        <v>324905.95</v>
      </c>
      <c r="C7" s="279"/>
      <c r="D7" s="279"/>
      <c r="E7" s="279"/>
      <c r="F7" s="279"/>
      <c r="G7" s="279"/>
      <c r="H7" s="279"/>
      <c r="I7" s="279"/>
      <c r="J7" s="279"/>
      <c r="K7" s="279"/>
      <c r="L7" s="279"/>
      <c r="M7" s="279"/>
      <c r="N7" s="43"/>
      <c r="O7" s="43"/>
      <c r="P7" s="43"/>
      <c r="Q7" s="43"/>
      <c r="R7" s="43"/>
      <c r="S7" s="43"/>
      <c r="T7" s="43"/>
      <c r="U7" s="43"/>
      <c r="V7" s="43"/>
      <c r="W7" s="43"/>
      <c r="X7" s="59"/>
      <c r="Y7" s="59"/>
      <c r="Z7" s="59"/>
      <c r="AA7" s="59"/>
      <c r="AB7" s="59"/>
      <c r="AC7" s="59"/>
      <c r="AD7" s="59"/>
    </row>
    <row r="8" spans="1:30" ht="20.100000000000001" customHeight="1" x14ac:dyDescent="0.25">
      <c r="A8" s="201" t="s">
        <v>206</v>
      </c>
      <c r="B8" s="204">
        <f>(B7/B2)*100</f>
        <v>73.508133484162897</v>
      </c>
      <c r="C8" s="279"/>
      <c r="D8" s="279"/>
      <c r="E8" s="279"/>
      <c r="F8" s="279"/>
      <c r="G8" s="279"/>
      <c r="H8" s="279"/>
      <c r="I8" s="279"/>
      <c r="J8" s="279"/>
      <c r="K8" s="279"/>
      <c r="L8" s="279"/>
      <c r="M8" s="279"/>
      <c r="N8" s="43"/>
      <c r="O8" s="43"/>
      <c r="P8" s="43"/>
      <c r="Q8" s="43"/>
      <c r="R8" s="43"/>
      <c r="S8" s="43"/>
      <c r="T8" s="43"/>
      <c r="U8" s="43"/>
      <c r="V8" s="43"/>
      <c r="W8" s="43"/>
      <c r="X8" s="59"/>
      <c r="Y8" s="59"/>
      <c r="Z8" s="59"/>
      <c r="AA8" s="59"/>
      <c r="AB8" s="59"/>
      <c r="AC8" s="59"/>
      <c r="AD8" s="59"/>
    </row>
    <row r="9" spans="1:30" x14ac:dyDescent="0.25">
      <c r="A9" s="199"/>
      <c r="B9" s="199"/>
      <c r="C9" s="199"/>
      <c r="D9" s="199"/>
      <c r="E9" s="199"/>
      <c r="F9" s="199"/>
      <c r="G9" s="199"/>
      <c r="H9" s="43"/>
      <c r="I9" s="105"/>
      <c r="J9" s="105"/>
      <c r="K9" s="199"/>
      <c r="L9" s="43"/>
      <c r="M9" s="194"/>
      <c r="N9" s="43"/>
      <c r="O9" s="43"/>
      <c r="P9" s="43"/>
      <c r="Q9" s="43"/>
      <c r="R9" s="43"/>
      <c r="S9" s="43"/>
      <c r="T9" s="43"/>
      <c r="U9" s="43"/>
      <c r="V9" s="43"/>
      <c r="W9" s="43"/>
      <c r="X9" s="59"/>
      <c r="Y9" s="59"/>
      <c r="Z9" s="59"/>
      <c r="AA9" s="59"/>
      <c r="AB9" s="59"/>
      <c r="AC9" s="59"/>
      <c r="AD9" s="59"/>
    </row>
    <row r="10" spans="1:30" ht="45.75" customHeight="1" x14ac:dyDescent="0.25">
      <c r="A10" s="97" t="s">
        <v>165</v>
      </c>
      <c r="B10" s="98" t="s">
        <v>154</v>
      </c>
      <c r="C10" s="98" t="s">
        <v>12</v>
      </c>
      <c r="D10" s="98" t="s">
        <v>13</v>
      </c>
      <c r="E10" s="99" t="s">
        <v>14</v>
      </c>
      <c r="F10" s="154" t="s">
        <v>180</v>
      </c>
      <c r="G10" s="98" t="s">
        <v>170</v>
      </c>
      <c r="H10" s="98" t="s">
        <v>151</v>
      </c>
      <c r="I10" s="197" t="s">
        <v>172</v>
      </c>
      <c r="J10" s="197" t="s">
        <v>227</v>
      </c>
      <c r="K10" s="97" t="s">
        <v>225</v>
      </c>
      <c r="L10" s="97" t="s">
        <v>226</v>
      </c>
      <c r="M10" s="193" t="s">
        <v>181</v>
      </c>
      <c r="N10" s="225" t="s">
        <v>236</v>
      </c>
      <c r="O10" s="43"/>
      <c r="P10" s="43"/>
      <c r="Q10" s="43"/>
      <c r="R10" s="43"/>
      <c r="S10" s="43"/>
      <c r="T10" s="43"/>
      <c r="U10" s="43"/>
      <c r="V10" s="43"/>
      <c r="W10" s="43"/>
      <c r="X10" s="59"/>
      <c r="Y10" s="59"/>
      <c r="Z10" s="59"/>
      <c r="AA10" s="59"/>
      <c r="AB10" s="59"/>
      <c r="AC10" s="59"/>
      <c r="AD10" s="59"/>
    </row>
    <row r="11" spans="1:30" ht="45.75" customHeight="1" x14ac:dyDescent="0.25">
      <c r="A11" s="183" t="s">
        <v>164</v>
      </c>
      <c r="B11" s="86" t="s">
        <v>169</v>
      </c>
      <c r="C11" s="86" t="s">
        <v>38</v>
      </c>
      <c r="D11" s="86" t="s">
        <v>171</v>
      </c>
      <c r="E11" s="91" t="s">
        <v>166</v>
      </c>
      <c r="F11" s="93">
        <v>43838</v>
      </c>
      <c r="G11" s="184" t="s">
        <v>175</v>
      </c>
      <c r="H11" s="181" t="s">
        <v>0</v>
      </c>
      <c r="I11" s="187">
        <v>24605.95</v>
      </c>
      <c r="J11" s="187">
        <v>98423.72</v>
      </c>
      <c r="K11" s="187">
        <f ca="1">SUMIF(A:B,Tableau73[[#This Row],[N° Commande]],I:I)</f>
        <v>24605.95</v>
      </c>
      <c r="L11" s="87">
        <f ca="1">J11-K11</f>
        <v>73817.77</v>
      </c>
      <c r="M11" s="191">
        <f>Tableau73[[#This Row],[Montant BER]]/Tableau73[[#This Row],[Montant engagé]]</f>
        <v>0.250000203203049</v>
      </c>
      <c r="N11" s="231">
        <f>((SUMIF(Tableau73[N° Commande],Tableau73[[#This Row],[N° Commande]],Tableau73[Montant engagé])))/((COUNTIFS(Tableau73[N° Commande],Tableau73[[#This Row],[N° Commande]]))*(COUNTIFS(Tableau73[N° Commande],Tableau73[[#This Row],[N° Commande]])))</f>
        <v>98423.72</v>
      </c>
      <c r="O11" s="43"/>
      <c r="P11" s="43"/>
      <c r="Q11" s="43"/>
      <c r="R11" s="43"/>
      <c r="S11" s="43"/>
      <c r="T11" s="43"/>
      <c r="U11" s="43"/>
      <c r="V11" s="43"/>
      <c r="W11" s="43"/>
      <c r="X11" s="59"/>
      <c r="Y11" s="59"/>
      <c r="Z11" s="59"/>
      <c r="AA11" s="59"/>
      <c r="AB11" s="59"/>
      <c r="AC11" s="59"/>
      <c r="AD11" s="59"/>
    </row>
    <row r="12" spans="1:30" ht="45.75" customHeight="1" x14ac:dyDescent="0.25">
      <c r="A12" s="183" t="s">
        <v>234</v>
      </c>
      <c r="B12" s="91" t="s">
        <v>152</v>
      </c>
      <c r="C12" s="91" t="s">
        <v>94</v>
      </c>
      <c r="D12" s="86" t="s">
        <v>171</v>
      </c>
      <c r="E12" s="91"/>
      <c r="F12" s="91"/>
      <c r="G12" s="157"/>
      <c r="H12" s="181" t="s">
        <v>5</v>
      </c>
      <c r="I12" s="187"/>
      <c r="J12" s="187">
        <v>10407.379999999999</v>
      </c>
      <c r="K12" s="187">
        <f ca="1">SUMIF(A:B,Tableau73[[#This Row],[N° Commande]],I:I)</f>
        <v>0</v>
      </c>
      <c r="L12" s="87">
        <f t="shared" ref="L12:L13" ca="1" si="0">J12-K12</f>
        <v>10407.379999999999</v>
      </c>
      <c r="M12" s="191">
        <f>Tableau73[[#This Row],[Montant BER]]/Tableau73[[#This Row],[Montant engagé]]</f>
        <v>0</v>
      </c>
      <c r="N12" s="231">
        <f>((SUMIF(Tableau73[N° Commande],Tableau73[[#This Row],[N° Commande]],Tableau73[Montant engagé])))/((COUNTIFS(Tableau73[N° Commande],Tableau73[[#This Row],[N° Commande]]))*(COUNTIFS(Tableau73[N° Commande],Tableau73[[#This Row],[N° Commande]])))</f>
        <v>10407.379999999999</v>
      </c>
      <c r="O12" s="43"/>
      <c r="P12" s="43">
        <f ca="1">SUMIF(A:B,Tableau73[[#This Row],[N° Commande]],K:K)</f>
        <v>0</v>
      </c>
      <c r="Q12" s="43"/>
      <c r="R12" s="43"/>
      <c r="S12" s="43"/>
      <c r="T12" s="43"/>
      <c r="U12" s="43"/>
      <c r="V12" s="43"/>
      <c r="W12" s="43"/>
      <c r="X12" s="59"/>
      <c r="Y12" s="59"/>
      <c r="Z12" s="59"/>
      <c r="AA12" s="59"/>
      <c r="AB12" s="59"/>
      <c r="AC12" s="59"/>
      <c r="AD12" s="59"/>
    </row>
    <row r="13" spans="1:30" ht="45.75" customHeight="1" x14ac:dyDescent="0.25">
      <c r="A13" s="230" t="s">
        <v>235</v>
      </c>
      <c r="B13" s="179" t="s">
        <v>153</v>
      </c>
      <c r="C13" s="179" t="s">
        <v>94</v>
      </c>
      <c r="D13" s="179" t="s">
        <v>171</v>
      </c>
      <c r="E13" s="177"/>
      <c r="F13" s="177"/>
      <c r="G13" s="226"/>
      <c r="H13" s="176" t="s">
        <v>141</v>
      </c>
      <c r="I13" s="227"/>
      <c r="J13" s="227">
        <v>8262.9500000000007</v>
      </c>
      <c r="K13" s="227">
        <f ca="1">SUMIF(A:B,Tableau73[[#This Row],[N° Commande]],I:I)</f>
        <v>0</v>
      </c>
      <c r="L13" s="228">
        <f t="shared" ca="1" si="0"/>
        <v>8262.9500000000007</v>
      </c>
      <c r="M13" s="229">
        <f>Tableau73[[#This Row],[Montant BER]]/Tableau73[[#This Row],[Montant engagé]]</f>
        <v>0</v>
      </c>
      <c r="N13" s="232">
        <f>((SUMIF(Tableau73[N° Commande],Tableau73[[#This Row],[N° Commande]],Tableau73[Montant engagé])))/((COUNTIFS(Tableau73[N° Commande],Tableau73[[#This Row],[N° Commande]]))*(COUNTIFS(Tableau73[N° Commande],Tableau73[[#This Row],[N° Commande]])))</f>
        <v>8262.9500000000007</v>
      </c>
      <c r="O13" s="43"/>
      <c r="P13" s="43">
        <f ca="1">SUMIF(A:B,Tableau73[[#This Row],[N° Commande]],K:K)</f>
        <v>0</v>
      </c>
      <c r="Q13" s="43"/>
      <c r="R13" s="43"/>
      <c r="S13" s="43"/>
      <c r="T13" s="43"/>
      <c r="U13" s="43"/>
      <c r="V13" s="43"/>
      <c r="W13" s="43"/>
      <c r="X13" s="59"/>
      <c r="Y13" s="59"/>
      <c r="Z13" s="59"/>
      <c r="AA13" s="59"/>
      <c r="AB13" s="59"/>
      <c r="AC13" s="59"/>
      <c r="AD13" s="59"/>
    </row>
    <row r="14" spans="1:30" ht="45.75" customHeight="1" x14ac:dyDescent="0.25">
      <c r="A14" s="199"/>
      <c r="B14" s="199"/>
      <c r="C14" s="173"/>
      <c r="D14" s="173"/>
      <c r="E14" s="173"/>
      <c r="F14" s="173"/>
      <c r="G14" s="199"/>
      <c r="H14" s="43"/>
      <c r="I14" s="106"/>
      <c r="J14" s="106"/>
      <c r="K14" s="173"/>
      <c r="L14" s="182"/>
      <c r="M14" s="194"/>
      <c r="N14" s="43"/>
      <c r="O14" s="43"/>
      <c r="P14" s="43"/>
      <c r="Q14" s="43"/>
      <c r="R14" s="43"/>
      <c r="S14" s="43"/>
      <c r="T14" s="43"/>
      <c r="U14" s="43"/>
      <c r="V14" s="43"/>
      <c r="W14" s="43"/>
      <c r="X14" s="59"/>
      <c r="Y14" s="59"/>
      <c r="Z14" s="59"/>
      <c r="AA14" s="59"/>
      <c r="AB14" s="59"/>
      <c r="AC14" s="59"/>
    </row>
    <row r="15" spans="1:30" ht="45.75" customHeight="1" x14ac:dyDescent="0.25">
      <c r="A15" s="199"/>
      <c r="B15" s="199"/>
      <c r="C15" s="199"/>
      <c r="D15" s="199"/>
      <c r="E15" s="199"/>
      <c r="F15" s="199"/>
      <c r="G15" s="205">
        <f ca="1">SUMIF(A:B,"[@[N° Commande]]",K:K)</f>
        <v>0</v>
      </c>
      <c r="H15" s="43"/>
      <c r="I15" s="105"/>
      <c r="J15" s="105"/>
      <c r="K15" s="199"/>
      <c r="L15" s="182"/>
      <c r="M15" s="194"/>
      <c r="N15" s="43"/>
      <c r="O15" s="43"/>
      <c r="P15" s="43"/>
      <c r="Q15" s="43"/>
      <c r="R15" s="43"/>
      <c r="S15" s="43"/>
      <c r="T15" s="43"/>
      <c r="U15" s="43"/>
      <c r="V15" s="43"/>
      <c r="W15" s="43"/>
      <c r="X15" s="59"/>
      <c r="Y15" s="59"/>
      <c r="Z15" s="59"/>
      <c r="AA15" s="59"/>
      <c r="AB15" s="59"/>
      <c r="AC15" s="59"/>
    </row>
    <row r="16" spans="1:30" ht="45.75" customHeight="1" x14ac:dyDescent="0.25">
      <c r="L16" s="5"/>
    </row>
    <row r="17" spans="12:12" ht="45.75" customHeight="1" x14ac:dyDescent="0.25">
      <c r="L17" s="5"/>
    </row>
    <row r="18" spans="12:12" ht="45.75" customHeight="1" x14ac:dyDescent="0.25"/>
    <row r="19" spans="12:12" ht="45.75" customHeight="1" x14ac:dyDescent="0.25"/>
    <row r="20" spans="12:12" ht="45.75" customHeight="1" x14ac:dyDescent="0.25"/>
    <row r="21" spans="12:12" ht="45.75" customHeight="1" x14ac:dyDescent="0.25"/>
    <row r="22" spans="12:12" ht="45.75" customHeight="1" x14ac:dyDescent="0.25"/>
    <row r="23" spans="12:12" ht="45.75" customHeight="1" x14ac:dyDescent="0.25"/>
    <row r="24" spans="12:12" ht="45.75" customHeight="1" x14ac:dyDescent="0.25"/>
    <row r="25" spans="12:12" ht="45.75" customHeight="1" x14ac:dyDescent="0.25"/>
    <row r="26" spans="12:12" ht="45.75" customHeight="1" x14ac:dyDescent="0.25"/>
    <row r="27" spans="12:12" ht="45.75" customHeight="1" x14ac:dyDescent="0.25"/>
    <row r="28" spans="12:12" ht="45.75" customHeight="1" x14ac:dyDescent="0.25"/>
    <row r="29" spans="12:12" ht="45.75" customHeight="1" x14ac:dyDescent="0.25"/>
    <row r="30" spans="12:12" ht="45.75" customHeight="1" x14ac:dyDescent="0.25"/>
    <row r="31" spans="12:12" ht="45.75" customHeight="1" x14ac:dyDescent="0.25"/>
    <row r="32" spans="12:12" ht="45.75" customHeight="1" x14ac:dyDescent="0.25"/>
    <row r="33" ht="45.75" customHeight="1" x14ac:dyDescent="0.25"/>
    <row r="34" ht="45.75" customHeight="1" x14ac:dyDescent="0.25"/>
    <row r="35" ht="45.75" customHeight="1" x14ac:dyDescent="0.25"/>
    <row r="36" ht="45.75" customHeight="1" x14ac:dyDescent="0.25"/>
    <row r="37" ht="45.75" customHeight="1" x14ac:dyDescent="0.25"/>
    <row r="38" ht="45.75" customHeight="1" x14ac:dyDescent="0.25"/>
    <row r="39" ht="45.75" customHeight="1" x14ac:dyDescent="0.25"/>
    <row r="40" ht="45.75" customHeight="1" x14ac:dyDescent="0.25"/>
    <row r="41" ht="45.75" customHeight="1" x14ac:dyDescent="0.25"/>
    <row r="42" ht="45.75" customHeight="1" x14ac:dyDescent="0.25"/>
    <row r="43" ht="45.75" customHeight="1" x14ac:dyDescent="0.25"/>
    <row r="44" ht="45.75" customHeight="1" x14ac:dyDescent="0.25"/>
    <row r="45" ht="45.75" customHeight="1" x14ac:dyDescent="0.25"/>
    <row r="46" ht="45.75" customHeight="1" x14ac:dyDescent="0.25"/>
    <row r="47" ht="45.75" customHeight="1" x14ac:dyDescent="0.25"/>
    <row r="48" ht="45.75" customHeight="1" x14ac:dyDescent="0.25"/>
    <row r="49" ht="45.75" customHeight="1" x14ac:dyDescent="0.25"/>
    <row r="50" ht="45.75" customHeight="1" x14ac:dyDescent="0.25"/>
    <row r="51" ht="45.75" customHeight="1" x14ac:dyDescent="0.25"/>
    <row r="52" ht="45.75" customHeight="1" x14ac:dyDescent="0.25"/>
    <row r="53" ht="45.75" customHeight="1" x14ac:dyDescent="0.25"/>
    <row r="54" ht="45.75" customHeight="1" x14ac:dyDescent="0.25"/>
    <row r="55" ht="45.75" customHeight="1" x14ac:dyDescent="0.25"/>
    <row r="56" ht="45.75" customHeight="1" x14ac:dyDescent="0.25"/>
    <row r="57" ht="45.75" customHeight="1" x14ac:dyDescent="0.25"/>
    <row r="58" ht="45.75" customHeight="1" x14ac:dyDescent="0.25"/>
    <row r="59" ht="45.75" customHeight="1" x14ac:dyDescent="0.25"/>
    <row r="60" ht="45.75" customHeight="1" x14ac:dyDescent="0.25"/>
    <row r="61" ht="45.75" customHeight="1" x14ac:dyDescent="0.25"/>
    <row r="62" ht="45.75" customHeight="1" x14ac:dyDescent="0.25"/>
    <row r="63" ht="45.75" customHeight="1" x14ac:dyDescent="0.25"/>
    <row r="64" ht="45.75" customHeight="1" x14ac:dyDescent="0.25"/>
    <row r="65" ht="45.75" customHeight="1" x14ac:dyDescent="0.25"/>
    <row r="66" ht="45.75" customHeight="1" x14ac:dyDescent="0.25"/>
    <row r="67" ht="45.75" customHeight="1" x14ac:dyDescent="0.25"/>
    <row r="68" ht="45.75" customHeight="1" x14ac:dyDescent="0.25"/>
    <row r="69" ht="45.75" customHeight="1" x14ac:dyDescent="0.25"/>
    <row r="70" ht="45.75" customHeight="1" x14ac:dyDescent="0.25"/>
    <row r="71" ht="45.75" customHeight="1" x14ac:dyDescent="0.25"/>
    <row r="72" ht="45.75" customHeight="1" x14ac:dyDescent="0.25"/>
    <row r="73" ht="45.75" customHeight="1" x14ac:dyDescent="0.25"/>
    <row r="74" ht="45.75" customHeight="1" x14ac:dyDescent="0.25"/>
    <row r="75" ht="45.75" customHeight="1" x14ac:dyDescent="0.25"/>
    <row r="76" ht="45.75" customHeight="1" x14ac:dyDescent="0.25"/>
    <row r="77" ht="45.75" customHeight="1" x14ac:dyDescent="0.25"/>
    <row r="78" ht="45.75" customHeight="1" x14ac:dyDescent="0.25"/>
    <row r="79" ht="45.75" customHeight="1" x14ac:dyDescent="0.25"/>
    <row r="80" ht="45.75" customHeight="1" x14ac:dyDescent="0.25"/>
    <row r="81" ht="45.75" customHeight="1" x14ac:dyDescent="0.25"/>
    <row r="82" ht="45.75" customHeight="1" x14ac:dyDescent="0.25"/>
    <row r="83" ht="45.75" customHeight="1" x14ac:dyDescent="0.25"/>
    <row r="84" ht="45.75" customHeight="1" x14ac:dyDescent="0.25"/>
    <row r="85" ht="45.75" customHeight="1" x14ac:dyDescent="0.25"/>
    <row r="86" ht="45.75" customHeight="1" x14ac:dyDescent="0.25"/>
    <row r="87" ht="45.75" customHeight="1" x14ac:dyDescent="0.25"/>
    <row r="88" ht="45.75" customHeight="1" x14ac:dyDescent="0.25"/>
    <row r="89" ht="45.75" customHeight="1" x14ac:dyDescent="0.25"/>
    <row r="90" ht="45.75" customHeight="1" x14ac:dyDescent="0.25"/>
    <row r="91" ht="45.75" customHeight="1" x14ac:dyDescent="0.25"/>
    <row r="92" ht="45.75" customHeight="1" x14ac:dyDescent="0.25"/>
    <row r="93" ht="45.75" customHeight="1" x14ac:dyDescent="0.25"/>
    <row r="94" ht="45.75" customHeight="1" x14ac:dyDescent="0.25"/>
    <row r="95" ht="45.75" customHeight="1" x14ac:dyDescent="0.25"/>
    <row r="96" ht="45.75" customHeight="1" x14ac:dyDescent="0.25"/>
    <row r="97" ht="45.75" customHeight="1" x14ac:dyDescent="0.25"/>
    <row r="98" ht="45.75" customHeight="1" x14ac:dyDescent="0.25"/>
    <row r="99" ht="45.75" customHeight="1" x14ac:dyDescent="0.25"/>
    <row r="100" ht="45.75" customHeight="1" x14ac:dyDescent="0.25"/>
    <row r="101" ht="45.75" customHeight="1" x14ac:dyDescent="0.25"/>
    <row r="102" ht="45.75" customHeight="1" x14ac:dyDescent="0.25"/>
    <row r="103" ht="45.75" customHeight="1" x14ac:dyDescent="0.25"/>
    <row r="104" ht="45.75" customHeight="1" x14ac:dyDescent="0.25"/>
    <row r="105" ht="45.75" customHeight="1" x14ac:dyDescent="0.25"/>
    <row r="106" ht="45.75" customHeight="1" x14ac:dyDescent="0.25"/>
    <row r="107" ht="45.75" customHeight="1" x14ac:dyDescent="0.25"/>
    <row r="108" ht="45.75" customHeight="1" x14ac:dyDescent="0.25"/>
    <row r="109" ht="45.75" customHeight="1" x14ac:dyDescent="0.25"/>
    <row r="110" ht="45.75" customHeight="1" x14ac:dyDescent="0.25"/>
    <row r="111" ht="45.75" customHeight="1" x14ac:dyDescent="0.25"/>
    <row r="112" ht="45.75" customHeight="1" x14ac:dyDescent="0.25"/>
    <row r="113" ht="45.75" customHeight="1" x14ac:dyDescent="0.25"/>
    <row r="114" ht="45.75" customHeight="1" x14ac:dyDescent="0.25"/>
    <row r="115" ht="45.75" customHeight="1" x14ac:dyDescent="0.25"/>
    <row r="116" ht="45.75" customHeight="1" x14ac:dyDescent="0.25"/>
    <row r="117" ht="45.75" customHeight="1" x14ac:dyDescent="0.25"/>
    <row r="118" ht="45.75" customHeight="1" x14ac:dyDescent="0.25"/>
    <row r="119" ht="45.75" customHeight="1" x14ac:dyDescent="0.25"/>
    <row r="120" ht="45.75" customHeight="1" x14ac:dyDescent="0.25"/>
    <row r="121" ht="45.75" customHeight="1" x14ac:dyDescent="0.25"/>
    <row r="122" ht="45.75" customHeight="1" x14ac:dyDescent="0.25"/>
    <row r="123" ht="45.75" customHeight="1" x14ac:dyDescent="0.25"/>
    <row r="124" ht="45.75" customHeight="1" x14ac:dyDescent="0.25"/>
    <row r="125" ht="45.75" customHeight="1" x14ac:dyDescent="0.25"/>
    <row r="126" ht="45.75" customHeight="1" x14ac:dyDescent="0.25"/>
    <row r="127" ht="45.75" customHeight="1" x14ac:dyDescent="0.25"/>
    <row r="128" ht="45.75" customHeight="1" x14ac:dyDescent="0.25"/>
    <row r="129" ht="45.75" customHeight="1" x14ac:dyDescent="0.25"/>
    <row r="130" ht="45.75" customHeight="1" x14ac:dyDescent="0.25"/>
    <row r="131" ht="45.75" customHeight="1" x14ac:dyDescent="0.25"/>
    <row r="132" ht="45.75" customHeight="1" x14ac:dyDescent="0.25"/>
    <row r="133" ht="45.75" customHeight="1" x14ac:dyDescent="0.25"/>
    <row r="134" ht="45.75" customHeight="1" x14ac:dyDescent="0.25"/>
    <row r="135" ht="45.75" customHeight="1" x14ac:dyDescent="0.25"/>
    <row r="136" ht="45.75" customHeight="1" x14ac:dyDescent="0.25"/>
    <row r="137" ht="45.75" customHeight="1" x14ac:dyDescent="0.25"/>
    <row r="138" ht="45.75" customHeight="1" x14ac:dyDescent="0.25"/>
    <row r="139" ht="45.75" customHeight="1" x14ac:dyDescent="0.25"/>
    <row r="140" ht="45.75" customHeight="1" x14ac:dyDescent="0.25"/>
    <row r="141" ht="45.75" customHeight="1" x14ac:dyDescent="0.25"/>
    <row r="142" ht="45.75" customHeight="1" x14ac:dyDescent="0.25"/>
    <row r="143" ht="45.75" customHeight="1" x14ac:dyDescent="0.25"/>
    <row r="144" ht="45.75" customHeight="1" x14ac:dyDescent="0.25"/>
    <row r="145" ht="45.75" customHeight="1" x14ac:dyDescent="0.25"/>
    <row r="146" ht="45.75" customHeight="1" x14ac:dyDescent="0.25"/>
    <row r="147" ht="45.75" customHeight="1" x14ac:dyDescent="0.25"/>
    <row r="148" ht="45.75" customHeight="1" x14ac:dyDescent="0.25"/>
    <row r="149" ht="45.75" customHeight="1" x14ac:dyDescent="0.25"/>
    <row r="150" ht="45.75" customHeight="1" x14ac:dyDescent="0.25"/>
    <row r="151" ht="45.75" customHeight="1" x14ac:dyDescent="0.25"/>
    <row r="152" ht="45.75" customHeight="1" x14ac:dyDescent="0.25"/>
    <row r="153" ht="45.75" customHeight="1" x14ac:dyDescent="0.25"/>
    <row r="154" ht="45.75" customHeight="1" x14ac:dyDescent="0.25"/>
    <row r="155" ht="45.75" customHeight="1" x14ac:dyDescent="0.25"/>
    <row r="156" ht="45.75" customHeight="1" x14ac:dyDescent="0.25"/>
    <row r="157" ht="45.75" customHeight="1" x14ac:dyDescent="0.25"/>
    <row r="158" ht="45.75" customHeight="1" x14ac:dyDescent="0.25"/>
    <row r="159" ht="45.75" customHeight="1" x14ac:dyDescent="0.25"/>
    <row r="160" ht="45.75" customHeight="1" x14ac:dyDescent="0.25"/>
    <row r="161" ht="45.75" customHeight="1" x14ac:dyDescent="0.25"/>
    <row r="162" ht="45.75" customHeight="1" x14ac:dyDescent="0.25"/>
    <row r="163" ht="45.75" customHeight="1" x14ac:dyDescent="0.25"/>
    <row r="164" ht="45.75" customHeight="1" x14ac:dyDescent="0.25"/>
    <row r="165" ht="45.75" customHeight="1" x14ac:dyDescent="0.25"/>
    <row r="166" ht="45.75" customHeight="1" x14ac:dyDescent="0.25"/>
    <row r="167" ht="45.75" customHeight="1" x14ac:dyDescent="0.25"/>
    <row r="168" ht="45.75" customHeight="1" x14ac:dyDescent="0.25"/>
    <row r="169" ht="45.75" customHeight="1" x14ac:dyDescent="0.25"/>
    <row r="170" ht="45.75" customHeight="1" x14ac:dyDescent="0.25"/>
    <row r="171" ht="45.75" customHeight="1" x14ac:dyDescent="0.25"/>
    <row r="172" ht="45.75" customHeight="1" x14ac:dyDescent="0.25"/>
    <row r="173" ht="45.75" customHeight="1" x14ac:dyDescent="0.25"/>
    <row r="174" ht="45.75" customHeight="1" x14ac:dyDescent="0.25"/>
    <row r="175" ht="45.75" customHeight="1" x14ac:dyDescent="0.25"/>
    <row r="176" ht="45.75" customHeight="1" x14ac:dyDescent="0.25"/>
    <row r="177" ht="45.75" customHeight="1" x14ac:dyDescent="0.25"/>
    <row r="178" ht="45.75" customHeight="1" x14ac:dyDescent="0.25"/>
    <row r="179" ht="45.75" customHeight="1" x14ac:dyDescent="0.25"/>
    <row r="180" ht="45.75" customHeight="1" x14ac:dyDescent="0.25"/>
    <row r="181" ht="45.75" customHeight="1" x14ac:dyDescent="0.25"/>
    <row r="182" ht="45.75" customHeight="1" x14ac:dyDescent="0.25"/>
    <row r="183" ht="45.75" customHeight="1" x14ac:dyDescent="0.25"/>
    <row r="184" ht="45.75" customHeight="1" x14ac:dyDescent="0.25"/>
    <row r="185" ht="45.75" customHeight="1" x14ac:dyDescent="0.25"/>
    <row r="186" ht="45.75" customHeight="1" x14ac:dyDescent="0.25"/>
    <row r="187" ht="45.75" customHeight="1" x14ac:dyDescent="0.25"/>
    <row r="188" ht="45.75" customHeight="1" x14ac:dyDescent="0.25"/>
    <row r="189" ht="45.75" customHeight="1" x14ac:dyDescent="0.25"/>
    <row r="190" ht="45.75" customHeight="1" x14ac:dyDescent="0.25"/>
    <row r="191" ht="45.75" customHeight="1" x14ac:dyDescent="0.25"/>
    <row r="192" ht="45.75" customHeight="1" x14ac:dyDescent="0.25"/>
    <row r="193" ht="45.75" customHeight="1" x14ac:dyDescent="0.25"/>
    <row r="194" ht="45.75" customHeight="1" x14ac:dyDescent="0.25"/>
    <row r="195" ht="45.75" customHeight="1" x14ac:dyDescent="0.25"/>
    <row r="196" ht="45.75" customHeight="1" x14ac:dyDescent="0.25"/>
    <row r="197" ht="45.75" customHeight="1" x14ac:dyDescent="0.25"/>
    <row r="198" ht="45.75" customHeight="1" x14ac:dyDescent="0.25"/>
    <row r="199" ht="45.75" customHeight="1" x14ac:dyDescent="0.25"/>
    <row r="200" ht="45.75" customHeight="1" x14ac:dyDescent="0.25"/>
    <row r="201" ht="45.75" customHeight="1" x14ac:dyDescent="0.25"/>
    <row r="202" ht="45.75" customHeight="1" x14ac:dyDescent="0.25"/>
    <row r="203" ht="45.75" customHeight="1" x14ac:dyDescent="0.25"/>
    <row r="204" ht="45.75" customHeight="1" x14ac:dyDescent="0.25"/>
    <row r="205" ht="45.75" customHeight="1" x14ac:dyDescent="0.25"/>
    <row r="206" ht="45.75" customHeight="1" x14ac:dyDescent="0.25"/>
    <row r="207" ht="45.75" customHeight="1" x14ac:dyDescent="0.25"/>
    <row r="208" ht="45.75" customHeight="1" x14ac:dyDescent="0.25"/>
    <row r="209" ht="45.75" customHeight="1" x14ac:dyDescent="0.25"/>
    <row r="210" ht="45.75" customHeight="1" x14ac:dyDescent="0.25"/>
    <row r="211" ht="45.75" customHeight="1" x14ac:dyDescent="0.25"/>
    <row r="212" ht="45.75" customHeight="1" x14ac:dyDescent="0.25"/>
    <row r="213" ht="45.75" customHeight="1" x14ac:dyDescent="0.25"/>
    <row r="214" ht="45.75" customHeight="1" x14ac:dyDescent="0.25"/>
    <row r="215" ht="45.75" customHeight="1" x14ac:dyDescent="0.25"/>
    <row r="216" ht="45.75" customHeight="1" x14ac:dyDescent="0.25"/>
    <row r="217" ht="45.75" customHeight="1" x14ac:dyDescent="0.25"/>
    <row r="218" ht="45.75" customHeight="1" x14ac:dyDescent="0.25"/>
    <row r="219" ht="45.75" customHeight="1" x14ac:dyDescent="0.25"/>
    <row r="220" ht="45.75" customHeight="1" x14ac:dyDescent="0.25"/>
    <row r="221" ht="45.75" customHeight="1" x14ac:dyDescent="0.25"/>
    <row r="222" ht="45.75" customHeight="1" x14ac:dyDescent="0.25"/>
    <row r="223" ht="45.75" customHeight="1" x14ac:dyDescent="0.25"/>
    <row r="224" ht="45.75" customHeight="1" x14ac:dyDescent="0.25"/>
    <row r="225" ht="45.75" customHeight="1" x14ac:dyDescent="0.25"/>
    <row r="226" ht="45.75" customHeight="1" x14ac:dyDescent="0.25"/>
    <row r="227" ht="45.75" customHeight="1" x14ac:dyDescent="0.25"/>
    <row r="228" ht="45.75" customHeight="1" x14ac:dyDescent="0.25"/>
    <row r="229" ht="45.75" customHeight="1" x14ac:dyDescent="0.25"/>
    <row r="230" ht="45.75" customHeight="1" x14ac:dyDescent="0.25"/>
    <row r="231" ht="45.75" customHeight="1" x14ac:dyDescent="0.25"/>
    <row r="232" ht="45.75" customHeight="1" x14ac:dyDescent="0.25"/>
    <row r="233" ht="45.75" customHeight="1" x14ac:dyDescent="0.25"/>
    <row r="234" ht="45.75" customHeight="1" x14ac:dyDescent="0.25"/>
    <row r="235" ht="45.75" customHeight="1" x14ac:dyDescent="0.25"/>
    <row r="236" ht="45.75" customHeight="1" x14ac:dyDescent="0.25"/>
    <row r="237" ht="45.75" customHeight="1" x14ac:dyDescent="0.25"/>
    <row r="238" ht="45.75" customHeight="1" x14ac:dyDescent="0.25"/>
    <row r="239" ht="45.75" customHeight="1" x14ac:dyDescent="0.25"/>
    <row r="240" ht="45.75" customHeight="1" x14ac:dyDescent="0.25"/>
    <row r="241" ht="45.75" customHeight="1" x14ac:dyDescent="0.25"/>
    <row r="242" ht="45.75" customHeight="1" x14ac:dyDescent="0.25"/>
    <row r="243" ht="45.75" customHeight="1" x14ac:dyDescent="0.25"/>
    <row r="244" ht="45.75" customHeight="1" x14ac:dyDescent="0.25"/>
    <row r="245" ht="45.75" customHeight="1" x14ac:dyDescent="0.25"/>
    <row r="246" ht="45.75" customHeight="1" x14ac:dyDescent="0.25"/>
    <row r="247" ht="45.75" customHeight="1" x14ac:dyDescent="0.25"/>
    <row r="248" ht="45.75" customHeight="1" x14ac:dyDescent="0.25"/>
    <row r="249" ht="45.75" customHeight="1" x14ac:dyDescent="0.25"/>
    <row r="250" ht="45.75" customHeight="1" x14ac:dyDescent="0.25"/>
    <row r="251" ht="45.75" customHeight="1" x14ac:dyDescent="0.25"/>
    <row r="252" ht="45.75" customHeight="1" x14ac:dyDescent="0.25"/>
    <row r="253" ht="45.75" customHeight="1" x14ac:dyDescent="0.25"/>
    <row r="254" ht="45.75" customHeight="1" x14ac:dyDescent="0.25"/>
    <row r="255" ht="45.75" customHeight="1" x14ac:dyDescent="0.25"/>
    <row r="256" ht="45.75" customHeight="1" x14ac:dyDescent="0.25"/>
    <row r="257" ht="45.75" customHeight="1" x14ac:dyDescent="0.25"/>
    <row r="258" ht="45.75" customHeight="1" x14ac:dyDescent="0.25"/>
    <row r="259" ht="45.75" customHeight="1" x14ac:dyDescent="0.25"/>
    <row r="260" ht="45.75" customHeight="1" x14ac:dyDescent="0.25"/>
    <row r="261" ht="45.75" customHeight="1" x14ac:dyDescent="0.25"/>
    <row r="262" ht="45.75" customHeight="1" x14ac:dyDescent="0.25"/>
    <row r="263" ht="45.75" customHeight="1" x14ac:dyDescent="0.25"/>
    <row r="264" ht="45.75" customHeight="1" x14ac:dyDescent="0.25"/>
    <row r="265" ht="45.75" customHeight="1" x14ac:dyDescent="0.25"/>
    <row r="266" ht="45.75" customHeight="1" x14ac:dyDescent="0.25"/>
    <row r="267" ht="45.75" customHeight="1" x14ac:dyDescent="0.25"/>
    <row r="268" ht="45.75" customHeight="1" x14ac:dyDescent="0.25"/>
    <row r="269" ht="45.75" customHeight="1" x14ac:dyDescent="0.25"/>
    <row r="270" ht="45.75" customHeight="1" x14ac:dyDescent="0.25"/>
    <row r="271" ht="45.75" customHeight="1" x14ac:dyDescent="0.25"/>
    <row r="272" ht="45.75" customHeight="1" x14ac:dyDescent="0.25"/>
    <row r="273" ht="45.75" customHeight="1" x14ac:dyDescent="0.25"/>
    <row r="274" ht="45.75" customHeight="1" x14ac:dyDescent="0.25"/>
    <row r="275" ht="45.75" customHeight="1" x14ac:dyDescent="0.25"/>
    <row r="276" ht="45.75" customHeight="1" x14ac:dyDescent="0.25"/>
    <row r="277" ht="45.75" customHeight="1" x14ac:dyDescent="0.25"/>
    <row r="278" ht="45.75" customHeight="1" x14ac:dyDescent="0.25"/>
    <row r="279" ht="45.75" customHeight="1" x14ac:dyDescent="0.25"/>
    <row r="280" ht="45.75" customHeight="1" x14ac:dyDescent="0.25"/>
    <row r="281" ht="45.75" customHeight="1" x14ac:dyDescent="0.25"/>
    <row r="282" ht="45.75" customHeight="1" x14ac:dyDescent="0.25"/>
    <row r="283" ht="45.75" customHeight="1" x14ac:dyDescent="0.25"/>
    <row r="284" ht="45.75" customHeight="1" x14ac:dyDescent="0.25"/>
    <row r="285" ht="45.75" customHeight="1" x14ac:dyDescent="0.25"/>
    <row r="286" ht="45.75" customHeight="1" x14ac:dyDescent="0.25"/>
    <row r="287" ht="45.75" customHeight="1" x14ac:dyDescent="0.25"/>
    <row r="288" ht="45.75" customHeight="1" x14ac:dyDescent="0.25"/>
    <row r="289" ht="45.75" customHeight="1" x14ac:dyDescent="0.25"/>
    <row r="290" ht="45.75" customHeight="1" x14ac:dyDescent="0.25"/>
    <row r="291" ht="45.75" customHeight="1" x14ac:dyDescent="0.25"/>
    <row r="292" ht="45.75" customHeight="1" x14ac:dyDescent="0.25"/>
    <row r="293" ht="45.75" customHeight="1" x14ac:dyDescent="0.25"/>
    <row r="294" ht="45.75" customHeight="1" x14ac:dyDescent="0.25"/>
    <row r="295" ht="45.75" customHeight="1" x14ac:dyDescent="0.25"/>
    <row r="296" ht="45.75" customHeight="1" x14ac:dyDescent="0.25"/>
    <row r="297" ht="45.75" customHeight="1" x14ac:dyDescent="0.25"/>
    <row r="298" ht="45.75" customHeight="1" x14ac:dyDescent="0.25"/>
    <row r="299" ht="45.75" customHeight="1" x14ac:dyDescent="0.25"/>
    <row r="300" ht="45.75" customHeight="1" x14ac:dyDescent="0.25"/>
    <row r="301" ht="45.75" customHeight="1" x14ac:dyDescent="0.25"/>
    <row r="302" ht="45.75" customHeight="1" x14ac:dyDescent="0.25"/>
    <row r="303" ht="45.75" customHeight="1" x14ac:dyDescent="0.25"/>
    <row r="304" ht="45.75" customHeight="1" x14ac:dyDescent="0.25"/>
    <row r="305" ht="45.75" customHeight="1" x14ac:dyDescent="0.25"/>
    <row r="306" ht="45.75" customHeight="1" x14ac:dyDescent="0.25"/>
    <row r="307" ht="45.75" customHeight="1" x14ac:dyDescent="0.25"/>
    <row r="308" ht="45.75" customHeight="1" x14ac:dyDescent="0.25"/>
    <row r="309" ht="45.75" customHeight="1" x14ac:dyDescent="0.25"/>
    <row r="310" ht="45.75" customHeight="1" x14ac:dyDescent="0.25"/>
    <row r="311" ht="45.75" customHeight="1" x14ac:dyDescent="0.25"/>
    <row r="312" ht="45.75" customHeight="1" x14ac:dyDescent="0.25"/>
    <row r="313" ht="45.75" customHeight="1" x14ac:dyDescent="0.25"/>
    <row r="314" ht="45.75" customHeight="1" x14ac:dyDescent="0.25"/>
    <row r="315" ht="45.75" customHeight="1" x14ac:dyDescent="0.25"/>
    <row r="316" ht="45.75" customHeight="1" x14ac:dyDescent="0.25"/>
    <row r="317" ht="45.75" customHeight="1" x14ac:dyDescent="0.25"/>
    <row r="318" ht="45.75" customHeight="1" x14ac:dyDescent="0.25"/>
    <row r="319" ht="45.75" customHeight="1" x14ac:dyDescent="0.25"/>
    <row r="320" ht="45.75" customHeight="1" x14ac:dyDescent="0.25"/>
    <row r="321" ht="45.75" customHeight="1" x14ac:dyDescent="0.25"/>
    <row r="322" ht="45.75" customHeight="1" x14ac:dyDescent="0.25"/>
    <row r="323" ht="45.75" customHeight="1" x14ac:dyDescent="0.25"/>
    <row r="324" ht="45.75" customHeight="1" x14ac:dyDescent="0.25"/>
    <row r="325" ht="45.75" customHeight="1" x14ac:dyDescent="0.25"/>
    <row r="326" ht="45.75" customHeight="1" x14ac:dyDescent="0.25"/>
    <row r="327" ht="45.75" customHeight="1" x14ac:dyDescent="0.25"/>
    <row r="328" ht="45.75" customHeight="1" x14ac:dyDescent="0.25"/>
    <row r="329" ht="45.75" customHeight="1" x14ac:dyDescent="0.25"/>
    <row r="330" ht="45.75" customHeight="1" x14ac:dyDescent="0.25"/>
    <row r="331" ht="45.75" customHeight="1" x14ac:dyDescent="0.25"/>
    <row r="332" ht="45.75" customHeight="1" x14ac:dyDescent="0.25"/>
    <row r="333" ht="45.75" customHeight="1" x14ac:dyDescent="0.25"/>
    <row r="334" ht="45.75" customHeight="1" x14ac:dyDescent="0.25"/>
    <row r="335" ht="45.75" customHeight="1" x14ac:dyDescent="0.25"/>
    <row r="336" ht="45.75" customHeight="1" x14ac:dyDescent="0.25"/>
    <row r="337" ht="45.75" customHeight="1" x14ac:dyDescent="0.25"/>
    <row r="338" ht="45.75" customHeight="1" x14ac:dyDescent="0.25"/>
    <row r="339" ht="45.75" customHeight="1" x14ac:dyDescent="0.25"/>
    <row r="340" ht="45.75" customHeight="1" x14ac:dyDescent="0.25"/>
    <row r="341" ht="45.75" customHeight="1" x14ac:dyDescent="0.25"/>
    <row r="342" ht="45.75" customHeight="1" x14ac:dyDescent="0.25"/>
    <row r="343" ht="45.75" customHeight="1" x14ac:dyDescent="0.25"/>
    <row r="344" ht="45.75" customHeight="1" x14ac:dyDescent="0.25"/>
    <row r="345" ht="45.75" customHeight="1" x14ac:dyDescent="0.25"/>
    <row r="346" ht="45.75" customHeight="1" x14ac:dyDescent="0.25"/>
    <row r="347" ht="45.75" customHeight="1" x14ac:dyDescent="0.25"/>
    <row r="348" ht="45.75" customHeight="1" x14ac:dyDescent="0.25"/>
    <row r="349" ht="45.75" customHeight="1" x14ac:dyDescent="0.25"/>
    <row r="350" ht="45.75" customHeight="1" x14ac:dyDescent="0.25"/>
    <row r="351" ht="45.75" customHeight="1" x14ac:dyDescent="0.25"/>
    <row r="352" ht="45.75" customHeight="1" x14ac:dyDescent="0.25"/>
    <row r="353" ht="45.75" customHeight="1" x14ac:dyDescent="0.25"/>
    <row r="354" ht="45.75" customHeight="1" x14ac:dyDescent="0.25"/>
    <row r="355" ht="45.75" customHeight="1" x14ac:dyDescent="0.25"/>
    <row r="356" ht="45.75" customHeight="1" x14ac:dyDescent="0.25"/>
    <row r="357" ht="45.75" customHeight="1" x14ac:dyDescent="0.25"/>
    <row r="358" ht="45.75" customHeight="1" x14ac:dyDescent="0.25"/>
    <row r="359" ht="45.75" customHeight="1" x14ac:dyDescent="0.25"/>
    <row r="360" ht="45.75" customHeight="1" x14ac:dyDescent="0.25"/>
    <row r="361" ht="45.75" customHeight="1" x14ac:dyDescent="0.25"/>
    <row r="362" ht="45.75" customHeight="1" x14ac:dyDescent="0.25"/>
    <row r="363" ht="45.75" customHeight="1" x14ac:dyDescent="0.25"/>
    <row r="364" ht="45.75" customHeight="1" x14ac:dyDescent="0.25"/>
    <row r="365" ht="45.75" customHeight="1" x14ac:dyDescent="0.25"/>
    <row r="366" ht="45.75" customHeight="1" x14ac:dyDescent="0.25"/>
    <row r="367" ht="45.75" customHeight="1" x14ac:dyDescent="0.25"/>
    <row r="368" ht="45.75" customHeight="1" x14ac:dyDescent="0.25"/>
    <row r="369" ht="45.75" customHeight="1" x14ac:dyDescent="0.25"/>
    <row r="370" ht="45.75" customHeight="1" x14ac:dyDescent="0.25"/>
    <row r="371" ht="45.75" customHeight="1" x14ac:dyDescent="0.25"/>
    <row r="372" ht="45.75" customHeight="1" x14ac:dyDescent="0.25"/>
    <row r="373" ht="45.75" customHeight="1" x14ac:dyDescent="0.25"/>
    <row r="374" ht="45.75" customHeight="1" x14ac:dyDescent="0.25"/>
    <row r="375" ht="45.75" customHeight="1" x14ac:dyDescent="0.25"/>
    <row r="376" ht="45.75" customHeight="1" x14ac:dyDescent="0.25"/>
    <row r="377" ht="45.75" customHeight="1" x14ac:dyDescent="0.25"/>
    <row r="378" ht="45.75" customHeight="1" x14ac:dyDescent="0.25"/>
    <row r="379" ht="45.75" customHeight="1" x14ac:dyDescent="0.25"/>
    <row r="380" ht="45.75" customHeight="1" x14ac:dyDescent="0.25"/>
    <row r="381" ht="45.75" customHeight="1" x14ac:dyDescent="0.25"/>
    <row r="382" ht="45.75" customHeight="1" x14ac:dyDescent="0.25"/>
    <row r="383" ht="45.75" customHeight="1" x14ac:dyDescent="0.25"/>
    <row r="384" ht="45.75" customHeight="1" x14ac:dyDescent="0.25"/>
    <row r="385" ht="45.75" customHeight="1" x14ac:dyDescent="0.25"/>
    <row r="386" ht="45.75" customHeight="1" x14ac:dyDescent="0.25"/>
    <row r="387" ht="45.75" customHeight="1" x14ac:dyDescent="0.25"/>
    <row r="388" ht="45.75" customHeight="1" x14ac:dyDescent="0.25"/>
    <row r="389" ht="45.75" customHeight="1" x14ac:dyDescent="0.25"/>
    <row r="390" ht="45.75" customHeight="1" x14ac:dyDescent="0.25"/>
    <row r="391" ht="45.75" customHeight="1" x14ac:dyDescent="0.25"/>
    <row r="392" ht="45.75" customHeight="1" x14ac:dyDescent="0.25"/>
    <row r="393" ht="45.75" customHeight="1" x14ac:dyDescent="0.25"/>
    <row r="394" ht="45.75" customHeight="1" x14ac:dyDescent="0.25"/>
    <row r="395" ht="45.75" customHeight="1" x14ac:dyDescent="0.25"/>
    <row r="396" ht="45.75" customHeight="1" x14ac:dyDescent="0.25"/>
    <row r="397" ht="45.75" customHeight="1" x14ac:dyDescent="0.25"/>
    <row r="398" ht="45.75" customHeight="1" x14ac:dyDescent="0.25"/>
    <row r="399" ht="45.75" customHeight="1" x14ac:dyDescent="0.25"/>
    <row r="400" ht="45.75" customHeight="1" x14ac:dyDescent="0.25"/>
    <row r="401" ht="45.75" customHeight="1" x14ac:dyDescent="0.25"/>
    <row r="402" ht="45.75" customHeight="1" x14ac:dyDescent="0.25"/>
    <row r="403" ht="45.75" customHeight="1" x14ac:dyDescent="0.25"/>
    <row r="404" ht="45.75" customHeight="1" x14ac:dyDescent="0.25"/>
    <row r="405" ht="45.75" customHeight="1" x14ac:dyDescent="0.25"/>
    <row r="406" ht="45.75" customHeight="1" x14ac:dyDescent="0.25"/>
    <row r="407" ht="45.75" customHeight="1" x14ac:dyDescent="0.25"/>
    <row r="408" ht="45.75" customHeight="1" x14ac:dyDescent="0.25"/>
    <row r="409" ht="45.75" customHeight="1" x14ac:dyDescent="0.25"/>
    <row r="410" ht="45.75" customHeight="1" x14ac:dyDescent="0.25"/>
    <row r="411" ht="45.75" customHeight="1" x14ac:dyDescent="0.25"/>
    <row r="412" ht="45.75" customHeight="1" x14ac:dyDescent="0.25"/>
    <row r="413" ht="45.75" customHeight="1" x14ac:dyDescent="0.25"/>
    <row r="414" ht="45.75" customHeight="1" x14ac:dyDescent="0.25"/>
    <row r="415" ht="45.75" customHeight="1" x14ac:dyDescent="0.25"/>
    <row r="416" ht="45.75" customHeight="1" x14ac:dyDescent="0.25"/>
    <row r="417" ht="45.75" customHeight="1" x14ac:dyDescent="0.25"/>
    <row r="418" ht="45.75" customHeight="1" x14ac:dyDescent="0.25"/>
    <row r="419" ht="45.75" customHeight="1" x14ac:dyDescent="0.25"/>
    <row r="420" ht="45.75" customHeight="1" x14ac:dyDescent="0.25"/>
    <row r="421" ht="45.75" customHeight="1" x14ac:dyDescent="0.25"/>
    <row r="422" ht="45.75" customHeight="1" x14ac:dyDescent="0.25"/>
    <row r="423" ht="45.75" customHeight="1" x14ac:dyDescent="0.25"/>
    <row r="424" ht="45.75" customHeight="1" x14ac:dyDescent="0.25"/>
    <row r="425" ht="45.75" customHeight="1" x14ac:dyDescent="0.25"/>
    <row r="426" ht="45.75" customHeight="1" x14ac:dyDescent="0.25"/>
    <row r="427" ht="45.75" customHeight="1" x14ac:dyDescent="0.25"/>
    <row r="428" ht="45.75" customHeight="1" x14ac:dyDescent="0.25"/>
    <row r="429" ht="45.75" customHeight="1" x14ac:dyDescent="0.25"/>
    <row r="430" ht="45.75" customHeight="1" x14ac:dyDescent="0.25"/>
    <row r="431" ht="45.75" customHeight="1" x14ac:dyDescent="0.25"/>
    <row r="432" ht="45.75" customHeight="1" x14ac:dyDescent="0.25"/>
    <row r="433" ht="45.75" customHeight="1" x14ac:dyDescent="0.25"/>
    <row r="434" ht="45.75" customHeight="1" x14ac:dyDescent="0.25"/>
    <row r="435" ht="45.75" customHeight="1" x14ac:dyDescent="0.25"/>
    <row r="436" ht="45.75" customHeight="1" x14ac:dyDescent="0.25"/>
    <row r="437" ht="45.75" customHeight="1" x14ac:dyDescent="0.25"/>
    <row r="438" ht="45.75" customHeight="1" x14ac:dyDescent="0.25"/>
    <row r="439" ht="45.75" customHeight="1" x14ac:dyDescent="0.25"/>
    <row r="440" ht="45.75" customHeight="1" x14ac:dyDescent="0.25"/>
    <row r="441" ht="45.75" customHeight="1" x14ac:dyDescent="0.25"/>
    <row r="442" ht="45.75" customHeight="1" x14ac:dyDescent="0.25"/>
    <row r="443" ht="45.75" customHeight="1" x14ac:dyDescent="0.25"/>
    <row r="444" ht="45.75" customHeight="1" x14ac:dyDescent="0.25"/>
    <row r="445" ht="45.75" customHeight="1" x14ac:dyDescent="0.25"/>
    <row r="446" ht="45.75" customHeight="1" x14ac:dyDescent="0.25"/>
    <row r="447" ht="45.75" customHeight="1" x14ac:dyDescent="0.25"/>
    <row r="448" ht="45.75" customHeight="1" x14ac:dyDescent="0.25"/>
    <row r="449" ht="45.75" customHeight="1" x14ac:dyDescent="0.25"/>
    <row r="450" ht="45.75" customHeight="1" x14ac:dyDescent="0.25"/>
    <row r="451" ht="45.75" customHeight="1" x14ac:dyDescent="0.25"/>
    <row r="452" ht="45.75" customHeight="1" x14ac:dyDescent="0.25"/>
    <row r="453" ht="45.75" customHeight="1" x14ac:dyDescent="0.25"/>
    <row r="454" ht="45.75" customHeight="1" x14ac:dyDescent="0.25"/>
    <row r="455" ht="45.75" customHeight="1" x14ac:dyDescent="0.25"/>
    <row r="456" ht="45.75" customHeight="1" x14ac:dyDescent="0.25"/>
    <row r="457" ht="45.75" customHeight="1" x14ac:dyDescent="0.25"/>
    <row r="458" ht="45.75" customHeight="1" x14ac:dyDescent="0.25"/>
    <row r="459" ht="45.75" customHeight="1" x14ac:dyDescent="0.25"/>
    <row r="460" ht="45.75" customHeight="1" x14ac:dyDescent="0.25"/>
    <row r="461" ht="45.75" customHeight="1" x14ac:dyDescent="0.25"/>
    <row r="462" ht="45.75" customHeight="1" x14ac:dyDescent="0.25"/>
    <row r="463" ht="45.75" customHeight="1" x14ac:dyDescent="0.25"/>
    <row r="464" ht="45.75" customHeight="1" x14ac:dyDescent="0.25"/>
    <row r="465" ht="45.75" customHeight="1" x14ac:dyDescent="0.25"/>
    <row r="466" ht="45.75" customHeight="1" x14ac:dyDescent="0.25"/>
    <row r="467" ht="45.75" customHeight="1" x14ac:dyDescent="0.25"/>
    <row r="468" ht="45.75" customHeight="1" x14ac:dyDescent="0.25"/>
    <row r="469" ht="45.75" customHeight="1" x14ac:dyDescent="0.25"/>
    <row r="470" ht="45.75" customHeight="1" x14ac:dyDescent="0.25"/>
    <row r="471" ht="45.75" customHeight="1" x14ac:dyDescent="0.25"/>
    <row r="472" ht="45.75" customHeight="1" x14ac:dyDescent="0.25"/>
    <row r="473" ht="45.75" customHeight="1" x14ac:dyDescent="0.25"/>
    <row r="474" ht="45.75" customHeight="1" x14ac:dyDescent="0.25"/>
    <row r="475" ht="45.75" customHeight="1" x14ac:dyDescent="0.25"/>
    <row r="476" ht="45.75" customHeight="1" x14ac:dyDescent="0.25"/>
    <row r="477" ht="45.75" customHeight="1" x14ac:dyDescent="0.25"/>
    <row r="478" ht="45.75" customHeight="1" x14ac:dyDescent="0.25"/>
    <row r="479" ht="45.75" customHeight="1" x14ac:dyDescent="0.25"/>
    <row r="480" ht="45.75" customHeight="1" x14ac:dyDescent="0.25"/>
    <row r="481" ht="45.75" customHeight="1" x14ac:dyDescent="0.25"/>
    <row r="482" ht="45.75" customHeight="1" x14ac:dyDescent="0.25"/>
    <row r="483" ht="45.75" customHeight="1" x14ac:dyDescent="0.25"/>
    <row r="484" ht="45.75" customHeight="1" x14ac:dyDescent="0.25"/>
    <row r="485" ht="45.75" customHeight="1" x14ac:dyDescent="0.25"/>
    <row r="486" ht="45.75" customHeight="1" x14ac:dyDescent="0.25"/>
    <row r="487" ht="45.75" customHeight="1" x14ac:dyDescent="0.25"/>
    <row r="488" ht="45.75" customHeight="1" x14ac:dyDescent="0.25"/>
    <row r="489" ht="45.75" customHeight="1" x14ac:dyDescent="0.25"/>
    <row r="490" ht="45.75" customHeight="1" x14ac:dyDescent="0.25"/>
    <row r="491" ht="45.75" customHeight="1" x14ac:dyDescent="0.25"/>
    <row r="492" ht="45.75" customHeight="1" x14ac:dyDescent="0.25"/>
    <row r="493" ht="45.75" customHeight="1" x14ac:dyDescent="0.25"/>
    <row r="494" ht="45.75" customHeight="1" x14ac:dyDescent="0.25"/>
    <row r="495" ht="45.75" customHeight="1" x14ac:dyDescent="0.25"/>
    <row r="496" ht="45.75" customHeight="1" x14ac:dyDescent="0.25"/>
    <row r="497" ht="45.75" customHeight="1" x14ac:dyDescent="0.25"/>
    <row r="498" ht="45.75" customHeight="1" x14ac:dyDescent="0.25"/>
    <row r="499" ht="45.75" customHeight="1" x14ac:dyDescent="0.25"/>
    <row r="500" ht="45.75" customHeight="1" x14ac:dyDescent="0.25"/>
    <row r="501" ht="45.75" customHeight="1" x14ac:dyDescent="0.25"/>
    <row r="502" ht="45.75" customHeight="1" x14ac:dyDescent="0.25"/>
    <row r="503" ht="45.75" customHeight="1" x14ac:dyDescent="0.25"/>
    <row r="504" ht="45.75" customHeight="1" x14ac:dyDescent="0.25"/>
    <row r="505" ht="45.75" customHeight="1" x14ac:dyDescent="0.25"/>
    <row r="506" ht="45.75" customHeight="1" x14ac:dyDescent="0.25"/>
    <row r="507" ht="45.75" customHeight="1" x14ac:dyDescent="0.25"/>
    <row r="508" ht="45.75" customHeight="1" x14ac:dyDescent="0.25"/>
    <row r="509" ht="45.75" customHeight="1" x14ac:dyDescent="0.25"/>
    <row r="510" ht="45.75" customHeight="1" x14ac:dyDescent="0.25"/>
    <row r="511" ht="45.75" customHeight="1" x14ac:dyDescent="0.25"/>
    <row r="512" ht="45.75" customHeight="1" x14ac:dyDescent="0.25"/>
    <row r="513" ht="45.75" customHeight="1" x14ac:dyDescent="0.25"/>
    <row r="514" ht="45.75" customHeight="1" x14ac:dyDescent="0.25"/>
    <row r="515" ht="45.75" customHeight="1" x14ac:dyDescent="0.25"/>
    <row r="516" ht="45.75" customHeight="1" x14ac:dyDescent="0.25"/>
    <row r="517" ht="45.75" customHeight="1" x14ac:dyDescent="0.25"/>
    <row r="518" ht="45.75" customHeight="1" x14ac:dyDescent="0.25"/>
    <row r="519" ht="45.75" customHeight="1" x14ac:dyDescent="0.25"/>
    <row r="520" ht="45.75" customHeight="1" x14ac:dyDescent="0.25"/>
    <row r="521" ht="45.75" customHeight="1" x14ac:dyDescent="0.25"/>
    <row r="522" ht="45.75" customHeight="1" x14ac:dyDescent="0.25"/>
    <row r="523" ht="45.75" customHeight="1" x14ac:dyDescent="0.25"/>
    <row r="524" ht="45.75" customHeight="1" x14ac:dyDescent="0.25"/>
    <row r="525" ht="45.75" customHeight="1" x14ac:dyDescent="0.25"/>
    <row r="526" ht="45.75" customHeight="1" x14ac:dyDescent="0.25"/>
    <row r="527" ht="45.75" customHeight="1" x14ac:dyDescent="0.25"/>
    <row r="528" ht="45.75" customHeight="1" x14ac:dyDescent="0.25"/>
    <row r="529" ht="45.75" customHeight="1" x14ac:dyDescent="0.25"/>
    <row r="530" ht="45.75" customHeight="1" x14ac:dyDescent="0.25"/>
    <row r="531" ht="45.75" customHeight="1" x14ac:dyDescent="0.25"/>
    <row r="532" ht="45.75" customHeight="1" x14ac:dyDescent="0.25"/>
    <row r="533" ht="45.75" customHeight="1" x14ac:dyDescent="0.25"/>
    <row r="534" ht="45.75" customHeight="1" x14ac:dyDescent="0.25"/>
    <row r="535" ht="45.75" customHeight="1" x14ac:dyDescent="0.25"/>
    <row r="536" ht="45.75" customHeight="1" x14ac:dyDescent="0.25"/>
    <row r="537" ht="45.75" customHeight="1" x14ac:dyDescent="0.25"/>
    <row r="538" ht="45.75" customHeight="1" x14ac:dyDescent="0.25"/>
    <row r="539" ht="45.75" customHeight="1" x14ac:dyDescent="0.25"/>
    <row r="540" ht="45.75" customHeight="1" x14ac:dyDescent="0.25"/>
    <row r="541" ht="45.75" customHeight="1" x14ac:dyDescent="0.25"/>
    <row r="542" ht="45.75" customHeight="1" x14ac:dyDescent="0.25"/>
    <row r="543" ht="45.75" customHeight="1" x14ac:dyDescent="0.25"/>
    <row r="544" ht="45.75" customHeight="1" x14ac:dyDescent="0.25"/>
    <row r="545" ht="45.75" customHeight="1" x14ac:dyDescent="0.25"/>
    <row r="546" ht="45.75" customHeight="1" x14ac:dyDescent="0.25"/>
    <row r="547" ht="45.75" customHeight="1" x14ac:dyDescent="0.25"/>
    <row r="548" ht="45.75" customHeight="1" x14ac:dyDescent="0.25"/>
    <row r="549" ht="45.75" customHeight="1" x14ac:dyDescent="0.25"/>
    <row r="550" ht="45.75" customHeight="1" x14ac:dyDescent="0.25"/>
    <row r="551" ht="45.75" customHeight="1" x14ac:dyDescent="0.25"/>
    <row r="552" ht="45.75" customHeight="1" x14ac:dyDescent="0.25"/>
    <row r="553" ht="45.75" customHeight="1" x14ac:dyDescent="0.25"/>
    <row r="554" ht="45.75" customHeight="1" x14ac:dyDescent="0.25"/>
    <row r="555" ht="45.75" customHeight="1" x14ac:dyDescent="0.25"/>
    <row r="556" ht="45.75" customHeight="1" x14ac:dyDescent="0.25"/>
    <row r="557" ht="45.75" customHeight="1" x14ac:dyDescent="0.25"/>
    <row r="558" ht="45.75" customHeight="1" x14ac:dyDescent="0.25"/>
    <row r="559" ht="45.75" customHeight="1" x14ac:dyDescent="0.25"/>
    <row r="560" ht="45.75" customHeight="1" x14ac:dyDescent="0.25"/>
    <row r="561" ht="45.75" customHeight="1" x14ac:dyDescent="0.25"/>
    <row r="562" ht="45.75" customHeight="1" x14ac:dyDescent="0.25"/>
    <row r="563" ht="45.75" customHeight="1" x14ac:dyDescent="0.25"/>
    <row r="564" ht="45.75" customHeight="1" x14ac:dyDescent="0.25"/>
    <row r="565" ht="45.75" customHeight="1" x14ac:dyDescent="0.25"/>
    <row r="566" ht="45.75" customHeight="1" x14ac:dyDescent="0.25"/>
    <row r="567" ht="45.75" customHeight="1" x14ac:dyDescent="0.25"/>
    <row r="568" ht="45.75" customHeight="1" x14ac:dyDescent="0.25"/>
    <row r="569" ht="45.75" customHeight="1" x14ac:dyDescent="0.25"/>
    <row r="570" ht="45.75" customHeight="1" x14ac:dyDescent="0.25"/>
    <row r="571" ht="45.75" customHeight="1" x14ac:dyDescent="0.25"/>
    <row r="572" ht="45.75" customHeight="1" x14ac:dyDescent="0.25"/>
    <row r="573" ht="45.75" customHeight="1" x14ac:dyDescent="0.25"/>
    <row r="574" ht="45.75" customHeight="1" x14ac:dyDescent="0.25"/>
    <row r="575" ht="45.75" customHeight="1" x14ac:dyDescent="0.25"/>
    <row r="576" ht="45.75" customHeight="1" x14ac:dyDescent="0.25"/>
    <row r="577" ht="45.75" customHeight="1" x14ac:dyDescent="0.25"/>
    <row r="578" ht="45.75" customHeight="1" x14ac:dyDescent="0.25"/>
    <row r="579" ht="45.75" customHeight="1" x14ac:dyDescent="0.25"/>
    <row r="580" ht="45.75" customHeight="1" x14ac:dyDescent="0.25"/>
    <row r="581" ht="45.75" customHeight="1" x14ac:dyDescent="0.25"/>
    <row r="582" ht="45.75" customHeight="1" x14ac:dyDescent="0.25"/>
    <row r="583" ht="45.75" customHeight="1" x14ac:dyDescent="0.25"/>
    <row r="584" ht="45.75" customHeight="1" x14ac:dyDescent="0.25"/>
    <row r="585" ht="45.75" customHeight="1" x14ac:dyDescent="0.25"/>
    <row r="586" ht="45.75" customHeight="1" x14ac:dyDescent="0.25"/>
    <row r="587" ht="45.75" customHeight="1" x14ac:dyDescent="0.25"/>
    <row r="588" ht="45.75" customHeight="1" x14ac:dyDescent="0.25"/>
    <row r="589" ht="45.75" customHeight="1" x14ac:dyDescent="0.25"/>
    <row r="590" ht="45.75" customHeight="1" x14ac:dyDescent="0.25"/>
    <row r="591" ht="45.75" customHeight="1" x14ac:dyDescent="0.25"/>
    <row r="592" ht="45.75" customHeight="1" x14ac:dyDescent="0.25"/>
    <row r="593" ht="45.75" customHeight="1" x14ac:dyDescent="0.25"/>
    <row r="594" ht="45.75" customHeight="1" x14ac:dyDescent="0.25"/>
    <row r="595" ht="45.75" customHeight="1" x14ac:dyDescent="0.25"/>
    <row r="596" ht="45.75" customHeight="1" x14ac:dyDescent="0.25"/>
    <row r="597" ht="45.75" customHeight="1" x14ac:dyDescent="0.25"/>
    <row r="598" ht="45.75" customHeight="1" x14ac:dyDescent="0.25"/>
    <row r="599" ht="45.75" customHeight="1" x14ac:dyDescent="0.25"/>
    <row r="600" ht="45.75" customHeight="1" x14ac:dyDescent="0.25"/>
    <row r="601" ht="45.75" customHeight="1" x14ac:dyDescent="0.25"/>
    <row r="602" ht="45.75" customHeight="1" x14ac:dyDescent="0.25"/>
    <row r="603" ht="45.75" customHeight="1" x14ac:dyDescent="0.25"/>
    <row r="604" ht="45.75" customHeight="1" x14ac:dyDescent="0.25"/>
    <row r="605" ht="45.75" customHeight="1" x14ac:dyDescent="0.25"/>
    <row r="606" ht="45.75" customHeight="1" x14ac:dyDescent="0.25"/>
    <row r="607" ht="45.75" customHeight="1" x14ac:dyDescent="0.25"/>
    <row r="608" ht="45.75" customHeight="1" x14ac:dyDescent="0.25"/>
    <row r="609" ht="45.75" customHeight="1" x14ac:dyDescent="0.25"/>
    <row r="610" ht="45.75" customHeight="1" x14ac:dyDescent="0.25"/>
    <row r="611" ht="45.75" customHeight="1" x14ac:dyDescent="0.25"/>
    <row r="612" ht="45.75" customHeight="1" x14ac:dyDescent="0.25"/>
    <row r="613" ht="45.75" customHeight="1" x14ac:dyDescent="0.25"/>
    <row r="614" ht="45.75" customHeight="1" x14ac:dyDescent="0.25"/>
    <row r="615" ht="45.75" customHeight="1" x14ac:dyDescent="0.25"/>
    <row r="616" ht="45.75" customHeight="1" x14ac:dyDescent="0.25"/>
    <row r="617" ht="45.75" customHeight="1" x14ac:dyDescent="0.25"/>
    <row r="618" ht="45.75" customHeight="1" x14ac:dyDescent="0.25"/>
    <row r="619" ht="45.75" customHeight="1" x14ac:dyDescent="0.25"/>
    <row r="620" ht="45.75" customHeight="1" x14ac:dyDescent="0.25"/>
    <row r="621" ht="45.75" customHeight="1" x14ac:dyDescent="0.25"/>
    <row r="622" ht="45.75" customHeight="1" x14ac:dyDescent="0.25"/>
    <row r="623" ht="45.75" customHeight="1" x14ac:dyDescent="0.25"/>
    <row r="624" ht="45.75" customHeight="1" x14ac:dyDescent="0.25"/>
    <row r="625" ht="45.75" customHeight="1" x14ac:dyDescent="0.25"/>
    <row r="626" ht="45.75" customHeight="1" x14ac:dyDescent="0.25"/>
    <row r="627" ht="45.75" customHeight="1" x14ac:dyDescent="0.25"/>
    <row r="628" ht="45.75" customHeight="1" x14ac:dyDescent="0.25"/>
    <row r="629" ht="45.75" customHeight="1" x14ac:dyDescent="0.25"/>
    <row r="630" ht="45.75" customHeight="1" x14ac:dyDescent="0.25"/>
    <row r="631" ht="45.75" customHeight="1" x14ac:dyDescent="0.25"/>
    <row r="632" ht="45.75" customHeight="1" x14ac:dyDescent="0.25"/>
    <row r="633" ht="45.75" customHeight="1" x14ac:dyDescent="0.25"/>
    <row r="634" ht="45.75" customHeight="1" x14ac:dyDescent="0.25"/>
    <row r="635" ht="45.75" customHeight="1" x14ac:dyDescent="0.25"/>
    <row r="636" ht="45.75" customHeight="1" x14ac:dyDescent="0.25"/>
    <row r="637" ht="45.75" customHeight="1" x14ac:dyDescent="0.25"/>
    <row r="638" ht="45.75" customHeight="1" x14ac:dyDescent="0.25"/>
    <row r="639" ht="45.75" customHeight="1" x14ac:dyDescent="0.25"/>
    <row r="640" ht="45.75" customHeight="1" x14ac:dyDescent="0.25"/>
    <row r="641" ht="45.75" customHeight="1" x14ac:dyDescent="0.25"/>
    <row r="642" ht="45.75" customHeight="1" x14ac:dyDescent="0.25"/>
    <row r="643" ht="45.75" customHeight="1" x14ac:dyDescent="0.25"/>
    <row r="644" ht="45.75" customHeight="1" x14ac:dyDescent="0.25"/>
    <row r="645" ht="45.75" customHeight="1" x14ac:dyDescent="0.25"/>
    <row r="646" ht="45.75" customHeight="1" x14ac:dyDescent="0.25"/>
    <row r="647" ht="45.75" customHeight="1" x14ac:dyDescent="0.25"/>
    <row r="648" ht="45.75" customHeight="1" x14ac:dyDescent="0.25"/>
    <row r="649" ht="45.75" customHeight="1" x14ac:dyDescent="0.25"/>
    <row r="650" ht="45.75" customHeight="1" x14ac:dyDescent="0.25"/>
    <row r="651" ht="45.75" customHeight="1" x14ac:dyDescent="0.25"/>
    <row r="652" ht="45.75" customHeight="1" x14ac:dyDescent="0.25"/>
    <row r="653" ht="45.75" customHeight="1" x14ac:dyDescent="0.25"/>
    <row r="654" ht="45.75" customHeight="1" x14ac:dyDescent="0.25"/>
    <row r="655" ht="45.75" customHeight="1" x14ac:dyDescent="0.25"/>
    <row r="656" ht="45.75" customHeight="1" x14ac:dyDescent="0.25"/>
    <row r="657" ht="45.75" customHeight="1" x14ac:dyDescent="0.25"/>
    <row r="658" ht="45.75" customHeight="1" x14ac:dyDescent="0.25"/>
    <row r="659" ht="45.75" customHeight="1" x14ac:dyDescent="0.25"/>
    <row r="660" ht="45.75" customHeight="1" x14ac:dyDescent="0.25"/>
    <row r="661" ht="45.75" customHeight="1" x14ac:dyDescent="0.25"/>
    <row r="662" ht="45.75" customHeight="1" x14ac:dyDescent="0.25"/>
    <row r="663" ht="45.75" customHeight="1" x14ac:dyDescent="0.25"/>
    <row r="664" ht="45.75" customHeight="1" x14ac:dyDescent="0.25"/>
    <row r="665" ht="45.75" customHeight="1" x14ac:dyDescent="0.25"/>
    <row r="666" ht="45.75" customHeight="1" x14ac:dyDescent="0.25"/>
    <row r="667" ht="45.75" customHeight="1" x14ac:dyDescent="0.25"/>
    <row r="668" ht="45.75" customHeight="1" x14ac:dyDescent="0.25"/>
    <row r="669" ht="45.75" customHeight="1" x14ac:dyDescent="0.25"/>
    <row r="670" ht="45.75" customHeight="1" x14ac:dyDescent="0.25"/>
    <row r="671" ht="45.75" customHeight="1" x14ac:dyDescent="0.25"/>
    <row r="672" ht="45.75" customHeight="1" x14ac:dyDescent="0.25"/>
    <row r="673" ht="45.75" customHeight="1" x14ac:dyDescent="0.25"/>
    <row r="674" ht="45.75" customHeight="1" x14ac:dyDescent="0.25"/>
    <row r="675" ht="45.75" customHeight="1" x14ac:dyDescent="0.25"/>
    <row r="676" ht="45.75" customHeight="1" x14ac:dyDescent="0.25"/>
    <row r="677" ht="45.75" customHeight="1" x14ac:dyDescent="0.25"/>
    <row r="678" ht="45.75" customHeight="1" x14ac:dyDescent="0.25"/>
    <row r="679" ht="45.75" customHeight="1" x14ac:dyDescent="0.25"/>
    <row r="680" ht="45.75" customHeight="1" x14ac:dyDescent="0.25"/>
    <row r="681" ht="45.75" customHeight="1" x14ac:dyDescent="0.25"/>
    <row r="682" ht="45.75" customHeight="1" x14ac:dyDescent="0.25"/>
    <row r="683" ht="45.75" customHeight="1" x14ac:dyDescent="0.25"/>
    <row r="684" ht="45.75" customHeight="1" x14ac:dyDescent="0.25"/>
    <row r="685" ht="45.75" customHeight="1" x14ac:dyDescent="0.25"/>
    <row r="686" ht="45.75" customHeight="1" x14ac:dyDescent="0.25"/>
    <row r="687" ht="45.75" customHeight="1" x14ac:dyDescent="0.25"/>
    <row r="688" ht="45.75" customHeight="1" x14ac:dyDescent="0.25"/>
    <row r="689" ht="45.75" customHeight="1" x14ac:dyDescent="0.25"/>
    <row r="690" ht="45.75" customHeight="1" x14ac:dyDescent="0.25"/>
    <row r="691" ht="45.75" customHeight="1" x14ac:dyDescent="0.25"/>
    <row r="692" ht="45.75" customHeight="1" x14ac:dyDescent="0.25"/>
    <row r="693" ht="45.75" customHeight="1" x14ac:dyDescent="0.25"/>
    <row r="694" ht="45.75" customHeight="1" x14ac:dyDescent="0.25"/>
    <row r="695" ht="45.75" customHeight="1" x14ac:dyDescent="0.25"/>
    <row r="696" ht="45.75" customHeight="1" x14ac:dyDescent="0.25"/>
    <row r="697" ht="45.75" customHeight="1" x14ac:dyDescent="0.25"/>
    <row r="698" ht="45.75" customHeight="1" x14ac:dyDescent="0.25"/>
    <row r="699" ht="45.75" customHeight="1" x14ac:dyDescent="0.25"/>
    <row r="700" ht="45.75" customHeight="1" x14ac:dyDescent="0.25"/>
    <row r="701" ht="45.75" customHeight="1" x14ac:dyDescent="0.25"/>
    <row r="702" ht="45.75" customHeight="1" x14ac:dyDescent="0.25"/>
    <row r="703" ht="45.75" customHeight="1" x14ac:dyDescent="0.25"/>
    <row r="704" ht="45.75" customHeight="1" x14ac:dyDescent="0.25"/>
    <row r="705" ht="45.75" customHeight="1" x14ac:dyDescent="0.25"/>
    <row r="706" ht="45.75" customHeight="1" x14ac:dyDescent="0.25"/>
    <row r="707" ht="45.75" customHeight="1" x14ac:dyDescent="0.25"/>
    <row r="708" ht="45.75" customHeight="1" x14ac:dyDescent="0.25"/>
    <row r="709" ht="45.75" customHeight="1" x14ac:dyDescent="0.25"/>
    <row r="710" ht="45.75" customHeight="1" x14ac:dyDescent="0.25"/>
    <row r="711" ht="45.75" customHeight="1" x14ac:dyDescent="0.25"/>
    <row r="712" ht="45.75" customHeight="1" x14ac:dyDescent="0.25"/>
    <row r="713" ht="45.75" customHeight="1" x14ac:dyDescent="0.25"/>
    <row r="714" ht="45.75" customHeight="1" x14ac:dyDescent="0.25"/>
    <row r="715" ht="45.75" customHeight="1" x14ac:dyDescent="0.25"/>
    <row r="716" ht="45.75" customHeight="1" x14ac:dyDescent="0.25"/>
    <row r="717" ht="45.75" customHeight="1" x14ac:dyDescent="0.25"/>
    <row r="718" ht="45.75" customHeight="1" x14ac:dyDescent="0.25"/>
    <row r="719" ht="45.75" customHeight="1" x14ac:dyDescent="0.25"/>
    <row r="720" ht="45.75" customHeight="1" x14ac:dyDescent="0.25"/>
    <row r="721" ht="45.75" customHeight="1" x14ac:dyDescent="0.25"/>
    <row r="722" ht="45.75" customHeight="1" x14ac:dyDescent="0.25"/>
    <row r="723" ht="45.75" customHeight="1" x14ac:dyDescent="0.25"/>
    <row r="724" ht="45.75" customHeight="1" x14ac:dyDescent="0.25"/>
    <row r="725" ht="45.75" customHeight="1" x14ac:dyDescent="0.25"/>
    <row r="726" ht="45.75" customHeight="1" x14ac:dyDescent="0.25"/>
    <row r="727" ht="45.75" customHeight="1" x14ac:dyDescent="0.25"/>
    <row r="728" ht="45.75" customHeight="1" x14ac:dyDescent="0.25"/>
    <row r="729" ht="45.75" customHeight="1" x14ac:dyDescent="0.25"/>
    <row r="730" ht="45.75" customHeight="1" x14ac:dyDescent="0.25"/>
    <row r="731" ht="45.75" customHeight="1" x14ac:dyDescent="0.25"/>
    <row r="732" ht="45.75" customHeight="1" x14ac:dyDescent="0.25"/>
    <row r="733" ht="45.75" customHeight="1" x14ac:dyDescent="0.25"/>
    <row r="734" ht="45.75" customHeight="1" x14ac:dyDescent="0.25"/>
    <row r="735" ht="45.75" customHeight="1" x14ac:dyDescent="0.25"/>
    <row r="736" ht="45.75" customHeight="1" x14ac:dyDescent="0.25"/>
    <row r="737" ht="45.75" customHeight="1" x14ac:dyDescent="0.25"/>
    <row r="738" ht="45.75" customHeight="1" x14ac:dyDescent="0.25"/>
    <row r="739" ht="45.75" customHeight="1" x14ac:dyDescent="0.25"/>
    <row r="740" ht="45.75" customHeight="1" x14ac:dyDescent="0.25"/>
    <row r="741" ht="45.75" customHeight="1" x14ac:dyDescent="0.25"/>
    <row r="742" ht="45.75" customHeight="1" x14ac:dyDescent="0.25"/>
    <row r="743" ht="45.75" customHeight="1" x14ac:dyDescent="0.25"/>
    <row r="744" ht="45.75" customHeight="1" x14ac:dyDescent="0.25"/>
    <row r="745" ht="45.75" customHeight="1" x14ac:dyDescent="0.25"/>
    <row r="746" ht="45.75" customHeight="1" x14ac:dyDescent="0.25"/>
    <row r="747" ht="45.75" customHeight="1" x14ac:dyDescent="0.25"/>
    <row r="748" ht="45.75" customHeight="1" x14ac:dyDescent="0.25"/>
    <row r="749" ht="45.75" customHeight="1" x14ac:dyDescent="0.25"/>
    <row r="750" ht="45.75" customHeight="1" x14ac:dyDescent="0.25"/>
    <row r="751" ht="45.75" customHeight="1" x14ac:dyDescent="0.25"/>
    <row r="752" ht="45.75" customHeight="1" x14ac:dyDescent="0.25"/>
    <row r="753" ht="45.75" customHeight="1" x14ac:dyDescent="0.25"/>
    <row r="754" ht="45.75" customHeight="1" x14ac:dyDescent="0.25"/>
    <row r="755" ht="45.75" customHeight="1" x14ac:dyDescent="0.25"/>
    <row r="756" ht="45.75" customHeight="1" x14ac:dyDescent="0.25"/>
    <row r="757" ht="45.75" customHeight="1" x14ac:dyDescent="0.25"/>
    <row r="758" ht="45.75" customHeight="1" x14ac:dyDescent="0.25"/>
    <row r="759" ht="45.75" customHeight="1" x14ac:dyDescent="0.25"/>
    <row r="760" ht="45.75" customHeight="1" x14ac:dyDescent="0.25"/>
    <row r="761" ht="45.75" customHeight="1" x14ac:dyDescent="0.25"/>
    <row r="762" ht="45.75" customHeight="1" x14ac:dyDescent="0.25"/>
    <row r="763" ht="45.75" customHeight="1" x14ac:dyDescent="0.25"/>
    <row r="764" ht="45.75" customHeight="1" x14ac:dyDescent="0.25"/>
    <row r="765" ht="45.75" customHeight="1" x14ac:dyDescent="0.25"/>
    <row r="766" ht="45.75" customHeight="1" x14ac:dyDescent="0.25"/>
    <row r="767" ht="45.75" customHeight="1" x14ac:dyDescent="0.25"/>
    <row r="768" ht="45.75" customHeight="1" x14ac:dyDescent="0.25"/>
    <row r="769" ht="45.75" customHeight="1" x14ac:dyDescent="0.25"/>
    <row r="770" ht="45.75" customHeight="1" x14ac:dyDescent="0.25"/>
    <row r="771" ht="45.75" customHeight="1" x14ac:dyDescent="0.25"/>
    <row r="772" ht="45.75" customHeight="1" x14ac:dyDescent="0.25"/>
    <row r="773" ht="45.75" customHeight="1" x14ac:dyDescent="0.25"/>
    <row r="774" ht="45.75" customHeight="1" x14ac:dyDescent="0.25"/>
    <row r="775" ht="45.75" customHeight="1" x14ac:dyDescent="0.25"/>
    <row r="776" ht="45.75" customHeight="1" x14ac:dyDescent="0.25"/>
    <row r="777" ht="45.75" customHeight="1" x14ac:dyDescent="0.25"/>
    <row r="778" ht="45.75" customHeight="1" x14ac:dyDescent="0.25"/>
    <row r="779" ht="45.75" customHeight="1" x14ac:dyDescent="0.25"/>
    <row r="780" ht="45.75" customHeight="1" x14ac:dyDescent="0.25"/>
    <row r="781" ht="45.75" customHeight="1" x14ac:dyDescent="0.25"/>
    <row r="782" ht="45.75" customHeight="1" x14ac:dyDescent="0.25"/>
    <row r="783" ht="45.75" customHeight="1" x14ac:dyDescent="0.25"/>
    <row r="784" ht="45.75" customHeight="1" x14ac:dyDescent="0.25"/>
    <row r="785" ht="45.75" customHeight="1" x14ac:dyDescent="0.25"/>
    <row r="786" ht="45.75" customHeight="1" x14ac:dyDescent="0.25"/>
    <row r="787" ht="45.75" customHeight="1" x14ac:dyDescent="0.25"/>
    <row r="788" ht="45.75" customHeight="1" x14ac:dyDescent="0.25"/>
    <row r="789" ht="45.75" customHeight="1" x14ac:dyDescent="0.25"/>
    <row r="790" ht="45.75" customHeight="1" x14ac:dyDescent="0.25"/>
    <row r="791" ht="45.75" customHeight="1" x14ac:dyDescent="0.25"/>
    <row r="792" ht="45.75" customHeight="1" x14ac:dyDescent="0.25"/>
    <row r="793" ht="45.75" customHeight="1" x14ac:dyDescent="0.25"/>
    <row r="794" ht="45.75" customHeight="1" x14ac:dyDescent="0.25"/>
    <row r="795" ht="45.75" customHeight="1" x14ac:dyDescent="0.25"/>
    <row r="796" ht="45.75" customHeight="1" x14ac:dyDescent="0.25"/>
    <row r="797" ht="45.75" customHeight="1" x14ac:dyDescent="0.25"/>
    <row r="798" ht="45.75" customHeight="1" x14ac:dyDescent="0.25"/>
    <row r="799" ht="45.75" customHeight="1" x14ac:dyDescent="0.25"/>
    <row r="800" ht="45.75" customHeight="1" x14ac:dyDescent="0.25"/>
    <row r="801" ht="45.75" customHeight="1" x14ac:dyDescent="0.25"/>
    <row r="802" ht="45.75" customHeight="1" x14ac:dyDescent="0.25"/>
    <row r="803" ht="45.75" customHeight="1" x14ac:dyDescent="0.25"/>
    <row r="804" ht="45.75" customHeight="1" x14ac:dyDescent="0.25"/>
    <row r="805" ht="45.75" customHeight="1" x14ac:dyDescent="0.25"/>
    <row r="806" ht="45.75" customHeight="1" x14ac:dyDescent="0.25"/>
    <row r="807" ht="45.75" customHeight="1" x14ac:dyDescent="0.25"/>
    <row r="808" ht="45.75" customHeight="1" x14ac:dyDescent="0.25"/>
    <row r="809" ht="45.75" customHeight="1" x14ac:dyDescent="0.25"/>
    <row r="810" ht="45.75" customHeight="1" x14ac:dyDescent="0.25"/>
    <row r="811" ht="45.75" customHeight="1" x14ac:dyDescent="0.25"/>
    <row r="812" ht="45.75" customHeight="1" x14ac:dyDescent="0.25"/>
    <row r="813" ht="45.75" customHeight="1" x14ac:dyDescent="0.25"/>
    <row r="814" ht="45.75" customHeight="1" x14ac:dyDescent="0.25"/>
    <row r="815" ht="45.75" customHeight="1" x14ac:dyDescent="0.25"/>
    <row r="816" ht="45.75" customHeight="1" x14ac:dyDescent="0.25"/>
    <row r="817" ht="45.75" customHeight="1" x14ac:dyDescent="0.25"/>
    <row r="818" ht="45.75" customHeight="1" x14ac:dyDescent="0.25"/>
    <row r="819" ht="45.75" customHeight="1" x14ac:dyDescent="0.25"/>
    <row r="820" ht="45.75" customHeight="1" x14ac:dyDescent="0.25"/>
    <row r="821" ht="45.75" customHeight="1" x14ac:dyDescent="0.25"/>
    <row r="822" ht="45.75" customHeight="1" x14ac:dyDescent="0.25"/>
    <row r="823" ht="45.75" customHeight="1" x14ac:dyDescent="0.25"/>
    <row r="824" ht="45.75" customHeight="1" x14ac:dyDescent="0.25"/>
    <row r="825" ht="45.75" customHeight="1" x14ac:dyDescent="0.25"/>
    <row r="826" ht="45.75" customHeight="1" x14ac:dyDescent="0.25"/>
    <row r="827" ht="45.75" customHeight="1" x14ac:dyDescent="0.25"/>
    <row r="828" ht="45.75" customHeight="1" x14ac:dyDescent="0.25"/>
    <row r="829" ht="45.75" customHeight="1" x14ac:dyDescent="0.25"/>
    <row r="830" ht="45.75" customHeight="1" x14ac:dyDescent="0.25"/>
    <row r="831" ht="45.75" customHeight="1" x14ac:dyDescent="0.25"/>
    <row r="832" ht="45.75" customHeight="1" x14ac:dyDescent="0.25"/>
    <row r="833" ht="45.75" customHeight="1" x14ac:dyDescent="0.25"/>
    <row r="834" ht="45.75" customHeight="1" x14ac:dyDescent="0.25"/>
    <row r="835" ht="45.75" customHeight="1" x14ac:dyDescent="0.25"/>
    <row r="836" ht="45.75" customHeight="1" x14ac:dyDescent="0.25"/>
    <row r="837" ht="45.75" customHeight="1" x14ac:dyDescent="0.25"/>
    <row r="838" ht="45.75" customHeight="1" x14ac:dyDescent="0.25"/>
    <row r="839" ht="45.75" customHeight="1" x14ac:dyDescent="0.25"/>
    <row r="840" ht="45.75" customHeight="1" x14ac:dyDescent="0.25"/>
    <row r="841" ht="45.75" customHeight="1" x14ac:dyDescent="0.25"/>
    <row r="842" ht="45.75" customHeight="1" x14ac:dyDescent="0.25"/>
    <row r="843" ht="45.75" customHeight="1" x14ac:dyDescent="0.25"/>
    <row r="844" ht="45.75" customHeight="1" x14ac:dyDescent="0.25"/>
    <row r="845" ht="45.75" customHeight="1" x14ac:dyDescent="0.25"/>
    <row r="846" ht="45.75" customHeight="1" x14ac:dyDescent="0.25"/>
    <row r="847" ht="45.75" customHeight="1" x14ac:dyDescent="0.25"/>
    <row r="848" ht="45.75" customHeight="1" x14ac:dyDescent="0.25"/>
    <row r="849" ht="45.75" customHeight="1" x14ac:dyDescent="0.25"/>
    <row r="850" ht="45.75" customHeight="1" x14ac:dyDescent="0.25"/>
    <row r="851" ht="45.75" customHeight="1" x14ac:dyDescent="0.25"/>
    <row r="852" ht="45.75" customHeight="1" x14ac:dyDescent="0.25"/>
    <row r="853" ht="45.75" customHeight="1" x14ac:dyDescent="0.25"/>
    <row r="854" ht="45.75" customHeight="1" x14ac:dyDescent="0.25"/>
    <row r="855" ht="45.75" customHeight="1" x14ac:dyDescent="0.25"/>
    <row r="856" ht="45.75" customHeight="1" x14ac:dyDescent="0.25"/>
    <row r="857" ht="45.75" customHeight="1" x14ac:dyDescent="0.25"/>
    <row r="858" ht="45.75" customHeight="1" x14ac:dyDescent="0.25"/>
    <row r="859" ht="45.75" customHeight="1" x14ac:dyDescent="0.25"/>
    <row r="860" ht="45.75" customHeight="1" x14ac:dyDescent="0.25"/>
    <row r="861" ht="45.75" customHeight="1" x14ac:dyDescent="0.25"/>
    <row r="862" ht="45.75" customHeight="1" x14ac:dyDescent="0.25"/>
    <row r="863" ht="45.75" customHeight="1" x14ac:dyDescent="0.25"/>
    <row r="864" ht="45.75" customHeight="1" x14ac:dyDescent="0.25"/>
    <row r="865" ht="45.75" customHeight="1" x14ac:dyDescent="0.25"/>
    <row r="866" ht="45.75" customHeight="1" x14ac:dyDescent="0.25"/>
    <row r="867" ht="45.75" customHeight="1" x14ac:dyDescent="0.25"/>
    <row r="868" ht="45.75" customHeight="1" x14ac:dyDescent="0.25"/>
    <row r="869" ht="45.75" customHeight="1" x14ac:dyDescent="0.25"/>
    <row r="870" ht="45.75" customHeight="1" x14ac:dyDescent="0.25"/>
    <row r="871" ht="45.75" customHeight="1" x14ac:dyDescent="0.25"/>
    <row r="872" ht="45.75" customHeight="1" x14ac:dyDescent="0.25"/>
    <row r="873" ht="45.75" customHeight="1" x14ac:dyDescent="0.25"/>
    <row r="874" ht="45.75" customHeight="1" x14ac:dyDescent="0.25"/>
    <row r="875" ht="45.75" customHeight="1" x14ac:dyDescent="0.25"/>
    <row r="876" ht="45.75" customHeight="1" x14ac:dyDescent="0.25"/>
    <row r="877" ht="45.75" customHeight="1" x14ac:dyDescent="0.25"/>
    <row r="878" ht="45.75" customHeight="1" x14ac:dyDescent="0.25"/>
    <row r="879" ht="45.75" customHeight="1" x14ac:dyDescent="0.25"/>
    <row r="880" ht="45.75" customHeight="1" x14ac:dyDescent="0.25"/>
    <row r="881" ht="45.75" customHeight="1" x14ac:dyDescent="0.25"/>
    <row r="882" ht="45.75" customHeight="1" x14ac:dyDescent="0.25"/>
    <row r="883" ht="45.75" customHeight="1" x14ac:dyDescent="0.25"/>
    <row r="884" ht="45.75" customHeight="1" x14ac:dyDescent="0.25"/>
    <row r="885" ht="45.75" customHeight="1" x14ac:dyDescent="0.25"/>
    <row r="886" ht="45.75" customHeight="1" x14ac:dyDescent="0.25"/>
    <row r="887" ht="45.75" customHeight="1" x14ac:dyDescent="0.25"/>
    <row r="888" ht="45.75" customHeight="1" x14ac:dyDescent="0.25"/>
    <row r="889" ht="45.75" customHeight="1" x14ac:dyDescent="0.25"/>
    <row r="890" ht="45.75" customHeight="1" x14ac:dyDescent="0.25"/>
    <row r="891" ht="45.75" customHeight="1" x14ac:dyDescent="0.25"/>
    <row r="892" ht="45.75" customHeight="1" x14ac:dyDescent="0.25"/>
    <row r="893" ht="45.75" customHeight="1" x14ac:dyDescent="0.25"/>
    <row r="894" ht="45.75" customHeight="1" x14ac:dyDescent="0.25"/>
    <row r="895" ht="45.75" customHeight="1" x14ac:dyDescent="0.25"/>
    <row r="896" ht="45.75" customHeight="1" x14ac:dyDescent="0.25"/>
    <row r="897" ht="45.75" customHeight="1" x14ac:dyDescent="0.25"/>
    <row r="898" ht="45.75" customHeight="1" x14ac:dyDescent="0.25"/>
    <row r="899" ht="45.75" customHeight="1" x14ac:dyDescent="0.25"/>
    <row r="900" ht="45.75" customHeight="1" x14ac:dyDescent="0.25"/>
    <row r="901" ht="45.75" customHeight="1" x14ac:dyDescent="0.25"/>
    <row r="902" ht="45.75" customHeight="1" x14ac:dyDescent="0.25"/>
    <row r="903" ht="45.75" customHeight="1" x14ac:dyDescent="0.25"/>
    <row r="904" ht="45.75" customHeight="1" x14ac:dyDescent="0.25"/>
    <row r="905" ht="45.75" customHeight="1" x14ac:dyDescent="0.25"/>
    <row r="906" ht="45.75" customHeight="1" x14ac:dyDescent="0.25"/>
    <row r="907" ht="45.75" customHeight="1" x14ac:dyDescent="0.25"/>
    <row r="908" ht="45.75" customHeight="1" x14ac:dyDescent="0.25"/>
    <row r="909" ht="45.75" customHeight="1" x14ac:dyDescent="0.25"/>
    <row r="910" ht="45.75" customHeight="1" x14ac:dyDescent="0.25"/>
    <row r="911" ht="45.75" customHeight="1" x14ac:dyDescent="0.25"/>
    <row r="912" ht="45.75" customHeight="1" x14ac:dyDescent="0.25"/>
    <row r="913" ht="45.75" customHeight="1" x14ac:dyDescent="0.25"/>
    <row r="914" ht="45.75" customHeight="1" x14ac:dyDescent="0.25"/>
    <row r="915" ht="45.75" customHeight="1" x14ac:dyDescent="0.25"/>
    <row r="916" ht="45.75" customHeight="1" x14ac:dyDescent="0.25"/>
    <row r="917" ht="45.75" customHeight="1" x14ac:dyDescent="0.25"/>
    <row r="918" ht="45.75" customHeight="1" x14ac:dyDescent="0.25"/>
    <row r="919" ht="45.75" customHeight="1" x14ac:dyDescent="0.25"/>
    <row r="920" ht="45.75" customHeight="1" x14ac:dyDescent="0.25"/>
    <row r="921" ht="45.75" customHeight="1" x14ac:dyDescent="0.25"/>
    <row r="922" ht="45.75" customHeight="1" x14ac:dyDescent="0.25"/>
    <row r="923" ht="45.75" customHeight="1" x14ac:dyDescent="0.25"/>
    <row r="924" ht="45.75" customHeight="1" x14ac:dyDescent="0.25"/>
    <row r="925" ht="45.75" customHeight="1" x14ac:dyDescent="0.25"/>
    <row r="926" ht="45.75" customHeight="1" x14ac:dyDescent="0.25"/>
    <row r="927" ht="45.75" customHeight="1" x14ac:dyDescent="0.25"/>
    <row r="928" ht="45.75" customHeight="1" x14ac:dyDescent="0.25"/>
    <row r="929" ht="45.75" customHeight="1" x14ac:dyDescent="0.25"/>
    <row r="930" ht="45.75" customHeight="1" x14ac:dyDescent="0.25"/>
    <row r="931" ht="45.75" customHeight="1" x14ac:dyDescent="0.25"/>
    <row r="932" ht="45.75" customHeight="1" x14ac:dyDescent="0.25"/>
    <row r="933" ht="45.75" customHeight="1" x14ac:dyDescent="0.25"/>
    <row r="934" ht="45.75" customHeight="1" x14ac:dyDescent="0.25"/>
    <row r="935" ht="45.75" customHeight="1" x14ac:dyDescent="0.25"/>
    <row r="936" ht="45.75" customHeight="1" x14ac:dyDescent="0.25"/>
    <row r="937" ht="45.75" customHeight="1" x14ac:dyDescent="0.25"/>
    <row r="938" ht="45.75" customHeight="1" x14ac:dyDescent="0.25"/>
    <row r="939" ht="45.75" customHeight="1" x14ac:dyDescent="0.25"/>
    <row r="940" ht="45.75" customHeight="1" x14ac:dyDescent="0.25"/>
    <row r="941" ht="45.75" customHeight="1" x14ac:dyDescent="0.25"/>
    <row r="942" ht="45.75" customHeight="1" x14ac:dyDescent="0.25"/>
    <row r="943" ht="45.75" customHeight="1" x14ac:dyDescent="0.25"/>
    <row r="944" ht="45.75" customHeight="1" x14ac:dyDescent="0.25"/>
    <row r="945" ht="45.75" customHeight="1" x14ac:dyDescent="0.25"/>
    <row r="946" ht="45.75" customHeight="1" x14ac:dyDescent="0.25"/>
    <row r="947" ht="45.75" customHeight="1" x14ac:dyDescent="0.25"/>
    <row r="948" ht="45.75" customHeight="1" x14ac:dyDescent="0.25"/>
    <row r="949" ht="45.75" customHeight="1" x14ac:dyDescent="0.25"/>
    <row r="950" ht="45.75" customHeight="1" x14ac:dyDescent="0.25"/>
    <row r="951" ht="45.75" customHeight="1" x14ac:dyDescent="0.25"/>
    <row r="952" ht="45.75" customHeight="1" x14ac:dyDescent="0.25"/>
    <row r="953" ht="45.75" customHeight="1" x14ac:dyDescent="0.25"/>
    <row r="954" ht="45.75" customHeight="1" x14ac:dyDescent="0.25"/>
    <row r="955" ht="45.75" customHeight="1" x14ac:dyDescent="0.25"/>
    <row r="956" ht="45.75" customHeight="1" x14ac:dyDescent="0.25"/>
    <row r="957" ht="45.75" customHeight="1" x14ac:dyDescent="0.25"/>
    <row r="958" ht="45.75" customHeight="1" x14ac:dyDescent="0.25"/>
    <row r="959" ht="45.75" customHeight="1" x14ac:dyDescent="0.25"/>
    <row r="960" ht="45.75" customHeight="1" x14ac:dyDescent="0.25"/>
    <row r="961" ht="45.75" customHeight="1" x14ac:dyDescent="0.25"/>
    <row r="962" ht="45.75" customHeight="1" x14ac:dyDescent="0.25"/>
    <row r="963" ht="45.75" customHeight="1" x14ac:dyDescent="0.25"/>
    <row r="964" ht="45.75" customHeight="1" x14ac:dyDescent="0.25"/>
    <row r="965" ht="45.75" customHeight="1" x14ac:dyDescent="0.25"/>
    <row r="966" ht="45.75" customHeight="1" x14ac:dyDescent="0.25"/>
    <row r="967" ht="45.75" customHeight="1" x14ac:dyDescent="0.25"/>
    <row r="968" ht="45.75" customHeight="1" x14ac:dyDescent="0.25"/>
    <row r="969" ht="45.75" customHeight="1" x14ac:dyDescent="0.25"/>
    <row r="970" ht="45.75" customHeight="1" x14ac:dyDescent="0.25"/>
    <row r="971" ht="45.75" customHeight="1" x14ac:dyDescent="0.25"/>
    <row r="972" ht="45.75" customHeight="1" x14ac:dyDescent="0.25"/>
    <row r="973" ht="45.75" customHeight="1" x14ac:dyDescent="0.25"/>
    <row r="974" ht="45.75" customHeight="1" x14ac:dyDescent="0.25"/>
    <row r="975" ht="45.75" customHeight="1" x14ac:dyDescent="0.25"/>
    <row r="976" ht="45.75" customHeight="1" x14ac:dyDescent="0.25"/>
    <row r="977" ht="45.75" customHeight="1" x14ac:dyDescent="0.25"/>
    <row r="978" ht="45.75" customHeight="1" x14ac:dyDescent="0.25"/>
    <row r="979" ht="45.75" customHeight="1" x14ac:dyDescent="0.25"/>
    <row r="980" ht="45.75" customHeight="1" x14ac:dyDescent="0.25"/>
    <row r="981" ht="45.75" customHeight="1" x14ac:dyDescent="0.25"/>
    <row r="982" ht="45.75" customHeight="1" x14ac:dyDescent="0.25"/>
    <row r="983" ht="45.75" customHeight="1" x14ac:dyDescent="0.25"/>
    <row r="984" ht="45.75" customHeight="1" x14ac:dyDescent="0.25"/>
    <row r="985" ht="45.75" customHeight="1" x14ac:dyDescent="0.25"/>
    <row r="986" ht="45.75" customHeight="1" x14ac:dyDescent="0.25"/>
    <row r="987" ht="45.75" customHeight="1" x14ac:dyDescent="0.25"/>
    <row r="988" ht="45.75" customHeight="1" x14ac:dyDescent="0.25"/>
    <row r="989" ht="45.75" customHeight="1" x14ac:dyDescent="0.25"/>
    <row r="990" ht="45.75" customHeight="1" x14ac:dyDescent="0.25"/>
    <row r="991" ht="45.75" customHeight="1" x14ac:dyDescent="0.25"/>
    <row r="992" ht="45.75" customHeight="1" x14ac:dyDescent="0.25"/>
    <row r="993" ht="45.75" customHeight="1" x14ac:dyDescent="0.25"/>
    <row r="994" ht="45.75" customHeight="1" x14ac:dyDescent="0.25"/>
    <row r="995" ht="45.75" customHeight="1" x14ac:dyDescent="0.25"/>
    <row r="996" ht="45.75" customHeight="1" x14ac:dyDescent="0.25"/>
    <row r="997" ht="45.75" customHeight="1" x14ac:dyDescent="0.25"/>
    <row r="998" ht="45.75" customHeight="1" x14ac:dyDescent="0.25"/>
    <row r="999" ht="45.75" customHeight="1" x14ac:dyDescent="0.25"/>
    <row r="1000" ht="45.75" customHeight="1" x14ac:dyDescent="0.25"/>
    <row r="1001" ht="45.75" customHeight="1" x14ac:dyDescent="0.25"/>
    <row r="1002" ht="45.75" customHeight="1" x14ac:dyDescent="0.25"/>
    <row r="1003" ht="45.75" customHeight="1" x14ac:dyDescent="0.25"/>
    <row r="1004" ht="45.75" customHeight="1" x14ac:dyDescent="0.25"/>
    <row r="1005" ht="45.75" customHeight="1" x14ac:dyDescent="0.25"/>
    <row r="1006" ht="45.75" customHeight="1" x14ac:dyDescent="0.25"/>
    <row r="1007" ht="45.75" customHeight="1" x14ac:dyDescent="0.25"/>
    <row r="1008" ht="45.75" customHeight="1" x14ac:dyDescent="0.25"/>
    <row r="1009" ht="45.75" customHeight="1" x14ac:dyDescent="0.25"/>
    <row r="1010" ht="45.75" customHeight="1" x14ac:dyDescent="0.25"/>
    <row r="1011" ht="45.75" customHeight="1" x14ac:dyDescent="0.25"/>
    <row r="1012" ht="45.75" customHeight="1" x14ac:dyDescent="0.25"/>
    <row r="1013" ht="45.75" customHeight="1" x14ac:dyDescent="0.25"/>
    <row r="1014" ht="45.75" customHeight="1" x14ac:dyDescent="0.25"/>
    <row r="1015" ht="45.75" customHeight="1" x14ac:dyDescent="0.25"/>
    <row r="1016" ht="45.75" customHeight="1" x14ac:dyDescent="0.25"/>
    <row r="1017" ht="45.75" customHeight="1" x14ac:dyDescent="0.25"/>
    <row r="1018" ht="45.75" customHeight="1" x14ac:dyDescent="0.25"/>
    <row r="1019" ht="45.75" customHeight="1" x14ac:dyDescent="0.25"/>
    <row r="1020" ht="45.75" customHeight="1" x14ac:dyDescent="0.25"/>
    <row r="1021" ht="45.75" customHeight="1" x14ac:dyDescent="0.25"/>
    <row r="1022" ht="45.75" customHeight="1" x14ac:dyDescent="0.25"/>
    <row r="1023" ht="45.75" customHeight="1" x14ac:dyDescent="0.25"/>
    <row r="1024" ht="45.75" customHeight="1" x14ac:dyDescent="0.25"/>
    <row r="1025" ht="45.75" customHeight="1" x14ac:dyDescent="0.25"/>
    <row r="1026" ht="45.75" customHeight="1" x14ac:dyDescent="0.25"/>
    <row r="1027" ht="45.75" customHeight="1" x14ac:dyDescent="0.25"/>
    <row r="1028" ht="45.75" customHeight="1" x14ac:dyDescent="0.25"/>
    <row r="1029" ht="45.75" customHeight="1" x14ac:dyDescent="0.25"/>
    <row r="1030" ht="45.75" customHeight="1" x14ac:dyDescent="0.25"/>
    <row r="1031" ht="45.75" customHeight="1" x14ac:dyDescent="0.25"/>
    <row r="1032" ht="45.75" customHeight="1" x14ac:dyDescent="0.25"/>
    <row r="1033" ht="45.75" customHeight="1" x14ac:dyDescent="0.25"/>
    <row r="1034" ht="45.75" customHeight="1" x14ac:dyDescent="0.25"/>
    <row r="1035" ht="45.75" customHeight="1" x14ac:dyDescent="0.25"/>
    <row r="1036" ht="45.75" customHeight="1" x14ac:dyDescent="0.25"/>
    <row r="1037" ht="45.75" customHeight="1" x14ac:dyDescent="0.25"/>
    <row r="1038" ht="45.75" customHeight="1" x14ac:dyDescent="0.25"/>
    <row r="1039" ht="45.75" customHeight="1" x14ac:dyDescent="0.25"/>
    <row r="1040" ht="45.75" customHeight="1" x14ac:dyDescent="0.25"/>
    <row r="1041" ht="45.75" customHeight="1" x14ac:dyDescent="0.25"/>
    <row r="1042" ht="45.75" customHeight="1" x14ac:dyDescent="0.25"/>
    <row r="1043" ht="45.75" customHeight="1" x14ac:dyDescent="0.25"/>
    <row r="1044" ht="45.75" customHeight="1" x14ac:dyDescent="0.25"/>
    <row r="1045" ht="45.75" customHeight="1" x14ac:dyDescent="0.25"/>
    <row r="1046" ht="45.75" customHeight="1" x14ac:dyDescent="0.25"/>
    <row r="1047" ht="45.75" customHeight="1" x14ac:dyDescent="0.25"/>
    <row r="1048" ht="45.75" customHeight="1" x14ac:dyDescent="0.25"/>
    <row r="1049" ht="45.75" customHeight="1" x14ac:dyDescent="0.25"/>
    <row r="1050" ht="45.75" customHeight="1" x14ac:dyDescent="0.25"/>
    <row r="1051" ht="45.75" customHeight="1" x14ac:dyDescent="0.25"/>
    <row r="1052" ht="45.75" customHeight="1" x14ac:dyDescent="0.25"/>
    <row r="1053" ht="45.75" customHeight="1" x14ac:dyDescent="0.25"/>
    <row r="1054" ht="45.75" customHeight="1" x14ac:dyDescent="0.25"/>
    <row r="1055" ht="45.75" customHeight="1" x14ac:dyDescent="0.25"/>
    <row r="1056" ht="45.75" customHeight="1" x14ac:dyDescent="0.25"/>
    <row r="1057" ht="45.75" customHeight="1" x14ac:dyDescent="0.25"/>
    <row r="1058" ht="45.75" customHeight="1" x14ac:dyDescent="0.25"/>
    <row r="1059" ht="45.75" customHeight="1" x14ac:dyDescent="0.25"/>
    <row r="1060" ht="45.75" customHeight="1" x14ac:dyDescent="0.25"/>
    <row r="1061" ht="45.75" customHeight="1" x14ac:dyDescent="0.25"/>
    <row r="1062" ht="45.75" customHeight="1" x14ac:dyDescent="0.25"/>
    <row r="1063" ht="45.75" customHeight="1" x14ac:dyDescent="0.25"/>
    <row r="1064" ht="45.75" customHeight="1" x14ac:dyDescent="0.25"/>
    <row r="1065" ht="45.75" customHeight="1" x14ac:dyDescent="0.25"/>
    <row r="1066" ht="45.75" customHeight="1" x14ac:dyDescent="0.25"/>
    <row r="1067" ht="45.75" customHeight="1" x14ac:dyDescent="0.25"/>
    <row r="1068" ht="45.75" customHeight="1" x14ac:dyDescent="0.25"/>
    <row r="1069" ht="45.75" customHeight="1" x14ac:dyDescent="0.25"/>
    <row r="1070" ht="45.75" customHeight="1" x14ac:dyDescent="0.25"/>
    <row r="1071" ht="45.75" customHeight="1" x14ac:dyDescent="0.25"/>
    <row r="1072" ht="45.75" customHeight="1" x14ac:dyDescent="0.25"/>
    <row r="1073" ht="45.75" customHeight="1" x14ac:dyDescent="0.25"/>
    <row r="1074" ht="45.75" customHeight="1" x14ac:dyDescent="0.25"/>
    <row r="1075" ht="45.75" customHeight="1" x14ac:dyDescent="0.25"/>
    <row r="1076" ht="45.75" customHeight="1" x14ac:dyDescent="0.25"/>
    <row r="1077" ht="45.75" customHeight="1" x14ac:dyDescent="0.25"/>
    <row r="1078" ht="45.75" customHeight="1" x14ac:dyDescent="0.25"/>
    <row r="1079" ht="45.75" customHeight="1" x14ac:dyDescent="0.25"/>
    <row r="1080" ht="45.75" customHeight="1" x14ac:dyDescent="0.25"/>
    <row r="1081" ht="45.75" customHeight="1" x14ac:dyDescent="0.25"/>
    <row r="1082" ht="45.75" customHeight="1" x14ac:dyDescent="0.25"/>
    <row r="1083" ht="45.75" customHeight="1" x14ac:dyDescent="0.25"/>
    <row r="1084" ht="45.75" customHeight="1" x14ac:dyDescent="0.25"/>
    <row r="1085" ht="45.75" customHeight="1" x14ac:dyDescent="0.25"/>
    <row r="1086" ht="45.75" customHeight="1" x14ac:dyDescent="0.25"/>
    <row r="1087" ht="45.75" customHeight="1" x14ac:dyDescent="0.25"/>
    <row r="1088" ht="45.75" customHeight="1" x14ac:dyDescent="0.25"/>
    <row r="1089" ht="45.75" customHeight="1" x14ac:dyDescent="0.25"/>
    <row r="1090" ht="45.75" customHeight="1" x14ac:dyDescent="0.25"/>
    <row r="1091" ht="45.75" customHeight="1" x14ac:dyDescent="0.25"/>
    <row r="1092" ht="45.75" customHeight="1" x14ac:dyDescent="0.25"/>
    <row r="1093" ht="45.75" customHeight="1" x14ac:dyDescent="0.25"/>
    <row r="1094" ht="45.75" customHeight="1" x14ac:dyDescent="0.25"/>
    <row r="1095" ht="45.75" customHeight="1" x14ac:dyDescent="0.25"/>
    <row r="1096" ht="45.75" customHeight="1" x14ac:dyDescent="0.25"/>
    <row r="1097" ht="45.75" customHeight="1" x14ac:dyDescent="0.25"/>
    <row r="1098" ht="45.75" customHeight="1" x14ac:dyDescent="0.25"/>
    <row r="1099" ht="45.75" customHeight="1" x14ac:dyDescent="0.25"/>
    <row r="1100" ht="45.75" customHeight="1" x14ac:dyDescent="0.25"/>
    <row r="1101" ht="45.75" customHeight="1" x14ac:dyDescent="0.25"/>
    <row r="1102" ht="45.75" customHeight="1" x14ac:dyDescent="0.25"/>
  </sheetData>
  <mergeCells count="2">
    <mergeCell ref="A1:B1"/>
    <mergeCell ref="C1:M8"/>
  </mergeCells>
  <conditionalFormatting sqref="B3">
    <cfRule type="colorScale" priority="5">
      <colorScale>
        <cfvo type="num" val="0"/>
        <cfvo type="formula" val="$B$2/2"/>
        <cfvo type="formula" val="$B$2"/>
        <color rgb="FF63BE7B"/>
        <color rgb="FFFFEB84"/>
        <color rgb="FFF8696B"/>
      </colorScale>
    </cfRule>
  </conditionalFormatting>
  <conditionalFormatting sqref="B4">
    <cfRule type="dataBar" priority="6">
      <dataBar>
        <cfvo type="num" val="0"/>
        <cfvo type="num" val="100"/>
        <color rgb="FF63C384"/>
      </dataBar>
      <extLst>
        <ext xmlns:x14="http://schemas.microsoft.com/office/spreadsheetml/2009/9/main" uri="{B025F937-C7B1-47D3-B67F-A62EFF666E3E}">
          <x14:id>{6BC42DD0-EAF8-4413-9306-1A537D9BC219}</x14:id>
        </ext>
      </extLst>
    </cfRule>
  </conditionalFormatting>
  <conditionalFormatting sqref="B7">
    <cfRule type="colorScale" priority="1">
      <colorScale>
        <cfvo type="num" val="0"/>
        <cfvo type="formula" val="$B$2/2"/>
        <cfvo type="formula" val="$B$2"/>
        <color rgb="FFF8696B"/>
        <color rgb="FFFFEB84"/>
        <color rgb="FF63BE7B"/>
      </colorScale>
    </cfRule>
  </conditionalFormatting>
  <conditionalFormatting sqref="B8">
    <cfRule type="dataBar" priority="4">
      <dataBar>
        <cfvo type="num" val="0"/>
        <cfvo type="num" val="100"/>
        <color rgb="FF63C384"/>
      </dataBar>
      <extLst>
        <ext xmlns:x14="http://schemas.microsoft.com/office/spreadsheetml/2009/9/main" uri="{B025F937-C7B1-47D3-B67F-A62EFF666E3E}">
          <x14:id>{BFAB79C6-616B-4B4E-AC4F-8FF102CE8F3D}</x14:id>
        </ext>
      </extLst>
    </cfRule>
  </conditionalFormatting>
  <conditionalFormatting sqref="B5">
    <cfRule type="colorScale" priority="3">
      <colorScale>
        <cfvo type="num" val="0"/>
        <cfvo type="formula" val="$B$2/2"/>
        <cfvo type="formula" val="$B$2"/>
        <color rgb="FF63BE7B"/>
        <color rgb="FFFFEB84"/>
        <color rgb="FFF8696B"/>
      </colorScale>
    </cfRule>
  </conditionalFormatting>
  <conditionalFormatting sqref="B6">
    <cfRule type="dataBar" priority="2">
      <dataBar>
        <cfvo type="num" val="0"/>
        <cfvo type="num" val="100"/>
        <color rgb="FF63C384"/>
      </dataBar>
      <extLst>
        <ext xmlns:x14="http://schemas.microsoft.com/office/spreadsheetml/2009/9/main" uri="{B025F937-C7B1-47D3-B67F-A62EFF666E3E}">
          <x14:id>{6C58FB1F-9138-4C1E-B2AE-5BE832A87448}</x14:id>
        </ext>
      </extLst>
    </cfRule>
  </conditionalFormatting>
  <hyperlinks>
    <hyperlink ref="H13" r:id="rId1" xr:uid="{C29F9827-3881-4083-BB69-EE8A8512E3B2}"/>
    <hyperlink ref="H12" r:id="rId2" xr:uid="{5089A030-E9F8-4E76-8D23-68A5AFCE12A0}"/>
    <hyperlink ref="H11" r:id="rId3" xr:uid="{76E98D14-0C4C-44C4-9EF9-53FE7F854851}"/>
  </hyperlinks>
  <pageMargins left="0.7" right="0.7" top="0.75" bottom="0.75" header="0.3" footer="0.3"/>
  <pageSetup paperSize="9" orientation="portrait" r:id="rId4"/>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6BC42DD0-EAF8-4413-9306-1A537D9BC219}">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BFAB79C6-616B-4B4E-AC4F-8FF102CE8F3D}">
            <x14:dataBar minLength="0" maxLength="100" border="1" direction="leftToRight" negativeBarBorderColorSameAsPositive="0">
              <x14:cfvo type="num">
                <xm:f>0</xm:f>
              </x14:cfvo>
              <x14:cfvo type="num">
                <xm:f>100</xm:f>
              </x14:cfvo>
              <x14:borderColor rgb="FF63C384"/>
              <x14:negativeFillColor rgb="FFFF0000"/>
              <x14:negativeBorderColor rgb="FFFF0000"/>
              <x14:axisColor rgb="FF000000"/>
            </x14:dataBar>
          </x14:cfRule>
          <xm:sqref>B8</xm:sqref>
        </x14:conditionalFormatting>
        <x14:conditionalFormatting xmlns:xm="http://schemas.microsoft.com/office/excel/2006/main">
          <x14:cfRule type="dataBar" id="{6C58FB1F-9138-4C1E-B2AE-5BE832A87448}">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9173D-F541-44BA-990A-3F7909629E53}">
  <sheetPr codeName="Feuil10">
    <tabColor theme="0"/>
  </sheetPr>
  <dimension ref="A1:BH1008"/>
  <sheetViews>
    <sheetView zoomScale="85" zoomScaleNormal="85" workbookViewId="0">
      <pane xSplit="2" ySplit="10" topLeftCell="C11" activePane="bottomRight" state="frozen"/>
      <selection pane="topRight" activeCell="C1" sqref="C1"/>
      <selection pane="bottomLeft" activeCell="A12" sqref="A12"/>
      <selection pane="bottomRight" activeCell="A15" sqref="A15:M15"/>
    </sheetView>
  </sheetViews>
  <sheetFormatPr baseColWidth="10" defaultRowHeight="15" x14ac:dyDescent="0.25"/>
  <cols>
    <col min="1" max="1" width="29.85546875" customWidth="1"/>
    <col min="2" max="2" width="44.85546875" customWidth="1"/>
    <col min="3" max="3" width="15" customWidth="1"/>
    <col min="4" max="4" width="15.7109375" customWidth="1"/>
    <col min="5" max="5" width="15" customWidth="1"/>
    <col min="6" max="6" width="20.140625" customWidth="1"/>
    <col min="7" max="7" width="24.28515625" customWidth="1"/>
    <col min="8" max="8" width="36.5703125" customWidth="1"/>
    <col min="9" max="9" width="17.5703125" customWidth="1"/>
    <col min="10" max="11" width="19.140625" customWidth="1"/>
    <col min="12" max="12" width="16" customWidth="1"/>
    <col min="13" max="13" width="18.7109375" style="192" customWidth="1"/>
    <col min="14" max="14" width="22.42578125" hidden="1" customWidth="1"/>
  </cols>
  <sheetData>
    <row r="1" spans="1:60" ht="20.100000000000001" customHeight="1" x14ac:dyDescent="0.25">
      <c r="A1" s="206" t="s">
        <v>150</v>
      </c>
      <c r="B1" s="206"/>
      <c r="C1" s="185" t="s">
        <v>156</v>
      </c>
      <c r="D1" s="185"/>
      <c r="E1" s="185"/>
      <c r="F1" s="185"/>
      <c r="G1" s="185"/>
      <c r="H1" s="185"/>
      <c r="I1" s="185"/>
      <c r="J1" s="185"/>
      <c r="K1" s="185"/>
      <c r="L1" s="185"/>
      <c r="M1" s="188"/>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row>
    <row r="2" spans="1:60" ht="20.100000000000001" customHeight="1" x14ac:dyDescent="0.25">
      <c r="A2" t="s">
        <v>208</v>
      </c>
      <c r="B2" s="64">
        <v>80000</v>
      </c>
      <c r="C2" s="185"/>
      <c r="D2" s="185"/>
      <c r="E2" s="185"/>
      <c r="F2" s="185"/>
      <c r="G2" s="185"/>
      <c r="H2" s="185"/>
      <c r="I2" s="185"/>
      <c r="J2" s="185"/>
      <c r="K2" s="185"/>
      <c r="L2" s="185"/>
      <c r="M2" s="188"/>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row>
    <row r="3" spans="1:60" ht="20.100000000000001" customHeight="1" x14ac:dyDescent="0.25">
      <c r="A3" t="s">
        <v>198</v>
      </c>
      <c r="B3" s="61">
        <f>SUM(I:I)</f>
        <v>38300</v>
      </c>
      <c r="C3" s="185"/>
      <c r="D3" s="185"/>
      <c r="E3" s="185"/>
      <c r="F3" s="185"/>
      <c r="G3" s="185"/>
      <c r="H3" s="185"/>
      <c r="I3" s="185"/>
      <c r="J3" s="185"/>
      <c r="K3" s="185"/>
      <c r="L3" s="185"/>
      <c r="M3" s="188"/>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c r="BC3" s="43"/>
      <c r="BD3" s="43"/>
      <c r="BE3" s="43"/>
      <c r="BF3" s="43"/>
      <c r="BG3" s="43"/>
      <c r="BH3" s="43"/>
    </row>
    <row r="4" spans="1:60" ht="20.100000000000001" customHeight="1" x14ac:dyDescent="0.25">
      <c r="A4" s="75" t="s">
        <v>210</v>
      </c>
      <c r="B4" s="62">
        <f>(1-(B2-B3)/B2)*100</f>
        <v>47.875</v>
      </c>
      <c r="C4" s="185"/>
      <c r="D4" s="185"/>
      <c r="E4" s="185"/>
      <c r="F4" s="185"/>
      <c r="G4" s="185"/>
      <c r="H4" s="185"/>
      <c r="I4" s="185"/>
      <c r="J4" s="185"/>
      <c r="K4" s="185"/>
      <c r="L4" s="185"/>
      <c r="M4" s="188"/>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3"/>
      <c r="AP4" s="43"/>
      <c r="AQ4" s="43"/>
      <c r="AR4" s="43"/>
      <c r="AS4" s="43"/>
      <c r="AT4" s="43"/>
      <c r="AU4" s="43"/>
      <c r="AV4" s="43"/>
      <c r="AW4" s="43"/>
      <c r="AX4" s="43"/>
      <c r="AY4" s="43"/>
      <c r="AZ4" s="43"/>
      <c r="BA4" s="43"/>
      <c r="BB4" s="43"/>
      <c r="BC4" s="43"/>
      <c r="BD4" s="43"/>
      <c r="BE4" s="43"/>
      <c r="BF4" s="43"/>
      <c r="BG4" s="43"/>
      <c r="BH4" s="43"/>
    </row>
    <row r="5" spans="1:60" ht="20.100000000000001" customHeight="1" x14ac:dyDescent="0.25">
      <c r="A5" s="201" t="s">
        <v>228</v>
      </c>
      <c r="B5" s="61">
        <f>SUM(Tableau64[Calcul somme montant engagé])</f>
        <v>70723.75</v>
      </c>
      <c r="C5" s="185"/>
      <c r="D5" s="185"/>
      <c r="E5" s="185"/>
      <c r="F5" s="185"/>
      <c r="G5" s="185"/>
      <c r="H5" s="185"/>
      <c r="I5" s="185"/>
      <c r="J5" s="185"/>
      <c r="K5" s="185"/>
      <c r="L5" s="185"/>
      <c r="M5" s="188"/>
      <c r="N5" s="43"/>
      <c r="O5" s="43"/>
      <c r="P5" s="43"/>
      <c r="Q5" s="43"/>
      <c r="R5" s="43"/>
      <c r="S5" s="43"/>
      <c r="T5" s="43"/>
      <c r="U5" s="43"/>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c r="BC5" s="43"/>
      <c r="BD5" s="43"/>
      <c r="BE5" s="43"/>
      <c r="BF5" s="43"/>
      <c r="BG5" s="43"/>
      <c r="BH5" s="43"/>
    </row>
    <row r="6" spans="1:60" ht="20.100000000000001" customHeight="1" x14ac:dyDescent="0.25">
      <c r="A6" s="201" t="s">
        <v>229</v>
      </c>
      <c r="B6" s="62">
        <f>(B5/B2)*100</f>
        <v>88.404687499999994</v>
      </c>
      <c r="C6" s="185"/>
      <c r="D6" s="185"/>
      <c r="E6" s="185"/>
      <c r="F6" s="185"/>
      <c r="G6" s="185"/>
      <c r="H6" s="185"/>
      <c r="I6" s="185"/>
      <c r="J6" s="185"/>
      <c r="K6" s="185"/>
      <c r="L6" s="185"/>
      <c r="M6" s="188"/>
      <c r="N6" s="43"/>
      <c r="O6" s="43"/>
      <c r="P6" s="43"/>
      <c r="Q6" s="43"/>
      <c r="R6" s="43"/>
      <c r="S6" s="43"/>
      <c r="T6" s="43"/>
      <c r="U6" s="43"/>
      <c r="V6" s="43"/>
      <c r="W6" s="43"/>
      <c r="X6" s="43"/>
      <c r="Y6" s="43"/>
      <c r="Z6" s="43"/>
      <c r="AA6" s="43"/>
      <c r="AB6" s="43"/>
      <c r="AC6" s="43"/>
      <c r="AD6" s="43"/>
      <c r="AE6" s="43"/>
      <c r="AF6" s="43"/>
      <c r="AG6" s="43"/>
      <c r="AH6" s="43"/>
      <c r="AI6" s="43"/>
      <c r="AJ6" s="43"/>
      <c r="AK6" s="43"/>
      <c r="AL6" s="43"/>
      <c r="AM6" s="43"/>
      <c r="AN6" s="43"/>
      <c r="AO6" s="43"/>
      <c r="AP6" s="43"/>
      <c r="AQ6" s="43"/>
      <c r="AR6" s="43"/>
      <c r="AS6" s="43"/>
      <c r="AT6" s="43"/>
      <c r="AU6" s="43"/>
      <c r="AV6" s="43"/>
      <c r="AW6" s="43"/>
      <c r="AX6" s="43"/>
      <c r="AY6" s="43"/>
      <c r="AZ6" s="43"/>
      <c r="BA6" s="43"/>
      <c r="BB6" s="43"/>
      <c r="BC6" s="43"/>
      <c r="BD6" s="43"/>
      <c r="BE6" s="43"/>
      <c r="BF6" s="43"/>
      <c r="BG6" s="43"/>
      <c r="BH6" s="43"/>
    </row>
    <row r="7" spans="1:60" ht="20.100000000000001" customHeight="1" x14ac:dyDescent="0.25">
      <c r="A7" t="s">
        <v>205</v>
      </c>
      <c r="B7" s="62">
        <f>B2-B5</f>
        <v>9276.25</v>
      </c>
      <c r="C7" s="185"/>
      <c r="D7" s="185"/>
      <c r="E7" s="185"/>
      <c r="F7" s="185"/>
      <c r="G7" s="185"/>
      <c r="H7" s="185"/>
      <c r="I7" s="185"/>
      <c r="J7" s="185"/>
      <c r="K7" s="185"/>
      <c r="L7" s="185"/>
      <c r="M7" s="188"/>
      <c r="N7" s="43"/>
      <c r="O7" s="43"/>
      <c r="P7" s="43"/>
      <c r="Q7" s="43"/>
      <c r="R7" s="43"/>
      <c r="S7" s="43"/>
      <c r="T7" s="43"/>
      <c r="U7" s="43"/>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row>
    <row r="8" spans="1:60" ht="20.100000000000001" customHeight="1" x14ac:dyDescent="0.25">
      <c r="A8" t="s">
        <v>206</v>
      </c>
      <c r="B8" s="62">
        <f>(B7/B2)*100</f>
        <v>11.5953125</v>
      </c>
      <c r="C8" s="185"/>
      <c r="D8" s="185"/>
      <c r="E8" s="185"/>
      <c r="F8" s="185"/>
      <c r="G8" s="185"/>
      <c r="H8" s="185"/>
      <c r="I8" s="185"/>
      <c r="J8" s="185"/>
      <c r="K8" s="185"/>
      <c r="L8" s="185"/>
      <c r="M8" s="188"/>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row>
    <row r="9" spans="1:60" x14ac:dyDescent="0.25">
      <c r="A9" s="43"/>
      <c r="B9" s="43"/>
      <c r="C9" s="218"/>
      <c r="D9" s="43"/>
      <c r="E9" s="43"/>
      <c r="F9" s="43"/>
      <c r="G9" s="43"/>
      <c r="H9" s="43"/>
      <c r="I9" s="43"/>
      <c r="J9" s="43"/>
      <c r="K9" s="43"/>
      <c r="L9" s="43"/>
      <c r="M9" s="189"/>
      <c r="N9" s="43"/>
      <c r="O9" s="43"/>
      <c r="P9" s="43"/>
      <c r="Q9" s="43"/>
      <c r="R9" s="43"/>
      <c r="S9" s="43"/>
      <c r="T9" s="43"/>
      <c r="U9" s="43"/>
      <c r="V9" s="43"/>
      <c r="W9" s="43"/>
      <c r="X9" s="43"/>
      <c r="Y9" s="43"/>
      <c r="Z9" s="43"/>
      <c r="AA9" s="43"/>
      <c r="AB9" s="43"/>
      <c r="AC9" s="43"/>
      <c r="AD9" s="43"/>
      <c r="AE9" s="43"/>
      <c r="AF9" s="43"/>
      <c r="AG9" s="43"/>
      <c r="AH9" s="43"/>
      <c r="AI9" s="43"/>
      <c r="AJ9" s="43"/>
      <c r="AK9" s="43"/>
      <c r="AL9" s="43"/>
      <c r="AM9" s="43"/>
      <c r="AN9" s="43"/>
      <c r="AO9" s="43"/>
      <c r="AP9" s="43"/>
      <c r="AQ9" s="43"/>
      <c r="AR9" s="43"/>
      <c r="AS9" s="43"/>
      <c r="AT9" s="43"/>
      <c r="AU9" s="43"/>
      <c r="AV9" s="43"/>
      <c r="AW9" s="43"/>
      <c r="AX9" s="43"/>
      <c r="AY9" s="43"/>
      <c r="AZ9" s="43"/>
      <c r="BA9" s="43"/>
      <c r="BB9" s="43"/>
      <c r="BC9" s="43"/>
      <c r="BD9" s="43"/>
      <c r="BE9" s="43"/>
      <c r="BF9" s="43"/>
      <c r="BG9" s="43"/>
      <c r="BH9" s="43"/>
    </row>
    <row r="10" spans="1:60" ht="45.75" customHeight="1" x14ac:dyDescent="0.25">
      <c r="A10" s="97" t="s">
        <v>165</v>
      </c>
      <c r="B10" s="98" t="s">
        <v>154</v>
      </c>
      <c r="C10" s="98" t="s">
        <v>12</v>
      </c>
      <c r="D10" s="98" t="s">
        <v>13</v>
      </c>
      <c r="E10" s="99" t="s">
        <v>14</v>
      </c>
      <c r="F10" s="99" t="s">
        <v>180</v>
      </c>
      <c r="G10" s="155" t="s">
        <v>170</v>
      </c>
      <c r="H10" s="98" t="s">
        <v>151</v>
      </c>
      <c r="I10" s="99" t="s">
        <v>172</v>
      </c>
      <c r="J10" s="154" t="s">
        <v>227</v>
      </c>
      <c r="K10" s="99" t="s">
        <v>225</v>
      </c>
      <c r="L10" s="99" t="s">
        <v>226</v>
      </c>
      <c r="M10" s="190" t="s">
        <v>181</v>
      </c>
      <c r="N10" s="225" t="s">
        <v>233</v>
      </c>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row>
    <row r="11" spans="1:60" s="43" customFormat="1" ht="45.75" customHeight="1" x14ac:dyDescent="0.25">
      <c r="A11" s="157" t="s">
        <v>183</v>
      </c>
      <c r="B11" s="86" t="s">
        <v>158</v>
      </c>
      <c r="C11" s="91" t="s">
        <v>38</v>
      </c>
      <c r="D11" s="91" t="s">
        <v>62</v>
      </c>
      <c r="E11" s="111" t="s">
        <v>70</v>
      </c>
      <c r="F11" s="113">
        <v>43788</v>
      </c>
      <c r="G11" s="116" t="s">
        <v>174</v>
      </c>
      <c r="H11" s="156" t="s">
        <v>3</v>
      </c>
      <c r="I11" s="112">
        <v>4900</v>
      </c>
      <c r="J11" s="92">
        <v>62600</v>
      </c>
      <c r="K11" s="92">
        <f>SUMIF(A:A,Tableau64[[#This Row],[N° Commande]],I:I)</f>
        <v>38300</v>
      </c>
      <c r="L11" s="92">
        <f>J11-K11</f>
        <v>24300</v>
      </c>
      <c r="M11" s="196">
        <f>Tableau64[[#This Row],[Montant BER]]/Tableau64[[#This Row],[Montant engagé]]</f>
        <v>7.8274760383386585E-2</v>
      </c>
      <c r="N11" s="178">
        <f>((SUMIF(Tableau64[N° Commande],Tableau64[[#This Row],[N° Commande]],Tableau64[Montant engagé])))/((COUNTIFS(Tableau64[N° Commande],Tableau64[[#This Row],[N° Commande]]))*(COUNTIFS(Tableau64[N° Commande],Tableau64[[#This Row],[N° Commande]])))</f>
        <v>31300</v>
      </c>
    </row>
    <row r="12" spans="1:60" s="43" customFormat="1" ht="45.75" customHeight="1" x14ac:dyDescent="0.25">
      <c r="A12" s="157" t="s">
        <v>183</v>
      </c>
      <c r="B12" s="86" t="s">
        <v>158</v>
      </c>
      <c r="C12" s="91" t="s">
        <v>38</v>
      </c>
      <c r="D12" s="91" t="s">
        <v>62</v>
      </c>
      <c r="E12" s="111" t="s">
        <v>70</v>
      </c>
      <c r="F12" s="113">
        <v>43811</v>
      </c>
      <c r="G12" s="116" t="s">
        <v>174</v>
      </c>
      <c r="H12" s="156" t="s">
        <v>182</v>
      </c>
      <c r="I12" s="112">
        <v>33400</v>
      </c>
      <c r="J12" s="92">
        <v>62600</v>
      </c>
      <c r="K12" s="92">
        <f>SUMIF(A:A,Tableau64[[#This Row],[N° Commande]],I:I)</f>
        <v>38300</v>
      </c>
      <c r="L12" s="92">
        <f>J12-K12</f>
        <v>24300</v>
      </c>
      <c r="M12" s="196">
        <f>Tableau64[[#This Row],[Montant BER]]/Tableau64[[#This Row],[Montant engagé]]</f>
        <v>0.5335463258785943</v>
      </c>
      <c r="N12" s="178">
        <f>((SUMIF(Tableau64[N° Commande],Tableau64[[#This Row],[N° Commande]],Tableau64[Montant engagé])))/((COUNTIFS(Tableau64[N° Commande],Tableau64[[#This Row],[N° Commande]]))*(COUNTIFS(Tableau64[N° Commande],Tableau64[[#This Row],[N° Commande]])))</f>
        <v>31300</v>
      </c>
    </row>
    <row r="13" spans="1:60" ht="45" customHeight="1" x14ac:dyDescent="0.25">
      <c r="A13" s="180" t="s">
        <v>237</v>
      </c>
      <c r="B13" s="77" t="s">
        <v>157</v>
      </c>
      <c r="C13" s="78" t="s">
        <v>142</v>
      </c>
      <c r="D13" s="78" t="s">
        <v>143</v>
      </c>
      <c r="E13" s="207"/>
      <c r="F13" s="174"/>
      <c r="G13" s="208"/>
      <c r="H13" s="209" t="s">
        <v>8</v>
      </c>
      <c r="I13" s="172"/>
      <c r="J13" s="82">
        <v>16247.5</v>
      </c>
      <c r="K13" s="92">
        <f>SUMIF(A:A,Tableau64[[#This Row],[N° Commande]],I:I)</f>
        <v>0</v>
      </c>
      <c r="L13" s="82">
        <f>J13-K13</f>
        <v>16247.5</v>
      </c>
      <c r="M13" s="210">
        <f>Tableau64[[#This Row],[Montant BER]]/Tableau64[[#This Row],[Montant engagé]]</f>
        <v>0</v>
      </c>
      <c r="N13" s="178">
        <f>((SUMIF(Tableau64[N° Commande],Tableau64[[#This Row],[N° Commande]],Tableau64[Montant engagé])))/((COUNTIFS(Tableau64[N° Commande],Tableau64[[#This Row],[N° Commande]]))*(COUNTIFS(Tableau64[N° Commande],Tableau64[[#This Row],[N° Commande]])))</f>
        <v>4061.875</v>
      </c>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row>
    <row r="14" spans="1:60" s="43" customFormat="1" ht="45" customHeight="1" x14ac:dyDescent="0.25">
      <c r="A14" s="262" t="s">
        <v>237</v>
      </c>
      <c r="B14" s="78" t="s">
        <v>157</v>
      </c>
      <c r="C14" s="78" t="s">
        <v>142</v>
      </c>
      <c r="D14" s="78" t="s">
        <v>143</v>
      </c>
      <c r="E14" s="263"/>
      <c r="F14" s="78"/>
      <c r="G14" s="78"/>
      <c r="H14" s="209" t="s">
        <v>8</v>
      </c>
      <c r="I14" s="261"/>
      <c r="J14" s="82" t="s">
        <v>264</v>
      </c>
      <c r="K14" s="82">
        <f>SUMIF(A:A,Tableau64[[#This Row],[N° Commande]],I:I)</f>
        <v>0</v>
      </c>
      <c r="L14" s="82">
        <f>J14-K14</f>
        <v>16247.5</v>
      </c>
      <c r="M14" s="210">
        <f>Tableau64[[#This Row],[Montant BER]]/Tableau64[[#This Row],[Montant engagé]]</f>
        <v>0</v>
      </c>
      <c r="N14" s="82">
        <f>((SUMIF(Tableau64[N° Commande],Tableau64[[#This Row],[N° Commande]],Tableau64[Montant engagé])))/((COUNTIFS(Tableau64[N° Commande],Tableau64[[#This Row],[N° Commande]]))*(COUNTIFS(Tableau64[N° Commande],Tableau64[[#This Row],[N° Commande]])))</f>
        <v>4061.875</v>
      </c>
    </row>
    <row r="15" spans="1:60" s="43" customFormat="1" ht="45" customHeight="1" x14ac:dyDescent="0.25">
      <c r="A15" s="262" t="s">
        <v>265</v>
      </c>
      <c r="B15" s="78" t="s">
        <v>266</v>
      </c>
      <c r="C15" s="78" t="s">
        <v>267</v>
      </c>
      <c r="D15" s="78" t="s">
        <v>250</v>
      </c>
      <c r="E15" s="263" t="s">
        <v>268</v>
      </c>
      <c r="F15" s="78"/>
      <c r="G15" s="78"/>
      <c r="H15" s="209" t="s">
        <v>269</v>
      </c>
      <c r="I15" s="261"/>
      <c r="J15" s="82" t="s">
        <v>270</v>
      </c>
      <c r="K15" s="82">
        <f>SUMIF(A:A,Tableau64[[#This Row],[N° Commande]],I:I)</f>
        <v>0</v>
      </c>
      <c r="L15" s="82">
        <f>J15-K15</f>
        <v>99.99</v>
      </c>
      <c r="M15" s="210">
        <f>Tableau64[[#This Row],[Montant BER]]/Tableau64[[#This Row],[Montant engagé]]</f>
        <v>0</v>
      </c>
      <c r="N15" s="82">
        <f>((SUMIF(Tableau64[N° Commande],Tableau64[[#This Row],[N° Commande]],Tableau64[Montant engagé])))/((COUNTIFS(Tableau64[N° Commande],Tableau64[[#This Row],[N° Commande]]))*(COUNTIFS(Tableau64[N° Commande],Tableau64[[#This Row],[N° Commande]])))</f>
        <v>0</v>
      </c>
    </row>
    <row r="16" spans="1:60" s="43" customFormat="1" ht="45.75" customHeight="1" x14ac:dyDescent="0.25">
      <c r="B16" s="75"/>
      <c r="C16" s="75"/>
      <c r="D16" s="75"/>
      <c r="E16" s="75"/>
      <c r="F16" s="75"/>
      <c r="I16" s="75"/>
      <c r="J16" s="42"/>
      <c r="K16" s="42"/>
      <c r="L16" s="42"/>
      <c r="M16" s="219"/>
    </row>
    <row r="17" spans="2:13" s="43" customFormat="1" ht="45.75" customHeight="1" x14ac:dyDescent="0.25">
      <c r="B17" s="75"/>
      <c r="C17" s="75"/>
      <c r="D17" s="75"/>
      <c r="E17" s="75"/>
      <c r="F17" s="75"/>
      <c r="I17" s="75"/>
      <c r="J17" s="42"/>
      <c r="K17" s="42"/>
      <c r="L17" s="42"/>
      <c r="M17" s="219"/>
    </row>
    <row r="18" spans="2:13" s="43" customFormat="1" ht="45.75" customHeight="1" x14ac:dyDescent="0.25">
      <c r="B18" s="75"/>
      <c r="C18" s="75"/>
      <c r="D18" s="75"/>
      <c r="E18" s="75"/>
      <c r="F18" s="75"/>
      <c r="I18" s="75"/>
      <c r="J18" s="42"/>
      <c r="K18" s="42"/>
      <c r="L18" s="42"/>
      <c r="M18" s="219"/>
    </row>
    <row r="19" spans="2:13" s="43" customFormat="1" ht="45.75" customHeight="1" x14ac:dyDescent="0.25">
      <c r="B19" s="75"/>
      <c r="C19" s="75"/>
      <c r="D19" s="75"/>
      <c r="E19" s="75"/>
      <c r="F19" s="75"/>
      <c r="I19" s="75"/>
      <c r="J19" s="42"/>
      <c r="K19" s="42"/>
      <c r="L19" s="42"/>
      <c r="M19" s="219"/>
    </row>
    <row r="20" spans="2:13" s="43" customFormat="1" ht="45.75" customHeight="1" x14ac:dyDescent="0.25">
      <c r="B20" s="75"/>
      <c r="C20" s="75"/>
      <c r="D20" s="75"/>
      <c r="E20" s="75"/>
      <c r="F20" s="75"/>
      <c r="I20" s="75"/>
      <c r="J20" s="42"/>
      <c r="K20" s="42"/>
      <c r="L20" s="42"/>
      <c r="M20" s="219"/>
    </row>
    <row r="21" spans="2:13" s="43" customFormat="1" ht="45.75" customHeight="1" x14ac:dyDescent="0.25">
      <c r="B21" s="75"/>
      <c r="C21" s="75"/>
      <c r="D21" s="75"/>
      <c r="E21" s="75"/>
      <c r="F21" s="75"/>
      <c r="I21" s="75"/>
      <c r="J21" s="42"/>
      <c r="K21" s="42"/>
      <c r="L21" s="42"/>
      <c r="M21" s="219"/>
    </row>
    <row r="22" spans="2:13" s="43" customFormat="1" ht="45.75" customHeight="1" x14ac:dyDescent="0.25">
      <c r="B22" s="75"/>
      <c r="C22" s="75"/>
      <c r="D22" s="75"/>
      <c r="E22" s="75"/>
      <c r="F22" s="75"/>
      <c r="I22" s="75"/>
      <c r="J22" s="42"/>
      <c r="K22" s="42"/>
      <c r="L22" s="42"/>
      <c r="M22" s="219"/>
    </row>
    <row r="23" spans="2:13" s="43" customFormat="1" ht="45.75" customHeight="1" x14ac:dyDescent="0.25">
      <c r="B23" s="75"/>
      <c r="C23" s="75"/>
      <c r="D23" s="75"/>
      <c r="E23" s="75"/>
      <c r="F23" s="75"/>
      <c r="I23" s="75"/>
      <c r="J23" s="42"/>
      <c r="K23" s="42"/>
      <c r="L23" s="42"/>
      <c r="M23" s="219"/>
    </row>
    <row r="24" spans="2:13" s="43" customFormat="1" ht="45.75" customHeight="1" x14ac:dyDescent="0.25">
      <c r="B24" s="75"/>
      <c r="C24" s="75"/>
      <c r="D24" s="75"/>
      <c r="E24" s="75"/>
      <c r="F24" s="75"/>
      <c r="I24" s="75"/>
      <c r="J24" s="42"/>
      <c r="K24" s="42"/>
      <c r="L24" s="42"/>
      <c r="M24" s="219"/>
    </row>
    <row r="25" spans="2:13" s="43" customFormat="1" ht="45.75" customHeight="1" x14ac:dyDescent="0.25">
      <c r="B25" s="75"/>
      <c r="C25" s="75"/>
      <c r="D25" s="75"/>
      <c r="E25" s="75"/>
      <c r="F25" s="75"/>
      <c r="I25" s="75"/>
      <c r="J25" s="42"/>
      <c r="K25" s="42"/>
      <c r="L25" s="42"/>
      <c r="M25" s="219"/>
    </row>
    <row r="26" spans="2:13" s="43" customFormat="1" ht="45.75" customHeight="1" x14ac:dyDescent="0.25">
      <c r="B26" s="75"/>
      <c r="C26" s="75"/>
      <c r="D26" s="75"/>
      <c r="E26" s="75"/>
      <c r="F26" s="75"/>
      <c r="I26" s="75"/>
      <c r="J26" s="42"/>
      <c r="K26" s="42"/>
      <c r="L26" s="42"/>
      <c r="M26" s="219"/>
    </row>
    <row r="27" spans="2:13" s="43" customFormat="1" ht="45.75" customHeight="1" x14ac:dyDescent="0.25">
      <c r="B27" s="75"/>
      <c r="C27" s="75"/>
      <c r="D27" s="75"/>
      <c r="E27" s="75"/>
      <c r="F27" s="75"/>
      <c r="I27" s="75"/>
      <c r="J27" s="42"/>
      <c r="K27" s="42"/>
      <c r="L27" s="42"/>
      <c r="M27" s="219"/>
    </row>
    <row r="28" spans="2:13" s="43" customFormat="1" ht="45.75" customHeight="1" x14ac:dyDescent="0.25">
      <c r="B28" s="75"/>
      <c r="C28" s="75"/>
      <c r="D28" s="75"/>
      <c r="E28" s="75"/>
      <c r="F28" s="75"/>
      <c r="I28" s="75"/>
      <c r="J28" s="42"/>
      <c r="K28" s="42"/>
      <c r="L28" s="42"/>
      <c r="M28" s="219"/>
    </row>
    <row r="29" spans="2:13" s="43" customFormat="1" ht="45.75" customHeight="1" x14ac:dyDescent="0.25">
      <c r="B29" s="75"/>
      <c r="C29" s="75"/>
      <c r="D29" s="75"/>
      <c r="E29" s="75"/>
      <c r="F29" s="75"/>
      <c r="I29" s="75"/>
      <c r="J29" s="42"/>
      <c r="K29" s="42"/>
      <c r="L29" s="42"/>
      <c r="M29" s="219"/>
    </row>
    <row r="30" spans="2:13" s="43" customFormat="1" ht="45.75" customHeight="1" x14ac:dyDescent="0.25">
      <c r="B30" s="75"/>
      <c r="C30" s="75"/>
      <c r="D30" s="75"/>
      <c r="E30" s="75"/>
      <c r="F30" s="75"/>
      <c r="I30" s="75"/>
      <c r="J30" s="42"/>
      <c r="K30" s="42"/>
      <c r="L30" s="42"/>
      <c r="M30" s="219"/>
    </row>
    <row r="31" spans="2:13" s="43" customFormat="1" ht="45.75" customHeight="1" x14ac:dyDescent="0.25">
      <c r="B31" s="75"/>
      <c r="C31" s="75"/>
      <c r="D31" s="75"/>
      <c r="E31" s="75"/>
      <c r="F31" s="75"/>
      <c r="I31" s="75"/>
      <c r="J31" s="42"/>
      <c r="K31" s="42"/>
      <c r="L31" s="42"/>
      <c r="M31" s="219"/>
    </row>
    <row r="32" spans="2:13" s="43" customFormat="1" ht="45.75" customHeight="1" x14ac:dyDescent="0.25">
      <c r="B32" s="75"/>
      <c r="C32" s="75"/>
      <c r="D32" s="75"/>
      <c r="E32" s="75"/>
      <c r="F32" s="75"/>
      <c r="I32" s="75"/>
      <c r="J32" s="42"/>
      <c r="K32" s="42"/>
      <c r="L32" s="42"/>
      <c r="M32" s="219"/>
    </row>
    <row r="33" spans="2:13" s="43" customFormat="1" ht="45.75" customHeight="1" x14ac:dyDescent="0.25">
      <c r="B33" s="75"/>
      <c r="C33" s="75"/>
      <c r="D33" s="75"/>
      <c r="E33" s="75"/>
      <c r="F33" s="75"/>
      <c r="I33" s="75"/>
      <c r="J33" s="42"/>
      <c r="K33" s="42"/>
      <c r="L33" s="42"/>
      <c r="M33" s="219"/>
    </row>
    <row r="34" spans="2:13" s="43" customFormat="1" ht="45.75" customHeight="1" x14ac:dyDescent="0.25">
      <c r="B34" s="75"/>
      <c r="C34" s="75"/>
      <c r="D34" s="75"/>
      <c r="E34" s="75"/>
      <c r="F34" s="75"/>
      <c r="I34" s="75"/>
      <c r="J34" s="42"/>
      <c r="K34" s="42"/>
      <c r="L34" s="42"/>
      <c r="M34" s="219"/>
    </row>
    <row r="35" spans="2:13" s="43" customFormat="1" ht="45.75" customHeight="1" x14ac:dyDescent="0.25">
      <c r="B35" s="75"/>
      <c r="C35" s="75"/>
      <c r="D35" s="75"/>
      <c r="E35" s="75"/>
      <c r="F35" s="75"/>
      <c r="I35" s="75"/>
      <c r="J35" s="42"/>
      <c r="K35" s="42"/>
      <c r="L35" s="42"/>
      <c r="M35" s="219"/>
    </row>
    <row r="36" spans="2:13" s="43" customFormat="1" ht="45.75" customHeight="1" x14ac:dyDescent="0.25">
      <c r="B36" s="75"/>
      <c r="C36" s="75"/>
      <c r="D36" s="75"/>
      <c r="E36" s="75"/>
      <c r="F36" s="75"/>
      <c r="I36" s="75"/>
      <c r="J36" s="42"/>
      <c r="K36" s="42"/>
      <c r="L36" s="42"/>
      <c r="M36" s="219"/>
    </row>
    <row r="37" spans="2:13" s="43" customFormat="1" ht="45.75" customHeight="1" x14ac:dyDescent="0.25">
      <c r="B37" s="75"/>
      <c r="C37" s="75"/>
      <c r="D37" s="75"/>
      <c r="E37" s="75"/>
      <c r="F37" s="75"/>
      <c r="I37" s="75"/>
      <c r="J37" s="42"/>
      <c r="K37" s="42"/>
      <c r="L37" s="42"/>
      <c r="M37" s="219"/>
    </row>
    <row r="38" spans="2:13" s="43" customFormat="1" ht="45.75" customHeight="1" x14ac:dyDescent="0.25">
      <c r="B38" s="75"/>
      <c r="C38" s="75"/>
      <c r="D38" s="75"/>
      <c r="E38" s="75"/>
      <c r="F38" s="75"/>
      <c r="I38" s="75"/>
      <c r="J38" s="42"/>
      <c r="K38" s="42"/>
      <c r="L38" s="42"/>
      <c r="M38" s="219"/>
    </row>
    <row r="39" spans="2:13" s="43" customFormat="1" ht="45.75" customHeight="1" x14ac:dyDescent="0.25">
      <c r="B39" s="75"/>
      <c r="C39" s="75"/>
      <c r="D39" s="75"/>
      <c r="E39" s="75"/>
      <c r="F39" s="75"/>
      <c r="I39" s="75"/>
      <c r="J39" s="42"/>
      <c r="K39" s="42"/>
      <c r="L39" s="42"/>
      <c r="M39" s="219"/>
    </row>
    <row r="40" spans="2:13" s="43" customFormat="1" ht="45.75" customHeight="1" x14ac:dyDescent="0.25">
      <c r="B40" s="75"/>
      <c r="C40" s="75"/>
      <c r="D40" s="75"/>
      <c r="E40" s="75"/>
      <c r="F40" s="75"/>
      <c r="I40" s="75"/>
      <c r="J40" s="42"/>
      <c r="K40" s="42"/>
      <c r="L40" s="42"/>
      <c r="M40" s="219"/>
    </row>
    <row r="41" spans="2:13" s="43" customFormat="1" ht="45.75" customHeight="1" x14ac:dyDescent="0.25">
      <c r="B41" s="75"/>
      <c r="C41" s="75"/>
      <c r="D41" s="75"/>
      <c r="E41" s="75"/>
      <c r="F41" s="75"/>
      <c r="I41" s="75"/>
      <c r="J41" s="75"/>
      <c r="K41" s="75"/>
      <c r="L41" s="75"/>
      <c r="M41" s="219"/>
    </row>
    <row r="42" spans="2:13" s="43" customFormat="1" ht="45.75" customHeight="1" x14ac:dyDescent="0.25">
      <c r="B42" s="75"/>
      <c r="C42" s="75"/>
      <c r="D42" s="75"/>
      <c r="E42" s="75"/>
      <c r="F42" s="75"/>
      <c r="I42" s="75"/>
      <c r="J42" s="75"/>
      <c r="K42" s="75"/>
      <c r="L42" s="75"/>
      <c r="M42" s="219"/>
    </row>
    <row r="43" spans="2:13" s="43" customFormat="1" ht="45.75" customHeight="1" x14ac:dyDescent="0.25">
      <c r="M43" s="220"/>
    </row>
    <row r="44" spans="2:13" s="43" customFormat="1" ht="45.75" customHeight="1" x14ac:dyDescent="0.25">
      <c r="M44" s="220"/>
    </row>
    <row r="45" spans="2:13" s="43" customFormat="1" ht="45.75" customHeight="1" x14ac:dyDescent="0.25">
      <c r="M45" s="220"/>
    </row>
    <row r="46" spans="2:13" s="43" customFormat="1" ht="45.75" customHeight="1" x14ac:dyDescent="0.25">
      <c r="M46" s="220"/>
    </row>
    <row r="47" spans="2:13" s="43" customFormat="1" ht="45.75" customHeight="1" x14ac:dyDescent="0.25">
      <c r="M47" s="220"/>
    </row>
    <row r="48" spans="2:13" s="43" customFormat="1" ht="45.75" customHeight="1" x14ac:dyDescent="0.25">
      <c r="M48" s="220"/>
    </row>
    <row r="49" spans="13:13" s="43" customFormat="1" ht="45.75" customHeight="1" x14ac:dyDescent="0.25">
      <c r="M49" s="220"/>
    </row>
    <row r="50" spans="13:13" s="43" customFormat="1" ht="45.75" customHeight="1" x14ac:dyDescent="0.25">
      <c r="M50" s="220"/>
    </row>
    <row r="51" spans="13:13" s="43" customFormat="1" ht="45.75" customHeight="1" x14ac:dyDescent="0.25">
      <c r="M51" s="220"/>
    </row>
    <row r="52" spans="13:13" s="43" customFormat="1" ht="45.75" customHeight="1" x14ac:dyDescent="0.25">
      <c r="M52" s="220"/>
    </row>
    <row r="53" spans="13:13" s="43" customFormat="1" ht="45.75" customHeight="1" x14ac:dyDescent="0.25">
      <c r="M53" s="220"/>
    </row>
    <row r="54" spans="13:13" s="43" customFormat="1" ht="45.75" customHeight="1" x14ac:dyDescent="0.25">
      <c r="M54" s="220"/>
    </row>
    <row r="55" spans="13:13" s="43" customFormat="1" ht="45.75" customHeight="1" x14ac:dyDescent="0.25">
      <c r="M55" s="220"/>
    </row>
    <row r="56" spans="13:13" s="43" customFormat="1" ht="45.75" customHeight="1" x14ac:dyDescent="0.25">
      <c r="M56" s="220"/>
    </row>
    <row r="57" spans="13:13" s="43" customFormat="1" ht="45.75" customHeight="1" x14ac:dyDescent="0.25">
      <c r="M57" s="220"/>
    </row>
    <row r="58" spans="13:13" s="43" customFormat="1" ht="45.75" customHeight="1" x14ac:dyDescent="0.25">
      <c r="M58" s="220"/>
    </row>
    <row r="59" spans="13:13" s="43" customFormat="1" ht="45.75" customHeight="1" x14ac:dyDescent="0.25">
      <c r="M59" s="220"/>
    </row>
    <row r="60" spans="13:13" s="43" customFormat="1" ht="45.75" customHeight="1" x14ac:dyDescent="0.25">
      <c r="M60" s="220"/>
    </row>
    <row r="61" spans="13:13" s="43" customFormat="1" ht="45.75" customHeight="1" x14ac:dyDescent="0.25">
      <c r="M61" s="220"/>
    </row>
    <row r="62" spans="13:13" s="43" customFormat="1" ht="45.75" customHeight="1" x14ac:dyDescent="0.25">
      <c r="M62" s="220"/>
    </row>
    <row r="63" spans="13:13" s="43" customFormat="1" ht="45.75" customHeight="1" x14ac:dyDescent="0.25">
      <c r="M63" s="220"/>
    </row>
    <row r="64" spans="13:13" s="43" customFormat="1" ht="45.75" customHeight="1" x14ac:dyDescent="0.25">
      <c r="M64" s="220"/>
    </row>
    <row r="65" spans="13:13" s="43" customFormat="1" ht="45.75" customHeight="1" x14ac:dyDescent="0.25">
      <c r="M65" s="220"/>
    </row>
    <row r="66" spans="13:13" s="43" customFormat="1" ht="45.75" customHeight="1" x14ac:dyDescent="0.25">
      <c r="M66" s="220"/>
    </row>
    <row r="67" spans="13:13" s="43" customFormat="1" ht="45.75" customHeight="1" x14ac:dyDescent="0.25">
      <c r="M67" s="220"/>
    </row>
    <row r="68" spans="13:13" s="43" customFormat="1" ht="45.75" customHeight="1" x14ac:dyDescent="0.25">
      <c r="M68" s="220"/>
    </row>
    <row r="69" spans="13:13" s="43" customFormat="1" ht="45.75" customHeight="1" x14ac:dyDescent="0.25">
      <c r="M69" s="220"/>
    </row>
    <row r="70" spans="13:13" s="43" customFormat="1" ht="45.75" customHeight="1" x14ac:dyDescent="0.25">
      <c r="M70" s="220"/>
    </row>
    <row r="71" spans="13:13" s="43" customFormat="1" ht="45.75" customHeight="1" x14ac:dyDescent="0.25">
      <c r="M71" s="220"/>
    </row>
    <row r="72" spans="13:13" s="43" customFormat="1" ht="45.75" customHeight="1" x14ac:dyDescent="0.25">
      <c r="M72" s="220"/>
    </row>
    <row r="73" spans="13:13" s="43" customFormat="1" ht="45.75" customHeight="1" x14ac:dyDescent="0.25">
      <c r="M73" s="220"/>
    </row>
    <row r="74" spans="13:13" s="43" customFormat="1" ht="45.75" customHeight="1" x14ac:dyDescent="0.25">
      <c r="M74" s="220"/>
    </row>
    <row r="75" spans="13:13" s="43" customFormat="1" ht="45.75" customHeight="1" x14ac:dyDescent="0.25">
      <c r="M75" s="220"/>
    </row>
    <row r="76" spans="13:13" s="43" customFormat="1" ht="45.75" customHeight="1" x14ac:dyDescent="0.25">
      <c r="M76" s="220"/>
    </row>
    <row r="77" spans="13:13" s="43" customFormat="1" ht="45.75" customHeight="1" x14ac:dyDescent="0.25">
      <c r="M77" s="220"/>
    </row>
    <row r="78" spans="13:13" s="43" customFormat="1" ht="45.75" customHeight="1" x14ac:dyDescent="0.25">
      <c r="M78" s="220"/>
    </row>
    <row r="79" spans="13:13" s="43" customFormat="1" ht="45.75" customHeight="1" x14ac:dyDescent="0.25">
      <c r="M79" s="220"/>
    </row>
    <row r="80" spans="13:13" s="43" customFormat="1" ht="45.75" customHeight="1" x14ac:dyDescent="0.25">
      <c r="M80" s="220"/>
    </row>
    <row r="81" spans="13:13" s="43" customFormat="1" ht="45.75" customHeight="1" x14ac:dyDescent="0.25">
      <c r="M81" s="220"/>
    </row>
    <row r="82" spans="13:13" s="43" customFormat="1" ht="45.75" customHeight="1" x14ac:dyDescent="0.25">
      <c r="M82" s="220"/>
    </row>
    <row r="83" spans="13:13" s="43" customFormat="1" ht="45.75" customHeight="1" x14ac:dyDescent="0.25">
      <c r="M83" s="220"/>
    </row>
    <row r="84" spans="13:13" s="43" customFormat="1" ht="45.75" customHeight="1" x14ac:dyDescent="0.25">
      <c r="M84" s="220"/>
    </row>
    <row r="85" spans="13:13" s="43" customFormat="1" ht="45.75" customHeight="1" x14ac:dyDescent="0.25">
      <c r="M85" s="220"/>
    </row>
    <row r="86" spans="13:13" s="43" customFormat="1" ht="45.75" customHeight="1" x14ac:dyDescent="0.25">
      <c r="M86" s="220"/>
    </row>
    <row r="87" spans="13:13" s="43" customFormat="1" ht="45.75" customHeight="1" x14ac:dyDescent="0.25">
      <c r="M87" s="220"/>
    </row>
    <row r="88" spans="13:13" s="43" customFormat="1" ht="45.75" customHeight="1" x14ac:dyDescent="0.25">
      <c r="M88" s="220"/>
    </row>
    <row r="89" spans="13:13" s="43" customFormat="1" ht="45.75" customHeight="1" x14ac:dyDescent="0.25">
      <c r="M89" s="220"/>
    </row>
    <row r="90" spans="13:13" s="43" customFormat="1" ht="45.75" customHeight="1" x14ac:dyDescent="0.25">
      <c r="M90" s="220"/>
    </row>
    <row r="91" spans="13:13" s="43" customFormat="1" ht="45.75" customHeight="1" x14ac:dyDescent="0.25">
      <c r="M91" s="220"/>
    </row>
    <row r="92" spans="13:13" s="43" customFormat="1" ht="45.75" customHeight="1" x14ac:dyDescent="0.25">
      <c r="M92" s="220"/>
    </row>
    <row r="93" spans="13:13" s="43" customFormat="1" ht="45.75" customHeight="1" x14ac:dyDescent="0.25">
      <c r="M93" s="220"/>
    </row>
    <row r="94" spans="13:13" s="43" customFormat="1" ht="45.75" customHeight="1" x14ac:dyDescent="0.25">
      <c r="M94" s="220"/>
    </row>
    <row r="95" spans="13:13" s="43" customFormat="1" ht="45.75" customHeight="1" x14ac:dyDescent="0.25">
      <c r="M95" s="220"/>
    </row>
    <row r="96" spans="13:13" s="43" customFormat="1" ht="45.75" customHeight="1" x14ac:dyDescent="0.25">
      <c r="M96" s="220"/>
    </row>
    <row r="97" spans="13:13" s="43" customFormat="1" ht="45.75" customHeight="1" x14ac:dyDescent="0.25">
      <c r="M97" s="220"/>
    </row>
    <row r="98" spans="13:13" s="43" customFormat="1" ht="45.75" customHeight="1" x14ac:dyDescent="0.25">
      <c r="M98" s="220"/>
    </row>
    <row r="99" spans="13:13" s="43" customFormat="1" ht="45.75" customHeight="1" x14ac:dyDescent="0.25">
      <c r="M99" s="220"/>
    </row>
    <row r="100" spans="13:13" s="43" customFormat="1" ht="45.75" customHeight="1" x14ac:dyDescent="0.25">
      <c r="M100" s="220"/>
    </row>
    <row r="101" spans="13:13" s="43" customFormat="1" ht="45.75" customHeight="1" x14ac:dyDescent="0.25">
      <c r="M101" s="220"/>
    </row>
    <row r="102" spans="13:13" s="43" customFormat="1" ht="45.75" customHeight="1" x14ac:dyDescent="0.25">
      <c r="M102" s="220"/>
    </row>
    <row r="103" spans="13:13" s="43" customFormat="1" ht="45.75" customHeight="1" x14ac:dyDescent="0.25">
      <c r="M103" s="220"/>
    </row>
    <row r="104" spans="13:13" s="43" customFormat="1" ht="45.75" customHeight="1" x14ac:dyDescent="0.25">
      <c r="M104" s="220"/>
    </row>
    <row r="105" spans="13:13" s="43" customFormat="1" ht="45.75" customHeight="1" x14ac:dyDescent="0.25">
      <c r="M105" s="220"/>
    </row>
    <row r="106" spans="13:13" s="43" customFormat="1" ht="45.75" customHeight="1" x14ac:dyDescent="0.25">
      <c r="M106" s="220"/>
    </row>
    <row r="107" spans="13:13" s="43" customFormat="1" ht="45.75" customHeight="1" x14ac:dyDescent="0.25">
      <c r="M107" s="220"/>
    </row>
    <row r="108" spans="13:13" s="43" customFormat="1" ht="45.75" customHeight="1" x14ac:dyDescent="0.25">
      <c r="M108" s="220"/>
    </row>
    <row r="109" spans="13:13" s="43" customFormat="1" ht="45.75" customHeight="1" x14ac:dyDescent="0.25">
      <c r="M109" s="220"/>
    </row>
    <row r="110" spans="13:13" s="43" customFormat="1" ht="45.75" customHeight="1" x14ac:dyDescent="0.25">
      <c r="M110" s="220"/>
    </row>
    <row r="111" spans="13:13" s="43" customFormat="1" ht="45.75" customHeight="1" x14ac:dyDescent="0.25">
      <c r="M111" s="220"/>
    </row>
    <row r="112" spans="13:13" s="43" customFormat="1" ht="45.75" customHeight="1" x14ac:dyDescent="0.25">
      <c r="M112" s="220"/>
    </row>
    <row r="113" spans="13:13" s="43" customFormat="1" ht="45.75" customHeight="1" x14ac:dyDescent="0.25">
      <c r="M113" s="220"/>
    </row>
    <row r="114" spans="13:13" s="43" customFormat="1" ht="45.75" customHeight="1" x14ac:dyDescent="0.25">
      <c r="M114" s="220"/>
    </row>
    <row r="115" spans="13:13" s="43" customFormat="1" ht="45.75" customHeight="1" x14ac:dyDescent="0.25">
      <c r="M115" s="220"/>
    </row>
    <row r="116" spans="13:13" s="43" customFormat="1" ht="45.75" customHeight="1" x14ac:dyDescent="0.25">
      <c r="M116" s="220"/>
    </row>
    <row r="117" spans="13:13" s="43" customFormat="1" ht="45.75" customHeight="1" x14ac:dyDescent="0.25">
      <c r="M117" s="220"/>
    </row>
    <row r="118" spans="13:13" s="43" customFormat="1" ht="45.75" customHeight="1" x14ac:dyDescent="0.25">
      <c r="M118" s="220"/>
    </row>
    <row r="119" spans="13:13" s="43" customFormat="1" ht="45.75" customHeight="1" x14ac:dyDescent="0.25">
      <c r="M119" s="220"/>
    </row>
    <row r="120" spans="13:13" s="43" customFormat="1" ht="45.75" customHeight="1" x14ac:dyDescent="0.25">
      <c r="M120" s="220"/>
    </row>
    <row r="121" spans="13:13" s="43" customFormat="1" ht="45.75" customHeight="1" x14ac:dyDescent="0.25">
      <c r="M121" s="220"/>
    </row>
    <row r="122" spans="13:13" s="43" customFormat="1" ht="45.75" customHeight="1" x14ac:dyDescent="0.25">
      <c r="M122" s="220"/>
    </row>
    <row r="123" spans="13:13" s="43" customFormat="1" ht="45.75" customHeight="1" x14ac:dyDescent="0.25">
      <c r="M123" s="220"/>
    </row>
    <row r="124" spans="13:13" s="43" customFormat="1" ht="45.75" customHeight="1" x14ac:dyDescent="0.25">
      <c r="M124" s="220"/>
    </row>
    <row r="125" spans="13:13" s="43" customFormat="1" ht="45.75" customHeight="1" x14ac:dyDescent="0.25">
      <c r="M125" s="220"/>
    </row>
    <row r="126" spans="13:13" s="43" customFormat="1" ht="45.75" customHeight="1" x14ac:dyDescent="0.25">
      <c r="M126" s="220"/>
    </row>
    <row r="127" spans="13:13" s="43" customFormat="1" ht="45.75" customHeight="1" x14ac:dyDescent="0.25">
      <c r="M127" s="220"/>
    </row>
    <row r="128" spans="13:13" s="43" customFormat="1" ht="45.75" customHeight="1" x14ac:dyDescent="0.25">
      <c r="M128" s="220"/>
    </row>
    <row r="129" spans="13:13" s="43" customFormat="1" ht="45.75" customHeight="1" x14ac:dyDescent="0.25">
      <c r="M129" s="220"/>
    </row>
    <row r="130" spans="13:13" s="43" customFormat="1" ht="45.75" customHeight="1" x14ac:dyDescent="0.25">
      <c r="M130" s="220"/>
    </row>
    <row r="131" spans="13:13" s="43" customFormat="1" ht="45.75" customHeight="1" x14ac:dyDescent="0.25">
      <c r="M131" s="220"/>
    </row>
    <row r="132" spans="13:13" s="43" customFormat="1" ht="45.75" customHeight="1" x14ac:dyDescent="0.25">
      <c r="M132" s="220"/>
    </row>
    <row r="133" spans="13:13" s="43" customFormat="1" ht="45.75" customHeight="1" x14ac:dyDescent="0.25">
      <c r="M133" s="220"/>
    </row>
    <row r="134" spans="13:13" s="43" customFormat="1" ht="45.75" customHeight="1" x14ac:dyDescent="0.25">
      <c r="M134" s="220"/>
    </row>
    <row r="135" spans="13:13" s="43" customFormat="1" ht="45.75" customHeight="1" x14ac:dyDescent="0.25">
      <c r="M135" s="220"/>
    </row>
    <row r="136" spans="13:13" s="43" customFormat="1" ht="45.75" customHeight="1" x14ac:dyDescent="0.25">
      <c r="M136" s="220"/>
    </row>
    <row r="137" spans="13:13" s="43" customFormat="1" ht="45.75" customHeight="1" x14ac:dyDescent="0.25">
      <c r="M137" s="220"/>
    </row>
    <row r="138" spans="13:13" s="43" customFormat="1" ht="45.75" customHeight="1" x14ac:dyDescent="0.25">
      <c r="M138" s="220"/>
    </row>
    <row r="139" spans="13:13" s="43" customFormat="1" ht="45.75" customHeight="1" x14ac:dyDescent="0.25">
      <c r="M139" s="220"/>
    </row>
    <row r="140" spans="13:13" s="43" customFormat="1" ht="45.75" customHeight="1" x14ac:dyDescent="0.25">
      <c r="M140" s="220"/>
    </row>
    <row r="141" spans="13:13" s="43" customFormat="1" ht="45.75" customHeight="1" x14ac:dyDescent="0.25">
      <c r="M141" s="220"/>
    </row>
    <row r="142" spans="13:13" s="43" customFormat="1" ht="45.75" customHeight="1" x14ac:dyDescent="0.25">
      <c r="M142" s="220"/>
    </row>
    <row r="143" spans="13:13" s="43" customFormat="1" ht="45.75" customHeight="1" x14ac:dyDescent="0.25">
      <c r="M143" s="220"/>
    </row>
    <row r="144" spans="13:13" s="43" customFormat="1" ht="45.75" customHeight="1" x14ac:dyDescent="0.25">
      <c r="M144" s="220"/>
    </row>
    <row r="145" spans="13:13" s="43" customFormat="1" ht="45.75" customHeight="1" x14ac:dyDescent="0.25">
      <c r="M145" s="220"/>
    </row>
    <row r="146" spans="13:13" s="43" customFormat="1" ht="45.75" customHeight="1" x14ac:dyDescent="0.25">
      <c r="M146" s="220"/>
    </row>
    <row r="147" spans="13:13" s="43" customFormat="1" ht="45.75" customHeight="1" x14ac:dyDescent="0.25">
      <c r="M147" s="220"/>
    </row>
    <row r="148" spans="13:13" s="43" customFormat="1" ht="45.75" customHeight="1" x14ac:dyDescent="0.25">
      <c r="M148" s="220"/>
    </row>
    <row r="149" spans="13:13" s="43" customFormat="1" ht="45.75" customHeight="1" x14ac:dyDescent="0.25">
      <c r="M149" s="220"/>
    </row>
    <row r="150" spans="13:13" s="43" customFormat="1" ht="45.75" customHeight="1" x14ac:dyDescent="0.25">
      <c r="M150" s="220"/>
    </row>
    <row r="151" spans="13:13" s="43" customFormat="1" ht="45.75" customHeight="1" x14ac:dyDescent="0.25">
      <c r="M151" s="220"/>
    </row>
    <row r="152" spans="13:13" s="43" customFormat="1" ht="45.75" customHeight="1" x14ac:dyDescent="0.25">
      <c r="M152" s="220"/>
    </row>
    <row r="153" spans="13:13" s="43" customFormat="1" ht="45.75" customHeight="1" x14ac:dyDescent="0.25">
      <c r="M153" s="220"/>
    </row>
    <row r="154" spans="13:13" s="43" customFormat="1" ht="45.75" customHeight="1" x14ac:dyDescent="0.25">
      <c r="M154" s="220"/>
    </row>
    <row r="155" spans="13:13" s="43" customFormat="1" ht="45.75" customHeight="1" x14ac:dyDescent="0.25">
      <c r="M155" s="220"/>
    </row>
    <row r="156" spans="13:13" s="43" customFormat="1" ht="45.75" customHeight="1" x14ac:dyDescent="0.25">
      <c r="M156" s="220"/>
    </row>
    <row r="157" spans="13:13" s="43" customFormat="1" ht="45.75" customHeight="1" x14ac:dyDescent="0.25">
      <c r="M157" s="220"/>
    </row>
    <row r="158" spans="13:13" s="43" customFormat="1" ht="45.75" customHeight="1" x14ac:dyDescent="0.25">
      <c r="M158" s="220"/>
    </row>
    <row r="159" spans="13:13" s="43" customFormat="1" ht="45.75" customHeight="1" x14ac:dyDescent="0.25">
      <c r="M159" s="220"/>
    </row>
    <row r="160" spans="13:13" s="43" customFormat="1" ht="45.75" customHeight="1" x14ac:dyDescent="0.25">
      <c r="M160" s="220"/>
    </row>
    <row r="161" spans="13:13" s="43" customFormat="1" ht="45.75" customHeight="1" x14ac:dyDescent="0.25">
      <c r="M161" s="220"/>
    </row>
    <row r="162" spans="13:13" s="43" customFormat="1" ht="45.75" customHeight="1" x14ac:dyDescent="0.25">
      <c r="M162" s="220"/>
    </row>
    <row r="163" spans="13:13" s="43" customFormat="1" ht="45.75" customHeight="1" x14ac:dyDescent="0.25">
      <c r="M163" s="220"/>
    </row>
    <row r="164" spans="13:13" s="43" customFormat="1" ht="45.75" customHeight="1" x14ac:dyDescent="0.25">
      <c r="M164" s="220"/>
    </row>
    <row r="165" spans="13:13" s="43" customFormat="1" ht="45.75" customHeight="1" x14ac:dyDescent="0.25">
      <c r="M165" s="220"/>
    </row>
    <row r="166" spans="13:13" s="43" customFormat="1" ht="45.75" customHeight="1" x14ac:dyDescent="0.25">
      <c r="M166" s="220"/>
    </row>
    <row r="167" spans="13:13" s="43" customFormat="1" ht="45.75" customHeight="1" x14ac:dyDescent="0.25">
      <c r="M167" s="220"/>
    </row>
    <row r="168" spans="13:13" s="43" customFormat="1" ht="45.75" customHeight="1" x14ac:dyDescent="0.25">
      <c r="M168" s="189"/>
    </row>
    <row r="169" spans="13:13" s="43" customFormat="1" ht="45.75" customHeight="1" x14ac:dyDescent="0.25">
      <c r="M169" s="189"/>
    </row>
    <row r="170" spans="13:13" s="43" customFormat="1" ht="45.75" customHeight="1" x14ac:dyDescent="0.25">
      <c r="M170" s="189"/>
    </row>
    <row r="171" spans="13:13" s="43" customFormat="1" ht="45.75" customHeight="1" x14ac:dyDescent="0.25">
      <c r="M171" s="189"/>
    </row>
    <row r="172" spans="13:13" s="43" customFormat="1" ht="45.75" customHeight="1" x14ac:dyDescent="0.25">
      <c r="M172" s="189"/>
    </row>
    <row r="173" spans="13:13" s="43" customFormat="1" ht="45.75" customHeight="1" x14ac:dyDescent="0.25">
      <c r="M173" s="189"/>
    </row>
    <row r="174" spans="13:13" s="43" customFormat="1" ht="45.75" customHeight="1" x14ac:dyDescent="0.25">
      <c r="M174" s="189"/>
    </row>
    <row r="175" spans="13:13" s="43" customFormat="1" ht="45.75" customHeight="1" x14ac:dyDescent="0.25">
      <c r="M175" s="189"/>
    </row>
    <row r="176" spans="13:13" s="43" customFormat="1" ht="45.75" customHeight="1" x14ac:dyDescent="0.25">
      <c r="M176" s="189"/>
    </row>
    <row r="177" spans="13:13" s="43" customFormat="1" ht="45.75" customHeight="1" x14ac:dyDescent="0.25">
      <c r="M177" s="189"/>
    </row>
    <row r="178" spans="13:13" s="43" customFormat="1" ht="45.75" customHeight="1" x14ac:dyDescent="0.25">
      <c r="M178" s="189"/>
    </row>
    <row r="179" spans="13:13" s="43" customFormat="1" ht="45.75" customHeight="1" x14ac:dyDescent="0.25">
      <c r="M179" s="189"/>
    </row>
    <row r="180" spans="13:13" s="43" customFormat="1" ht="45.75" customHeight="1" x14ac:dyDescent="0.25">
      <c r="M180" s="189"/>
    </row>
    <row r="181" spans="13:13" s="43" customFormat="1" ht="45.75" customHeight="1" x14ac:dyDescent="0.25">
      <c r="M181" s="189"/>
    </row>
    <row r="182" spans="13:13" s="43" customFormat="1" ht="45.75" customHeight="1" x14ac:dyDescent="0.25">
      <c r="M182" s="189"/>
    </row>
    <row r="183" spans="13:13" s="43" customFormat="1" ht="45.75" customHeight="1" x14ac:dyDescent="0.25">
      <c r="M183" s="189"/>
    </row>
    <row r="184" spans="13:13" s="43" customFormat="1" ht="45.75" customHeight="1" x14ac:dyDescent="0.25">
      <c r="M184" s="189"/>
    </row>
    <row r="185" spans="13:13" s="43" customFormat="1" ht="45.75" customHeight="1" x14ac:dyDescent="0.25">
      <c r="M185" s="189"/>
    </row>
    <row r="186" spans="13:13" s="43" customFormat="1" ht="45.75" customHeight="1" x14ac:dyDescent="0.25">
      <c r="M186" s="189"/>
    </row>
    <row r="187" spans="13:13" s="43" customFormat="1" ht="45.75" customHeight="1" x14ac:dyDescent="0.25">
      <c r="M187" s="189"/>
    </row>
    <row r="188" spans="13:13" s="43" customFormat="1" ht="45.75" customHeight="1" x14ac:dyDescent="0.25">
      <c r="M188" s="189"/>
    </row>
    <row r="189" spans="13:13" s="43" customFormat="1" ht="45.75" customHeight="1" x14ac:dyDescent="0.25">
      <c r="M189" s="189"/>
    </row>
    <row r="190" spans="13:13" s="43" customFormat="1" ht="45.75" customHeight="1" x14ac:dyDescent="0.25">
      <c r="M190" s="189"/>
    </row>
    <row r="191" spans="13:13" s="43" customFormat="1" ht="45.75" customHeight="1" x14ac:dyDescent="0.25">
      <c r="M191" s="189"/>
    </row>
    <row r="192" spans="13:13" s="43" customFormat="1" ht="45.75" customHeight="1" x14ac:dyDescent="0.25">
      <c r="M192" s="189"/>
    </row>
    <row r="193" spans="13:13" s="43" customFormat="1" ht="45.75" customHeight="1" x14ac:dyDescent="0.25">
      <c r="M193" s="189"/>
    </row>
    <row r="194" spans="13:13" s="43" customFormat="1" ht="45.75" customHeight="1" x14ac:dyDescent="0.25">
      <c r="M194" s="189"/>
    </row>
    <row r="195" spans="13:13" s="43" customFormat="1" ht="45.75" customHeight="1" x14ac:dyDescent="0.25">
      <c r="M195" s="189"/>
    </row>
    <row r="196" spans="13:13" s="43" customFormat="1" ht="45.75" customHeight="1" x14ac:dyDescent="0.25">
      <c r="M196" s="189"/>
    </row>
    <row r="197" spans="13:13" s="43" customFormat="1" ht="45.75" customHeight="1" x14ac:dyDescent="0.25">
      <c r="M197" s="189"/>
    </row>
    <row r="198" spans="13:13" s="43" customFormat="1" ht="45.75" customHeight="1" x14ac:dyDescent="0.25">
      <c r="M198" s="189"/>
    </row>
    <row r="199" spans="13:13" s="43" customFormat="1" ht="45.75" customHeight="1" x14ac:dyDescent="0.25">
      <c r="M199" s="189"/>
    </row>
    <row r="200" spans="13:13" s="43" customFormat="1" ht="45.75" customHeight="1" x14ac:dyDescent="0.25">
      <c r="M200" s="189"/>
    </row>
    <row r="201" spans="13:13" s="43" customFormat="1" ht="45.75" customHeight="1" x14ac:dyDescent="0.25">
      <c r="M201" s="189"/>
    </row>
    <row r="202" spans="13:13" s="43" customFormat="1" ht="45.75" customHeight="1" x14ac:dyDescent="0.25">
      <c r="M202" s="189"/>
    </row>
    <row r="203" spans="13:13" s="43" customFormat="1" ht="45.75" customHeight="1" x14ac:dyDescent="0.25">
      <c r="M203" s="189"/>
    </row>
    <row r="204" spans="13:13" s="43" customFormat="1" ht="45.75" customHeight="1" x14ac:dyDescent="0.25">
      <c r="M204" s="189"/>
    </row>
    <row r="205" spans="13:13" s="43" customFormat="1" ht="45.75" customHeight="1" x14ac:dyDescent="0.25">
      <c r="M205" s="189"/>
    </row>
    <row r="206" spans="13:13" s="43" customFormat="1" ht="45.75" customHeight="1" x14ac:dyDescent="0.25">
      <c r="M206" s="189"/>
    </row>
    <row r="207" spans="13:13" s="43" customFormat="1" ht="45.75" customHeight="1" x14ac:dyDescent="0.25">
      <c r="M207" s="189"/>
    </row>
    <row r="208" spans="13:13" s="43" customFormat="1" ht="45.75" customHeight="1" x14ac:dyDescent="0.25">
      <c r="M208" s="189"/>
    </row>
    <row r="209" spans="13:13" s="43" customFormat="1" ht="45.75" customHeight="1" x14ac:dyDescent="0.25">
      <c r="M209" s="189"/>
    </row>
    <row r="210" spans="13:13" s="43" customFormat="1" ht="45.75" customHeight="1" x14ac:dyDescent="0.25">
      <c r="M210" s="189"/>
    </row>
    <row r="211" spans="13:13" s="43" customFormat="1" ht="45.75" customHeight="1" x14ac:dyDescent="0.25">
      <c r="M211" s="189"/>
    </row>
    <row r="212" spans="13:13" s="43" customFormat="1" ht="45.75" customHeight="1" x14ac:dyDescent="0.25">
      <c r="M212" s="189"/>
    </row>
    <row r="213" spans="13:13" s="43" customFormat="1" ht="45.75" customHeight="1" x14ac:dyDescent="0.25">
      <c r="M213" s="189"/>
    </row>
    <row r="214" spans="13:13" s="43" customFormat="1" ht="45.75" customHeight="1" x14ac:dyDescent="0.25">
      <c r="M214" s="189"/>
    </row>
    <row r="215" spans="13:13" s="43" customFormat="1" ht="45.75" customHeight="1" x14ac:dyDescent="0.25">
      <c r="M215" s="189"/>
    </row>
    <row r="216" spans="13:13" s="43" customFormat="1" ht="45.75" customHeight="1" x14ac:dyDescent="0.25">
      <c r="M216" s="189"/>
    </row>
    <row r="217" spans="13:13" s="43" customFormat="1" ht="45.75" customHeight="1" x14ac:dyDescent="0.25">
      <c r="M217" s="189"/>
    </row>
    <row r="218" spans="13:13" s="43" customFormat="1" ht="45.75" customHeight="1" x14ac:dyDescent="0.25">
      <c r="M218" s="189"/>
    </row>
    <row r="219" spans="13:13" s="43" customFormat="1" ht="45.75" customHeight="1" x14ac:dyDescent="0.25">
      <c r="M219" s="189"/>
    </row>
    <row r="220" spans="13:13" s="43" customFormat="1" ht="45.75" customHeight="1" x14ac:dyDescent="0.25">
      <c r="M220" s="189"/>
    </row>
    <row r="221" spans="13:13" s="43" customFormat="1" ht="45.75" customHeight="1" x14ac:dyDescent="0.25">
      <c r="M221" s="189"/>
    </row>
    <row r="222" spans="13:13" s="43" customFormat="1" ht="45.75" customHeight="1" x14ac:dyDescent="0.25">
      <c r="M222" s="189"/>
    </row>
    <row r="223" spans="13:13" s="43" customFormat="1" ht="45.75" customHeight="1" x14ac:dyDescent="0.25">
      <c r="M223" s="189"/>
    </row>
    <row r="224" spans="13:13" s="43" customFormat="1" ht="45.75" customHeight="1" x14ac:dyDescent="0.25">
      <c r="M224" s="189"/>
    </row>
    <row r="225" spans="13:13" s="43" customFormat="1" ht="45.75" customHeight="1" x14ac:dyDescent="0.25">
      <c r="M225" s="189"/>
    </row>
    <row r="226" spans="13:13" s="43" customFormat="1" ht="45.75" customHeight="1" x14ac:dyDescent="0.25">
      <c r="M226" s="189"/>
    </row>
    <row r="227" spans="13:13" s="43" customFormat="1" ht="45.75" customHeight="1" x14ac:dyDescent="0.25">
      <c r="M227" s="189"/>
    </row>
    <row r="228" spans="13:13" s="43" customFormat="1" ht="45.75" customHeight="1" x14ac:dyDescent="0.25">
      <c r="M228" s="189"/>
    </row>
    <row r="229" spans="13:13" s="43" customFormat="1" ht="45.75" customHeight="1" x14ac:dyDescent="0.25">
      <c r="M229" s="189"/>
    </row>
    <row r="230" spans="13:13" s="43" customFormat="1" ht="45.75" customHeight="1" x14ac:dyDescent="0.25">
      <c r="M230" s="189"/>
    </row>
    <row r="231" spans="13:13" s="43" customFormat="1" ht="45.75" customHeight="1" x14ac:dyDescent="0.25">
      <c r="M231" s="189"/>
    </row>
    <row r="232" spans="13:13" s="43" customFormat="1" ht="45.75" customHeight="1" x14ac:dyDescent="0.25">
      <c r="M232" s="189"/>
    </row>
    <row r="233" spans="13:13" s="43" customFormat="1" ht="45.75" customHeight="1" x14ac:dyDescent="0.25">
      <c r="M233" s="189"/>
    </row>
    <row r="234" spans="13:13" s="43" customFormat="1" ht="45.75" customHeight="1" x14ac:dyDescent="0.25">
      <c r="M234" s="189"/>
    </row>
    <row r="235" spans="13:13" s="43" customFormat="1" ht="45.75" customHeight="1" x14ac:dyDescent="0.25">
      <c r="M235" s="189"/>
    </row>
    <row r="236" spans="13:13" s="43" customFormat="1" ht="45.75" customHeight="1" x14ac:dyDescent="0.25">
      <c r="M236" s="189"/>
    </row>
    <row r="237" spans="13:13" s="43" customFormat="1" ht="45.75" customHeight="1" x14ac:dyDescent="0.25">
      <c r="M237" s="189"/>
    </row>
    <row r="238" spans="13:13" s="43" customFormat="1" ht="45.75" customHeight="1" x14ac:dyDescent="0.25">
      <c r="M238" s="189"/>
    </row>
    <row r="239" spans="13:13" s="43" customFormat="1" ht="45.75" customHeight="1" x14ac:dyDescent="0.25">
      <c r="M239" s="189"/>
    </row>
    <row r="240" spans="13:13" s="43" customFormat="1" ht="45.75" customHeight="1" x14ac:dyDescent="0.25">
      <c r="M240" s="189"/>
    </row>
    <row r="241" spans="13:13" s="43" customFormat="1" ht="45.75" customHeight="1" x14ac:dyDescent="0.25">
      <c r="M241" s="189"/>
    </row>
    <row r="242" spans="13:13" s="43" customFormat="1" ht="45.75" customHeight="1" x14ac:dyDescent="0.25">
      <c r="M242" s="189"/>
    </row>
    <row r="243" spans="13:13" s="43" customFormat="1" ht="45.75" customHeight="1" x14ac:dyDescent="0.25">
      <c r="M243" s="189"/>
    </row>
    <row r="244" spans="13:13" s="43" customFormat="1" ht="45.75" customHeight="1" x14ac:dyDescent="0.25">
      <c r="M244" s="189"/>
    </row>
    <row r="245" spans="13:13" s="43" customFormat="1" ht="45.75" customHeight="1" x14ac:dyDescent="0.25">
      <c r="M245" s="189"/>
    </row>
    <row r="246" spans="13:13" s="43" customFormat="1" ht="45.75" customHeight="1" x14ac:dyDescent="0.25">
      <c r="M246" s="189"/>
    </row>
    <row r="247" spans="13:13" s="43" customFormat="1" ht="45.75" customHeight="1" x14ac:dyDescent="0.25">
      <c r="M247" s="189"/>
    </row>
    <row r="248" spans="13:13" s="43" customFormat="1" ht="45.75" customHeight="1" x14ac:dyDescent="0.25">
      <c r="M248" s="189"/>
    </row>
    <row r="249" spans="13:13" s="43" customFormat="1" ht="45.75" customHeight="1" x14ac:dyDescent="0.25">
      <c r="M249" s="189"/>
    </row>
    <row r="250" spans="13:13" s="43" customFormat="1" ht="45.75" customHeight="1" x14ac:dyDescent="0.25">
      <c r="M250" s="189"/>
    </row>
    <row r="251" spans="13:13" s="43" customFormat="1" ht="45.75" customHeight="1" x14ac:dyDescent="0.25">
      <c r="M251" s="189"/>
    </row>
    <row r="252" spans="13:13" s="43" customFormat="1" ht="45.75" customHeight="1" x14ac:dyDescent="0.25">
      <c r="M252" s="189"/>
    </row>
    <row r="253" spans="13:13" s="43" customFormat="1" ht="45.75" customHeight="1" x14ac:dyDescent="0.25">
      <c r="M253" s="189"/>
    </row>
    <row r="254" spans="13:13" s="43" customFormat="1" ht="45.75" customHeight="1" x14ac:dyDescent="0.25">
      <c r="M254" s="189"/>
    </row>
    <row r="255" spans="13:13" s="43" customFormat="1" ht="45.75" customHeight="1" x14ac:dyDescent="0.25">
      <c r="M255" s="189"/>
    </row>
    <row r="256" spans="13:13" s="43" customFormat="1" ht="45.75" customHeight="1" x14ac:dyDescent="0.25">
      <c r="M256" s="189"/>
    </row>
    <row r="257" spans="13:13" s="43" customFormat="1" ht="45.75" customHeight="1" x14ac:dyDescent="0.25">
      <c r="M257" s="189"/>
    </row>
    <row r="258" spans="13:13" s="43" customFormat="1" ht="45.75" customHeight="1" x14ac:dyDescent="0.25">
      <c r="M258" s="189"/>
    </row>
    <row r="259" spans="13:13" s="43" customFormat="1" ht="45.75" customHeight="1" x14ac:dyDescent="0.25">
      <c r="M259" s="189"/>
    </row>
    <row r="260" spans="13:13" s="43" customFormat="1" ht="45.75" customHeight="1" x14ac:dyDescent="0.25">
      <c r="M260" s="189"/>
    </row>
    <row r="261" spans="13:13" s="43" customFormat="1" ht="45.75" customHeight="1" x14ac:dyDescent="0.25">
      <c r="M261" s="189"/>
    </row>
    <row r="262" spans="13:13" s="43" customFormat="1" ht="45.75" customHeight="1" x14ac:dyDescent="0.25">
      <c r="M262" s="189"/>
    </row>
    <row r="263" spans="13:13" s="43" customFormat="1" ht="45.75" customHeight="1" x14ac:dyDescent="0.25">
      <c r="M263" s="189"/>
    </row>
    <row r="264" spans="13:13" s="43" customFormat="1" ht="45.75" customHeight="1" x14ac:dyDescent="0.25">
      <c r="M264" s="189"/>
    </row>
    <row r="265" spans="13:13" s="43" customFormat="1" ht="45.75" customHeight="1" x14ac:dyDescent="0.25">
      <c r="M265" s="189"/>
    </row>
    <row r="266" spans="13:13" s="43" customFormat="1" ht="45.75" customHeight="1" x14ac:dyDescent="0.25">
      <c r="M266" s="189"/>
    </row>
    <row r="267" spans="13:13" s="43" customFormat="1" ht="45.75" customHeight="1" x14ac:dyDescent="0.25">
      <c r="M267" s="189"/>
    </row>
    <row r="268" spans="13:13" s="43" customFormat="1" ht="45.75" customHeight="1" x14ac:dyDescent="0.25">
      <c r="M268" s="189"/>
    </row>
    <row r="269" spans="13:13" s="43" customFormat="1" ht="45.75" customHeight="1" x14ac:dyDescent="0.25">
      <c r="M269" s="189"/>
    </row>
    <row r="270" spans="13:13" s="43" customFormat="1" ht="45.75" customHeight="1" x14ac:dyDescent="0.25">
      <c r="M270" s="189"/>
    </row>
    <row r="271" spans="13:13" s="43" customFormat="1" ht="45.75" customHeight="1" x14ac:dyDescent="0.25">
      <c r="M271" s="189"/>
    </row>
    <row r="272" spans="13:13" s="43" customFormat="1" ht="45.75" customHeight="1" x14ac:dyDescent="0.25">
      <c r="M272" s="189"/>
    </row>
    <row r="273" spans="13:13" s="43" customFormat="1" ht="45.75" customHeight="1" x14ac:dyDescent="0.25">
      <c r="M273" s="189"/>
    </row>
    <row r="274" spans="13:13" s="43" customFormat="1" ht="45.75" customHeight="1" x14ac:dyDescent="0.25">
      <c r="M274" s="189"/>
    </row>
    <row r="275" spans="13:13" s="43" customFormat="1" ht="45.75" customHeight="1" x14ac:dyDescent="0.25">
      <c r="M275" s="189"/>
    </row>
    <row r="276" spans="13:13" s="43" customFormat="1" ht="45.75" customHeight="1" x14ac:dyDescent="0.25">
      <c r="M276" s="189"/>
    </row>
    <row r="277" spans="13:13" s="43" customFormat="1" ht="45.75" customHeight="1" x14ac:dyDescent="0.25">
      <c r="M277" s="189"/>
    </row>
    <row r="278" spans="13:13" s="43" customFormat="1" ht="45.75" customHeight="1" x14ac:dyDescent="0.25">
      <c r="M278" s="189"/>
    </row>
    <row r="279" spans="13:13" s="43" customFormat="1" ht="45.75" customHeight="1" x14ac:dyDescent="0.25">
      <c r="M279" s="189"/>
    </row>
    <row r="280" spans="13:13" s="43" customFormat="1" ht="45.75" customHeight="1" x14ac:dyDescent="0.25">
      <c r="M280" s="189"/>
    </row>
    <row r="281" spans="13:13" s="43" customFormat="1" ht="45.75" customHeight="1" x14ac:dyDescent="0.25">
      <c r="M281" s="189"/>
    </row>
    <row r="282" spans="13:13" s="43" customFormat="1" ht="45.75" customHeight="1" x14ac:dyDescent="0.25">
      <c r="M282" s="189"/>
    </row>
    <row r="283" spans="13:13" s="43" customFormat="1" ht="45.75" customHeight="1" x14ac:dyDescent="0.25">
      <c r="M283" s="189"/>
    </row>
    <row r="284" spans="13:13" s="43" customFormat="1" ht="45.75" customHeight="1" x14ac:dyDescent="0.25">
      <c r="M284" s="189"/>
    </row>
    <row r="285" spans="13:13" s="43" customFormat="1" ht="45.75" customHeight="1" x14ac:dyDescent="0.25">
      <c r="M285" s="189"/>
    </row>
    <row r="286" spans="13:13" s="43" customFormat="1" ht="45.75" customHeight="1" x14ac:dyDescent="0.25">
      <c r="M286" s="189"/>
    </row>
    <row r="287" spans="13:13" s="43" customFormat="1" ht="45.75" customHeight="1" x14ac:dyDescent="0.25">
      <c r="M287" s="189"/>
    </row>
    <row r="288" spans="13:13" s="43" customFormat="1" ht="45.75" customHeight="1" x14ac:dyDescent="0.25">
      <c r="M288" s="189"/>
    </row>
    <row r="289" spans="13:13" s="43" customFormat="1" ht="45.75" customHeight="1" x14ac:dyDescent="0.25">
      <c r="M289" s="189"/>
    </row>
    <row r="290" spans="13:13" s="43" customFormat="1" ht="45.75" customHeight="1" x14ac:dyDescent="0.25">
      <c r="M290" s="189"/>
    </row>
    <row r="291" spans="13:13" s="43" customFormat="1" ht="45.75" customHeight="1" x14ac:dyDescent="0.25">
      <c r="M291" s="189"/>
    </row>
    <row r="292" spans="13:13" s="43" customFormat="1" ht="45.75" customHeight="1" x14ac:dyDescent="0.25">
      <c r="M292" s="189"/>
    </row>
    <row r="293" spans="13:13" s="43" customFormat="1" ht="45.75" customHeight="1" x14ac:dyDescent="0.25">
      <c r="M293" s="189"/>
    </row>
    <row r="294" spans="13:13" s="43" customFormat="1" ht="45.75" customHeight="1" x14ac:dyDescent="0.25">
      <c r="M294" s="189"/>
    </row>
    <row r="295" spans="13:13" s="43" customFormat="1" ht="45.75" customHeight="1" x14ac:dyDescent="0.25">
      <c r="M295" s="189"/>
    </row>
    <row r="296" spans="13:13" s="43" customFormat="1" ht="45.75" customHeight="1" x14ac:dyDescent="0.25">
      <c r="M296" s="189"/>
    </row>
    <row r="297" spans="13:13" s="43" customFormat="1" ht="45.75" customHeight="1" x14ac:dyDescent="0.25">
      <c r="M297" s="189"/>
    </row>
    <row r="298" spans="13:13" s="43" customFormat="1" ht="45.75" customHeight="1" x14ac:dyDescent="0.25">
      <c r="M298" s="189"/>
    </row>
    <row r="299" spans="13:13" s="43" customFormat="1" ht="45.75" customHeight="1" x14ac:dyDescent="0.25">
      <c r="M299" s="189"/>
    </row>
    <row r="300" spans="13:13" s="43" customFormat="1" ht="45.75" customHeight="1" x14ac:dyDescent="0.25">
      <c r="M300" s="189"/>
    </row>
    <row r="301" spans="13:13" s="43" customFormat="1" ht="45.75" customHeight="1" x14ac:dyDescent="0.25">
      <c r="M301" s="189"/>
    </row>
    <row r="302" spans="13:13" s="43" customFormat="1" ht="45.75" customHeight="1" x14ac:dyDescent="0.25">
      <c r="M302" s="189"/>
    </row>
    <row r="303" spans="13:13" s="43" customFormat="1" ht="45.75" customHeight="1" x14ac:dyDescent="0.25">
      <c r="M303" s="189"/>
    </row>
    <row r="304" spans="13:13" s="43" customFormat="1" ht="45.75" customHeight="1" x14ac:dyDescent="0.25">
      <c r="M304" s="189"/>
    </row>
    <row r="305" spans="13:13" s="43" customFormat="1" ht="45.75" customHeight="1" x14ac:dyDescent="0.25">
      <c r="M305" s="189"/>
    </row>
    <row r="306" spans="13:13" s="43" customFormat="1" ht="45.75" customHeight="1" x14ac:dyDescent="0.25">
      <c r="M306" s="189"/>
    </row>
    <row r="307" spans="13:13" s="43" customFormat="1" ht="45.75" customHeight="1" x14ac:dyDescent="0.25">
      <c r="M307" s="189"/>
    </row>
    <row r="308" spans="13:13" s="43" customFormat="1" ht="45.75" customHeight="1" x14ac:dyDescent="0.25">
      <c r="M308" s="189"/>
    </row>
    <row r="309" spans="13:13" s="43" customFormat="1" ht="45.75" customHeight="1" x14ac:dyDescent="0.25">
      <c r="M309" s="189"/>
    </row>
    <row r="310" spans="13:13" s="43" customFormat="1" ht="45.75" customHeight="1" x14ac:dyDescent="0.25">
      <c r="M310" s="189"/>
    </row>
    <row r="311" spans="13:13" ht="45.75" customHeight="1" x14ac:dyDescent="0.25"/>
    <row r="312" spans="13:13" ht="45.75" customHeight="1" x14ac:dyDescent="0.25"/>
    <row r="313" spans="13:13" ht="45.75" customHeight="1" x14ac:dyDescent="0.25"/>
    <row r="314" spans="13:13" ht="45.75" customHeight="1" x14ac:dyDescent="0.25"/>
    <row r="315" spans="13:13" ht="45.75" customHeight="1" x14ac:dyDescent="0.25"/>
    <row r="316" spans="13:13" ht="45.75" customHeight="1" x14ac:dyDescent="0.25"/>
    <row r="317" spans="13:13" ht="45.75" customHeight="1" x14ac:dyDescent="0.25"/>
    <row r="318" spans="13:13" ht="45.75" customHeight="1" x14ac:dyDescent="0.25"/>
    <row r="319" spans="13:13" ht="45.75" customHeight="1" x14ac:dyDescent="0.25"/>
    <row r="320" spans="13:13" ht="45.75" customHeight="1" x14ac:dyDescent="0.25"/>
    <row r="321" ht="45.75" customHeight="1" x14ac:dyDescent="0.25"/>
    <row r="322" ht="45.75" customHeight="1" x14ac:dyDescent="0.25"/>
    <row r="323" ht="45.75" customHeight="1" x14ac:dyDescent="0.25"/>
    <row r="324" ht="45.75" customHeight="1" x14ac:dyDescent="0.25"/>
    <row r="325" ht="45.75" customHeight="1" x14ac:dyDescent="0.25"/>
    <row r="326" ht="45.75" customHeight="1" x14ac:dyDescent="0.25"/>
    <row r="327" ht="45.75" customHeight="1" x14ac:dyDescent="0.25"/>
    <row r="328" ht="45.75" customHeight="1" x14ac:dyDescent="0.25"/>
    <row r="329" ht="45.75" customHeight="1" x14ac:dyDescent="0.25"/>
    <row r="330" ht="45.75" customHeight="1" x14ac:dyDescent="0.25"/>
    <row r="331" ht="45.75" customHeight="1" x14ac:dyDescent="0.25"/>
    <row r="332" ht="45.75" customHeight="1" x14ac:dyDescent="0.25"/>
    <row r="333" ht="45.75" customHeight="1" x14ac:dyDescent="0.25"/>
    <row r="334" ht="45.75" customHeight="1" x14ac:dyDescent="0.25"/>
    <row r="335" ht="45.75" customHeight="1" x14ac:dyDescent="0.25"/>
    <row r="336" ht="45.75" customHeight="1" x14ac:dyDescent="0.25"/>
    <row r="337" ht="45.75" customHeight="1" x14ac:dyDescent="0.25"/>
    <row r="338" ht="45.75" customHeight="1" x14ac:dyDescent="0.25"/>
    <row r="339" ht="45.75" customHeight="1" x14ac:dyDescent="0.25"/>
    <row r="340" ht="45.75" customHeight="1" x14ac:dyDescent="0.25"/>
    <row r="341" ht="45.75" customHeight="1" x14ac:dyDescent="0.25"/>
    <row r="342" ht="45.75" customHeight="1" x14ac:dyDescent="0.25"/>
    <row r="343" ht="45.75" customHeight="1" x14ac:dyDescent="0.25"/>
    <row r="344" ht="45.75" customHeight="1" x14ac:dyDescent="0.25"/>
    <row r="345" ht="45.75" customHeight="1" x14ac:dyDescent="0.25"/>
    <row r="346" ht="45.75" customHeight="1" x14ac:dyDescent="0.25"/>
    <row r="347" ht="45.75" customHeight="1" x14ac:dyDescent="0.25"/>
    <row r="348" ht="45.75" customHeight="1" x14ac:dyDescent="0.25"/>
    <row r="349" ht="45.75" customHeight="1" x14ac:dyDescent="0.25"/>
    <row r="350" ht="45.75" customHeight="1" x14ac:dyDescent="0.25"/>
    <row r="351" ht="45.75" customHeight="1" x14ac:dyDescent="0.25"/>
    <row r="352" ht="45.75" customHeight="1" x14ac:dyDescent="0.25"/>
    <row r="353" ht="45.75" customHeight="1" x14ac:dyDescent="0.25"/>
    <row r="354" ht="45.75" customHeight="1" x14ac:dyDescent="0.25"/>
    <row r="355" ht="45.75" customHeight="1" x14ac:dyDescent="0.25"/>
    <row r="356" ht="45.75" customHeight="1" x14ac:dyDescent="0.25"/>
    <row r="357" ht="45.75" customHeight="1" x14ac:dyDescent="0.25"/>
    <row r="358" ht="45.75" customHeight="1" x14ac:dyDescent="0.25"/>
    <row r="359" ht="45.75" customHeight="1" x14ac:dyDescent="0.25"/>
    <row r="360" ht="45.75" customHeight="1" x14ac:dyDescent="0.25"/>
    <row r="361" ht="45.75" customHeight="1" x14ac:dyDescent="0.25"/>
    <row r="362" ht="45.75" customHeight="1" x14ac:dyDescent="0.25"/>
    <row r="363" ht="45.75" customHeight="1" x14ac:dyDescent="0.25"/>
    <row r="364" ht="45.75" customHeight="1" x14ac:dyDescent="0.25"/>
    <row r="365" ht="45.75" customHeight="1" x14ac:dyDescent="0.25"/>
    <row r="366" ht="45.75" customHeight="1" x14ac:dyDescent="0.25"/>
    <row r="367" ht="45.75" customHeight="1" x14ac:dyDescent="0.25"/>
    <row r="368" ht="45.75" customHeight="1" x14ac:dyDescent="0.25"/>
    <row r="369" ht="45.75" customHeight="1" x14ac:dyDescent="0.25"/>
    <row r="370" ht="45.75" customHeight="1" x14ac:dyDescent="0.25"/>
    <row r="371" ht="45.75" customHeight="1" x14ac:dyDescent="0.25"/>
    <row r="372" ht="45.75" customHeight="1" x14ac:dyDescent="0.25"/>
    <row r="373" ht="45.75" customHeight="1" x14ac:dyDescent="0.25"/>
    <row r="374" ht="45.75" customHeight="1" x14ac:dyDescent="0.25"/>
    <row r="375" ht="45.75" customHeight="1" x14ac:dyDescent="0.25"/>
    <row r="376" ht="45.75" customHeight="1" x14ac:dyDescent="0.25"/>
    <row r="377" ht="45.75" customHeight="1" x14ac:dyDescent="0.25"/>
    <row r="378" ht="45.75" customHeight="1" x14ac:dyDescent="0.25"/>
    <row r="379" ht="45.75" customHeight="1" x14ac:dyDescent="0.25"/>
    <row r="380" ht="45.75" customHeight="1" x14ac:dyDescent="0.25"/>
    <row r="381" ht="45.75" customHeight="1" x14ac:dyDescent="0.25"/>
    <row r="382" ht="45.75" customHeight="1" x14ac:dyDescent="0.25"/>
    <row r="383" ht="45.75" customHeight="1" x14ac:dyDescent="0.25"/>
    <row r="384" ht="45.75" customHeight="1" x14ac:dyDescent="0.25"/>
    <row r="385" ht="45.75" customHeight="1" x14ac:dyDescent="0.25"/>
    <row r="386" ht="45.75" customHeight="1" x14ac:dyDescent="0.25"/>
    <row r="387" ht="45.75" customHeight="1" x14ac:dyDescent="0.25"/>
    <row r="388" ht="45.75" customHeight="1" x14ac:dyDescent="0.25"/>
    <row r="389" ht="45.75" customHeight="1" x14ac:dyDescent="0.25"/>
    <row r="390" ht="45.75" customHeight="1" x14ac:dyDescent="0.25"/>
    <row r="391" ht="45.75" customHeight="1" x14ac:dyDescent="0.25"/>
    <row r="392" ht="45.75" customHeight="1" x14ac:dyDescent="0.25"/>
    <row r="393" ht="45.75" customHeight="1" x14ac:dyDescent="0.25"/>
    <row r="394" ht="45.75" customHeight="1" x14ac:dyDescent="0.25"/>
    <row r="395" ht="45.75" customHeight="1" x14ac:dyDescent="0.25"/>
    <row r="396" ht="45.75" customHeight="1" x14ac:dyDescent="0.25"/>
    <row r="397" ht="45.75" customHeight="1" x14ac:dyDescent="0.25"/>
    <row r="398" ht="45.75" customHeight="1" x14ac:dyDescent="0.25"/>
    <row r="399" ht="45.75" customHeight="1" x14ac:dyDescent="0.25"/>
    <row r="400" ht="45.75" customHeight="1" x14ac:dyDescent="0.25"/>
    <row r="401" ht="45.75" customHeight="1" x14ac:dyDescent="0.25"/>
    <row r="402" ht="45.75" customHeight="1" x14ac:dyDescent="0.25"/>
    <row r="403" ht="45.75" customHeight="1" x14ac:dyDescent="0.25"/>
    <row r="404" ht="45.75" customHeight="1" x14ac:dyDescent="0.25"/>
    <row r="405" ht="45.75" customHeight="1" x14ac:dyDescent="0.25"/>
    <row r="406" ht="45.75" customHeight="1" x14ac:dyDescent="0.25"/>
    <row r="407" ht="45.75" customHeight="1" x14ac:dyDescent="0.25"/>
    <row r="408" ht="45.75" customHeight="1" x14ac:dyDescent="0.25"/>
    <row r="409" ht="45.75" customHeight="1" x14ac:dyDescent="0.25"/>
    <row r="410" ht="45.75" customHeight="1" x14ac:dyDescent="0.25"/>
    <row r="411" ht="45.75" customHeight="1" x14ac:dyDescent="0.25"/>
    <row r="412" ht="45.75" customHeight="1" x14ac:dyDescent="0.25"/>
    <row r="413" ht="45.75" customHeight="1" x14ac:dyDescent="0.25"/>
    <row r="414" ht="45.75" customHeight="1" x14ac:dyDescent="0.25"/>
    <row r="415" ht="45.75" customHeight="1" x14ac:dyDescent="0.25"/>
    <row r="416" ht="45.75" customHeight="1" x14ac:dyDescent="0.25"/>
    <row r="417" ht="45.75" customHeight="1" x14ac:dyDescent="0.25"/>
    <row r="418" ht="45.75" customHeight="1" x14ac:dyDescent="0.25"/>
    <row r="419" ht="45.75" customHeight="1" x14ac:dyDescent="0.25"/>
    <row r="420" ht="45.75" customHeight="1" x14ac:dyDescent="0.25"/>
    <row r="421" ht="45.75" customHeight="1" x14ac:dyDescent="0.25"/>
    <row r="422" ht="45.75" customHeight="1" x14ac:dyDescent="0.25"/>
    <row r="423" ht="45.75" customHeight="1" x14ac:dyDescent="0.25"/>
    <row r="424" ht="45.75" customHeight="1" x14ac:dyDescent="0.25"/>
    <row r="425" ht="45.75" customHeight="1" x14ac:dyDescent="0.25"/>
    <row r="426" ht="45.75" customHeight="1" x14ac:dyDescent="0.25"/>
    <row r="427" ht="45.75" customHeight="1" x14ac:dyDescent="0.25"/>
    <row r="428" ht="45.75" customHeight="1" x14ac:dyDescent="0.25"/>
    <row r="429" ht="45.75" customHeight="1" x14ac:dyDescent="0.25"/>
    <row r="430" ht="45.75" customHeight="1" x14ac:dyDescent="0.25"/>
    <row r="431" ht="45.75" customHeight="1" x14ac:dyDescent="0.25"/>
    <row r="432" ht="45.75" customHeight="1" x14ac:dyDescent="0.25"/>
    <row r="433" ht="45.75" customHeight="1" x14ac:dyDescent="0.25"/>
    <row r="434" ht="45.75" customHeight="1" x14ac:dyDescent="0.25"/>
    <row r="435" ht="45.75" customHeight="1" x14ac:dyDescent="0.25"/>
    <row r="436" ht="45.75" customHeight="1" x14ac:dyDescent="0.25"/>
    <row r="437" ht="45.75" customHeight="1" x14ac:dyDescent="0.25"/>
    <row r="438" ht="45.75" customHeight="1" x14ac:dyDescent="0.25"/>
    <row r="439" ht="45.75" customHeight="1" x14ac:dyDescent="0.25"/>
    <row r="440" ht="45.75" customHeight="1" x14ac:dyDescent="0.25"/>
    <row r="441" ht="45.75" customHeight="1" x14ac:dyDescent="0.25"/>
    <row r="442" ht="45.75" customHeight="1" x14ac:dyDescent="0.25"/>
    <row r="443" ht="45.75" customHeight="1" x14ac:dyDescent="0.25"/>
    <row r="444" ht="45.75" customHeight="1" x14ac:dyDescent="0.25"/>
    <row r="445" ht="45.75" customHeight="1" x14ac:dyDescent="0.25"/>
    <row r="446" ht="45.75" customHeight="1" x14ac:dyDescent="0.25"/>
    <row r="447" ht="45.75" customHeight="1" x14ac:dyDescent="0.25"/>
    <row r="448" ht="45.75" customHeight="1" x14ac:dyDescent="0.25"/>
    <row r="449" ht="45.75" customHeight="1" x14ac:dyDescent="0.25"/>
    <row r="450" ht="45.75" customHeight="1" x14ac:dyDescent="0.25"/>
    <row r="451" ht="45.75" customHeight="1" x14ac:dyDescent="0.25"/>
    <row r="452" ht="45.75" customHeight="1" x14ac:dyDescent="0.25"/>
    <row r="453" ht="45.75" customHeight="1" x14ac:dyDescent="0.25"/>
    <row r="454" ht="45.75" customHeight="1" x14ac:dyDescent="0.25"/>
    <row r="455" ht="45.75" customHeight="1" x14ac:dyDescent="0.25"/>
    <row r="456" ht="45.75" customHeight="1" x14ac:dyDescent="0.25"/>
    <row r="457" ht="45.75" customHeight="1" x14ac:dyDescent="0.25"/>
    <row r="458" ht="45.75" customHeight="1" x14ac:dyDescent="0.25"/>
    <row r="459" ht="45.75" customHeight="1" x14ac:dyDescent="0.25"/>
    <row r="460" ht="45.75" customHeight="1" x14ac:dyDescent="0.25"/>
    <row r="461" ht="45.75" customHeight="1" x14ac:dyDescent="0.25"/>
    <row r="462" ht="45.75" customHeight="1" x14ac:dyDescent="0.25"/>
    <row r="463" ht="45.75" customHeight="1" x14ac:dyDescent="0.25"/>
    <row r="464" ht="45.75" customHeight="1" x14ac:dyDescent="0.25"/>
    <row r="465" ht="45.75" customHeight="1" x14ac:dyDescent="0.25"/>
    <row r="466" ht="45.75" customHeight="1" x14ac:dyDescent="0.25"/>
    <row r="467" ht="45.75" customHeight="1" x14ac:dyDescent="0.25"/>
    <row r="468" ht="45.75" customHeight="1" x14ac:dyDescent="0.25"/>
    <row r="469" ht="45.75" customHeight="1" x14ac:dyDescent="0.25"/>
    <row r="470" ht="45.75" customHeight="1" x14ac:dyDescent="0.25"/>
    <row r="471" ht="45.75" customHeight="1" x14ac:dyDescent="0.25"/>
    <row r="472" ht="45.75" customHeight="1" x14ac:dyDescent="0.25"/>
    <row r="473" ht="45.75" customHeight="1" x14ac:dyDescent="0.25"/>
    <row r="474" ht="45.75" customHeight="1" x14ac:dyDescent="0.25"/>
    <row r="475" ht="45.75" customHeight="1" x14ac:dyDescent="0.25"/>
    <row r="476" ht="45.75" customHeight="1" x14ac:dyDescent="0.25"/>
    <row r="477" ht="45.75" customHeight="1" x14ac:dyDescent="0.25"/>
    <row r="478" ht="45.75" customHeight="1" x14ac:dyDescent="0.25"/>
    <row r="479" ht="45.75" customHeight="1" x14ac:dyDescent="0.25"/>
    <row r="480" ht="45.75" customHeight="1" x14ac:dyDescent="0.25"/>
    <row r="481" ht="45.75" customHeight="1" x14ac:dyDescent="0.25"/>
    <row r="482" ht="45.75" customHeight="1" x14ac:dyDescent="0.25"/>
    <row r="483" ht="45.75" customHeight="1" x14ac:dyDescent="0.25"/>
    <row r="484" ht="45.75" customHeight="1" x14ac:dyDescent="0.25"/>
    <row r="485" ht="45.75" customHeight="1" x14ac:dyDescent="0.25"/>
    <row r="486" ht="45.75" customHeight="1" x14ac:dyDescent="0.25"/>
    <row r="487" ht="45.75" customHeight="1" x14ac:dyDescent="0.25"/>
    <row r="488" ht="45.75" customHeight="1" x14ac:dyDescent="0.25"/>
    <row r="489" ht="45.75" customHeight="1" x14ac:dyDescent="0.25"/>
    <row r="490" ht="45.75" customHeight="1" x14ac:dyDescent="0.25"/>
    <row r="491" ht="45.75" customHeight="1" x14ac:dyDescent="0.25"/>
    <row r="492" ht="45.75" customHeight="1" x14ac:dyDescent="0.25"/>
    <row r="493" ht="45.75" customHeight="1" x14ac:dyDescent="0.25"/>
    <row r="494" ht="45.75" customHeight="1" x14ac:dyDescent="0.25"/>
    <row r="495" ht="45.75" customHeight="1" x14ac:dyDescent="0.25"/>
    <row r="496" ht="45.75" customHeight="1" x14ac:dyDescent="0.25"/>
    <row r="497" ht="45.75" customHeight="1" x14ac:dyDescent="0.25"/>
    <row r="498" ht="45.75" customHeight="1" x14ac:dyDescent="0.25"/>
    <row r="499" ht="45.75" customHeight="1" x14ac:dyDescent="0.25"/>
    <row r="500" ht="45.75" customHeight="1" x14ac:dyDescent="0.25"/>
    <row r="501" ht="45.75" customHeight="1" x14ac:dyDescent="0.25"/>
    <row r="502" ht="45.75" customHeight="1" x14ac:dyDescent="0.25"/>
    <row r="503" ht="45.75" customHeight="1" x14ac:dyDescent="0.25"/>
    <row r="504" ht="45.75" customHeight="1" x14ac:dyDescent="0.25"/>
    <row r="505" ht="45.75" customHeight="1" x14ac:dyDescent="0.25"/>
    <row r="506" ht="45.75" customHeight="1" x14ac:dyDescent="0.25"/>
    <row r="507" ht="45.75" customHeight="1" x14ac:dyDescent="0.25"/>
    <row r="508" ht="45.75" customHeight="1" x14ac:dyDescent="0.25"/>
    <row r="509" ht="45.75" customHeight="1" x14ac:dyDescent="0.25"/>
    <row r="510" ht="45.75" customHeight="1" x14ac:dyDescent="0.25"/>
    <row r="511" ht="45.75" customHeight="1" x14ac:dyDescent="0.25"/>
    <row r="512" ht="45.75" customHeight="1" x14ac:dyDescent="0.25"/>
    <row r="513" ht="45.75" customHeight="1" x14ac:dyDescent="0.25"/>
    <row r="514" ht="45.75" customHeight="1" x14ac:dyDescent="0.25"/>
    <row r="515" ht="45.75" customHeight="1" x14ac:dyDescent="0.25"/>
    <row r="516" ht="45.75" customHeight="1" x14ac:dyDescent="0.25"/>
    <row r="517" ht="45.75" customHeight="1" x14ac:dyDescent="0.25"/>
    <row r="518" ht="45.75" customHeight="1" x14ac:dyDescent="0.25"/>
    <row r="519" ht="45.75" customHeight="1" x14ac:dyDescent="0.25"/>
    <row r="520" ht="45.75" customHeight="1" x14ac:dyDescent="0.25"/>
    <row r="521" ht="45.75" customHeight="1" x14ac:dyDescent="0.25"/>
    <row r="522" ht="45.75" customHeight="1" x14ac:dyDescent="0.25"/>
    <row r="523" ht="45.75" customHeight="1" x14ac:dyDescent="0.25"/>
    <row r="524" ht="45.75" customHeight="1" x14ac:dyDescent="0.25"/>
    <row r="525" ht="45.75" customHeight="1" x14ac:dyDescent="0.25"/>
    <row r="526" ht="45.75" customHeight="1" x14ac:dyDescent="0.25"/>
    <row r="527" ht="45.75" customHeight="1" x14ac:dyDescent="0.25"/>
    <row r="528" ht="45.75" customHeight="1" x14ac:dyDescent="0.25"/>
    <row r="529" ht="45.75" customHeight="1" x14ac:dyDescent="0.25"/>
    <row r="530" ht="45.75" customHeight="1" x14ac:dyDescent="0.25"/>
    <row r="531" ht="45.75" customHeight="1" x14ac:dyDescent="0.25"/>
    <row r="532" ht="45.75" customHeight="1" x14ac:dyDescent="0.25"/>
    <row r="533" ht="45.75" customHeight="1" x14ac:dyDescent="0.25"/>
    <row r="534" ht="45.75" customHeight="1" x14ac:dyDescent="0.25"/>
    <row r="535" ht="45.75" customHeight="1" x14ac:dyDescent="0.25"/>
    <row r="536" ht="45.75" customHeight="1" x14ac:dyDescent="0.25"/>
    <row r="537" ht="45.75" customHeight="1" x14ac:dyDescent="0.25"/>
    <row r="538" ht="45.75" customHeight="1" x14ac:dyDescent="0.25"/>
    <row r="539" ht="45.75" customHeight="1" x14ac:dyDescent="0.25"/>
    <row r="540" ht="45.75" customHeight="1" x14ac:dyDescent="0.25"/>
    <row r="541" ht="45.75" customHeight="1" x14ac:dyDescent="0.25"/>
    <row r="542" ht="45.75" customHeight="1" x14ac:dyDescent="0.25"/>
    <row r="543" ht="45.75" customHeight="1" x14ac:dyDescent="0.25"/>
    <row r="544" ht="45.75" customHeight="1" x14ac:dyDescent="0.25"/>
    <row r="545" ht="45.75" customHeight="1" x14ac:dyDescent="0.25"/>
    <row r="546" ht="45.75" customHeight="1" x14ac:dyDescent="0.25"/>
    <row r="547" ht="45.75" customHeight="1" x14ac:dyDescent="0.25"/>
    <row r="548" ht="45.75" customHeight="1" x14ac:dyDescent="0.25"/>
    <row r="549" ht="45.75" customHeight="1" x14ac:dyDescent="0.25"/>
    <row r="550" ht="45.75" customHeight="1" x14ac:dyDescent="0.25"/>
    <row r="551" ht="45.75" customHeight="1" x14ac:dyDescent="0.25"/>
    <row r="552" ht="45.75" customHeight="1" x14ac:dyDescent="0.25"/>
    <row r="553" ht="45.75" customHeight="1" x14ac:dyDescent="0.25"/>
    <row r="554" ht="45.75" customHeight="1" x14ac:dyDescent="0.25"/>
    <row r="555" ht="45.75" customHeight="1" x14ac:dyDescent="0.25"/>
    <row r="556" ht="45.75" customHeight="1" x14ac:dyDescent="0.25"/>
    <row r="557" ht="45.75" customHeight="1" x14ac:dyDescent="0.25"/>
    <row r="558" ht="45.75" customHeight="1" x14ac:dyDescent="0.25"/>
    <row r="559" ht="45.75" customHeight="1" x14ac:dyDescent="0.25"/>
    <row r="560" ht="45.75" customHeight="1" x14ac:dyDescent="0.25"/>
    <row r="561" ht="45.75" customHeight="1" x14ac:dyDescent="0.25"/>
    <row r="562" ht="45.75" customHeight="1" x14ac:dyDescent="0.25"/>
    <row r="563" ht="45.75" customHeight="1" x14ac:dyDescent="0.25"/>
    <row r="564" ht="45.75" customHeight="1" x14ac:dyDescent="0.25"/>
    <row r="565" ht="45.75" customHeight="1" x14ac:dyDescent="0.25"/>
    <row r="566" ht="45.75" customHeight="1" x14ac:dyDescent="0.25"/>
    <row r="567" ht="45.75" customHeight="1" x14ac:dyDescent="0.25"/>
    <row r="568" ht="45.75" customHeight="1" x14ac:dyDescent="0.25"/>
    <row r="569" ht="45.75" customHeight="1" x14ac:dyDescent="0.25"/>
    <row r="570" ht="45.75" customHeight="1" x14ac:dyDescent="0.25"/>
    <row r="571" ht="45.75" customHeight="1" x14ac:dyDescent="0.25"/>
    <row r="572" ht="45.75" customHeight="1" x14ac:dyDescent="0.25"/>
    <row r="573" ht="45.75" customHeight="1" x14ac:dyDescent="0.25"/>
    <row r="574" ht="45.75" customHeight="1" x14ac:dyDescent="0.25"/>
    <row r="575" ht="45.75" customHeight="1" x14ac:dyDescent="0.25"/>
    <row r="576" ht="45.75" customHeight="1" x14ac:dyDescent="0.25"/>
    <row r="577" ht="45.75" customHeight="1" x14ac:dyDescent="0.25"/>
    <row r="578" ht="45.75" customHeight="1" x14ac:dyDescent="0.25"/>
    <row r="579" ht="45.75" customHeight="1" x14ac:dyDescent="0.25"/>
    <row r="580" ht="45.75" customHeight="1" x14ac:dyDescent="0.25"/>
    <row r="581" ht="45.75" customHeight="1" x14ac:dyDescent="0.25"/>
    <row r="582" ht="45.75" customHeight="1" x14ac:dyDescent="0.25"/>
    <row r="583" ht="45.75" customHeight="1" x14ac:dyDescent="0.25"/>
    <row r="584" ht="45.75" customHeight="1" x14ac:dyDescent="0.25"/>
    <row r="585" ht="45.75" customHeight="1" x14ac:dyDescent="0.25"/>
    <row r="586" ht="45.75" customHeight="1" x14ac:dyDescent="0.25"/>
    <row r="587" ht="45.75" customHeight="1" x14ac:dyDescent="0.25"/>
    <row r="588" ht="45.75" customHeight="1" x14ac:dyDescent="0.25"/>
    <row r="589" ht="45.75" customHeight="1" x14ac:dyDescent="0.25"/>
    <row r="590" ht="45.75" customHeight="1" x14ac:dyDescent="0.25"/>
    <row r="591" ht="45.75" customHeight="1" x14ac:dyDescent="0.25"/>
    <row r="592" ht="45.75" customHeight="1" x14ac:dyDescent="0.25"/>
    <row r="593" ht="45.75" customHeight="1" x14ac:dyDescent="0.25"/>
    <row r="594" ht="45.75" customHeight="1" x14ac:dyDescent="0.25"/>
    <row r="595" ht="45.75" customHeight="1" x14ac:dyDescent="0.25"/>
    <row r="596" ht="45.75" customHeight="1" x14ac:dyDescent="0.25"/>
    <row r="597" ht="45.75" customHeight="1" x14ac:dyDescent="0.25"/>
    <row r="598" ht="45.75" customHeight="1" x14ac:dyDescent="0.25"/>
    <row r="599" ht="45.75" customHeight="1" x14ac:dyDescent="0.25"/>
    <row r="600" ht="45.75" customHeight="1" x14ac:dyDescent="0.25"/>
    <row r="601" ht="45.75" customHeight="1" x14ac:dyDescent="0.25"/>
    <row r="602" ht="45.75" customHeight="1" x14ac:dyDescent="0.25"/>
    <row r="603" ht="45.75" customHeight="1" x14ac:dyDescent="0.25"/>
    <row r="604" ht="45.75" customHeight="1" x14ac:dyDescent="0.25"/>
    <row r="605" ht="45.75" customHeight="1" x14ac:dyDescent="0.25"/>
    <row r="606" ht="45.75" customHeight="1" x14ac:dyDescent="0.25"/>
    <row r="607" ht="45.75" customHeight="1" x14ac:dyDescent="0.25"/>
    <row r="608" ht="45.75" customHeight="1" x14ac:dyDescent="0.25"/>
    <row r="609" ht="45.75" customHeight="1" x14ac:dyDescent="0.25"/>
    <row r="610" ht="45.75" customHeight="1" x14ac:dyDescent="0.25"/>
    <row r="611" ht="45.75" customHeight="1" x14ac:dyDescent="0.25"/>
    <row r="612" ht="45.75" customHeight="1" x14ac:dyDescent="0.25"/>
    <row r="613" ht="45.75" customHeight="1" x14ac:dyDescent="0.25"/>
    <row r="614" ht="45.75" customHeight="1" x14ac:dyDescent="0.25"/>
    <row r="615" ht="45.75" customHeight="1" x14ac:dyDescent="0.25"/>
    <row r="616" ht="45.75" customHeight="1" x14ac:dyDescent="0.25"/>
    <row r="617" ht="45.75" customHeight="1" x14ac:dyDescent="0.25"/>
    <row r="618" ht="45.75" customHeight="1" x14ac:dyDescent="0.25"/>
    <row r="619" ht="45.75" customHeight="1" x14ac:dyDescent="0.25"/>
    <row r="620" ht="45.75" customHeight="1" x14ac:dyDescent="0.25"/>
    <row r="621" ht="45.75" customHeight="1" x14ac:dyDescent="0.25"/>
    <row r="622" ht="45.75" customHeight="1" x14ac:dyDescent="0.25"/>
    <row r="623" ht="45.75" customHeight="1" x14ac:dyDescent="0.25"/>
    <row r="624" ht="45.75" customHeight="1" x14ac:dyDescent="0.25"/>
    <row r="625" ht="45.75" customHeight="1" x14ac:dyDescent="0.25"/>
    <row r="626" ht="45.75" customHeight="1" x14ac:dyDescent="0.25"/>
    <row r="627" ht="45.75" customHeight="1" x14ac:dyDescent="0.25"/>
    <row r="628" ht="45.75" customHeight="1" x14ac:dyDescent="0.25"/>
    <row r="629" ht="45.75" customHeight="1" x14ac:dyDescent="0.25"/>
    <row r="630" ht="45.75" customHeight="1" x14ac:dyDescent="0.25"/>
    <row r="631" ht="45.75" customHeight="1" x14ac:dyDescent="0.25"/>
    <row r="632" ht="45.75" customHeight="1" x14ac:dyDescent="0.25"/>
    <row r="633" ht="45.75" customHeight="1" x14ac:dyDescent="0.25"/>
    <row r="634" ht="45.75" customHeight="1" x14ac:dyDescent="0.25"/>
    <row r="635" ht="45.75" customHeight="1" x14ac:dyDescent="0.25"/>
    <row r="636" ht="45.75" customHeight="1" x14ac:dyDescent="0.25"/>
    <row r="637" ht="45.75" customHeight="1" x14ac:dyDescent="0.25"/>
    <row r="638" ht="45.75" customHeight="1" x14ac:dyDescent="0.25"/>
    <row r="639" ht="45.75" customHeight="1" x14ac:dyDescent="0.25"/>
    <row r="640" ht="45.75" customHeight="1" x14ac:dyDescent="0.25"/>
    <row r="641" ht="45.75" customHeight="1" x14ac:dyDescent="0.25"/>
    <row r="642" ht="45.75" customHeight="1" x14ac:dyDescent="0.25"/>
    <row r="643" ht="45.75" customHeight="1" x14ac:dyDescent="0.25"/>
    <row r="644" ht="45.75" customHeight="1" x14ac:dyDescent="0.25"/>
    <row r="645" ht="45.75" customHeight="1" x14ac:dyDescent="0.25"/>
    <row r="646" ht="45.75" customHeight="1" x14ac:dyDescent="0.25"/>
    <row r="647" ht="45.75" customHeight="1" x14ac:dyDescent="0.25"/>
    <row r="648" ht="45.75" customHeight="1" x14ac:dyDescent="0.25"/>
    <row r="649" ht="45.75" customHeight="1" x14ac:dyDescent="0.25"/>
    <row r="650" ht="45.75" customHeight="1" x14ac:dyDescent="0.25"/>
    <row r="651" ht="45.75" customHeight="1" x14ac:dyDescent="0.25"/>
    <row r="652" ht="45.75" customHeight="1" x14ac:dyDescent="0.25"/>
    <row r="653" ht="45.75" customHeight="1" x14ac:dyDescent="0.25"/>
    <row r="654" ht="45.75" customHeight="1" x14ac:dyDescent="0.25"/>
    <row r="655" ht="45.75" customHeight="1" x14ac:dyDescent="0.25"/>
    <row r="656" ht="45.75" customHeight="1" x14ac:dyDescent="0.25"/>
    <row r="657" ht="45.75" customHeight="1" x14ac:dyDescent="0.25"/>
    <row r="658" ht="45.75" customHeight="1" x14ac:dyDescent="0.25"/>
    <row r="659" ht="45.75" customHeight="1" x14ac:dyDescent="0.25"/>
    <row r="660" ht="45.75" customHeight="1" x14ac:dyDescent="0.25"/>
    <row r="661" ht="45.75" customHeight="1" x14ac:dyDescent="0.25"/>
    <row r="662" ht="45.75" customHeight="1" x14ac:dyDescent="0.25"/>
    <row r="663" ht="45.75" customHeight="1" x14ac:dyDescent="0.25"/>
    <row r="664" ht="45.75" customHeight="1" x14ac:dyDescent="0.25"/>
    <row r="665" ht="45.75" customHeight="1" x14ac:dyDescent="0.25"/>
    <row r="666" ht="45.75" customHeight="1" x14ac:dyDescent="0.25"/>
    <row r="667" ht="45.75" customHeight="1" x14ac:dyDescent="0.25"/>
    <row r="668" ht="45.75" customHeight="1" x14ac:dyDescent="0.25"/>
    <row r="669" ht="45.75" customHeight="1" x14ac:dyDescent="0.25"/>
    <row r="670" ht="45.75" customHeight="1" x14ac:dyDescent="0.25"/>
    <row r="671" ht="45.75" customHeight="1" x14ac:dyDescent="0.25"/>
    <row r="672" ht="45.75" customHeight="1" x14ac:dyDescent="0.25"/>
    <row r="673" ht="45.75" customHeight="1" x14ac:dyDescent="0.25"/>
    <row r="674" ht="45.75" customHeight="1" x14ac:dyDescent="0.25"/>
    <row r="675" ht="45.75" customHeight="1" x14ac:dyDescent="0.25"/>
    <row r="676" ht="45.75" customHeight="1" x14ac:dyDescent="0.25"/>
    <row r="677" ht="45.75" customHeight="1" x14ac:dyDescent="0.25"/>
    <row r="678" ht="45.75" customHeight="1" x14ac:dyDescent="0.25"/>
    <row r="679" ht="45.75" customHeight="1" x14ac:dyDescent="0.25"/>
    <row r="680" ht="45.75" customHeight="1" x14ac:dyDescent="0.25"/>
    <row r="681" ht="45.75" customHeight="1" x14ac:dyDescent="0.25"/>
    <row r="682" ht="45.75" customHeight="1" x14ac:dyDescent="0.25"/>
    <row r="683" ht="45.75" customHeight="1" x14ac:dyDescent="0.25"/>
    <row r="684" ht="45.75" customHeight="1" x14ac:dyDescent="0.25"/>
    <row r="685" ht="45.75" customHeight="1" x14ac:dyDescent="0.25"/>
    <row r="686" ht="45.75" customHeight="1" x14ac:dyDescent="0.25"/>
    <row r="687" ht="45.75" customHeight="1" x14ac:dyDescent="0.25"/>
    <row r="688" ht="45.75" customHeight="1" x14ac:dyDescent="0.25"/>
    <row r="689" ht="45.75" customHeight="1" x14ac:dyDescent="0.25"/>
    <row r="690" ht="45.75" customHeight="1" x14ac:dyDescent="0.25"/>
    <row r="691" ht="45.75" customHeight="1" x14ac:dyDescent="0.25"/>
    <row r="692" ht="45.75" customHeight="1" x14ac:dyDescent="0.25"/>
    <row r="693" ht="45.75" customHeight="1" x14ac:dyDescent="0.25"/>
    <row r="694" ht="45.75" customHeight="1" x14ac:dyDescent="0.25"/>
    <row r="695" ht="45.75" customHeight="1" x14ac:dyDescent="0.25"/>
    <row r="696" ht="45.75" customHeight="1" x14ac:dyDescent="0.25"/>
    <row r="697" ht="45.75" customHeight="1" x14ac:dyDescent="0.25"/>
    <row r="698" ht="45.75" customHeight="1" x14ac:dyDescent="0.25"/>
    <row r="699" ht="45.75" customHeight="1" x14ac:dyDescent="0.25"/>
    <row r="700" ht="45.75" customHeight="1" x14ac:dyDescent="0.25"/>
    <row r="701" ht="45.75" customHeight="1" x14ac:dyDescent="0.25"/>
    <row r="702" ht="45.75" customHeight="1" x14ac:dyDescent="0.25"/>
    <row r="703" ht="45.75" customHeight="1" x14ac:dyDescent="0.25"/>
    <row r="704" ht="45.75" customHeight="1" x14ac:dyDescent="0.25"/>
    <row r="705" ht="45.75" customHeight="1" x14ac:dyDescent="0.25"/>
    <row r="706" ht="45.75" customHeight="1" x14ac:dyDescent="0.25"/>
    <row r="707" ht="45.75" customHeight="1" x14ac:dyDescent="0.25"/>
    <row r="708" ht="45.75" customHeight="1" x14ac:dyDescent="0.25"/>
    <row r="709" ht="45.75" customHeight="1" x14ac:dyDescent="0.25"/>
    <row r="710" ht="45.75" customHeight="1" x14ac:dyDescent="0.25"/>
    <row r="711" ht="45.75" customHeight="1" x14ac:dyDescent="0.25"/>
    <row r="712" ht="45.75" customHeight="1" x14ac:dyDescent="0.25"/>
    <row r="713" ht="45.75" customHeight="1" x14ac:dyDescent="0.25"/>
    <row r="714" ht="45.75" customHeight="1" x14ac:dyDescent="0.25"/>
    <row r="715" ht="45.75" customHeight="1" x14ac:dyDescent="0.25"/>
    <row r="716" ht="45.75" customHeight="1" x14ac:dyDescent="0.25"/>
    <row r="717" ht="45.75" customHeight="1" x14ac:dyDescent="0.25"/>
    <row r="718" ht="45.75" customHeight="1" x14ac:dyDescent="0.25"/>
    <row r="719" ht="45.75" customHeight="1" x14ac:dyDescent="0.25"/>
    <row r="720" ht="45.75" customHeight="1" x14ac:dyDescent="0.25"/>
    <row r="721" ht="45.75" customHeight="1" x14ac:dyDescent="0.25"/>
    <row r="722" ht="45.75" customHeight="1" x14ac:dyDescent="0.25"/>
    <row r="723" ht="45.75" customHeight="1" x14ac:dyDescent="0.25"/>
    <row r="724" ht="45.75" customHeight="1" x14ac:dyDescent="0.25"/>
    <row r="725" ht="45.75" customHeight="1" x14ac:dyDescent="0.25"/>
    <row r="726" ht="45.75" customHeight="1" x14ac:dyDescent="0.25"/>
    <row r="727" ht="45.75" customHeight="1" x14ac:dyDescent="0.25"/>
    <row r="728" ht="45.75" customHeight="1" x14ac:dyDescent="0.25"/>
    <row r="729" ht="45.75" customHeight="1" x14ac:dyDescent="0.25"/>
    <row r="730" ht="45.75" customHeight="1" x14ac:dyDescent="0.25"/>
    <row r="731" ht="45.75" customHeight="1" x14ac:dyDescent="0.25"/>
    <row r="732" ht="45.75" customHeight="1" x14ac:dyDescent="0.25"/>
    <row r="733" ht="45.75" customHeight="1" x14ac:dyDescent="0.25"/>
    <row r="734" ht="45.75" customHeight="1" x14ac:dyDescent="0.25"/>
    <row r="735" ht="45.75" customHeight="1" x14ac:dyDescent="0.25"/>
    <row r="736" ht="45.75" customHeight="1" x14ac:dyDescent="0.25"/>
    <row r="737" ht="45.75" customHeight="1" x14ac:dyDescent="0.25"/>
    <row r="738" ht="45.75" customHeight="1" x14ac:dyDescent="0.25"/>
    <row r="739" ht="45.75" customHeight="1" x14ac:dyDescent="0.25"/>
    <row r="740" ht="45.75" customHeight="1" x14ac:dyDescent="0.25"/>
    <row r="741" ht="45.75" customHeight="1" x14ac:dyDescent="0.25"/>
    <row r="742" ht="45.75" customHeight="1" x14ac:dyDescent="0.25"/>
    <row r="743" ht="45.75" customHeight="1" x14ac:dyDescent="0.25"/>
    <row r="744" ht="45.75" customHeight="1" x14ac:dyDescent="0.25"/>
    <row r="745" ht="45.75" customHeight="1" x14ac:dyDescent="0.25"/>
    <row r="746" ht="45.75" customHeight="1" x14ac:dyDescent="0.25"/>
    <row r="747" ht="45.75" customHeight="1" x14ac:dyDescent="0.25"/>
    <row r="748" ht="45.75" customHeight="1" x14ac:dyDescent="0.25"/>
    <row r="749" ht="45.75" customHeight="1" x14ac:dyDescent="0.25"/>
    <row r="750" ht="45.75" customHeight="1" x14ac:dyDescent="0.25"/>
    <row r="751" ht="45.75" customHeight="1" x14ac:dyDescent="0.25"/>
    <row r="752" ht="45.75" customHeight="1" x14ac:dyDescent="0.25"/>
    <row r="753" ht="45.75" customHeight="1" x14ac:dyDescent="0.25"/>
    <row r="754" ht="45.75" customHeight="1" x14ac:dyDescent="0.25"/>
    <row r="755" ht="45.75" customHeight="1" x14ac:dyDescent="0.25"/>
    <row r="756" ht="45.75" customHeight="1" x14ac:dyDescent="0.25"/>
    <row r="757" ht="45.75" customHeight="1" x14ac:dyDescent="0.25"/>
    <row r="758" ht="45.75" customHeight="1" x14ac:dyDescent="0.25"/>
    <row r="759" ht="45.75" customHeight="1" x14ac:dyDescent="0.25"/>
    <row r="760" ht="45.75" customHeight="1" x14ac:dyDescent="0.25"/>
    <row r="761" ht="45.75" customHeight="1" x14ac:dyDescent="0.25"/>
    <row r="762" ht="45.75" customHeight="1" x14ac:dyDescent="0.25"/>
    <row r="763" ht="45.75" customHeight="1" x14ac:dyDescent="0.25"/>
    <row r="764" ht="45.75" customHeight="1" x14ac:dyDescent="0.25"/>
    <row r="765" ht="45.75" customHeight="1" x14ac:dyDescent="0.25"/>
    <row r="766" ht="45.75" customHeight="1" x14ac:dyDescent="0.25"/>
    <row r="767" ht="45.75" customHeight="1" x14ac:dyDescent="0.25"/>
    <row r="768" ht="45.75" customHeight="1" x14ac:dyDescent="0.25"/>
    <row r="769" ht="45.75" customHeight="1" x14ac:dyDescent="0.25"/>
    <row r="770" ht="45.75" customHeight="1" x14ac:dyDescent="0.25"/>
    <row r="771" ht="45.75" customHeight="1" x14ac:dyDescent="0.25"/>
    <row r="772" ht="45.75" customHeight="1" x14ac:dyDescent="0.25"/>
    <row r="773" ht="45.75" customHeight="1" x14ac:dyDescent="0.25"/>
    <row r="774" ht="45.75" customHeight="1" x14ac:dyDescent="0.25"/>
    <row r="775" ht="45.75" customHeight="1" x14ac:dyDescent="0.25"/>
    <row r="776" ht="45.75" customHeight="1" x14ac:dyDescent="0.25"/>
    <row r="777" ht="45.75" customHeight="1" x14ac:dyDescent="0.25"/>
    <row r="778" ht="45.75" customHeight="1" x14ac:dyDescent="0.25"/>
    <row r="779" ht="45.75" customHeight="1" x14ac:dyDescent="0.25"/>
    <row r="780" ht="45.75" customHeight="1" x14ac:dyDescent="0.25"/>
    <row r="781" ht="45.75" customHeight="1" x14ac:dyDescent="0.25"/>
    <row r="782" ht="45.75" customHeight="1" x14ac:dyDescent="0.25"/>
    <row r="783" ht="45.75" customHeight="1" x14ac:dyDescent="0.25"/>
    <row r="784" ht="45.75" customHeight="1" x14ac:dyDescent="0.25"/>
    <row r="785" ht="45.75" customHeight="1" x14ac:dyDescent="0.25"/>
    <row r="786" ht="45.75" customHeight="1" x14ac:dyDescent="0.25"/>
    <row r="787" ht="45.75" customHeight="1" x14ac:dyDescent="0.25"/>
    <row r="788" ht="45.75" customHeight="1" x14ac:dyDescent="0.25"/>
    <row r="789" ht="45.75" customHeight="1" x14ac:dyDescent="0.25"/>
    <row r="790" ht="45.75" customHeight="1" x14ac:dyDescent="0.25"/>
    <row r="791" ht="45.75" customHeight="1" x14ac:dyDescent="0.25"/>
    <row r="792" ht="45.75" customHeight="1" x14ac:dyDescent="0.25"/>
    <row r="793" ht="45.75" customHeight="1" x14ac:dyDescent="0.25"/>
    <row r="794" ht="45.75" customHeight="1" x14ac:dyDescent="0.25"/>
    <row r="795" ht="45.75" customHeight="1" x14ac:dyDescent="0.25"/>
    <row r="796" ht="45.75" customHeight="1" x14ac:dyDescent="0.25"/>
    <row r="797" ht="45.75" customHeight="1" x14ac:dyDescent="0.25"/>
    <row r="798" ht="45.75" customHeight="1" x14ac:dyDescent="0.25"/>
    <row r="799" ht="45.75" customHeight="1" x14ac:dyDescent="0.25"/>
    <row r="800" ht="45.75" customHeight="1" x14ac:dyDescent="0.25"/>
    <row r="801" ht="45.75" customHeight="1" x14ac:dyDescent="0.25"/>
    <row r="802" ht="45.75" customHeight="1" x14ac:dyDescent="0.25"/>
    <row r="803" ht="45.75" customHeight="1" x14ac:dyDescent="0.25"/>
    <row r="804" ht="45.75" customHeight="1" x14ac:dyDescent="0.25"/>
    <row r="805" ht="45.75" customHeight="1" x14ac:dyDescent="0.25"/>
    <row r="806" ht="45.75" customHeight="1" x14ac:dyDescent="0.25"/>
    <row r="807" ht="45.75" customHeight="1" x14ac:dyDescent="0.25"/>
    <row r="808" ht="45.75" customHeight="1" x14ac:dyDescent="0.25"/>
    <row r="809" ht="45.75" customHeight="1" x14ac:dyDescent="0.25"/>
    <row r="810" ht="45.75" customHeight="1" x14ac:dyDescent="0.25"/>
    <row r="811" ht="45.75" customHeight="1" x14ac:dyDescent="0.25"/>
    <row r="812" ht="45.75" customHeight="1" x14ac:dyDescent="0.25"/>
    <row r="813" ht="45.75" customHeight="1" x14ac:dyDescent="0.25"/>
    <row r="814" ht="45.75" customHeight="1" x14ac:dyDescent="0.25"/>
    <row r="815" ht="45.75" customHeight="1" x14ac:dyDescent="0.25"/>
    <row r="816" ht="45.75" customHeight="1" x14ac:dyDescent="0.25"/>
    <row r="817" ht="45.75" customHeight="1" x14ac:dyDescent="0.25"/>
    <row r="818" ht="45.75" customHeight="1" x14ac:dyDescent="0.25"/>
    <row r="819" ht="45.75" customHeight="1" x14ac:dyDescent="0.25"/>
    <row r="820" ht="45.75" customHeight="1" x14ac:dyDescent="0.25"/>
    <row r="821" ht="45.75" customHeight="1" x14ac:dyDescent="0.25"/>
    <row r="822" ht="45.75" customHeight="1" x14ac:dyDescent="0.25"/>
    <row r="823" ht="45.75" customHeight="1" x14ac:dyDescent="0.25"/>
    <row r="824" ht="45.75" customHeight="1" x14ac:dyDescent="0.25"/>
    <row r="825" ht="45.75" customHeight="1" x14ac:dyDescent="0.25"/>
    <row r="826" ht="45.75" customHeight="1" x14ac:dyDescent="0.25"/>
    <row r="827" ht="45.75" customHeight="1" x14ac:dyDescent="0.25"/>
    <row r="828" ht="45.75" customHeight="1" x14ac:dyDescent="0.25"/>
    <row r="829" ht="45.75" customHeight="1" x14ac:dyDescent="0.25"/>
    <row r="830" ht="45.75" customHeight="1" x14ac:dyDescent="0.25"/>
    <row r="831" ht="45.75" customHeight="1" x14ac:dyDescent="0.25"/>
    <row r="832" ht="45.75" customHeight="1" x14ac:dyDescent="0.25"/>
    <row r="833" ht="45.75" customHeight="1" x14ac:dyDescent="0.25"/>
    <row r="834" ht="45.75" customHeight="1" x14ac:dyDescent="0.25"/>
    <row r="835" ht="45.75" customHeight="1" x14ac:dyDescent="0.25"/>
    <row r="836" ht="45.75" customHeight="1" x14ac:dyDescent="0.25"/>
    <row r="837" ht="45.75" customHeight="1" x14ac:dyDescent="0.25"/>
    <row r="838" ht="45.75" customHeight="1" x14ac:dyDescent="0.25"/>
    <row r="839" ht="45.75" customHeight="1" x14ac:dyDescent="0.25"/>
    <row r="840" ht="45.75" customHeight="1" x14ac:dyDescent="0.25"/>
    <row r="841" ht="45.75" customHeight="1" x14ac:dyDescent="0.25"/>
    <row r="842" ht="45.75" customHeight="1" x14ac:dyDescent="0.25"/>
    <row r="843" ht="45.75" customHeight="1" x14ac:dyDescent="0.25"/>
    <row r="844" ht="45.75" customHeight="1" x14ac:dyDescent="0.25"/>
    <row r="845" ht="45.75" customHeight="1" x14ac:dyDescent="0.25"/>
    <row r="846" ht="45.75" customHeight="1" x14ac:dyDescent="0.25"/>
    <row r="847" ht="45.75" customHeight="1" x14ac:dyDescent="0.25"/>
    <row r="848" ht="45.75" customHeight="1" x14ac:dyDescent="0.25"/>
    <row r="849" ht="45.75" customHeight="1" x14ac:dyDescent="0.25"/>
    <row r="850" ht="45.75" customHeight="1" x14ac:dyDescent="0.25"/>
    <row r="851" ht="45.75" customHeight="1" x14ac:dyDescent="0.25"/>
    <row r="852" ht="45.75" customHeight="1" x14ac:dyDescent="0.25"/>
    <row r="853" ht="45.75" customHeight="1" x14ac:dyDescent="0.25"/>
    <row r="854" ht="45.75" customHeight="1" x14ac:dyDescent="0.25"/>
    <row r="855" ht="45.75" customHeight="1" x14ac:dyDescent="0.25"/>
    <row r="856" ht="45.75" customHeight="1" x14ac:dyDescent="0.25"/>
    <row r="857" ht="45.75" customHeight="1" x14ac:dyDescent="0.25"/>
    <row r="858" ht="45.75" customHeight="1" x14ac:dyDescent="0.25"/>
    <row r="859" ht="45.75" customHeight="1" x14ac:dyDescent="0.25"/>
    <row r="860" ht="45.75" customHeight="1" x14ac:dyDescent="0.25"/>
    <row r="861" ht="45.75" customHeight="1" x14ac:dyDescent="0.25"/>
    <row r="862" ht="45.75" customHeight="1" x14ac:dyDescent="0.25"/>
    <row r="863" ht="45.75" customHeight="1" x14ac:dyDescent="0.25"/>
    <row r="864" ht="45.75" customHeight="1" x14ac:dyDescent="0.25"/>
    <row r="865" ht="45.75" customHeight="1" x14ac:dyDescent="0.25"/>
    <row r="866" ht="45.75" customHeight="1" x14ac:dyDescent="0.25"/>
    <row r="867" ht="45.75" customHeight="1" x14ac:dyDescent="0.25"/>
    <row r="868" ht="45.75" customHeight="1" x14ac:dyDescent="0.25"/>
    <row r="869" ht="45.75" customHeight="1" x14ac:dyDescent="0.25"/>
    <row r="870" ht="45.75" customHeight="1" x14ac:dyDescent="0.25"/>
    <row r="871" ht="45.75" customHeight="1" x14ac:dyDescent="0.25"/>
    <row r="872" ht="45.75" customHeight="1" x14ac:dyDescent="0.25"/>
    <row r="873" ht="45.75" customHeight="1" x14ac:dyDescent="0.25"/>
    <row r="874" ht="45.75" customHeight="1" x14ac:dyDescent="0.25"/>
    <row r="875" ht="45.75" customHeight="1" x14ac:dyDescent="0.25"/>
    <row r="876" ht="45.75" customHeight="1" x14ac:dyDescent="0.25"/>
    <row r="877" ht="45.75" customHeight="1" x14ac:dyDescent="0.25"/>
    <row r="878" ht="45.75" customHeight="1" x14ac:dyDescent="0.25"/>
    <row r="879" ht="45.75" customHeight="1" x14ac:dyDescent="0.25"/>
    <row r="880" ht="45.75" customHeight="1" x14ac:dyDescent="0.25"/>
    <row r="881" ht="45.75" customHeight="1" x14ac:dyDescent="0.25"/>
    <row r="882" ht="45.75" customHeight="1" x14ac:dyDescent="0.25"/>
    <row r="883" ht="45.75" customHeight="1" x14ac:dyDescent="0.25"/>
    <row r="884" ht="45.75" customHeight="1" x14ac:dyDescent="0.25"/>
    <row r="885" ht="45.75" customHeight="1" x14ac:dyDescent="0.25"/>
    <row r="886" ht="45.75" customHeight="1" x14ac:dyDescent="0.25"/>
    <row r="887" ht="45.75" customHeight="1" x14ac:dyDescent="0.25"/>
    <row r="888" ht="45.75" customHeight="1" x14ac:dyDescent="0.25"/>
    <row r="889" ht="45.75" customHeight="1" x14ac:dyDescent="0.25"/>
    <row r="890" ht="45.75" customHeight="1" x14ac:dyDescent="0.25"/>
    <row r="891" ht="45.75" customHeight="1" x14ac:dyDescent="0.25"/>
    <row r="892" ht="45.75" customHeight="1" x14ac:dyDescent="0.25"/>
    <row r="893" ht="45.75" customHeight="1" x14ac:dyDescent="0.25"/>
    <row r="894" ht="45.75" customHeight="1" x14ac:dyDescent="0.25"/>
    <row r="895" ht="45.75" customHeight="1" x14ac:dyDescent="0.25"/>
    <row r="896" ht="45.75" customHeight="1" x14ac:dyDescent="0.25"/>
    <row r="897" ht="45.75" customHeight="1" x14ac:dyDescent="0.25"/>
    <row r="898" ht="45.75" customHeight="1" x14ac:dyDescent="0.25"/>
    <row r="899" ht="45.75" customHeight="1" x14ac:dyDescent="0.25"/>
    <row r="900" ht="45.75" customHeight="1" x14ac:dyDescent="0.25"/>
    <row r="901" ht="45.75" customHeight="1" x14ac:dyDescent="0.25"/>
    <row r="902" ht="45.75" customHeight="1" x14ac:dyDescent="0.25"/>
    <row r="903" ht="45.75" customHeight="1" x14ac:dyDescent="0.25"/>
    <row r="904" ht="45.75" customHeight="1" x14ac:dyDescent="0.25"/>
    <row r="905" ht="45.75" customHeight="1" x14ac:dyDescent="0.25"/>
    <row r="906" ht="45.75" customHeight="1" x14ac:dyDescent="0.25"/>
    <row r="907" ht="45.75" customHeight="1" x14ac:dyDescent="0.25"/>
    <row r="908" ht="45.75" customHeight="1" x14ac:dyDescent="0.25"/>
    <row r="909" ht="45.75" customHeight="1" x14ac:dyDescent="0.25"/>
    <row r="910" ht="45.75" customHeight="1" x14ac:dyDescent="0.25"/>
    <row r="911" ht="45.75" customHeight="1" x14ac:dyDescent="0.25"/>
    <row r="912" ht="45.75" customHeight="1" x14ac:dyDescent="0.25"/>
    <row r="913" ht="45.75" customHeight="1" x14ac:dyDescent="0.25"/>
    <row r="914" ht="45.75" customHeight="1" x14ac:dyDescent="0.25"/>
    <row r="915" ht="45.75" customHeight="1" x14ac:dyDescent="0.25"/>
    <row r="916" ht="45.75" customHeight="1" x14ac:dyDescent="0.25"/>
    <row r="917" ht="45.75" customHeight="1" x14ac:dyDescent="0.25"/>
    <row r="918" ht="45.75" customHeight="1" x14ac:dyDescent="0.25"/>
    <row r="919" ht="45.75" customHeight="1" x14ac:dyDescent="0.25"/>
    <row r="920" ht="45.75" customHeight="1" x14ac:dyDescent="0.25"/>
    <row r="921" ht="45.75" customHeight="1" x14ac:dyDescent="0.25"/>
    <row r="922" ht="45.75" customHeight="1" x14ac:dyDescent="0.25"/>
    <row r="923" ht="45.75" customHeight="1" x14ac:dyDescent="0.25"/>
    <row r="924" ht="45.75" customHeight="1" x14ac:dyDescent="0.25"/>
    <row r="925" ht="45.75" customHeight="1" x14ac:dyDescent="0.25"/>
    <row r="926" ht="45.75" customHeight="1" x14ac:dyDescent="0.25"/>
    <row r="927" ht="45.75" customHeight="1" x14ac:dyDescent="0.25"/>
    <row r="928" ht="45.75" customHeight="1" x14ac:dyDescent="0.25"/>
    <row r="929" ht="45.75" customHeight="1" x14ac:dyDescent="0.25"/>
    <row r="930" ht="45.75" customHeight="1" x14ac:dyDescent="0.25"/>
    <row r="931" ht="45.75" customHeight="1" x14ac:dyDescent="0.25"/>
    <row r="932" ht="45.75" customHeight="1" x14ac:dyDescent="0.25"/>
    <row r="933" ht="45.75" customHeight="1" x14ac:dyDescent="0.25"/>
    <row r="934" ht="45.75" customHeight="1" x14ac:dyDescent="0.25"/>
    <row r="935" ht="45.75" customHeight="1" x14ac:dyDescent="0.25"/>
    <row r="936" ht="45.75" customHeight="1" x14ac:dyDescent="0.25"/>
    <row r="937" ht="45.75" customHeight="1" x14ac:dyDescent="0.25"/>
    <row r="938" ht="45.75" customHeight="1" x14ac:dyDescent="0.25"/>
    <row r="939" ht="45.75" customHeight="1" x14ac:dyDescent="0.25"/>
    <row r="940" ht="45.75" customHeight="1" x14ac:dyDescent="0.25"/>
    <row r="941" ht="45.75" customHeight="1" x14ac:dyDescent="0.25"/>
    <row r="942" ht="45.75" customHeight="1" x14ac:dyDescent="0.25"/>
    <row r="943" ht="45.75" customHeight="1" x14ac:dyDescent="0.25"/>
    <row r="944" ht="45.75" customHeight="1" x14ac:dyDescent="0.25"/>
    <row r="945" ht="45.75" customHeight="1" x14ac:dyDescent="0.25"/>
    <row r="946" ht="45.75" customHeight="1" x14ac:dyDescent="0.25"/>
    <row r="947" ht="45.75" customHeight="1" x14ac:dyDescent="0.25"/>
    <row r="948" ht="45.75" customHeight="1" x14ac:dyDescent="0.25"/>
    <row r="949" ht="45.75" customHeight="1" x14ac:dyDescent="0.25"/>
    <row r="950" ht="45.75" customHeight="1" x14ac:dyDescent="0.25"/>
    <row r="951" ht="45.75" customHeight="1" x14ac:dyDescent="0.25"/>
    <row r="952" ht="45.75" customHeight="1" x14ac:dyDescent="0.25"/>
    <row r="953" ht="45.75" customHeight="1" x14ac:dyDescent="0.25"/>
    <row r="954" ht="45.75" customHeight="1" x14ac:dyDescent="0.25"/>
    <row r="955" ht="45.75" customHeight="1" x14ac:dyDescent="0.25"/>
    <row r="956" ht="45.75" customHeight="1" x14ac:dyDescent="0.25"/>
    <row r="957" ht="45.75" customHeight="1" x14ac:dyDescent="0.25"/>
    <row r="958" ht="45.75" customHeight="1" x14ac:dyDescent="0.25"/>
    <row r="959" ht="45.75" customHeight="1" x14ac:dyDescent="0.25"/>
    <row r="960" ht="45.75" customHeight="1" x14ac:dyDescent="0.25"/>
    <row r="961" ht="45.75" customHeight="1" x14ac:dyDescent="0.25"/>
    <row r="962" ht="45.75" customHeight="1" x14ac:dyDescent="0.25"/>
    <row r="963" ht="45.75" customHeight="1" x14ac:dyDescent="0.25"/>
    <row r="964" ht="45.75" customHeight="1" x14ac:dyDescent="0.25"/>
    <row r="965" ht="45.75" customHeight="1" x14ac:dyDescent="0.25"/>
    <row r="966" ht="45.75" customHeight="1" x14ac:dyDescent="0.25"/>
    <row r="967" ht="45.75" customHeight="1" x14ac:dyDescent="0.25"/>
    <row r="968" ht="45.75" customHeight="1" x14ac:dyDescent="0.25"/>
    <row r="969" ht="45.75" customHeight="1" x14ac:dyDescent="0.25"/>
    <row r="970" ht="45.75" customHeight="1" x14ac:dyDescent="0.25"/>
    <row r="971" ht="45.75" customHeight="1" x14ac:dyDescent="0.25"/>
    <row r="972" ht="45.75" customHeight="1" x14ac:dyDescent="0.25"/>
    <row r="973" ht="45.75" customHeight="1" x14ac:dyDescent="0.25"/>
    <row r="974" ht="45.75" customHeight="1" x14ac:dyDescent="0.25"/>
    <row r="975" ht="45.75" customHeight="1" x14ac:dyDescent="0.25"/>
    <row r="976" ht="45.75" customHeight="1" x14ac:dyDescent="0.25"/>
    <row r="977" ht="45.75" customHeight="1" x14ac:dyDescent="0.25"/>
    <row r="978" ht="45.75" customHeight="1" x14ac:dyDescent="0.25"/>
    <row r="979" ht="45.75" customHeight="1" x14ac:dyDescent="0.25"/>
    <row r="980" ht="45.75" customHeight="1" x14ac:dyDescent="0.25"/>
    <row r="981" ht="45.75" customHeight="1" x14ac:dyDescent="0.25"/>
    <row r="982" ht="45.75" customHeight="1" x14ac:dyDescent="0.25"/>
    <row r="983" ht="45.75" customHeight="1" x14ac:dyDescent="0.25"/>
    <row r="984" ht="45.75" customHeight="1" x14ac:dyDescent="0.25"/>
    <row r="985" ht="45.75" customHeight="1" x14ac:dyDescent="0.25"/>
    <row r="986" ht="45.75" customHeight="1" x14ac:dyDescent="0.25"/>
    <row r="987" ht="45.75" customHeight="1" x14ac:dyDescent="0.25"/>
    <row r="988" ht="45.75" customHeight="1" x14ac:dyDescent="0.25"/>
    <row r="989" ht="45.75" customHeight="1" x14ac:dyDescent="0.25"/>
    <row r="990" ht="45.75" customHeight="1" x14ac:dyDescent="0.25"/>
    <row r="991" ht="45.75" customHeight="1" x14ac:dyDescent="0.25"/>
    <row r="992" ht="45.75" customHeight="1" x14ac:dyDescent="0.25"/>
    <row r="993" ht="45.75" customHeight="1" x14ac:dyDescent="0.25"/>
    <row r="994" ht="45.75" customHeight="1" x14ac:dyDescent="0.25"/>
    <row r="995" ht="45.75" customHeight="1" x14ac:dyDescent="0.25"/>
    <row r="996" ht="45.75" customHeight="1" x14ac:dyDescent="0.25"/>
    <row r="997" ht="45.75" customHeight="1" x14ac:dyDescent="0.25"/>
    <row r="998" ht="45.75" customHeight="1" x14ac:dyDescent="0.25"/>
    <row r="999" ht="45.75" customHeight="1" x14ac:dyDescent="0.25"/>
    <row r="1000" ht="45.75" customHeight="1" x14ac:dyDescent="0.25"/>
    <row r="1001" ht="45.75" customHeight="1" x14ac:dyDescent="0.25"/>
    <row r="1002" ht="45.75" customHeight="1" x14ac:dyDescent="0.25"/>
    <row r="1003" ht="45.75" customHeight="1" x14ac:dyDescent="0.25"/>
    <row r="1004" ht="45.75" customHeight="1" x14ac:dyDescent="0.25"/>
    <row r="1005" ht="45.75" customHeight="1" x14ac:dyDescent="0.25"/>
    <row r="1006" ht="45.75" customHeight="1" x14ac:dyDescent="0.25"/>
    <row r="1007" ht="45.75" customHeight="1" x14ac:dyDescent="0.25"/>
    <row r="1008" ht="45.75" customHeight="1" x14ac:dyDescent="0.25"/>
  </sheetData>
  <conditionalFormatting sqref="B6">
    <cfRule type="dataBar" priority="4">
      <dataBar>
        <cfvo type="num" val="0"/>
        <cfvo type="num" val="100"/>
        <color rgb="FF63C384"/>
      </dataBar>
      <extLst>
        <ext xmlns:x14="http://schemas.microsoft.com/office/spreadsheetml/2009/9/main" uri="{B025F937-C7B1-47D3-B67F-A62EFF666E3E}">
          <x14:id>{DF81EAF7-8B5E-462A-B044-E66520BB8146}</x14:id>
        </ext>
      </extLst>
    </cfRule>
  </conditionalFormatting>
  <conditionalFormatting sqref="B3">
    <cfRule type="colorScale" priority="5">
      <colorScale>
        <cfvo type="num" val="0"/>
        <cfvo type="formula" val="$B$2/2"/>
        <cfvo type="formula" val="$B$2"/>
        <color rgb="FF63BE7B"/>
        <color rgb="FFFFEB84"/>
        <color rgb="FFF8696B"/>
      </colorScale>
    </cfRule>
  </conditionalFormatting>
  <conditionalFormatting sqref="B4">
    <cfRule type="dataBar" priority="6">
      <dataBar>
        <cfvo type="num" val="0"/>
        <cfvo type="num" val="100"/>
        <color rgb="FF63C384"/>
      </dataBar>
      <extLst>
        <ext xmlns:x14="http://schemas.microsoft.com/office/spreadsheetml/2009/9/main" uri="{B025F937-C7B1-47D3-B67F-A62EFF666E3E}">
          <x14:id>{C4AD8E1F-EF2E-48FD-941E-5B7F54CAC4D7}</x14:id>
        </ext>
      </extLst>
    </cfRule>
  </conditionalFormatting>
  <conditionalFormatting sqref="B5">
    <cfRule type="colorScale" priority="2">
      <colorScale>
        <cfvo type="num" val="0"/>
        <cfvo type="formula" val="$B$2/2"/>
        <cfvo type="formula" val="$B$2"/>
        <color rgb="FF63BE7B"/>
        <color rgb="FFFFEB84"/>
        <color rgb="FFF8696B"/>
      </colorScale>
    </cfRule>
  </conditionalFormatting>
  <conditionalFormatting sqref="B7">
    <cfRule type="colorScale" priority="1">
      <colorScale>
        <cfvo type="formula" val="$B$2"/>
        <cfvo type="formula" val="$B$2/2"/>
        <cfvo type="num" val="0"/>
        <color rgb="FFF8696B"/>
        <color rgb="FFFFEB84"/>
        <color rgb="FF63BE7B"/>
      </colorScale>
    </cfRule>
  </conditionalFormatting>
  <conditionalFormatting sqref="B8">
    <cfRule type="dataBar" priority="3">
      <dataBar>
        <cfvo type="num" val="0"/>
        <cfvo type="num" val="100"/>
        <color rgb="FF63C384"/>
      </dataBar>
      <extLst>
        <ext xmlns:x14="http://schemas.microsoft.com/office/spreadsheetml/2009/9/main" uri="{B025F937-C7B1-47D3-B67F-A62EFF666E3E}">
          <x14:id>{19BDA8B3-A11E-4D71-900A-672B4A3D7922}</x14:id>
        </ext>
      </extLst>
    </cfRule>
  </conditionalFormatting>
  <hyperlinks>
    <hyperlink ref="A1:B1" location="Menu!A1" display="Retour MENU" xr:uid="{F1D41E6E-7189-4437-979A-5524D9FB14C5}"/>
    <hyperlink ref="H13" r:id="rId1" xr:uid="{D3C3AD0F-5483-4B36-BEFB-A9B4387D13B2}"/>
    <hyperlink ref="H11" r:id="rId2" xr:uid="{6C35756F-AE6B-470F-BC57-A06D5FAD1C4E}"/>
    <hyperlink ref="H12" r:id="rId3" xr:uid="{495B5DC0-64F0-4BED-8D50-0BC0E6A7AEFD}"/>
  </hyperlinks>
  <pageMargins left="0.7" right="0.7" top="0.75" bottom="0.75" header="0.3" footer="0.3"/>
  <pageSetup paperSize="9" orientation="portrait" r:id="rId4"/>
  <legacyDrawing r:id="rId5"/>
  <tableParts count="1">
    <tablePart r:id="rId6"/>
  </tableParts>
  <extLst>
    <ext xmlns:x14="http://schemas.microsoft.com/office/spreadsheetml/2009/9/main" uri="{78C0D931-6437-407d-A8EE-F0AAD7539E65}">
      <x14:conditionalFormattings>
        <x14:conditionalFormatting xmlns:xm="http://schemas.microsoft.com/office/excel/2006/main">
          <x14:cfRule type="dataBar" id="{DF81EAF7-8B5E-462A-B044-E66520BB8146}">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B6</xm:sqref>
        </x14:conditionalFormatting>
        <x14:conditionalFormatting xmlns:xm="http://schemas.microsoft.com/office/excel/2006/main">
          <x14:cfRule type="dataBar" id="{C4AD8E1F-EF2E-48FD-941E-5B7F54CAC4D7}">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19BDA8B3-A11E-4D71-900A-672B4A3D7922}">
            <x14:dataBar minLength="0" maxLength="100" border="1" direction="leftToRight" negativeBarBorderColorSameAsPositive="0">
              <x14:cfvo type="num">
                <xm:f>0</xm:f>
              </x14:cfvo>
              <x14:cfvo type="num">
                <xm:f>100</xm:f>
              </x14:cfvo>
              <x14:borderColor rgb="FF63C384"/>
              <x14:negativeFillColor rgb="FFFF0000"/>
              <x14:negativeBorderColor rgb="FFFF0000"/>
              <x14:axisColor rgb="FF000000"/>
            </x14:dataBar>
          </x14:cfRule>
          <xm:sqref>B8</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495DC-D632-4772-A791-9C3F1EF0F115}">
  <sheetPr codeName="Feuil11"/>
  <dimension ref="A1:BO23"/>
  <sheetViews>
    <sheetView zoomScale="70" zoomScaleNormal="70" workbookViewId="0">
      <pane xSplit="2" ySplit="10" topLeftCell="C17" activePane="bottomRight" state="frozen"/>
      <selection pane="topRight" activeCell="C1" sqref="C1"/>
      <selection pane="bottomLeft" activeCell="A2" sqref="A2"/>
      <selection pane="bottomRight"/>
    </sheetView>
  </sheetViews>
  <sheetFormatPr baseColWidth="10" defaultRowHeight="15" x14ac:dyDescent="0.25"/>
  <cols>
    <col min="1" max="1" width="27.140625" customWidth="1"/>
    <col min="2" max="2" width="30.5703125" customWidth="1"/>
    <col min="3" max="3" width="16.28515625" customWidth="1"/>
    <col min="4" max="4" width="16" customWidth="1"/>
    <col min="5" max="5" width="14.85546875" customWidth="1"/>
    <col min="6" max="6" width="20.85546875" customWidth="1"/>
    <col min="7" max="7" width="31.28515625" customWidth="1"/>
    <col min="8" max="8" width="42.42578125" customWidth="1"/>
    <col min="9" max="9" width="18.42578125" customWidth="1"/>
    <col min="10" max="10" width="19.85546875" customWidth="1"/>
    <col min="11" max="11" width="19.42578125" customWidth="1"/>
    <col min="12" max="12" width="17.28515625" customWidth="1"/>
    <col min="13" max="13" width="19.140625" style="214" customWidth="1"/>
    <col min="14" max="14" width="25.140625" hidden="1" customWidth="1"/>
  </cols>
  <sheetData>
    <row r="1" spans="1:67" ht="20.100000000000001" customHeight="1" x14ac:dyDescent="0.25">
      <c r="A1" s="206" t="s">
        <v>150</v>
      </c>
      <c r="B1" s="206"/>
      <c r="C1" s="211" t="s">
        <v>155</v>
      </c>
      <c r="D1" s="211"/>
      <c r="E1" s="211"/>
      <c r="F1" s="211"/>
      <c r="G1" s="211"/>
      <c r="H1" s="211"/>
      <c r="I1" s="211"/>
      <c r="J1" s="211"/>
      <c r="K1" s="211"/>
      <c r="L1" s="211"/>
      <c r="M1" s="212"/>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c r="BI1" s="43"/>
      <c r="BJ1" s="43"/>
      <c r="BK1" s="43"/>
      <c r="BL1" s="43"/>
      <c r="BM1" s="43"/>
      <c r="BN1" s="43"/>
      <c r="BO1" s="43"/>
    </row>
    <row r="2" spans="1:67" ht="20.100000000000001" customHeight="1" x14ac:dyDescent="0.25">
      <c r="A2" t="s">
        <v>208</v>
      </c>
      <c r="B2" s="64">
        <v>31000</v>
      </c>
      <c r="C2" s="211"/>
      <c r="D2" s="211"/>
      <c r="E2" s="211"/>
      <c r="F2" s="211"/>
      <c r="G2" s="211"/>
      <c r="H2" s="211"/>
      <c r="I2" s="211"/>
      <c r="J2" s="211"/>
      <c r="K2" s="211"/>
      <c r="L2" s="211"/>
      <c r="M2" s="212"/>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c r="BJ2" s="43"/>
      <c r="BK2" s="43"/>
      <c r="BL2" s="43"/>
      <c r="BM2" s="43"/>
      <c r="BN2" s="43"/>
      <c r="BO2" s="43"/>
    </row>
    <row r="3" spans="1:67" ht="20.100000000000001" customHeight="1" x14ac:dyDescent="0.25">
      <c r="A3" t="s">
        <v>198</v>
      </c>
      <c r="B3" s="61">
        <f>SUM(Tableau55[Montant BER])</f>
        <v>15157.7</v>
      </c>
      <c r="C3" s="211"/>
      <c r="D3" s="211"/>
      <c r="E3" s="211"/>
      <c r="F3" s="211"/>
      <c r="G3" s="211"/>
      <c r="H3" s="211"/>
      <c r="I3" s="211"/>
      <c r="J3" s="211"/>
      <c r="K3" s="211"/>
      <c r="L3" s="211"/>
      <c r="M3" s="212"/>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c r="BC3" s="43"/>
      <c r="BD3" s="43"/>
      <c r="BE3" s="43"/>
      <c r="BF3" s="43"/>
      <c r="BG3" s="43"/>
      <c r="BH3" s="43"/>
      <c r="BI3" s="43"/>
      <c r="BJ3" s="43"/>
      <c r="BK3" s="43"/>
      <c r="BL3" s="43"/>
      <c r="BM3" s="43"/>
      <c r="BN3" s="43"/>
      <c r="BO3" s="43"/>
    </row>
    <row r="4" spans="1:67" ht="20.100000000000001" customHeight="1" x14ac:dyDescent="0.25">
      <c r="A4" s="75" t="s">
        <v>210</v>
      </c>
      <c r="B4" s="62">
        <f>(1-(B2-B3)/B2)*100</f>
        <v>48.895806451612913</v>
      </c>
      <c r="C4" s="211"/>
      <c r="D4" s="211"/>
      <c r="E4" s="211"/>
      <c r="F4" s="211"/>
      <c r="G4" s="211"/>
      <c r="H4" s="211"/>
      <c r="I4" s="211"/>
      <c r="J4" s="211"/>
      <c r="K4" s="211"/>
      <c r="L4" s="211"/>
      <c r="M4" s="212"/>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3"/>
      <c r="AP4" s="43"/>
      <c r="AQ4" s="43"/>
      <c r="AR4" s="43"/>
      <c r="AS4" s="43"/>
      <c r="AT4" s="43"/>
      <c r="AU4" s="43"/>
      <c r="AV4" s="43"/>
      <c r="AW4" s="43"/>
      <c r="AX4" s="43"/>
      <c r="AY4" s="43"/>
      <c r="AZ4" s="43"/>
      <c r="BA4" s="43"/>
      <c r="BB4" s="43"/>
      <c r="BC4" s="43"/>
      <c r="BD4" s="43"/>
      <c r="BE4" s="43"/>
      <c r="BF4" s="43"/>
      <c r="BG4" s="43"/>
      <c r="BH4" s="43"/>
      <c r="BI4" s="43"/>
      <c r="BJ4" s="43"/>
      <c r="BK4" s="43"/>
      <c r="BL4" s="43"/>
      <c r="BM4" s="43"/>
      <c r="BN4" s="43"/>
      <c r="BO4" s="43"/>
    </row>
    <row r="5" spans="1:67" ht="20.100000000000001" customHeight="1" x14ac:dyDescent="0.25">
      <c r="A5" s="201" t="s">
        <v>228</v>
      </c>
      <c r="B5" s="61">
        <f>SUM(Tableau55[Calcul somme montant engagé])</f>
        <v>158656.6</v>
      </c>
      <c r="C5" s="211"/>
      <c r="D5" s="211"/>
      <c r="E5" s="211"/>
      <c r="F5" s="211"/>
      <c r="G5" s="211"/>
      <c r="H5" s="211"/>
      <c r="I5" s="211"/>
      <c r="J5" s="211"/>
      <c r="K5" s="211"/>
      <c r="L5" s="211"/>
      <c r="M5" s="212"/>
      <c r="N5" s="43"/>
      <c r="O5" s="43"/>
      <c r="P5" s="43"/>
      <c r="Q5" s="43"/>
      <c r="R5" s="43"/>
      <c r="S5" s="43"/>
      <c r="T5" s="43"/>
      <c r="U5" s="43"/>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c r="BC5" s="43"/>
      <c r="BD5" s="43"/>
      <c r="BE5" s="43"/>
      <c r="BF5" s="43"/>
      <c r="BG5" s="43"/>
      <c r="BH5" s="43"/>
      <c r="BI5" s="43"/>
      <c r="BJ5" s="43"/>
      <c r="BK5" s="43"/>
      <c r="BL5" s="43"/>
      <c r="BM5" s="43"/>
      <c r="BN5" s="43"/>
      <c r="BO5" s="43"/>
    </row>
    <row r="6" spans="1:67" ht="20.100000000000001" customHeight="1" x14ac:dyDescent="0.25">
      <c r="A6" s="201" t="s">
        <v>229</v>
      </c>
      <c r="B6" s="62">
        <f>(B5/B2)*100</f>
        <v>511.79548387096776</v>
      </c>
      <c r="C6" s="211"/>
      <c r="D6" s="211"/>
      <c r="E6" s="211"/>
      <c r="F6" s="211"/>
      <c r="G6" s="211"/>
      <c r="H6" s="211"/>
      <c r="I6" s="211"/>
      <c r="J6" s="211"/>
      <c r="K6" s="211"/>
      <c r="L6" s="211"/>
      <c r="M6" s="212"/>
      <c r="N6" s="43"/>
      <c r="O6" s="43"/>
      <c r="P6" s="43"/>
      <c r="Q6" s="43"/>
      <c r="R6" s="43"/>
      <c r="S6" s="43"/>
      <c r="T6" s="43"/>
      <c r="U6" s="43"/>
      <c r="V6" s="43"/>
      <c r="W6" s="43"/>
      <c r="X6" s="43"/>
      <c r="Y6" s="43"/>
      <c r="Z6" s="43"/>
      <c r="AA6" s="43"/>
      <c r="AB6" s="43"/>
      <c r="AC6" s="43"/>
      <c r="AD6" s="43"/>
      <c r="AE6" s="43"/>
      <c r="AF6" s="43"/>
      <c r="AG6" s="43"/>
      <c r="AH6" s="43"/>
      <c r="AI6" s="43"/>
      <c r="AJ6" s="43"/>
      <c r="AK6" s="43"/>
      <c r="AL6" s="43"/>
      <c r="AM6" s="43"/>
      <c r="AN6" s="43"/>
      <c r="AO6" s="43"/>
      <c r="AP6" s="43"/>
      <c r="AQ6" s="43"/>
      <c r="AR6" s="43"/>
      <c r="AS6" s="43"/>
      <c r="AT6" s="43"/>
      <c r="AU6" s="43"/>
      <c r="AV6" s="43"/>
      <c r="AW6" s="43"/>
      <c r="AX6" s="43"/>
      <c r="AY6" s="43"/>
      <c r="AZ6" s="43"/>
      <c r="BA6" s="43"/>
      <c r="BB6" s="43"/>
      <c r="BC6" s="43"/>
      <c r="BD6" s="43"/>
      <c r="BE6" s="43"/>
      <c r="BF6" s="43"/>
      <c r="BG6" s="43"/>
      <c r="BH6" s="43"/>
      <c r="BI6" s="43"/>
      <c r="BJ6" s="43"/>
      <c r="BK6" s="43"/>
      <c r="BL6" s="43"/>
      <c r="BM6" s="43"/>
      <c r="BN6" s="43"/>
      <c r="BO6" s="43"/>
    </row>
    <row r="7" spans="1:67" ht="20.100000000000001" customHeight="1" x14ac:dyDescent="0.25">
      <c r="A7" t="s">
        <v>205</v>
      </c>
      <c r="B7" s="62">
        <f>B2-B5</f>
        <v>-127656.6</v>
      </c>
      <c r="C7" s="171"/>
      <c r="D7" s="171"/>
      <c r="E7" s="171"/>
      <c r="F7" s="171"/>
      <c r="G7" s="171"/>
      <c r="H7" s="171"/>
      <c r="I7" s="171"/>
      <c r="J7" s="171"/>
      <c r="K7" s="171"/>
      <c r="L7" s="171"/>
      <c r="M7" s="212"/>
      <c r="N7" s="43"/>
      <c r="O7" s="43"/>
      <c r="P7" s="43"/>
      <c r="Q7" s="43"/>
      <c r="R7" s="43"/>
      <c r="S7" s="43"/>
      <c r="T7" s="43"/>
      <c r="U7" s="43"/>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row>
    <row r="8" spans="1:67" ht="20.100000000000001" customHeight="1" x14ac:dyDescent="0.25">
      <c r="A8" t="s">
        <v>206</v>
      </c>
      <c r="B8" s="62">
        <f>(B7/B2)*100</f>
        <v>-411.79548387096776</v>
      </c>
      <c r="C8" s="171"/>
      <c r="D8" s="171"/>
      <c r="E8" s="171"/>
      <c r="F8" s="171"/>
      <c r="G8" s="171"/>
      <c r="H8" s="171"/>
      <c r="I8" s="171"/>
      <c r="J8" s="171"/>
      <c r="K8" s="171"/>
      <c r="L8" s="171"/>
      <c r="M8" s="212"/>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c r="BI8" s="43"/>
      <c r="BJ8" s="43"/>
      <c r="BK8" s="43"/>
      <c r="BL8" s="43"/>
      <c r="BM8" s="43"/>
      <c r="BN8" s="43"/>
      <c r="BO8" s="43"/>
    </row>
    <row r="9" spans="1:67" ht="15.75" customHeight="1" x14ac:dyDescent="0.25">
      <c r="A9" s="43"/>
      <c r="B9" s="43"/>
      <c r="C9" s="218"/>
      <c r="D9" s="43"/>
      <c r="E9" s="43"/>
      <c r="F9" s="43"/>
      <c r="G9" s="43"/>
      <c r="H9" s="43"/>
      <c r="I9" s="43"/>
      <c r="J9" s="43"/>
      <c r="K9" s="43"/>
      <c r="L9" s="43"/>
      <c r="M9" s="213"/>
      <c r="N9" s="43"/>
      <c r="O9" s="43"/>
      <c r="P9" s="43"/>
      <c r="Q9" s="43"/>
      <c r="R9" s="43"/>
      <c r="S9" s="43"/>
      <c r="T9" s="43"/>
      <c r="U9" s="43"/>
      <c r="V9" s="43"/>
      <c r="W9" s="43"/>
      <c r="X9" s="43"/>
      <c r="Y9" s="43"/>
      <c r="Z9" s="43"/>
      <c r="AA9" s="43"/>
      <c r="AB9" s="43"/>
      <c r="AC9" s="43"/>
      <c r="AD9" s="43"/>
      <c r="AE9" s="43"/>
      <c r="AF9" s="43"/>
      <c r="AG9" s="43"/>
      <c r="AH9" s="43"/>
      <c r="AI9" s="43"/>
      <c r="AJ9" s="43"/>
      <c r="AK9" s="43"/>
      <c r="AL9" s="43"/>
      <c r="AM9" s="43"/>
      <c r="AN9" s="43"/>
      <c r="AO9" s="43"/>
      <c r="AP9" s="43"/>
      <c r="AQ9" s="43"/>
      <c r="AR9" s="43"/>
      <c r="AS9" s="43"/>
      <c r="AT9" s="43"/>
      <c r="AU9" s="43"/>
      <c r="AV9" s="43"/>
      <c r="AW9" s="43"/>
      <c r="AX9" s="43"/>
      <c r="AY9" s="43"/>
      <c r="AZ9" s="43"/>
      <c r="BA9" s="43"/>
      <c r="BB9" s="43"/>
      <c r="BC9" s="43"/>
      <c r="BD9" s="43"/>
      <c r="BE9" s="43"/>
      <c r="BF9" s="43"/>
      <c r="BG9" s="43"/>
      <c r="BH9" s="43"/>
      <c r="BI9" s="43"/>
      <c r="BJ9" s="43"/>
      <c r="BK9" s="43"/>
      <c r="BL9" s="43"/>
      <c r="BM9" s="43"/>
      <c r="BN9" s="43"/>
      <c r="BO9" s="43"/>
    </row>
    <row r="10" spans="1:67" ht="45" customHeight="1" x14ac:dyDescent="0.25">
      <c r="A10" s="97" t="s">
        <v>165</v>
      </c>
      <c r="B10" s="98" t="s">
        <v>154</v>
      </c>
      <c r="C10" s="98" t="s">
        <v>12</v>
      </c>
      <c r="D10" s="98" t="s">
        <v>13</v>
      </c>
      <c r="E10" s="99" t="s">
        <v>14</v>
      </c>
      <c r="F10" s="154" t="s">
        <v>180</v>
      </c>
      <c r="G10" s="155" t="s">
        <v>170</v>
      </c>
      <c r="H10" s="98" t="s">
        <v>151</v>
      </c>
      <c r="I10" s="99" t="s">
        <v>172</v>
      </c>
      <c r="J10" s="99" t="s">
        <v>227</v>
      </c>
      <c r="K10" s="99" t="s">
        <v>225</v>
      </c>
      <c r="L10" s="99" t="s">
        <v>226</v>
      </c>
      <c r="M10" s="190" t="s">
        <v>181</v>
      </c>
      <c r="N10" s="225" t="s">
        <v>233</v>
      </c>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c r="BL10" s="43"/>
      <c r="BM10" s="43"/>
      <c r="BN10" s="43"/>
      <c r="BO10" s="43"/>
    </row>
    <row r="11" spans="1:67" ht="45" customHeight="1" x14ac:dyDescent="0.25">
      <c r="A11" s="235" t="s">
        <v>239</v>
      </c>
      <c r="B11" s="236" t="s">
        <v>159</v>
      </c>
      <c r="C11" s="237" t="s">
        <v>38</v>
      </c>
      <c r="D11" s="237" t="s">
        <v>171</v>
      </c>
      <c r="E11" s="238"/>
      <c r="F11" s="239"/>
      <c r="G11" s="240"/>
      <c r="H11" s="241" t="s">
        <v>1</v>
      </c>
      <c r="I11" s="239"/>
      <c r="J11" s="242">
        <v>13162.16</v>
      </c>
      <c r="K11" s="242">
        <f>SUMIF(A:A,Tableau55[[#This Row],[N° Commande]],I:I)</f>
        <v>0</v>
      </c>
      <c r="L11" s="242">
        <f t="shared" ref="L11:L16" si="0">J11-K11</f>
        <v>13162.16</v>
      </c>
      <c r="M11" s="243">
        <f>Tableau55[[#This Row],[Montant BER]]/Tableau55[[#This Row],[Montant engagé]]</f>
        <v>0</v>
      </c>
      <c r="N11" s="228">
        <f>((SUMIF(Tableau55[N° Commande],Tableau55[[#This Row],[N° Commande]],Tableau55[Montant engagé])))/((COUNTIFS(Tableau55[N° Commande],Tableau55[[#This Row],[N° Commande]]))*(COUNTIFS(Tableau55[N° Commande],Tableau55[[#This Row],[N° Commande]])))</f>
        <v>13162.16</v>
      </c>
      <c r="O11" s="43"/>
      <c r="P11" s="43"/>
      <c r="Q11" s="43"/>
      <c r="R11" s="43"/>
      <c r="S11" s="43"/>
      <c r="T11" s="43"/>
      <c r="U11" s="43"/>
      <c r="V11" s="43"/>
      <c r="W11" s="43"/>
      <c r="X11" s="43"/>
      <c r="Y11" s="43"/>
      <c r="Z11" s="43"/>
      <c r="AA11" s="43"/>
      <c r="AB11" s="43"/>
      <c r="AC11" s="43"/>
      <c r="AD11" s="43"/>
      <c r="AE11" s="43"/>
      <c r="AF11" s="43"/>
      <c r="AG11" s="43"/>
      <c r="AH11" s="43"/>
      <c r="AI11" s="43"/>
      <c r="AJ11" s="43"/>
      <c r="AK11" s="43"/>
      <c r="AL11" s="43"/>
      <c r="AM11" s="43"/>
      <c r="AN11" s="43"/>
      <c r="AO11" s="43"/>
      <c r="AP11" s="43"/>
      <c r="AQ11" s="43"/>
      <c r="AR11" s="43"/>
      <c r="AS11" s="43"/>
      <c r="AT11" s="43"/>
      <c r="AU11" s="43"/>
      <c r="AV11" s="43"/>
      <c r="AW11" s="43"/>
      <c r="AX11" s="43"/>
      <c r="AY11" s="43"/>
      <c r="AZ11" s="43"/>
      <c r="BA11" s="43"/>
      <c r="BB11" s="43"/>
      <c r="BC11" s="43"/>
      <c r="BD11" s="43"/>
      <c r="BE11" s="43"/>
      <c r="BF11" s="43"/>
      <c r="BG11" s="43"/>
      <c r="BH11" s="43"/>
      <c r="BI11" s="43"/>
      <c r="BJ11" s="43"/>
      <c r="BK11" s="43"/>
      <c r="BL11" s="43"/>
      <c r="BM11" s="43"/>
      <c r="BN11" s="43"/>
      <c r="BO11" s="43"/>
    </row>
    <row r="12" spans="1:67" ht="45" customHeight="1" x14ac:dyDescent="0.25">
      <c r="A12" s="235" t="s">
        <v>185</v>
      </c>
      <c r="B12" s="236" t="s">
        <v>161</v>
      </c>
      <c r="C12" s="237" t="s">
        <v>38</v>
      </c>
      <c r="D12" s="237" t="s">
        <v>171</v>
      </c>
      <c r="E12" s="244" t="s">
        <v>186</v>
      </c>
      <c r="F12" s="233">
        <v>43816</v>
      </c>
      <c r="G12" s="234" t="s">
        <v>174</v>
      </c>
      <c r="H12" s="241" t="s">
        <v>4</v>
      </c>
      <c r="I12" s="245">
        <v>7183.89</v>
      </c>
      <c r="J12" s="242">
        <v>9078.67</v>
      </c>
      <c r="K12" s="242">
        <f>SUMIF(A:A,Tableau55[[#This Row],[N° Commande]],I:I)</f>
        <v>7183.89</v>
      </c>
      <c r="L12" s="242">
        <f t="shared" si="0"/>
        <v>1894.7799999999997</v>
      </c>
      <c r="M12" s="243">
        <f>Tableau55[[#This Row],[Montant BER]]/Tableau55[[#This Row],[Montant engagé]]</f>
        <v>0.7912932180594735</v>
      </c>
      <c r="N12" s="87">
        <f>((SUMIF(Tableau55[N° Commande],Tableau55[[#This Row],[N° Commande]],Tableau55[Montant engagé])))/((COUNTIFS(Tableau55[N° Commande],Tableau55[[#This Row],[N° Commande]]))*(COUNTIFS(Tableau55[N° Commande],Tableau55[[#This Row],[N° Commande]])))</f>
        <v>9078.67</v>
      </c>
    </row>
    <row r="13" spans="1:67" ht="45" customHeight="1" x14ac:dyDescent="0.25">
      <c r="A13" s="235" t="s">
        <v>191</v>
      </c>
      <c r="B13" s="236" t="s">
        <v>188</v>
      </c>
      <c r="C13" s="236" t="s">
        <v>94</v>
      </c>
      <c r="D13" s="236" t="s">
        <v>171</v>
      </c>
      <c r="E13" s="244" t="s">
        <v>108</v>
      </c>
      <c r="F13" s="246">
        <v>43816</v>
      </c>
      <c r="G13" s="247" t="s">
        <v>189</v>
      </c>
      <c r="H13" s="241" t="s">
        <v>144</v>
      </c>
      <c r="I13" s="248">
        <v>4585.54</v>
      </c>
      <c r="J13" s="249">
        <v>4585.54</v>
      </c>
      <c r="K13" s="242">
        <f>SUMIF(A:A,Tableau55[[#This Row],[N° Commande]],I:I)</f>
        <v>4585.54</v>
      </c>
      <c r="L13" s="249">
        <f t="shared" si="0"/>
        <v>0</v>
      </c>
      <c r="M13" s="243">
        <f>Tableau55[[#This Row],[Montant BER]]/Tableau55[[#This Row],[Montant engagé]]</f>
        <v>1</v>
      </c>
      <c r="N13" s="87">
        <f>((SUMIF(Tableau55[N° Commande],Tableau55[[#This Row],[N° Commande]],Tableau55[Montant engagé])))/((COUNTIFS(Tableau55[N° Commande],Tableau55[[#This Row],[N° Commande]]))*(COUNTIFS(Tableau55[N° Commande],Tableau55[[#This Row],[N° Commande]])))</f>
        <v>4585.54</v>
      </c>
    </row>
    <row r="14" spans="1:67" ht="45" customHeight="1" x14ac:dyDescent="0.25">
      <c r="A14" s="235" t="s">
        <v>242</v>
      </c>
      <c r="B14" s="236" t="s">
        <v>162</v>
      </c>
      <c r="C14" s="236" t="s">
        <v>94</v>
      </c>
      <c r="D14" s="236" t="s">
        <v>187</v>
      </c>
      <c r="E14" s="237" t="s">
        <v>243</v>
      </c>
      <c r="F14" s="233">
        <v>43886</v>
      </c>
      <c r="G14" s="234" t="s">
        <v>189</v>
      </c>
      <c r="H14" s="241" t="s">
        <v>7</v>
      </c>
      <c r="I14" s="241">
        <v>2610.2800000000002</v>
      </c>
      <c r="J14" s="249">
        <v>2610.2800000000002</v>
      </c>
      <c r="K14" s="249">
        <f>SUMIF(A:A,Tableau55[[#This Row],[N° Commande]],I:I)</f>
        <v>2610.2800000000002</v>
      </c>
      <c r="L14" s="249">
        <f t="shared" si="0"/>
        <v>0</v>
      </c>
      <c r="M14" s="243">
        <f>Tableau55[[#This Row],[Montant BER]]/Tableau55[[#This Row],[Montant engagé]]</f>
        <v>1</v>
      </c>
      <c r="N14" s="87">
        <f>((SUMIF(Tableau55[N° Commande],Tableau55[[#This Row],[N° Commande]],Tableau55[Montant engagé])))/((COUNTIFS(Tableau55[N° Commande],Tableau55[[#This Row],[N° Commande]]))*(COUNTIFS(Tableau55[N° Commande],Tableau55[[#This Row],[N° Commande]])))</f>
        <v>2610.2800000000002</v>
      </c>
    </row>
    <row r="15" spans="1:67" ht="45" customHeight="1" x14ac:dyDescent="0.25">
      <c r="A15" s="235" t="s">
        <v>240</v>
      </c>
      <c r="B15" s="237" t="s">
        <v>160</v>
      </c>
      <c r="C15" s="237" t="s">
        <v>63</v>
      </c>
      <c r="D15" s="237" t="s">
        <v>62</v>
      </c>
      <c r="E15" s="250" t="s">
        <v>246</v>
      </c>
      <c r="F15" s="237">
        <v>23456</v>
      </c>
      <c r="G15" s="237" t="s">
        <v>247</v>
      </c>
      <c r="H15" s="251" t="s">
        <v>2</v>
      </c>
      <c r="I15" s="237" t="s">
        <v>255</v>
      </c>
      <c r="J15" s="242">
        <v>127455</v>
      </c>
      <c r="K15" s="242">
        <f>SUMIF(A:A,Tableau55[[#This Row],[N° Commande]],I:I)</f>
        <v>0</v>
      </c>
      <c r="L15" s="242">
        <f t="shared" si="0"/>
        <v>127455</v>
      </c>
      <c r="M15" s="243">
        <f>Tableau55[[#This Row],[Montant BER]]/Tableau55[[#This Row],[Montant engagé]]</f>
        <v>4.3584010042760189E-4</v>
      </c>
      <c r="N15" s="87">
        <f>((SUMIF(Tableau55[N° Commande],Tableau55[[#This Row],[N° Commande]],Tableau55[Montant engagé])))/((COUNTIFS(Tableau55[N° Commande],Tableau55[[#This Row],[N° Commande]]))*(COUNTIFS(Tableau55[N° Commande],Tableau55[[#This Row],[N° Commande]])))</f>
        <v>127455</v>
      </c>
    </row>
    <row r="16" spans="1:67" s="43" customFormat="1" ht="45" customHeight="1" x14ac:dyDescent="0.25">
      <c r="A16" s="235" t="s">
        <v>192</v>
      </c>
      <c r="B16" s="236" t="s">
        <v>163</v>
      </c>
      <c r="C16" s="236" t="s">
        <v>63</v>
      </c>
      <c r="D16" s="236" t="s">
        <v>62</v>
      </c>
      <c r="E16" s="250"/>
      <c r="F16" s="250"/>
      <c r="G16" s="252"/>
      <c r="H16" s="241" t="s">
        <v>190</v>
      </c>
      <c r="I16" s="250"/>
      <c r="J16" s="249">
        <v>1761</v>
      </c>
      <c r="K16" s="242">
        <f>SUMIF(A:A,Tableau55[[#This Row],[N° Commande]],I:I)</f>
        <v>0</v>
      </c>
      <c r="L16" s="249">
        <f t="shared" si="0"/>
        <v>1761</v>
      </c>
      <c r="M16" s="243">
        <f>Tableau55[[#This Row],[Montant BER]]/Tableau55[[#This Row],[Montant engagé]]</f>
        <v>0</v>
      </c>
      <c r="N16" s="81">
        <f>((SUMIF(Tableau55[N° Commande],Tableau55[[#This Row],[N° Commande]],Tableau55[Montant engagé])))/((COUNTIFS(Tableau55[N° Commande],Tableau55[[#This Row],[N° Commande]]))*(COUNTIFS(Tableau55[N° Commande],Tableau55[[#This Row],[N° Commande]])))</f>
        <v>1761</v>
      </c>
      <c r="O16" s="60"/>
    </row>
    <row r="17" spans="1:14" s="43" customFormat="1" ht="45" customHeight="1" x14ac:dyDescent="0.25">
      <c r="A17" s="235" t="s">
        <v>244</v>
      </c>
      <c r="B17" s="236" t="s">
        <v>245</v>
      </c>
      <c r="C17" s="236" t="s">
        <v>245</v>
      </c>
      <c r="D17" s="236" t="s">
        <v>245</v>
      </c>
      <c r="E17" s="237" t="s">
        <v>245</v>
      </c>
      <c r="F17" s="233">
        <v>123</v>
      </c>
      <c r="G17" s="234" t="s">
        <v>245</v>
      </c>
      <c r="H17" s="241" t="s">
        <v>245</v>
      </c>
      <c r="I17" s="241" t="s">
        <v>245</v>
      </c>
      <c r="J17" s="249" t="s">
        <v>245</v>
      </c>
      <c r="K17" s="249">
        <f>SUMIF(A:A,Tableau55[[#This Row],[N° Commande]],I:I)</f>
        <v>0</v>
      </c>
      <c r="L17" s="249" t="e">
        <f>J17-K17</f>
        <v>#VALUE!</v>
      </c>
      <c r="M17" s="243" t="e">
        <f>Tableau55[[#This Row],[Montant BER]]/Tableau55[[#This Row],[Montant engagé]]</f>
        <v>#VALUE!</v>
      </c>
      <c r="N17" s="81">
        <f>((SUMIF(Tableau55[N° Commande],Tableau55[[#This Row],[N° Commande]],Tableau55[Montant engagé])))/((COUNTIFS(Tableau55[N° Commande],Tableau55[[#This Row],[N° Commande]]))*(COUNTIFS(Tableau55[N° Commande],Tableau55[[#This Row],[N° Commande]])))</f>
        <v>0</v>
      </c>
    </row>
    <row r="18" spans="1:14" ht="45" customHeight="1" x14ac:dyDescent="0.25">
      <c r="A18" s="235" t="s">
        <v>248</v>
      </c>
      <c r="B18" s="236" t="s">
        <v>249</v>
      </c>
      <c r="C18" s="236" t="s">
        <v>250</v>
      </c>
      <c r="D18" s="236" t="s">
        <v>251</v>
      </c>
      <c r="E18" s="237" t="s">
        <v>252</v>
      </c>
      <c r="F18" s="233">
        <v>43970</v>
      </c>
      <c r="G18" s="234" t="s">
        <v>253</v>
      </c>
      <c r="H18" s="241" t="s">
        <v>254</v>
      </c>
      <c r="I18" s="241">
        <v>777.99</v>
      </c>
      <c r="J18" s="249">
        <v>7.9</v>
      </c>
      <c r="K18" s="249">
        <f>SUMIF(A:A,Tableau55[[#This Row],[N° Commande]],I:I)</f>
        <v>777.99</v>
      </c>
      <c r="L18" s="249">
        <f>J18-K18</f>
        <v>-770.09</v>
      </c>
      <c r="M18" s="243">
        <f>Tableau55[[#This Row],[Montant BER]]/Tableau55[[#This Row],[Montant engagé]]</f>
        <v>98.479746835443038</v>
      </c>
      <c r="N18" s="81">
        <f>((SUMIF(Tableau55[N° Commande],Tableau55[[#This Row],[N° Commande]],Tableau55[Montant engagé])))/((COUNTIFS(Tableau55[N° Commande],Tableau55[[#This Row],[N° Commande]]))*(COUNTIFS(Tableau55[N° Commande],Tableau55[[#This Row],[N° Commande]])))</f>
        <v>1.9750000000000001</v>
      </c>
    </row>
    <row r="19" spans="1:14" ht="34.5" customHeight="1" x14ac:dyDescent="0.25">
      <c r="A19" s="235" t="s">
        <v>256</v>
      </c>
      <c r="B19" s="236" t="s">
        <v>257</v>
      </c>
      <c r="C19" s="236" t="s">
        <v>258</v>
      </c>
      <c r="D19" s="236" t="s">
        <v>256</v>
      </c>
      <c r="E19" s="237"/>
      <c r="F19" s="233"/>
      <c r="G19" s="234"/>
      <c r="H19" s="241" t="s">
        <v>258</v>
      </c>
      <c r="I19" s="241"/>
      <c r="J19" s="249" t="s">
        <v>258</v>
      </c>
      <c r="K19" s="249">
        <f>SUMIF(A:A,Tableau55[[#This Row],[N° Commande]],I:I)</f>
        <v>0</v>
      </c>
      <c r="L19" s="249" t="e">
        <f>J19-K19</f>
        <v>#VALUE!</v>
      </c>
      <c r="M19" s="243" t="e">
        <f>Tableau55[[#This Row],[Montant BER]]/Tableau55[[#This Row],[Montant engagé]]</f>
        <v>#VALUE!</v>
      </c>
      <c r="N19" s="81">
        <f>((SUMIF(Tableau55[N° Commande],Tableau55[[#This Row],[N° Commande]],Tableau55[Montant engagé])))/((COUNTIFS(Tableau55[N° Commande],Tableau55[[#This Row],[N° Commande]]))*(COUNTIFS(Tableau55[N° Commande],Tableau55[[#This Row],[N° Commande]])))</f>
        <v>0</v>
      </c>
    </row>
    <row r="20" spans="1:14" ht="45" customHeight="1" x14ac:dyDescent="0.25">
      <c r="A20" s="258" t="s">
        <v>248</v>
      </c>
      <c r="B20" s="253" t="s">
        <v>249</v>
      </c>
      <c r="C20" s="253" t="s">
        <v>250</v>
      </c>
      <c r="D20" s="253" t="s">
        <v>251</v>
      </c>
      <c r="E20" s="254" t="s">
        <v>259</v>
      </c>
      <c r="F20" s="259" t="s">
        <v>260</v>
      </c>
      <c r="G20" s="260" t="s">
        <v>261</v>
      </c>
      <c r="H20" s="255" t="s">
        <v>254</v>
      </c>
      <c r="I20" s="255" t="s">
        <v>262</v>
      </c>
      <c r="J20" s="256" t="s">
        <v>263</v>
      </c>
      <c r="K20" s="256">
        <f>SUMIF(A:A,Tableau55[[#This Row],[N° Commande]],I:I)</f>
        <v>777.99</v>
      </c>
      <c r="L20" s="256">
        <f>J20-K20</f>
        <v>-770.09</v>
      </c>
      <c r="M20" s="257">
        <f>Tableau55[[#This Row],[Montant BER]]/Tableau55[[#This Row],[Montant engagé]]</f>
        <v>98.382278481012662</v>
      </c>
      <c r="N20" s="81">
        <f>((SUMIF(Tableau55[N° Commande],Tableau55[[#This Row],[N° Commande]],Tableau55[Montant engagé])))/((COUNTIFS(Tableau55[N° Commande],Tableau55[[#This Row],[N° Commande]]))*(COUNTIFS(Tableau55[N° Commande],Tableau55[[#This Row],[N° Commande]])))</f>
        <v>1.9750000000000001</v>
      </c>
    </row>
    <row r="23" spans="1:14" ht="45" customHeight="1" x14ac:dyDescent="0.25"/>
  </sheetData>
  <conditionalFormatting sqref="B6">
    <cfRule type="dataBar" priority="4">
      <dataBar>
        <cfvo type="num" val="0"/>
        <cfvo type="num" val="100"/>
        <color rgb="FF63C384"/>
      </dataBar>
      <extLst>
        <ext xmlns:x14="http://schemas.microsoft.com/office/spreadsheetml/2009/9/main" uri="{B025F937-C7B1-47D3-B67F-A62EFF666E3E}">
          <x14:id>{A4C220E9-F741-4E1A-A218-8C126D08C0A1}</x14:id>
        </ext>
      </extLst>
    </cfRule>
  </conditionalFormatting>
  <conditionalFormatting sqref="B3">
    <cfRule type="colorScale" priority="5">
      <colorScale>
        <cfvo type="num" val="0"/>
        <cfvo type="formula" val="$B$2/2"/>
        <cfvo type="formula" val="$B$2"/>
        <color rgb="FF63BE7B"/>
        <color rgb="FFFFEB84"/>
        <color rgb="FFF8696B"/>
      </colorScale>
    </cfRule>
  </conditionalFormatting>
  <conditionalFormatting sqref="B4">
    <cfRule type="dataBar" priority="6">
      <dataBar>
        <cfvo type="num" val="0"/>
        <cfvo type="num" val="100"/>
        <color rgb="FF63C384"/>
      </dataBar>
      <extLst>
        <ext xmlns:x14="http://schemas.microsoft.com/office/spreadsheetml/2009/9/main" uri="{B025F937-C7B1-47D3-B67F-A62EFF666E3E}">
          <x14:id>{F55EDEB9-9450-4734-AC2B-A19433F77EDB}</x14:id>
        </ext>
      </extLst>
    </cfRule>
  </conditionalFormatting>
  <conditionalFormatting sqref="B5">
    <cfRule type="colorScale" priority="2">
      <colorScale>
        <cfvo type="formula" val="0"/>
        <cfvo type="formula" val="$B$2/2"/>
        <cfvo type="num" val="$B$2"/>
        <color rgb="FF63BE7B"/>
        <color rgb="FFFFEB84"/>
        <color rgb="FFF8696B"/>
      </colorScale>
    </cfRule>
  </conditionalFormatting>
  <conditionalFormatting sqref="B7">
    <cfRule type="colorScale" priority="1">
      <colorScale>
        <cfvo type="num" val="$B$2"/>
        <cfvo type="formula" val="$B$2/2"/>
        <cfvo type="num" val="0"/>
        <color rgb="FFF8696B"/>
        <color rgb="FFFFEB84"/>
        <color rgb="FF63BE7B"/>
      </colorScale>
    </cfRule>
  </conditionalFormatting>
  <conditionalFormatting sqref="B8">
    <cfRule type="dataBar" priority="3">
      <dataBar>
        <cfvo type="num" val="0"/>
        <cfvo type="num" val="100"/>
        <color rgb="FF63C384"/>
      </dataBar>
      <extLst>
        <ext xmlns:x14="http://schemas.microsoft.com/office/spreadsheetml/2009/9/main" uri="{B025F937-C7B1-47D3-B67F-A62EFF666E3E}">
          <x14:id>{22100DDE-9BAE-4EF5-9DBA-5072DB242DF9}</x14:id>
        </ext>
      </extLst>
    </cfRule>
  </conditionalFormatting>
  <hyperlinks>
    <hyperlink ref="A1:B1" location="Menu!A1" display="Retour MENU" xr:uid="{02CFE379-6C92-4BF4-9150-5FC16CC46DCD}"/>
    <hyperlink ref="H11" r:id="rId1" xr:uid="{E4497A8D-0338-4556-B133-1A5D72D2A63B}"/>
    <hyperlink ref="H15" r:id="rId2" xr:uid="{7C8F0715-64A7-48E6-BB07-CE4EFB9E33BA}"/>
    <hyperlink ref="H12" r:id="rId3" xr:uid="{71FB0FE1-3ABE-431A-80A5-5820F3E5B552}"/>
    <hyperlink ref="H14" r:id="rId4" xr:uid="{C825F821-D275-4D82-91A3-DF12C1EDE565}"/>
    <hyperlink ref="H13" r:id="rId5" xr:uid="{3A8E4B04-B639-4EEB-BA59-20B998782EA7}"/>
    <hyperlink ref="H16" r:id="rId6" xr:uid="{E0A365E7-726A-458C-A462-7CCB99C10822}"/>
  </hyperlinks>
  <pageMargins left="0.7" right="0.7" top="0.75" bottom="0.75" header="0.3" footer="0.3"/>
  <legacyDrawing r:id="rId7"/>
  <tableParts count="1">
    <tablePart r:id="rId8"/>
  </tableParts>
  <extLst>
    <ext xmlns:x14="http://schemas.microsoft.com/office/spreadsheetml/2009/9/main" uri="{78C0D931-6437-407d-A8EE-F0AAD7539E65}">
      <x14:conditionalFormattings>
        <x14:conditionalFormatting xmlns:xm="http://schemas.microsoft.com/office/excel/2006/main">
          <x14:cfRule type="dataBar" id="{A4C220E9-F741-4E1A-A218-8C126D08C0A1}">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B6</xm:sqref>
        </x14:conditionalFormatting>
        <x14:conditionalFormatting xmlns:xm="http://schemas.microsoft.com/office/excel/2006/main">
          <x14:cfRule type="dataBar" id="{F55EDEB9-9450-4734-AC2B-A19433F77EDB}">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22100DDE-9BAE-4EF5-9DBA-5072DB242DF9}">
            <x14:dataBar minLength="0" maxLength="100" border="1" direction="leftToRight" negativeBarBorderColorSameAsPositive="0">
              <x14:cfvo type="num">
                <xm:f>0</xm:f>
              </x14:cfvo>
              <x14:cfvo type="num">
                <xm:f>100</xm:f>
              </x14:cfvo>
              <x14:borderColor rgb="FF63C384"/>
              <x14:negativeFillColor rgb="FFFF0000"/>
              <x14:negativeBorderColor rgb="FFFF0000"/>
              <x14:axisColor rgb="FF000000"/>
            </x14:dataBar>
          </x14:cfRule>
          <xm:sqref>B8</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A0402-CA54-40C1-B568-C1E304DD63E3}">
  <sheetPr codeName="Feuil13">
    <tabColor theme="0"/>
  </sheetPr>
  <dimension ref="A1:BI1105"/>
  <sheetViews>
    <sheetView zoomScale="70" zoomScaleNormal="70" workbookViewId="0">
      <pane xSplit="2" ySplit="10" topLeftCell="C11" activePane="bottomRight" state="frozen"/>
      <selection pane="topRight" activeCell="C1" sqref="C1"/>
      <selection pane="bottomLeft" activeCell="A11" sqref="A11"/>
      <selection pane="bottomRight" activeCell="N1" sqref="N1:N1048576"/>
    </sheetView>
  </sheetViews>
  <sheetFormatPr baseColWidth="10" defaultRowHeight="15" x14ac:dyDescent="0.25"/>
  <cols>
    <col min="1" max="1" width="36.28515625" customWidth="1"/>
    <col min="2" max="2" width="30.28515625" customWidth="1"/>
    <col min="3" max="3" width="14" customWidth="1"/>
    <col min="4" max="4" width="15.5703125" customWidth="1"/>
    <col min="5" max="5" width="19" customWidth="1"/>
    <col min="6" max="6" width="19.42578125" customWidth="1"/>
    <col min="7" max="7" width="18.7109375" customWidth="1"/>
    <col min="8" max="8" width="21.42578125" customWidth="1"/>
    <col min="9" max="9" width="17.85546875" customWidth="1"/>
    <col min="10" max="10" width="20.42578125" customWidth="1"/>
    <col min="11" max="11" width="18.5703125" customWidth="1"/>
    <col min="12" max="12" width="30.85546875" customWidth="1"/>
    <col min="13" max="13" width="17" customWidth="1"/>
    <col min="14" max="14" width="29" hidden="1" customWidth="1"/>
  </cols>
  <sheetData>
    <row r="1" spans="1:61" ht="20.100000000000001" customHeight="1" x14ac:dyDescent="0.25">
      <c r="A1" s="280" t="s">
        <v>150</v>
      </c>
      <c r="B1" s="280"/>
      <c r="C1" s="281" t="s">
        <v>179</v>
      </c>
      <c r="D1" s="281"/>
      <c r="E1" s="281"/>
      <c r="F1" s="281"/>
      <c r="G1" s="281"/>
      <c r="H1" s="281"/>
      <c r="I1" s="281"/>
      <c r="J1" s="281"/>
      <c r="K1" s="281"/>
      <c r="L1" s="281"/>
      <c r="M1" s="281"/>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c r="BI1" s="43"/>
    </row>
    <row r="2" spans="1:61" ht="20.100000000000001" customHeight="1" x14ac:dyDescent="0.25">
      <c r="A2" t="s">
        <v>208</v>
      </c>
      <c r="B2" s="64"/>
      <c r="C2" s="281"/>
      <c r="D2" s="281"/>
      <c r="E2" s="281"/>
      <c r="F2" s="281"/>
      <c r="G2" s="281"/>
      <c r="H2" s="281"/>
      <c r="I2" s="281"/>
      <c r="J2" s="281"/>
      <c r="K2" s="281"/>
      <c r="L2" s="281"/>
      <c r="M2" s="281"/>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row>
    <row r="3" spans="1:61" ht="20.100000000000001" customHeight="1" x14ac:dyDescent="0.25">
      <c r="A3" t="s">
        <v>198</v>
      </c>
      <c r="B3" s="61" t="e">
        <f>SUM(Tableau8[Calcul somme montant engagé])</f>
        <v>#DIV/0!</v>
      </c>
      <c r="C3" s="281"/>
      <c r="D3" s="281"/>
      <c r="E3" s="281"/>
      <c r="F3" s="281"/>
      <c r="G3" s="281"/>
      <c r="H3" s="281"/>
      <c r="I3" s="281"/>
      <c r="J3" s="281"/>
      <c r="K3" s="281"/>
      <c r="L3" s="281"/>
      <c r="M3" s="281"/>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c r="BC3" s="43"/>
      <c r="BD3" s="43"/>
      <c r="BE3" s="43"/>
      <c r="BF3" s="43"/>
      <c r="BG3" s="43"/>
      <c r="BH3" s="43"/>
      <c r="BI3" s="43"/>
    </row>
    <row r="4" spans="1:61" ht="20.100000000000001" customHeight="1" x14ac:dyDescent="0.25">
      <c r="A4" s="75" t="s">
        <v>210</v>
      </c>
      <c r="B4" s="62" t="e">
        <f>(1-(B2-B3)/B2)*100</f>
        <v>#DIV/0!</v>
      </c>
      <c r="C4" s="281"/>
      <c r="D4" s="281"/>
      <c r="E4" s="281"/>
      <c r="F4" s="281"/>
      <c r="G4" s="281"/>
      <c r="H4" s="281"/>
      <c r="I4" s="281"/>
      <c r="J4" s="281"/>
      <c r="K4" s="281"/>
      <c r="L4" s="281"/>
      <c r="M4" s="281"/>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3"/>
      <c r="AP4" s="43"/>
      <c r="AQ4" s="43"/>
      <c r="AR4" s="43"/>
      <c r="AS4" s="43"/>
      <c r="AT4" s="43"/>
      <c r="AU4" s="43"/>
      <c r="AV4" s="43"/>
      <c r="AW4" s="43"/>
      <c r="AX4" s="43"/>
      <c r="AY4" s="43"/>
      <c r="AZ4" s="43"/>
      <c r="BA4" s="43"/>
      <c r="BB4" s="43"/>
      <c r="BC4" s="43"/>
      <c r="BD4" s="43"/>
      <c r="BE4" s="43"/>
      <c r="BF4" s="43"/>
      <c r="BG4" s="43"/>
      <c r="BH4" s="43"/>
      <c r="BI4" s="43"/>
    </row>
    <row r="5" spans="1:61" ht="20.100000000000001" customHeight="1" x14ac:dyDescent="0.25">
      <c r="A5" s="201" t="s">
        <v>228</v>
      </c>
      <c r="B5" s="61" t="e">
        <f>B2-B3</f>
        <v>#DIV/0!</v>
      </c>
      <c r="C5" s="281"/>
      <c r="D5" s="281"/>
      <c r="E5" s="281"/>
      <c r="F5" s="281"/>
      <c r="G5" s="281"/>
      <c r="H5" s="281"/>
      <c r="I5" s="281"/>
      <c r="J5" s="281"/>
      <c r="K5" s="281"/>
      <c r="L5" s="281"/>
      <c r="M5" s="281"/>
      <c r="N5" s="43"/>
      <c r="O5" s="43"/>
      <c r="P5" s="43"/>
      <c r="Q5" s="43"/>
      <c r="R5" s="43"/>
      <c r="S5" s="43"/>
      <c r="T5" s="43"/>
      <c r="U5" s="43"/>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c r="BC5" s="43"/>
      <c r="BD5" s="43"/>
      <c r="BE5" s="43"/>
      <c r="BF5" s="43"/>
      <c r="BG5" s="43"/>
      <c r="BH5" s="43"/>
      <c r="BI5" s="43"/>
    </row>
    <row r="6" spans="1:61" ht="20.100000000000001" customHeight="1" x14ac:dyDescent="0.25">
      <c r="A6" s="201" t="s">
        <v>229</v>
      </c>
      <c r="B6" s="62" t="e">
        <f>((B2-B3)/B2)*100</f>
        <v>#DIV/0!</v>
      </c>
      <c r="C6" s="281"/>
      <c r="D6" s="281"/>
      <c r="E6" s="281"/>
      <c r="F6" s="281"/>
      <c r="G6" s="281"/>
      <c r="H6" s="281"/>
      <c r="I6" s="281"/>
      <c r="J6" s="281"/>
      <c r="K6" s="281"/>
      <c r="L6" s="281"/>
      <c r="M6" s="281"/>
      <c r="N6" s="43"/>
      <c r="O6" s="43"/>
      <c r="P6" s="43"/>
      <c r="Q6" s="43"/>
      <c r="R6" s="43"/>
      <c r="S6" s="43"/>
      <c r="T6" s="43"/>
      <c r="U6" s="43"/>
      <c r="V6" s="43"/>
      <c r="W6" s="43"/>
      <c r="X6" s="43"/>
      <c r="Y6" s="43"/>
      <c r="Z6" s="43"/>
      <c r="AA6" s="43"/>
      <c r="AB6" s="43"/>
      <c r="AC6" s="43"/>
      <c r="AD6" s="43"/>
      <c r="AE6" s="43"/>
      <c r="AF6" s="43"/>
      <c r="AG6" s="43"/>
      <c r="AH6" s="43"/>
      <c r="AI6" s="43"/>
      <c r="AJ6" s="43"/>
      <c r="AK6" s="43"/>
      <c r="AL6" s="43"/>
      <c r="AM6" s="43"/>
      <c r="AN6" s="43"/>
      <c r="AO6" s="43"/>
      <c r="AP6" s="43"/>
      <c r="AQ6" s="43"/>
      <c r="AR6" s="43"/>
      <c r="AS6" s="43"/>
      <c r="AT6" s="43"/>
      <c r="AU6" s="43"/>
      <c r="AV6" s="43"/>
      <c r="AW6" s="43"/>
      <c r="AX6" s="43"/>
      <c r="AY6" s="43"/>
      <c r="AZ6" s="43"/>
      <c r="BA6" s="43"/>
      <c r="BB6" s="43"/>
      <c r="BC6" s="43"/>
      <c r="BD6" s="43"/>
      <c r="BE6" s="43"/>
      <c r="BF6" s="43"/>
      <c r="BG6" s="43"/>
      <c r="BH6" s="43"/>
      <c r="BI6" s="43"/>
    </row>
    <row r="7" spans="1:61" ht="20.100000000000001" customHeight="1" x14ac:dyDescent="0.25">
      <c r="A7" t="s">
        <v>205</v>
      </c>
      <c r="B7" s="62"/>
      <c r="C7" s="281"/>
      <c r="D7" s="281"/>
      <c r="E7" s="281"/>
      <c r="F7" s="281"/>
      <c r="G7" s="281"/>
      <c r="H7" s="281"/>
      <c r="I7" s="281"/>
      <c r="J7" s="281"/>
      <c r="K7" s="281"/>
      <c r="L7" s="281"/>
      <c r="M7" s="281"/>
      <c r="N7" s="43"/>
      <c r="O7" s="43"/>
      <c r="P7" s="43"/>
      <c r="Q7" s="43"/>
      <c r="R7" s="43"/>
      <c r="S7" s="43"/>
      <c r="T7" s="43"/>
      <c r="U7" s="43"/>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row>
    <row r="8" spans="1:61" ht="20.100000000000001" customHeight="1" x14ac:dyDescent="0.25">
      <c r="A8" t="s">
        <v>206</v>
      </c>
      <c r="B8" s="62"/>
      <c r="C8" s="281"/>
      <c r="D8" s="281"/>
      <c r="E8" s="281"/>
      <c r="F8" s="281"/>
      <c r="G8" s="281"/>
      <c r="H8" s="281"/>
      <c r="I8" s="281"/>
      <c r="J8" s="281"/>
      <c r="K8" s="281"/>
      <c r="L8" s="281"/>
      <c r="M8" s="281"/>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c r="BI8" s="43"/>
    </row>
    <row r="9" spans="1:61" x14ac:dyDescent="0.25">
      <c r="A9" s="43"/>
      <c r="B9" s="43"/>
      <c r="C9" s="218"/>
      <c r="D9" s="43"/>
      <c r="E9" s="43"/>
      <c r="F9" s="43"/>
      <c r="G9" s="43"/>
      <c r="H9" s="43"/>
      <c r="I9" s="43"/>
      <c r="J9" s="43"/>
      <c r="K9" s="43"/>
      <c r="L9" s="43"/>
      <c r="M9" s="43"/>
      <c r="N9" s="43"/>
      <c r="O9" s="43"/>
      <c r="P9" s="43"/>
      <c r="Q9" s="43"/>
      <c r="R9" s="43"/>
      <c r="S9" s="43"/>
      <c r="T9" s="43"/>
      <c r="U9" s="43"/>
      <c r="V9" s="43"/>
      <c r="W9" s="43"/>
      <c r="X9" s="43"/>
      <c r="Y9" s="43"/>
      <c r="Z9" s="43"/>
      <c r="AA9" s="43"/>
      <c r="AB9" s="43"/>
      <c r="AC9" s="43"/>
      <c r="AD9" s="43"/>
      <c r="AE9" s="43"/>
      <c r="AF9" s="43"/>
      <c r="AG9" s="43"/>
      <c r="AH9" s="43"/>
      <c r="AI9" s="43"/>
      <c r="AJ9" s="43"/>
      <c r="AK9" s="43"/>
      <c r="AL9" s="43"/>
      <c r="AM9" s="43"/>
      <c r="AN9" s="43"/>
      <c r="AO9" s="43"/>
      <c r="AP9" s="43"/>
      <c r="AQ9" s="43"/>
      <c r="AR9" s="43"/>
      <c r="AS9" s="43"/>
      <c r="AT9" s="43"/>
      <c r="AU9" s="43"/>
      <c r="AV9" s="43"/>
      <c r="AW9" s="43"/>
      <c r="AX9" s="43"/>
      <c r="AY9" s="43"/>
      <c r="AZ9" s="43"/>
      <c r="BA9" s="43"/>
      <c r="BB9" s="43"/>
      <c r="BC9" s="43"/>
      <c r="BD9" s="43"/>
      <c r="BE9" s="43"/>
      <c r="BF9" s="43"/>
      <c r="BG9" s="43"/>
      <c r="BH9" s="43"/>
      <c r="BI9" s="43"/>
    </row>
    <row r="10" spans="1:61" ht="45.75" customHeight="1" x14ac:dyDescent="0.25">
      <c r="A10" s="215" t="s">
        <v>165</v>
      </c>
      <c r="B10" s="98" t="s">
        <v>154</v>
      </c>
      <c r="C10" s="98" t="s">
        <v>12</v>
      </c>
      <c r="D10" s="98" t="s">
        <v>13</v>
      </c>
      <c r="E10" s="99" t="s">
        <v>14</v>
      </c>
      <c r="F10" s="99" t="s">
        <v>230</v>
      </c>
      <c r="G10" s="221" t="s">
        <v>231</v>
      </c>
      <c r="H10" s="99" t="s">
        <v>151</v>
      </c>
      <c r="I10" s="99" t="s">
        <v>172</v>
      </c>
      <c r="J10" s="99" t="s">
        <v>227</v>
      </c>
      <c r="K10" s="97" t="s">
        <v>225</v>
      </c>
      <c r="L10" s="98" t="s">
        <v>226</v>
      </c>
      <c r="M10" s="216" t="s">
        <v>232</v>
      </c>
      <c r="N10" s="225" t="s">
        <v>233</v>
      </c>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row>
    <row r="11" spans="1:61" ht="45.75" customHeight="1" x14ac:dyDescent="0.25">
      <c r="A11" s="105"/>
      <c r="B11" s="106"/>
      <c r="C11" s="106"/>
      <c r="D11" s="106"/>
      <c r="E11" s="107"/>
      <c r="F11" s="107"/>
      <c r="G11" s="107"/>
      <c r="H11" s="108"/>
      <c r="I11" s="106"/>
      <c r="J11" s="106"/>
      <c r="K11" s="109">
        <f>SUMIF(A:A,Tableau8[[#This Row],[N° Commande]],I:I)</f>
        <v>0</v>
      </c>
      <c r="L11" s="105"/>
      <c r="M11" s="105"/>
      <c r="N11" s="105" t="e">
        <f>((SUMIF(Tableau8[N° Commande],Tableau8[N° Commande],Tableau8[Montant engagé])))/((COUNTIFS(Tableau8[N° Commande],Tableau8[[#This Row],[N° Commande]]))*(COUNTIFS(Tableau8[N° Commande],Tableau8[[#This Row],[N° Commande]])))</f>
        <v>#DIV/0!</v>
      </c>
      <c r="O11" s="43"/>
      <c r="P11" s="43"/>
      <c r="Q11" s="43"/>
      <c r="R11" s="43"/>
      <c r="S11" s="43"/>
      <c r="T11" s="43"/>
      <c r="U11" s="43"/>
      <c r="V11" s="43"/>
      <c r="W11" s="43"/>
      <c r="X11" s="43"/>
      <c r="Y11" s="43"/>
      <c r="Z11" s="43"/>
      <c r="AA11" s="43"/>
      <c r="AB11" s="43"/>
      <c r="AC11" s="43"/>
      <c r="AD11" s="43"/>
      <c r="AE11" s="43"/>
      <c r="AF11" s="43"/>
      <c r="AG11" s="43"/>
      <c r="AH11" s="43"/>
      <c r="AI11" s="43"/>
      <c r="AJ11" s="43"/>
      <c r="AK11" s="43"/>
      <c r="AL11" s="43"/>
      <c r="AM11" s="43"/>
      <c r="AN11" s="43"/>
      <c r="AO11" s="43"/>
      <c r="AP11" s="43"/>
      <c r="AQ11" s="43"/>
      <c r="AR11" s="43"/>
      <c r="AS11" s="43"/>
      <c r="AT11" s="43"/>
      <c r="AU11" s="43"/>
      <c r="AV11" s="43"/>
      <c r="AW11" s="43"/>
      <c r="AX11" s="43"/>
      <c r="AY11" s="43"/>
      <c r="AZ11" s="43"/>
      <c r="BA11" s="43"/>
      <c r="BB11" s="43"/>
      <c r="BC11" s="43"/>
      <c r="BD11" s="43"/>
      <c r="BE11" s="43"/>
      <c r="BF11" s="43"/>
      <c r="BG11" s="43"/>
      <c r="BH11" s="43"/>
      <c r="BI11" s="43"/>
    </row>
    <row r="12" spans="1:61" s="43" customFormat="1" ht="45.75" customHeight="1" x14ac:dyDescent="0.25">
      <c r="A12" s="105"/>
      <c r="B12" s="106"/>
      <c r="C12" s="106"/>
      <c r="D12" s="106"/>
      <c r="E12" s="107"/>
      <c r="F12" s="107"/>
      <c r="G12" s="107"/>
      <c r="H12" s="106"/>
      <c r="I12" s="106"/>
      <c r="J12" s="106"/>
      <c r="K12" s="109"/>
      <c r="L12" s="105"/>
      <c r="M12" s="105"/>
    </row>
    <row r="13" spans="1:61" s="43" customFormat="1" ht="45.75" customHeight="1" x14ac:dyDescent="0.25">
      <c r="B13" s="75"/>
      <c r="C13" s="75"/>
      <c r="D13" s="75"/>
      <c r="E13" s="42"/>
      <c r="F13" s="42"/>
      <c r="G13" s="42"/>
      <c r="H13" s="75"/>
      <c r="I13" s="75"/>
      <c r="J13" s="75"/>
      <c r="K13" s="76"/>
    </row>
    <row r="14" spans="1:61" s="43" customFormat="1" ht="45.75" customHeight="1" x14ac:dyDescent="0.25">
      <c r="B14" s="75"/>
      <c r="C14" s="217"/>
      <c r="D14" s="75"/>
      <c r="E14" s="42"/>
      <c r="F14" s="42"/>
      <c r="G14" s="42"/>
      <c r="H14" s="75"/>
      <c r="I14" s="75"/>
      <c r="J14" s="75"/>
      <c r="K14" s="76"/>
    </row>
    <row r="15" spans="1:61" s="43" customFormat="1" ht="45.75" customHeight="1" x14ac:dyDescent="0.25">
      <c r="B15" s="75"/>
      <c r="C15" s="75"/>
      <c r="D15" s="75"/>
      <c r="E15" s="42"/>
      <c r="F15" s="42"/>
      <c r="G15" s="42"/>
      <c r="H15" s="75"/>
      <c r="I15" s="75"/>
      <c r="J15" s="75"/>
      <c r="K15" s="76"/>
    </row>
    <row r="16" spans="1:61" s="43" customFormat="1" ht="45.75" customHeight="1" x14ac:dyDescent="0.25">
      <c r="B16" s="75"/>
      <c r="C16" s="75"/>
      <c r="D16" s="75"/>
      <c r="E16" s="42"/>
      <c r="F16" s="42"/>
      <c r="G16" s="42"/>
      <c r="H16" s="75"/>
      <c r="I16" s="75"/>
      <c r="J16" s="75"/>
      <c r="K16" s="76"/>
    </row>
    <row r="17" spans="2:11" s="43" customFormat="1" ht="45.75" customHeight="1" x14ac:dyDescent="0.25">
      <c r="B17" s="75"/>
      <c r="C17" s="75"/>
      <c r="D17" s="75"/>
      <c r="E17" s="42"/>
      <c r="F17" s="42"/>
      <c r="G17" s="42"/>
      <c r="H17" s="75"/>
      <c r="I17" s="75"/>
      <c r="J17" s="75"/>
      <c r="K17" s="76"/>
    </row>
    <row r="18" spans="2:11" s="43" customFormat="1" ht="45.75" customHeight="1" x14ac:dyDescent="0.25">
      <c r="B18" s="75"/>
      <c r="C18" s="75"/>
      <c r="D18" s="75"/>
      <c r="E18" s="42"/>
      <c r="F18" s="42"/>
      <c r="G18" s="42"/>
      <c r="H18" s="75"/>
      <c r="I18" s="75"/>
      <c r="J18" s="75"/>
      <c r="K18" s="76"/>
    </row>
    <row r="19" spans="2:11" s="43" customFormat="1" ht="45.75" customHeight="1" x14ac:dyDescent="0.25">
      <c r="B19" s="75"/>
      <c r="C19" s="75"/>
      <c r="D19" s="75"/>
      <c r="E19" s="42"/>
      <c r="F19" s="42"/>
      <c r="G19" s="42"/>
      <c r="H19" s="75"/>
      <c r="I19" s="75"/>
      <c r="J19" s="75"/>
      <c r="K19" s="76"/>
    </row>
    <row r="20" spans="2:11" s="43" customFormat="1" ht="45.75" customHeight="1" x14ac:dyDescent="0.25">
      <c r="B20" s="75"/>
      <c r="C20" s="75"/>
      <c r="D20" s="75"/>
      <c r="E20" s="42"/>
      <c r="F20" s="42"/>
      <c r="G20" s="42"/>
      <c r="H20" s="75"/>
      <c r="I20" s="75"/>
      <c r="J20" s="75"/>
      <c r="K20" s="76"/>
    </row>
    <row r="21" spans="2:11" s="43" customFormat="1" ht="45.75" customHeight="1" x14ac:dyDescent="0.25">
      <c r="B21" s="75"/>
      <c r="C21" s="75"/>
      <c r="D21" s="75"/>
      <c r="E21" s="42"/>
      <c r="F21" s="42"/>
      <c r="G21" s="42"/>
      <c r="H21" s="75"/>
      <c r="I21" s="75"/>
      <c r="J21" s="75"/>
      <c r="K21" s="76"/>
    </row>
    <row r="22" spans="2:11" s="43" customFormat="1" ht="45.75" customHeight="1" x14ac:dyDescent="0.25">
      <c r="B22" s="75"/>
      <c r="C22" s="75"/>
      <c r="D22" s="75"/>
      <c r="E22" s="42"/>
      <c r="F22" s="42"/>
      <c r="G22" s="42"/>
      <c r="H22" s="75"/>
      <c r="I22" s="75"/>
      <c r="J22" s="75"/>
      <c r="K22" s="76"/>
    </row>
    <row r="23" spans="2:11" s="43" customFormat="1" ht="45.75" customHeight="1" x14ac:dyDescent="0.25">
      <c r="B23" s="75"/>
      <c r="C23" s="75"/>
      <c r="D23" s="75"/>
      <c r="E23" s="42"/>
      <c r="F23" s="42"/>
      <c r="G23" s="42"/>
      <c r="H23" s="75"/>
      <c r="I23" s="75"/>
      <c r="J23" s="75"/>
      <c r="K23" s="76"/>
    </row>
    <row r="24" spans="2:11" s="43" customFormat="1" ht="45.75" customHeight="1" x14ac:dyDescent="0.25">
      <c r="B24" s="75"/>
      <c r="C24" s="75"/>
      <c r="D24" s="75"/>
      <c r="E24" s="42"/>
      <c r="F24" s="42"/>
      <c r="G24" s="42"/>
      <c r="H24" s="75"/>
      <c r="I24" s="75"/>
      <c r="J24" s="75"/>
      <c r="K24" s="76"/>
    </row>
    <row r="25" spans="2:11" s="43" customFormat="1" ht="45.75" customHeight="1" x14ac:dyDescent="0.25">
      <c r="B25" s="75"/>
      <c r="C25" s="75"/>
      <c r="D25" s="75"/>
      <c r="E25" s="42"/>
      <c r="F25" s="42"/>
      <c r="G25" s="42"/>
      <c r="H25" s="75"/>
      <c r="I25" s="75"/>
      <c r="J25" s="75"/>
      <c r="K25" s="76"/>
    </row>
    <row r="26" spans="2:11" s="43" customFormat="1" ht="45.75" customHeight="1" x14ac:dyDescent="0.25">
      <c r="B26" s="75"/>
      <c r="C26" s="75"/>
      <c r="D26" s="75"/>
      <c r="E26" s="42"/>
      <c r="F26" s="42"/>
      <c r="G26" s="42"/>
      <c r="H26" s="75"/>
      <c r="I26" s="75"/>
      <c r="J26" s="75"/>
      <c r="K26" s="76"/>
    </row>
    <row r="27" spans="2:11" s="43" customFormat="1" ht="45.75" customHeight="1" x14ac:dyDescent="0.25">
      <c r="B27" s="75"/>
      <c r="C27" s="75"/>
      <c r="D27" s="75"/>
      <c r="E27" s="42"/>
      <c r="F27" s="42"/>
      <c r="G27" s="42"/>
      <c r="H27" s="75"/>
      <c r="I27" s="75"/>
      <c r="J27" s="75"/>
      <c r="K27" s="76"/>
    </row>
    <row r="28" spans="2:11" s="43" customFormat="1" ht="45.75" customHeight="1" x14ac:dyDescent="0.25">
      <c r="B28" s="75"/>
      <c r="C28" s="75"/>
      <c r="D28" s="75"/>
      <c r="E28" s="42"/>
      <c r="F28" s="42"/>
      <c r="G28" s="42"/>
      <c r="H28" s="75"/>
      <c r="I28" s="75"/>
      <c r="J28" s="75"/>
      <c r="K28" s="76"/>
    </row>
    <row r="29" spans="2:11" s="43" customFormat="1" ht="45.75" customHeight="1" x14ac:dyDescent="0.25">
      <c r="B29" s="75"/>
      <c r="C29" s="75"/>
      <c r="D29" s="75"/>
      <c r="E29" s="42"/>
      <c r="F29" s="42"/>
      <c r="G29" s="42"/>
      <c r="H29" s="75"/>
      <c r="I29" s="75"/>
      <c r="J29" s="75"/>
      <c r="K29" s="76"/>
    </row>
    <row r="30" spans="2:11" s="43" customFormat="1" ht="45.75" customHeight="1" x14ac:dyDescent="0.25">
      <c r="B30" s="75"/>
      <c r="C30" s="75"/>
      <c r="D30" s="75"/>
      <c r="E30" s="42"/>
      <c r="F30" s="42"/>
      <c r="G30" s="42"/>
      <c r="H30" s="75"/>
      <c r="I30" s="75"/>
      <c r="J30" s="75"/>
      <c r="K30" s="76"/>
    </row>
    <row r="31" spans="2:11" s="43" customFormat="1" ht="45.75" customHeight="1" x14ac:dyDescent="0.25">
      <c r="B31" s="75"/>
      <c r="C31" s="75"/>
      <c r="D31" s="75"/>
      <c r="E31" s="42"/>
      <c r="F31" s="42"/>
      <c r="G31" s="42"/>
      <c r="H31" s="75"/>
      <c r="I31" s="75"/>
      <c r="J31" s="75"/>
      <c r="K31" s="76"/>
    </row>
    <row r="32" spans="2:11" s="43" customFormat="1" ht="45.75" customHeight="1" x14ac:dyDescent="0.25">
      <c r="B32" s="75"/>
      <c r="C32" s="75"/>
      <c r="D32" s="75"/>
      <c r="E32" s="42"/>
      <c r="F32" s="42"/>
      <c r="G32" s="42"/>
      <c r="H32" s="75"/>
      <c r="I32" s="75"/>
      <c r="J32" s="75"/>
      <c r="K32" s="76"/>
    </row>
    <row r="33" spans="2:11" s="43" customFormat="1" ht="45.75" customHeight="1" x14ac:dyDescent="0.25">
      <c r="B33" s="75"/>
      <c r="C33" s="75"/>
      <c r="D33" s="75"/>
      <c r="E33" s="42"/>
      <c r="F33" s="42"/>
      <c r="G33" s="42"/>
      <c r="H33" s="75"/>
      <c r="I33" s="75"/>
      <c r="J33" s="75"/>
      <c r="K33" s="76"/>
    </row>
    <row r="34" spans="2:11" s="43" customFormat="1" ht="45.75" customHeight="1" x14ac:dyDescent="0.25">
      <c r="B34" s="75"/>
      <c r="C34" s="75"/>
      <c r="D34" s="75"/>
      <c r="E34" s="42"/>
      <c r="F34" s="42"/>
      <c r="G34" s="42"/>
      <c r="H34" s="75"/>
      <c r="I34" s="75"/>
      <c r="J34" s="75"/>
      <c r="K34" s="76"/>
    </row>
    <row r="35" spans="2:11" s="43" customFormat="1" ht="45.75" customHeight="1" x14ac:dyDescent="0.25">
      <c r="B35" s="75"/>
      <c r="C35" s="75"/>
      <c r="D35" s="75"/>
      <c r="E35" s="42"/>
      <c r="F35" s="42"/>
      <c r="G35" s="42"/>
      <c r="H35" s="75"/>
      <c r="I35" s="75"/>
      <c r="J35" s="75"/>
      <c r="K35" s="76"/>
    </row>
    <row r="36" spans="2:11" s="43" customFormat="1" ht="45.75" customHeight="1" x14ac:dyDescent="0.25">
      <c r="B36" s="75"/>
      <c r="C36" s="75"/>
      <c r="D36" s="75"/>
      <c r="E36" s="42"/>
      <c r="F36" s="42"/>
      <c r="G36" s="42"/>
      <c r="H36" s="75"/>
      <c r="I36" s="75"/>
      <c r="J36" s="75"/>
      <c r="K36" s="76"/>
    </row>
    <row r="37" spans="2:11" s="43" customFormat="1" ht="45.75" customHeight="1" x14ac:dyDescent="0.25">
      <c r="B37" s="75"/>
      <c r="C37" s="75"/>
      <c r="D37" s="75"/>
      <c r="E37" s="42"/>
      <c r="F37" s="42"/>
      <c r="G37" s="42"/>
      <c r="H37" s="75"/>
      <c r="I37" s="75"/>
      <c r="J37" s="75"/>
      <c r="K37" s="76"/>
    </row>
    <row r="38" spans="2:11" s="43" customFormat="1" ht="45.75" customHeight="1" x14ac:dyDescent="0.25">
      <c r="B38" s="75"/>
      <c r="C38" s="75"/>
      <c r="D38" s="75"/>
      <c r="E38" s="42"/>
      <c r="F38" s="42"/>
      <c r="G38" s="42"/>
      <c r="H38" s="75"/>
      <c r="I38" s="75"/>
      <c r="J38" s="75"/>
      <c r="K38" s="76"/>
    </row>
    <row r="39" spans="2:11" s="43" customFormat="1" ht="45.75" customHeight="1" x14ac:dyDescent="0.25">
      <c r="B39" s="75"/>
      <c r="C39" s="75"/>
      <c r="D39" s="75"/>
      <c r="E39" s="42"/>
      <c r="F39" s="42"/>
      <c r="G39" s="42"/>
      <c r="H39" s="75"/>
      <c r="I39" s="75"/>
      <c r="J39" s="75"/>
      <c r="K39" s="76"/>
    </row>
    <row r="40" spans="2:11" s="43" customFormat="1" ht="45.75" customHeight="1" x14ac:dyDescent="0.25">
      <c r="B40" s="75"/>
      <c r="C40" s="75"/>
      <c r="D40" s="75"/>
      <c r="E40" s="42"/>
      <c r="F40" s="42"/>
      <c r="G40" s="42"/>
      <c r="H40" s="75"/>
      <c r="I40" s="75"/>
      <c r="J40" s="75"/>
      <c r="K40" s="76"/>
    </row>
    <row r="41" spans="2:11" s="43" customFormat="1" ht="45.75" customHeight="1" x14ac:dyDescent="0.25">
      <c r="B41" s="75"/>
      <c r="C41" s="75"/>
      <c r="D41" s="75"/>
      <c r="E41" s="42"/>
      <c r="F41" s="42"/>
      <c r="G41" s="42"/>
      <c r="H41" s="75"/>
      <c r="I41" s="75"/>
      <c r="J41" s="75"/>
      <c r="K41" s="76"/>
    </row>
    <row r="42" spans="2:11" s="43" customFormat="1" ht="45.75" customHeight="1" x14ac:dyDescent="0.25">
      <c r="B42" s="75"/>
      <c r="C42" s="75"/>
      <c r="D42" s="75"/>
      <c r="E42" s="75"/>
      <c r="F42" s="75"/>
      <c r="G42" s="75"/>
      <c r="H42" s="75"/>
      <c r="I42" s="75"/>
      <c r="J42" s="75"/>
      <c r="K42" s="76"/>
    </row>
    <row r="43" spans="2:11" s="43" customFormat="1" ht="45.75" customHeight="1" x14ac:dyDescent="0.25">
      <c r="B43" s="75"/>
      <c r="C43" s="75"/>
      <c r="D43" s="75"/>
      <c r="E43" s="75"/>
      <c r="F43" s="75"/>
      <c r="G43" s="75"/>
      <c r="H43" s="75"/>
      <c r="I43" s="75"/>
      <c r="J43" s="75"/>
      <c r="K43" s="76"/>
    </row>
    <row r="44" spans="2:11" s="43" customFormat="1" ht="45.75" customHeight="1" x14ac:dyDescent="0.25">
      <c r="K44" s="110"/>
    </row>
    <row r="45" spans="2:11" s="43" customFormat="1" ht="45.75" customHeight="1" x14ac:dyDescent="0.25">
      <c r="K45" s="110"/>
    </row>
    <row r="46" spans="2:11" s="43" customFormat="1" ht="45.75" customHeight="1" x14ac:dyDescent="0.25">
      <c r="K46" s="110"/>
    </row>
    <row r="47" spans="2:11" s="43" customFormat="1" ht="45.75" customHeight="1" x14ac:dyDescent="0.25">
      <c r="K47" s="110"/>
    </row>
    <row r="48" spans="2:11" s="43" customFormat="1" ht="45.75" customHeight="1" x14ac:dyDescent="0.25">
      <c r="K48" s="110"/>
    </row>
    <row r="49" spans="11:11" s="43" customFormat="1" ht="45.75" customHeight="1" x14ac:dyDescent="0.25">
      <c r="K49" s="110"/>
    </row>
    <row r="50" spans="11:11" s="43" customFormat="1" ht="45.75" customHeight="1" x14ac:dyDescent="0.25">
      <c r="K50" s="110"/>
    </row>
    <row r="51" spans="11:11" s="43" customFormat="1" ht="45.75" customHeight="1" x14ac:dyDescent="0.25">
      <c r="K51" s="110"/>
    </row>
    <row r="52" spans="11:11" s="43" customFormat="1" ht="45.75" customHeight="1" x14ac:dyDescent="0.25">
      <c r="K52" s="110"/>
    </row>
    <row r="53" spans="11:11" s="43" customFormat="1" ht="45.75" customHeight="1" x14ac:dyDescent="0.25">
      <c r="K53" s="110"/>
    </row>
    <row r="54" spans="11:11" s="43" customFormat="1" ht="45.75" customHeight="1" x14ac:dyDescent="0.25">
      <c r="K54" s="110"/>
    </row>
    <row r="55" spans="11:11" s="43" customFormat="1" ht="45.75" customHeight="1" x14ac:dyDescent="0.25">
      <c r="K55" s="110"/>
    </row>
    <row r="56" spans="11:11" s="43" customFormat="1" ht="45.75" customHeight="1" x14ac:dyDescent="0.25">
      <c r="K56" s="110"/>
    </row>
    <row r="57" spans="11:11" s="43" customFormat="1" ht="45.75" customHeight="1" x14ac:dyDescent="0.25">
      <c r="K57" s="110"/>
    </row>
    <row r="58" spans="11:11" s="43" customFormat="1" ht="45.75" customHeight="1" x14ac:dyDescent="0.25">
      <c r="K58" s="110"/>
    </row>
    <row r="59" spans="11:11" s="43" customFormat="1" ht="45.75" customHeight="1" x14ac:dyDescent="0.25">
      <c r="K59" s="110"/>
    </row>
    <row r="60" spans="11:11" s="43" customFormat="1" ht="45.75" customHeight="1" x14ac:dyDescent="0.25">
      <c r="K60" s="110"/>
    </row>
    <row r="61" spans="11:11" s="43" customFormat="1" ht="45.75" customHeight="1" x14ac:dyDescent="0.25">
      <c r="K61" s="110"/>
    </row>
    <row r="62" spans="11:11" s="43" customFormat="1" ht="45.75" customHeight="1" x14ac:dyDescent="0.25">
      <c r="K62" s="110"/>
    </row>
    <row r="63" spans="11:11" s="43" customFormat="1" ht="45.75" customHeight="1" x14ac:dyDescent="0.25">
      <c r="K63" s="110"/>
    </row>
    <row r="64" spans="11:11" s="43" customFormat="1" ht="45.75" customHeight="1" x14ac:dyDescent="0.25">
      <c r="K64" s="110"/>
    </row>
    <row r="65" spans="11:11" s="43" customFormat="1" ht="45.75" customHeight="1" x14ac:dyDescent="0.25">
      <c r="K65" s="110"/>
    </row>
    <row r="66" spans="11:11" s="43" customFormat="1" ht="45.75" customHeight="1" x14ac:dyDescent="0.25">
      <c r="K66" s="110"/>
    </row>
    <row r="67" spans="11:11" s="43" customFormat="1" ht="45.75" customHeight="1" x14ac:dyDescent="0.25">
      <c r="K67" s="110"/>
    </row>
    <row r="68" spans="11:11" s="43" customFormat="1" ht="45.75" customHeight="1" x14ac:dyDescent="0.25">
      <c r="K68" s="110"/>
    </row>
    <row r="69" spans="11:11" s="43" customFormat="1" ht="45.75" customHeight="1" x14ac:dyDescent="0.25">
      <c r="K69" s="110"/>
    </row>
    <row r="70" spans="11:11" s="43" customFormat="1" ht="45.75" customHeight="1" x14ac:dyDescent="0.25">
      <c r="K70" s="110"/>
    </row>
    <row r="71" spans="11:11" s="43" customFormat="1" ht="45.75" customHeight="1" x14ac:dyDescent="0.25">
      <c r="K71" s="110"/>
    </row>
    <row r="72" spans="11:11" s="43" customFormat="1" ht="45.75" customHeight="1" x14ac:dyDescent="0.25">
      <c r="K72" s="110"/>
    </row>
    <row r="73" spans="11:11" s="43" customFormat="1" ht="45.75" customHeight="1" x14ac:dyDescent="0.25">
      <c r="K73" s="110"/>
    </row>
    <row r="74" spans="11:11" s="43" customFormat="1" ht="45.75" customHeight="1" x14ac:dyDescent="0.25">
      <c r="K74" s="110"/>
    </row>
    <row r="75" spans="11:11" s="43" customFormat="1" ht="45.75" customHeight="1" x14ac:dyDescent="0.25">
      <c r="K75" s="110"/>
    </row>
    <row r="76" spans="11:11" s="43" customFormat="1" ht="45.75" customHeight="1" x14ac:dyDescent="0.25">
      <c r="K76" s="110"/>
    </row>
    <row r="77" spans="11:11" s="43" customFormat="1" ht="45.75" customHeight="1" x14ac:dyDescent="0.25">
      <c r="K77" s="110"/>
    </row>
    <row r="78" spans="11:11" s="43" customFormat="1" ht="45.75" customHeight="1" x14ac:dyDescent="0.25">
      <c r="K78" s="110"/>
    </row>
    <row r="79" spans="11:11" s="43" customFormat="1" ht="45.75" customHeight="1" x14ac:dyDescent="0.25">
      <c r="K79" s="110"/>
    </row>
    <row r="80" spans="11:11" s="43" customFormat="1" ht="45.75" customHeight="1" x14ac:dyDescent="0.25">
      <c r="K80" s="110"/>
    </row>
    <row r="81" spans="11:11" s="43" customFormat="1" ht="45.75" customHeight="1" x14ac:dyDescent="0.25">
      <c r="K81" s="110"/>
    </row>
    <row r="82" spans="11:11" s="43" customFormat="1" ht="45.75" customHeight="1" x14ac:dyDescent="0.25">
      <c r="K82" s="110"/>
    </row>
    <row r="83" spans="11:11" s="43" customFormat="1" ht="45.75" customHeight="1" x14ac:dyDescent="0.25">
      <c r="K83" s="110"/>
    </row>
    <row r="84" spans="11:11" s="43" customFormat="1" ht="45.75" customHeight="1" x14ac:dyDescent="0.25">
      <c r="K84" s="110"/>
    </row>
    <row r="85" spans="11:11" s="43" customFormat="1" ht="45.75" customHeight="1" x14ac:dyDescent="0.25">
      <c r="K85" s="110"/>
    </row>
    <row r="86" spans="11:11" s="43" customFormat="1" ht="45.75" customHeight="1" x14ac:dyDescent="0.25">
      <c r="K86" s="110"/>
    </row>
    <row r="87" spans="11:11" s="43" customFormat="1" ht="45.75" customHeight="1" x14ac:dyDescent="0.25">
      <c r="K87" s="110"/>
    </row>
    <row r="88" spans="11:11" s="43" customFormat="1" ht="45.75" customHeight="1" x14ac:dyDescent="0.25">
      <c r="K88" s="110"/>
    </row>
    <row r="89" spans="11:11" s="43" customFormat="1" ht="45.75" customHeight="1" x14ac:dyDescent="0.25">
      <c r="K89" s="110"/>
    </row>
    <row r="90" spans="11:11" s="43" customFormat="1" ht="45.75" customHeight="1" x14ac:dyDescent="0.25">
      <c r="K90" s="110"/>
    </row>
    <row r="91" spans="11:11" s="43" customFormat="1" ht="45.75" customHeight="1" x14ac:dyDescent="0.25">
      <c r="K91" s="110"/>
    </row>
    <row r="92" spans="11:11" s="43" customFormat="1" ht="45.75" customHeight="1" x14ac:dyDescent="0.25">
      <c r="K92" s="110"/>
    </row>
    <row r="93" spans="11:11" s="43" customFormat="1" ht="45.75" customHeight="1" x14ac:dyDescent="0.25">
      <c r="K93" s="110"/>
    </row>
    <row r="94" spans="11:11" s="43" customFormat="1" ht="45.75" customHeight="1" x14ac:dyDescent="0.25">
      <c r="K94" s="110"/>
    </row>
    <row r="95" spans="11:11" s="43" customFormat="1" ht="45.75" customHeight="1" x14ac:dyDescent="0.25">
      <c r="K95" s="110"/>
    </row>
    <row r="96" spans="11:11" s="43" customFormat="1" ht="45.75" customHeight="1" x14ac:dyDescent="0.25">
      <c r="K96" s="110"/>
    </row>
    <row r="97" spans="11:11" s="43" customFormat="1" ht="45.75" customHeight="1" x14ac:dyDescent="0.25">
      <c r="K97" s="110"/>
    </row>
    <row r="98" spans="11:11" s="43" customFormat="1" ht="45.75" customHeight="1" x14ac:dyDescent="0.25">
      <c r="K98" s="110"/>
    </row>
    <row r="99" spans="11:11" s="43" customFormat="1" ht="45.75" customHeight="1" x14ac:dyDescent="0.25">
      <c r="K99" s="110"/>
    </row>
    <row r="100" spans="11:11" s="43" customFormat="1" ht="45.75" customHeight="1" x14ac:dyDescent="0.25">
      <c r="K100" s="110"/>
    </row>
    <row r="101" spans="11:11" s="43" customFormat="1" ht="45.75" customHeight="1" x14ac:dyDescent="0.25">
      <c r="K101" s="110"/>
    </row>
    <row r="102" spans="11:11" s="43" customFormat="1" ht="45.75" customHeight="1" x14ac:dyDescent="0.25">
      <c r="K102" s="110"/>
    </row>
    <row r="103" spans="11:11" s="43" customFormat="1" ht="45.75" customHeight="1" x14ac:dyDescent="0.25">
      <c r="K103" s="110"/>
    </row>
    <row r="104" spans="11:11" s="43" customFormat="1" ht="45.75" customHeight="1" x14ac:dyDescent="0.25">
      <c r="K104" s="110"/>
    </row>
    <row r="105" spans="11:11" s="43" customFormat="1" ht="45.75" customHeight="1" x14ac:dyDescent="0.25">
      <c r="K105" s="110"/>
    </row>
    <row r="106" spans="11:11" s="43" customFormat="1" ht="45.75" customHeight="1" x14ac:dyDescent="0.25">
      <c r="K106" s="110"/>
    </row>
    <row r="107" spans="11:11" s="43" customFormat="1" ht="45.75" customHeight="1" x14ac:dyDescent="0.25">
      <c r="K107" s="110"/>
    </row>
    <row r="108" spans="11:11" s="43" customFormat="1" ht="45.75" customHeight="1" x14ac:dyDescent="0.25">
      <c r="K108" s="110"/>
    </row>
    <row r="109" spans="11:11" s="43" customFormat="1" ht="45.75" customHeight="1" x14ac:dyDescent="0.25">
      <c r="K109" s="110"/>
    </row>
    <row r="110" spans="11:11" s="43" customFormat="1" ht="45.75" customHeight="1" x14ac:dyDescent="0.25">
      <c r="K110" s="110"/>
    </row>
    <row r="111" spans="11:11" s="43" customFormat="1" ht="45.75" customHeight="1" x14ac:dyDescent="0.25">
      <c r="K111" s="110"/>
    </row>
    <row r="112" spans="11:11" s="43" customFormat="1" ht="45.75" customHeight="1" x14ac:dyDescent="0.25">
      <c r="K112" s="110"/>
    </row>
    <row r="113" spans="11:11" s="43" customFormat="1" ht="45.75" customHeight="1" x14ac:dyDescent="0.25">
      <c r="K113" s="110"/>
    </row>
    <row r="114" spans="11:11" s="43" customFormat="1" ht="45.75" customHeight="1" x14ac:dyDescent="0.25">
      <c r="K114" s="110"/>
    </row>
    <row r="115" spans="11:11" s="43" customFormat="1" ht="45.75" customHeight="1" x14ac:dyDescent="0.25">
      <c r="K115" s="110"/>
    </row>
    <row r="116" spans="11:11" s="43" customFormat="1" ht="45.75" customHeight="1" x14ac:dyDescent="0.25">
      <c r="K116" s="110"/>
    </row>
    <row r="117" spans="11:11" s="43" customFormat="1" ht="45.75" customHeight="1" x14ac:dyDescent="0.25">
      <c r="K117" s="110"/>
    </row>
    <row r="118" spans="11:11" s="43" customFormat="1" ht="45.75" customHeight="1" x14ac:dyDescent="0.25">
      <c r="K118" s="110"/>
    </row>
    <row r="119" spans="11:11" s="43" customFormat="1" ht="45.75" customHeight="1" x14ac:dyDescent="0.25">
      <c r="K119" s="110"/>
    </row>
    <row r="120" spans="11:11" s="43" customFormat="1" ht="45.75" customHeight="1" x14ac:dyDescent="0.25">
      <c r="K120" s="110"/>
    </row>
    <row r="121" spans="11:11" s="43" customFormat="1" ht="45.75" customHeight="1" x14ac:dyDescent="0.25">
      <c r="K121" s="110"/>
    </row>
    <row r="122" spans="11:11" s="43" customFormat="1" ht="45.75" customHeight="1" x14ac:dyDescent="0.25">
      <c r="K122" s="110"/>
    </row>
    <row r="123" spans="11:11" s="43" customFormat="1" ht="45.75" customHeight="1" x14ac:dyDescent="0.25">
      <c r="K123" s="110"/>
    </row>
    <row r="124" spans="11:11" s="43" customFormat="1" ht="45.75" customHeight="1" x14ac:dyDescent="0.25">
      <c r="K124" s="110"/>
    </row>
    <row r="125" spans="11:11" s="43" customFormat="1" ht="45.75" customHeight="1" x14ac:dyDescent="0.25">
      <c r="K125" s="110"/>
    </row>
    <row r="126" spans="11:11" s="43" customFormat="1" ht="45.75" customHeight="1" x14ac:dyDescent="0.25">
      <c r="K126" s="110"/>
    </row>
    <row r="127" spans="11:11" s="43" customFormat="1" ht="45.75" customHeight="1" x14ac:dyDescent="0.25">
      <c r="K127" s="110"/>
    </row>
    <row r="128" spans="11:11" s="43" customFormat="1" ht="45.75" customHeight="1" x14ac:dyDescent="0.25">
      <c r="K128" s="110"/>
    </row>
    <row r="129" spans="11:11" s="43" customFormat="1" ht="45.75" customHeight="1" x14ac:dyDescent="0.25">
      <c r="K129" s="110"/>
    </row>
    <row r="130" spans="11:11" s="43" customFormat="1" ht="45.75" customHeight="1" x14ac:dyDescent="0.25">
      <c r="K130" s="110"/>
    </row>
    <row r="131" spans="11:11" s="43" customFormat="1" ht="45.75" customHeight="1" x14ac:dyDescent="0.25">
      <c r="K131" s="110"/>
    </row>
    <row r="132" spans="11:11" s="43" customFormat="1" ht="45.75" customHeight="1" x14ac:dyDescent="0.25">
      <c r="K132" s="110"/>
    </row>
    <row r="133" spans="11:11" s="43" customFormat="1" ht="45.75" customHeight="1" x14ac:dyDescent="0.25">
      <c r="K133" s="110"/>
    </row>
    <row r="134" spans="11:11" s="43" customFormat="1" ht="45.75" customHeight="1" x14ac:dyDescent="0.25">
      <c r="K134" s="110"/>
    </row>
    <row r="135" spans="11:11" s="43" customFormat="1" ht="45.75" customHeight="1" x14ac:dyDescent="0.25">
      <c r="K135" s="110"/>
    </row>
    <row r="136" spans="11:11" s="43" customFormat="1" ht="45.75" customHeight="1" x14ac:dyDescent="0.25">
      <c r="K136" s="110"/>
    </row>
    <row r="137" spans="11:11" s="43" customFormat="1" ht="45.75" customHeight="1" x14ac:dyDescent="0.25">
      <c r="K137" s="110"/>
    </row>
    <row r="138" spans="11:11" s="43" customFormat="1" ht="45.75" customHeight="1" x14ac:dyDescent="0.25">
      <c r="K138" s="110"/>
    </row>
    <row r="139" spans="11:11" s="43" customFormat="1" ht="45.75" customHeight="1" x14ac:dyDescent="0.25">
      <c r="K139" s="110"/>
    </row>
    <row r="140" spans="11:11" s="43" customFormat="1" ht="45.75" customHeight="1" x14ac:dyDescent="0.25">
      <c r="K140" s="110"/>
    </row>
    <row r="141" spans="11:11" s="43" customFormat="1" ht="45.75" customHeight="1" x14ac:dyDescent="0.25">
      <c r="K141" s="110"/>
    </row>
    <row r="142" spans="11:11" s="43" customFormat="1" ht="45.75" customHeight="1" x14ac:dyDescent="0.25">
      <c r="K142" s="110"/>
    </row>
    <row r="143" spans="11:11" s="43" customFormat="1" ht="45.75" customHeight="1" x14ac:dyDescent="0.25">
      <c r="K143" s="110"/>
    </row>
    <row r="144" spans="11:11" s="43" customFormat="1" ht="45.75" customHeight="1" x14ac:dyDescent="0.25">
      <c r="K144" s="110"/>
    </row>
    <row r="145" spans="11:11" s="43" customFormat="1" ht="45.75" customHeight="1" x14ac:dyDescent="0.25">
      <c r="K145" s="110"/>
    </row>
    <row r="146" spans="11:11" s="43" customFormat="1" ht="45.75" customHeight="1" x14ac:dyDescent="0.25">
      <c r="K146" s="110"/>
    </row>
    <row r="147" spans="11:11" s="43" customFormat="1" ht="45.75" customHeight="1" x14ac:dyDescent="0.25">
      <c r="K147" s="110"/>
    </row>
    <row r="148" spans="11:11" s="43" customFormat="1" ht="45.75" customHeight="1" x14ac:dyDescent="0.25">
      <c r="K148" s="110"/>
    </row>
    <row r="149" spans="11:11" s="43" customFormat="1" ht="45.75" customHeight="1" x14ac:dyDescent="0.25">
      <c r="K149" s="110"/>
    </row>
    <row r="150" spans="11:11" s="43" customFormat="1" ht="45.75" customHeight="1" x14ac:dyDescent="0.25">
      <c r="K150" s="110"/>
    </row>
    <row r="151" spans="11:11" s="43" customFormat="1" ht="45.75" customHeight="1" x14ac:dyDescent="0.25">
      <c r="K151" s="110"/>
    </row>
    <row r="152" spans="11:11" s="43" customFormat="1" ht="45.75" customHeight="1" x14ac:dyDescent="0.25">
      <c r="K152" s="110"/>
    </row>
    <row r="153" spans="11:11" s="43" customFormat="1" ht="45.75" customHeight="1" x14ac:dyDescent="0.25">
      <c r="K153" s="110"/>
    </row>
    <row r="154" spans="11:11" s="43" customFormat="1" ht="45.75" customHeight="1" x14ac:dyDescent="0.25">
      <c r="K154" s="110"/>
    </row>
    <row r="155" spans="11:11" s="43" customFormat="1" ht="45.75" customHeight="1" x14ac:dyDescent="0.25">
      <c r="K155" s="110"/>
    </row>
    <row r="156" spans="11:11" s="43" customFormat="1" ht="45.75" customHeight="1" x14ac:dyDescent="0.25">
      <c r="K156" s="110"/>
    </row>
    <row r="157" spans="11:11" s="43" customFormat="1" ht="45.75" customHeight="1" x14ac:dyDescent="0.25">
      <c r="K157" s="110"/>
    </row>
    <row r="158" spans="11:11" s="43" customFormat="1" ht="45.75" customHeight="1" x14ac:dyDescent="0.25">
      <c r="K158" s="110"/>
    </row>
    <row r="159" spans="11:11" s="43" customFormat="1" ht="45.75" customHeight="1" x14ac:dyDescent="0.25">
      <c r="K159" s="110"/>
    </row>
    <row r="160" spans="11:11" s="43" customFormat="1" ht="45.75" customHeight="1" x14ac:dyDescent="0.25">
      <c r="K160" s="110"/>
    </row>
    <row r="161" spans="11:11" s="43" customFormat="1" ht="45.75" customHeight="1" x14ac:dyDescent="0.25">
      <c r="K161" s="110"/>
    </row>
    <row r="162" spans="11:11" s="43" customFormat="1" ht="45.75" customHeight="1" x14ac:dyDescent="0.25">
      <c r="K162" s="110"/>
    </row>
    <row r="163" spans="11:11" s="43" customFormat="1" ht="45.75" customHeight="1" x14ac:dyDescent="0.25">
      <c r="K163" s="110"/>
    </row>
    <row r="164" spans="11:11" s="43" customFormat="1" ht="45.75" customHeight="1" x14ac:dyDescent="0.25">
      <c r="K164" s="110"/>
    </row>
    <row r="165" spans="11:11" s="43" customFormat="1" ht="45.75" customHeight="1" x14ac:dyDescent="0.25">
      <c r="K165" s="110"/>
    </row>
    <row r="166" spans="11:11" s="43" customFormat="1" ht="45.75" customHeight="1" x14ac:dyDescent="0.25">
      <c r="K166" s="110"/>
    </row>
    <row r="167" spans="11:11" s="43" customFormat="1" ht="45.75" customHeight="1" x14ac:dyDescent="0.25">
      <c r="K167" s="110"/>
    </row>
    <row r="168" spans="11:11" s="43" customFormat="1" ht="45.75" customHeight="1" x14ac:dyDescent="0.25">
      <c r="K168" s="110"/>
    </row>
    <row r="169" spans="11:11" s="43" customFormat="1" ht="45.75" customHeight="1" x14ac:dyDescent="0.25"/>
    <row r="170" spans="11:11" s="43" customFormat="1" ht="45.75" customHeight="1" x14ac:dyDescent="0.25"/>
    <row r="171" spans="11:11" s="43" customFormat="1" ht="45.75" customHeight="1" x14ac:dyDescent="0.25"/>
    <row r="172" spans="11:11" s="43" customFormat="1" ht="45.75" customHeight="1" x14ac:dyDescent="0.25"/>
    <row r="173" spans="11:11" s="43" customFormat="1" ht="45.75" customHeight="1" x14ac:dyDescent="0.25"/>
    <row r="174" spans="11:11" s="43" customFormat="1" ht="45.75" customHeight="1" x14ac:dyDescent="0.25"/>
    <row r="175" spans="11:11" s="43" customFormat="1" ht="45.75" customHeight="1" x14ac:dyDescent="0.25"/>
    <row r="176" spans="11:11" s="43" customFormat="1" ht="45.75" customHeight="1" x14ac:dyDescent="0.25"/>
    <row r="177" s="43" customFormat="1" ht="45.75" customHeight="1" x14ac:dyDescent="0.25"/>
    <row r="178" s="43" customFormat="1" ht="45.75" customHeight="1" x14ac:dyDescent="0.25"/>
    <row r="179" s="43" customFormat="1" ht="45.75" customHeight="1" x14ac:dyDescent="0.25"/>
    <row r="180" s="43" customFormat="1" ht="45.75" customHeight="1" x14ac:dyDescent="0.25"/>
    <row r="181" s="43" customFormat="1" ht="45.75" customHeight="1" x14ac:dyDescent="0.25"/>
    <row r="182" s="43" customFormat="1" ht="45.75" customHeight="1" x14ac:dyDescent="0.25"/>
    <row r="183" s="43" customFormat="1" ht="45.75" customHeight="1" x14ac:dyDescent="0.25"/>
    <row r="184" s="43" customFormat="1" ht="45.75" customHeight="1" x14ac:dyDescent="0.25"/>
    <row r="185" s="43" customFormat="1" ht="45.75" customHeight="1" x14ac:dyDescent="0.25"/>
    <row r="186" s="43" customFormat="1" ht="45.75" customHeight="1" x14ac:dyDescent="0.25"/>
    <row r="187" s="43" customFormat="1" ht="45.75" customHeight="1" x14ac:dyDescent="0.25"/>
    <row r="188" s="43" customFormat="1" ht="45.75" customHeight="1" x14ac:dyDescent="0.25"/>
    <row r="189" s="43" customFormat="1" ht="45.75" customHeight="1" x14ac:dyDescent="0.25"/>
    <row r="190" s="43" customFormat="1" ht="45.75" customHeight="1" x14ac:dyDescent="0.25"/>
    <row r="191" s="43" customFormat="1" ht="45.75" customHeight="1" x14ac:dyDescent="0.25"/>
    <row r="192" s="43" customFormat="1" ht="45.75" customHeight="1" x14ac:dyDescent="0.25"/>
    <row r="193" s="43" customFormat="1" ht="45.75" customHeight="1" x14ac:dyDescent="0.25"/>
    <row r="194" s="43" customFormat="1" ht="45.75" customHeight="1" x14ac:dyDescent="0.25"/>
    <row r="195" s="43" customFormat="1" ht="45.75" customHeight="1" x14ac:dyDescent="0.25"/>
    <row r="196" s="43" customFormat="1" ht="45.75" customHeight="1" x14ac:dyDescent="0.25"/>
    <row r="197" s="43" customFormat="1" ht="45.75" customHeight="1" x14ac:dyDescent="0.25"/>
    <row r="198" s="43" customFormat="1" ht="45.75" customHeight="1" x14ac:dyDescent="0.25"/>
    <row r="199" s="43" customFormat="1" ht="45.75" customHeight="1" x14ac:dyDescent="0.25"/>
    <row r="200" s="43" customFormat="1" ht="45.75" customHeight="1" x14ac:dyDescent="0.25"/>
    <row r="201" ht="45.75" customHeight="1" x14ac:dyDescent="0.25"/>
    <row r="202" ht="45.75" customHeight="1" x14ac:dyDescent="0.25"/>
    <row r="203" ht="45.75" customHeight="1" x14ac:dyDescent="0.25"/>
    <row r="204" ht="45.75" customHeight="1" x14ac:dyDescent="0.25"/>
    <row r="205" ht="45.75" customHeight="1" x14ac:dyDescent="0.25"/>
    <row r="206" ht="45.75" customHeight="1" x14ac:dyDescent="0.25"/>
    <row r="207" ht="45.75" customHeight="1" x14ac:dyDescent="0.25"/>
    <row r="208" ht="45.75" customHeight="1" x14ac:dyDescent="0.25"/>
    <row r="209" ht="45.75" customHeight="1" x14ac:dyDescent="0.25"/>
    <row r="210" ht="45.75" customHeight="1" x14ac:dyDescent="0.25"/>
    <row r="211" ht="45.75" customHeight="1" x14ac:dyDescent="0.25"/>
    <row r="212" ht="45.75" customHeight="1" x14ac:dyDescent="0.25"/>
    <row r="213" ht="45.75" customHeight="1" x14ac:dyDescent="0.25"/>
    <row r="214" ht="45.75" customHeight="1" x14ac:dyDescent="0.25"/>
    <row r="215" ht="45.75" customHeight="1" x14ac:dyDescent="0.25"/>
    <row r="216" ht="45.75" customHeight="1" x14ac:dyDescent="0.25"/>
    <row r="217" ht="45.75" customHeight="1" x14ac:dyDescent="0.25"/>
    <row r="218" ht="45.75" customHeight="1" x14ac:dyDescent="0.25"/>
    <row r="219" ht="45.75" customHeight="1" x14ac:dyDescent="0.25"/>
    <row r="220" ht="45.75" customHeight="1" x14ac:dyDescent="0.25"/>
    <row r="221" ht="45.75" customHeight="1" x14ac:dyDescent="0.25"/>
    <row r="222" ht="45.75" customHeight="1" x14ac:dyDescent="0.25"/>
    <row r="223" ht="45.75" customHeight="1" x14ac:dyDescent="0.25"/>
    <row r="224" ht="45.75" customHeight="1" x14ac:dyDescent="0.25"/>
    <row r="225" ht="45.75" customHeight="1" x14ac:dyDescent="0.25"/>
    <row r="226" ht="45.75" customHeight="1" x14ac:dyDescent="0.25"/>
    <row r="227" ht="45.75" customHeight="1" x14ac:dyDescent="0.25"/>
    <row r="228" ht="45.75" customHeight="1" x14ac:dyDescent="0.25"/>
    <row r="229" ht="45.75" customHeight="1" x14ac:dyDescent="0.25"/>
    <row r="230" ht="45.75" customHeight="1" x14ac:dyDescent="0.25"/>
    <row r="231" ht="45.75" customHeight="1" x14ac:dyDescent="0.25"/>
    <row r="232" ht="45.75" customHeight="1" x14ac:dyDescent="0.25"/>
    <row r="233" ht="45.75" customHeight="1" x14ac:dyDescent="0.25"/>
    <row r="234" ht="45.75" customHeight="1" x14ac:dyDescent="0.25"/>
    <row r="235" ht="45.75" customHeight="1" x14ac:dyDescent="0.25"/>
    <row r="236" ht="45.75" customHeight="1" x14ac:dyDescent="0.25"/>
    <row r="237" ht="45.75" customHeight="1" x14ac:dyDescent="0.25"/>
    <row r="238" ht="45.75" customHeight="1" x14ac:dyDescent="0.25"/>
    <row r="239" ht="45.75" customHeight="1" x14ac:dyDescent="0.25"/>
    <row r="240" ht="45.75" customHeight="1" x14ac:dyDescent="0.25"/>
    <row r="241" ht="45.75" customHeight="1" x14ac:dyDescent="0.25"/>
    <row r="242" ht="45.75" customHeight="1" x14ac:dyDescent="0.25"/>
    <row r="243" ht="45.75" customHeight="1" x14ac:dyDescent="0.25"/>
    <row r="244" ht="45.75" customHeight="1" x14ac:dyDescent="0.25"/>
    <row r="245" ht="45.75" customHeight="1" x14ac:dyDescent="0.25"/>
    <row r="246" ht="45.75" customHeight="1" x14ac:dyDescent="0.25"/>
    <row r="247" ht="45.75" customHeight="1" x14ac:dyDescent="0.25"/>
    <row r="248" ht="45.75" customHeight="1" x14ac:dyDescent="0.25"/>
    <row r="249" ht="45.75" customHeight="1" x14ac:dyDescent="0.25"/>
    <row r="250" ht="45.75" customHeight="1" x14ac:dyDescent="0.25"/>
    <row r="251" ht="45.75" customHeight="1" x14ac:dyDescent="0.25"/>
    <row r="252" ht="45.75" customHeight="1" x14ac:dyDescent="0.25"/>
    <row r="253" ht="45.75" customHeight="1" x14ac:dyDescent="0.25"/>
    <row r="254" ht="45.75" customHeight="1" x14ac:dyDescent="0.25"/>
    <row r="255" ht="45.75" customHeight="1" x14ac:dyDescent="0.25"/>
    <row r="256" ht="45.75" customHeight="1" x14ac:dyDescent="0.25"/>
    <row r="257" ht="45.75" customHeight="1" x14ac:dyDescent="0.25"/>
    <row r="258" ht="45.75" customHeight="1" x14ac:dyDescent="0.25"/>
    <row r="259" ht="45.75" customHeight="1" x14ac:dyDescent="0.25"/>
    <row r="260" ht="45.75" customHeight="1" x14ac:dyDescent="0.25"/>
    <row r="261" ht="45.75" customHeight="1" x14ac:dyDescent="0.25"/>
    <row r="262" ht="45.75" customHeight="1" x14ac:dyDescent="0.25"/>
    <row r="263" ht="45.75" customHeight="1" x14ac:dyDescent="0.25"/>
    <row r="264" ht="45.75" customHeight="1" x14ac:dyDescent="0.25"/>
    <row r="265" ht="45.75" customHeight="1" x14ac:dyDescent="0.25"/>
    <row r="266" ht="45.75" customHeight="1" x14ac:dyDescent="0.25"/>
    <row r="267" ht="45.75" customHeight="1" x14ac:dyDescent="0.25"/>
    <row r="268" ht="45.75" customHeight="1" x14ac:dyDescent="0.25"/>
    <row r="269" ht="45.75" customHeight="1" x14ac:dyDescent="0.25"/>
    <row r="270" ht="45.75" customHeight="1" x14ac:dyDescent="0.25"/>
    <row r="271" ht="45.75" customHeight="1" x14ac:dyDescent="0.25"/>
    <row r="272" ht="45.75" customHeight="1" x14ac:dyDescent="0.25"/>
    <row r="273" ht="45.75" customHeight="1" x14ac:dyDescent="0.25"/>
    <row r="274" ht="45.75" customHeight="1" x14ac:dyDescent="0.25"/>
    <row r="275" ht="45.75" customHeight="1" x14ac:dyDescent="0.25"/>
    <row r="276" ht="45.75" customHeight="1" x14ac:dyDescent="0.25"/>
    <row r="277" ht="45.75" customHeight="1" x14ac:dyDescent="0.25"/>
    <row r="278" ht="45.75" customHeight="1" x14ac:dyDescent="0.25"/>
    <row r="279" ht="45.75" customHeight="1" x14ac:dyDescent="0.25"/>
    <row r="280" ht="45.75" customHeight="1" x14ac:dyDescent="0.25"/>
    <row r="281" ht="45.75" customHeight="1" x14ac:dyDescent="0.25"/>
    <row r="282" ht="45.75" customHeight="1" x14ac:dyDescent="0.25"/>
    <row r="283" ht="45.75" customHeight="1" x14ac:dyDescent="0.25"/>
    <row r="284" ht="45.75" customHeight="1" x14ac:dyDescent="0.25"/>
    <row r="285" ht="45.75" customHeight="1" x14ac:dyDescent="0.25"/>
    <row r="286" ht="45.75" customHeight="1" x14ac:dyDescent="0.25"/>
    <row r="287" ht="45.75" customHeight="1" x14ac:dyDescent="0.25"/>
    <row r="288" ht="45.75" customHeight="1" x14ac:dyDescent="0.25"/>
    <row r="289" ht="45.75" customHeight="1" x14ac:dyDescent="0.25"/>
    <row r="290" ht="45.75" customHeight="1" x14ac:dyDescent="0.25"/>
    <row r="291" ht="45.75" customHeight="1" x14ac:dyDescent="0.25"/>
    <row r="292" ht="45.75" customHeight="1" x14ac:dyDescent="0.25"/>
    <row r="293" ht="45.75" customHeight="1" x14ac:dyDescent="0.25"/>
    <row r="294" ht="45.75" customHeight="1" x14ac:dyDescent="0.25"/>
    <row r="295" ht="45.75" customHeight="1" x14ac:dyDescent="0.25"/>
    <row r="296" ht="45.75" customHeight="1" x14ac:dyDescent="0.25"/>
    <row r="297" ht="45.75" customHeight="1" x14ac:dyDescent="0.25"/>
    <row r="298" ht="45.75" customHeight="1" x14ac:dyDescent="0.25"/>
    <row r="299" ht="45.75" customHeight="1" x14ac:dyDescent="0.25"/>
    <row r="300" ht="45.75" customHeight="1" x14ac:dyDescent="0.25"/>
    <row r="301" ht="45.75" customHeight="1" x14ac:dyDescent="0.25"/>
    <row r="302" ht="45.75" customHeight="1" x14ac:dyDescent="0.25"/>
    <row r="303" ht="45.75" customHeight="1" x14ac:dyDescent="0.25"/>
    <row r="304" ht="45.75" customHeight="1" x14ac:dyDescent="0.25"/>
    <row r="305" ht="45.75" customHeight="1" x14ac:dyDescent="0.25"/>
    <row r="306" ht="45.75" customHeight="1" x14ac:dyDescent="0.25"/>
    <row r="307" ht="45.75" customHeight="1" x14ac:dyDescent="0.25"/>
    <row r="308" ht="45.75" customHeight="1" x14ac:dyDescent="0.25"/>
    <row r="309" ht="45.75" customHeight="1" x14ac:dyDescent="0.25"/>
    <row r="310" ht="45.75" customHeight="1" x14ac:dyDescent="0.25"/>
    <row r="311" ht="45.75" customHeight="1" x14ac:dyDescent="0.25"/>
    <row r="312" ht="45.75" customHeight="1" x14ac:dyDescent="0.25"/>
    <row r="313" ht="45.75" customHeight="1" x14ac:dyDescent="0.25"/>
    <row r="314" ht="45.75" customHeight="1" x14ac:dyDescent="0.25"/>
    <row r="315" ht="45.75" customHeight="1" x14ac:dyDescent="0.25"/>
    <row r="316" ht="45.75" customHeight="1" x14ac:dyDescent="0.25"/>
    <row r="317" ht="45.75" customHeight="1" x14ac:dyDescent="0.25"/>
    <row r="318" ht="45.75" customHeight="1" x14ac:dyDescent="0.25"/>
    <row r="319" ht="45.75" customHeight="1" x14ac:dyDescent="0.25"/>
    <row r="320" ht="45.75" customHeight="1" x14ac:dyDescent="0.25"/>
    <row r="321" ht="45.75" customHeight="1" x14ac:dyDescent="0.25"/>
    <row r="322" ht="45.75" customHeight="1" x14ac:dyDescent="0.25"/>
    <row r="323" ht="45.75" customHeight="1" x14ac:dyDescent="0.25"/>
    <row r="324" ht="45.75" customHeight="1" x14ac:dyDescent="0.25"/>
    <row r="325" ht="45.75" customHeight="1" x14ac:dyDescent="0.25"/>
    <row r="326" ht="45.75" customHeight="1" x14ac:dyDescent="0.25"/>
    <row r="327" ht="45.75" customHeight="1" x14ac:dyDescent="0.25"/>
    <row r="328" ht="45.75" customHeight="1" x14ac:dyDescent="0.25"/>
    <row r="329" ht="45.75" customHeight="1" x14ac:dyDescent="0.25"/>
    <row r="330" ht="45.75" customHeight="1" x14ac:dyDescent="0.25"/>
    <row r="331" ht="45.75" customHeight="1" x14ac:dyDescent="0.25"/>
    <row r="332" ht="45.75" customHeight="1" x14ac:dyDescent="0.25"/>
    <row r="333" ht="45.75" customHeight="1" x14ac:dyDescent="0.25"/>
    <row r="334" ht="45.75" customHeight="1" x14ac:dyDescent="0.25"/>
    <row r="335" ht="45.75" customHeight="1" x14ac:dyDescent="0.25"/>
    <row r="336" ht="45.75" customHeight="1" x14ac:dyDescent="0.25"/>
    <row r="337" ht="45.75" customHeight="1" x14ac:dyDescent="0.25"/>
    <row r="338" ht="45.75" customHeight="1" x14ac:dyDescent="0.25"/>
    <row r="339" ht="45.75" customHeight="1" x14ac:dyDescent="0.25"/>
    <row r="340" ht="45.75" customHeight="1" x14ac:dyDescent="0.25"/>
    <row r="341" ht="45.75" customHeight="1" x14ac:dyDescent="0.25"/>
    <row r="342" ht="45.75" customHeight="1" x14ac:dyDescent="0.25"/>
    <row r="343" ht="45.75" customHeight="1" x14ac:dyDescent="0.25"/>
    <row r="344" ht="45.75" customHeight="1" x14ac:dyDescent="0.25"/>
    <row r="345" ht="45.75" customHeight="1" x14ac:dyDescent="0.25"/>
    <row r="346" ht="45.75" customHeight="1" x14ac:dyDescent="0.25"/>
    <row r="347" ht="45.75" customHeight="1" x14ac:dyDescent="0.25"/>
    <row r="348" ht="45.75" customHeight="1" x14ac:dyDescent="0.25"/>
    <row r="349" ht="45.75" customHeight="1" x14ac:dyDescent="0.25"/>
    <row r="350" ht="45.75" customHeight="1" x14ac:dyDescent="0.25"/>
    <row r="351" ht="45.75" customHeight="1" x14ac:dyDescent="0.25"/>
    <row r="352" ht="45.75" customHeight="1" x14ac:dyDescent="0.25"/>
    <row r="353" ht="45.75" customHeight="1" x14ac:dyDescent="0.25"/>
    <row r="354" ht="45.75" customHeight="1" x14ac:dyDescent="0.25"/>
    <row r="355" ht="45.75" customHeight="1" x14ac:dyDescent="0.25"/>
    <row r="356" ht="45.75" customHeight="1" x14ac:dyDescent="0.25"/>
    <row r="357" ht="45.75" customHeight="1" x14ac:dyDescent="0.25"/>
    <row r="358" ht="45.75" customHeight="1" x14ac:dyDescent="0.25"/>
    <row r="359" ht="45.75" customHeight="1" x14ac:dyDescent="0.25"/>
    <row r="360" ht="45.75" customHeight="1" x14ac:dyDescent="0.25"/>
    <row r="361" ht="45.75" customHeight="1" x14ac:dyDescent="0.25"/>
    <row r="362" ht="45.75" customHeight="1" x14ac:dyDescent="0.25"/>
    <row r="363" ht="45.75" customHeight="1" x14ac:dyDescent="0.25"/>
    <row r="364" ht="45.75" customHeight="1" x14ac:dyDescent="0.25"/>
    <row r="365" ht="45.75" customHeight="1" x14ac:dyDescent="0.25"/>
    <row r="366" ht="45.75" customHeight="1" x14ac:dyDescent="0.25"/>
    <row r="367" ht="45.75" customHeight="1" x14ac:dyDescent="0.25"/>
    <row r="368" ht="45.75" customHeight="1" x14ac:dyDescent="0.25"/>
    <row r="369" ht="45.75" customHeight="1" x14ac:dyDescent="0.25"/>
    <row r="370" ht="45.75" customHeight="1" x14ac:dyDescent="0.25"/>
    <row r="371" ht="45.75" customHeight="1" x14ac:dyDescent="0.25"/>
    <row r="372" ht="45.75" customHeight="1" x14ac:dyDescent="0.25"/>
    <row r="373" ht="45.75" customHeight="1" x14ac:dyDescent="0.25"/>
    <row r="374" ht="45.75" customHeight="1" x14ac:dyDescent="0.25"/>
    <row r="375" ht="45.75" customHeight="1" x14ac:dyDescent="0.25"/>
    <row r="376" ht="45.75" customHeight="1" x14ac:dyDescent="0.25"/>
    <row r="377" ht="45.75" customHeight="1" x14ac:dyDescent="0.25"/>
    <row r="378" ht="45.75" customHeight="1" x14ac:dyDescent="0.25"/>
    <row r="379" ht="45.75" customHeight="1" x14ac:dyDescent="0.25"/>
    <row r="380" ht="45.75" customHeight="1" x14ac:dyDescent="0.25"/>
    <row r="381" ht="45.75" customHeight="1" x14ac:dyDescent="0.25"/>
    <row r="382" ht="45.75" customHeight="1" x14ac:dyDescent="0.25"/>
    <row r="383" ht="45.75" customHeight="1" x14ac:dyDescent="0.25"/>
    <row r="384" ht="45.75" customHeight="1" x14ac:dyDescent="0.25"/>
    <row r="385" ht="45.75" customHeight="1" x14ac:dyDescent="0.25"/>
    <row r="386" ht="45.75" customHeight="1" x14ac:dyDescent="0.25"/>
    <row r="387" ht="45.75" customHeight="1" x14ac:dyDescent="0.25"/>
    <row r="388" ht="45.75" customHeight="1" x14ac:dyDescent="0.25"/>
    <row r="389" ht="45.75" customHeight="1" x14ac:dyDescent="0.25"/>
    <row r="390" ht="45.75" customHeight="1" x14ac:dyDescent="0.25"/>
    <row r="391" ht="45.75" customHeight="1" x14ac:dyDescent="0.25"/>
    <row r="392" ht="45.75" customHeight="1" x14ac:dyDescent="0.25"/>
    <row r="393" ht="45.75" customHeight="1" x14ac:dyDescent="0.25"/>
    <row r="394" ht="45.75" customHeight="1" x14ac:dyDescent="0.25"/>
    <row r="395" ht="45.75" customHeight="1" x14ac:dyDescent="0.25"/>
    <row r="396" ht="45.75" customHeight="1" x14ac:dyDescent="0.25"/>
    <row r="397" ht="45.75" customHeight="1" x14ac:dyDescent="0.25"/>
    <row r="398" ht="45.75" customHeight="1" x14ac:dyDescent="0.25"/>
    <row r="399" ht="45.75" customHeight="1" x14ac:dyDescent="0.25"/>
    <row r="400" ht="45.75" customHeight="1" x14ac:dyDescent="0.25"/>
    <row r="401" ht="45.75" customHeight="1" x14ac:dyDescent="0.25"/>
    <row r="402" ht="45.75" customHeight="1" x14ac:dyDescent="0.25"/>
    <row r="403" ht="45.75" customHeight="1" x14ac:dyDescent="0.25"/>
    <row r="404" ht="45.75" customHeight="1" x14ac:dyDescent="0.25"/>
    <row r="405" ht="45.75" customHeight="1" x14ac:dyDescent="0.25"/>
    <row r="406" ht="45.75" customHeight="1" x14ac:dyDescent="0.25"/>
    <row r="407" ht="45.75" customHeight="1" x14ac:dyDescent="0.25"/>
    <row r="408" ht="45.75" customHeight="1" x14ac:dyDescent="0.25"/>
    <row r="409" ht="45.75" customHeight="1" x14ac:dyDescent="0.25"/>
    <row r="410" ht="45.75" customHeight="1" x14ac:dyDescent="0.25"/>
    <row r="411" ht="45.75" customHeight="1" x14ac:dyDescent="0.25"/>
    <row r="412" ht="45.75" customHeight="1" x14ac:dyDescent="0.25"/>
    <row r="413" ht="45.75" customHeight="1" x14ac:dyDescent="0.25"/>
    <row r="414" ht="45.75" customHeight="1" x14ac:dyDescent="0.25"/>
    <row r="415" ht="45.75" customHeight="1" x14ac:dyDescent="0.25"/>
    <row r="416" ht="45.75" customHeight="1" x14ac:dyDescent="0.25"/>
    <row r="417" ht="45.75" customHeight="1" x14ac:dyDescent="0.25"/>
    <row r="418" ht="45.75" customHeight="1" x14ac:dyDescent="0.25"/>
    <row r="419" ht="45.75" customHeight="1" x14ac:dyDescent="0.25"/>
    <row r="420" ht="45.75" customHeight="1" x14ac:dyDescent="0.25"/>
    <row r="421" ht="45.75" customHeight="1" x14ac:dyDescent="0.25"/>
    <row r="422" ht="45.75" customHeight="1" x14ac:dyDescent="0.25"/>
    <row r="423" ht="45.75" customHeight="1" x14ac:dyDescent="0.25"/>
    <row r="424" ht="45.75" customHeight="1" x14ac:dyDescent="0.25"/>
    <row r="425" ht="45.75" customHeight="1" x14ac:dyDescent="0.25"/>
    <row r="426" ht="45.75" customHeight="1" x14ac:dyDescent="0.25"/>
    <row r="427" ht="45.75" customHeight="1" x14ac:dyDescent="0.25"/>
    <row r="428" ht="45.75" customHeight="1" x14ac:dyDescent="0.25"/>
    <row r="429" ht="45.75" customHeight="1" x14ac:dyDescent="0.25"/>
    <row r="430" ht="45.75" customHeight="1" x14ac:dyDescent="0.25"/>
    <row r="431" ht="45.75" customHeight="1" x14ac:dyDescent="0.25"/>
    <row r="432" ht="45.75" customHeight="1" x14ac:dyDescent="0.25"/>
    <row r="433" ht="45.75" customHeight="1" x14ac:dyDescent="0.25"/>
    <row r="434" ht="45.75" customHeight="1" x14ac:dyDescent="0.25"/>
    <row r="435" ht="45.75" customHeight="1" x14ac:dyDescent="0.25"/>
    <row r="436" ht="45.75" customHeight="1" x14ac:dyDescent="0.25"/>
    <row r="437" ht="45.75" customHeight="1" x14ac:dyDescent="0.25"/>
    <row r="438" ht="45.75" customHeight="1" x14ac:dyDescent="0.25"/>
    <row r="439" ht="45.75" customHeight="1" x14ac:dyDescent="0.25"/>
    <row r="440" ht="45.75" customHeight="1" x14ac:dyDescent="0.25"/>
    <row r="441" ht="45.75" customHeight="1" x14ac:dyDescent="0.25"/>
    <row r="442" ht="45.75" customHeight="1" x14ac:dyDescent="0.25"/>
    <row r="443" ht="45.75" customHeight="1" x14ac:dyDescent="0.25"/>
    <row r="444" ht="45.75" customHeight="1" x14ac:dyDescent="0.25"/>
    <row r="445" ht="45.75" customHeight="1" x14ac:dyDescent="0.25"/>
    <row r="446" ht="45.75" customHeight="1" x14ac:dyDescent="0.25"/>
    <row r="447" ht="45.75" customHeight="1" x14ac:dyDescent="0.25"/>
    <row r="448" ht="45.75" customHeight="1" x14ac:dyDescent="0.25"/>
    <row r="449" ht="45.75" customHeight="1" x14ac:dyDescent="0.25"/>
    <row r="450" ht="45.75" customHeight="1" x14ac:dyDescent="0.25"/>
    <row r="451" ht="45.75" customHeight="1" x14ac:dyDescent="0.25"/>
    <row r="452" ht="45.75" customHeight="1" x14ac:dyDescent="0.25"/>
    <row r="453" ht="45.75" customHeight="1" x14ac:dyDescent="0.25"/>
    <row r="454" ht="45.75" customHeight="1" x14ac:dyDescent="0.25"/>
    <row r="455" ht="45.75" customHeight="1" x14ac:dyDescent="0.25"/>
    <row r="456" ht="45.75" customHeight="1" x14ac:dyDescent="0.25"/>
    <row r="457" ht="45.75" customHeight="1" x14ac:dyDescent="0.25"/>
    <row r="458" ht="45.75" customHeight="1" x14ac:dyDescent="0.25"/>
    <row r="459" ht="45.75" customHeight="1" x14ac:dyDescent="0.25"/>
    <row r="460" ht="45.75" customHeight="1" x14ac:dyDescent="0.25"/>
    <row r="461" ht="45.75" customHeight="1" x14ac:dyDescent="0.25"/>
    <row r="462" ht="45.75" customHeight="1" x14ac:dyDescent="0.25"/>
    <row r="463" ht="45.75" customHeight="1" x14ac:dyDescent="0.25"/>
    <row r="464" ht="45.75" customHeight="1" x14ac:dyDescent="0.25"/>
    <row r="465" ht="45.75" customHeight="1" x14ac:dyDescent="0.25"/>
    <row r="466" ht="45.75" customHeight="1" x14ac:dyDescent="0.25"/>
    <row r="467" ht="45.75" customHeight="1" x14ac:dyDescent="0.25"/>
    <row r="468" ht="45.75" customHeight="1" x14ac:dyDescent="0.25"/>
    <row r="469" ht="45.75" customHeight="1" x14ac:dyDescent="0.25"/>
    <row r="470" ht="45.75" customHeight="1" x14ac:dyDescent="0.25"/>
    <row r="471" ht="45.75" customHeight="1" x14ac:dyDescent="0.25"/>
    <row r="472" ht="45.75" customHeight="1" x14ac:dyDescent="0.25"/>
    <row r="473" ht="45.75" customHeight="1" x14ac:dyDescent="0.25"/>
    <row r="474" ht="45.75" customHeight="1" x14ac:dyDescent="0.25"/>
    <row r="475" ht="45.75" customHeight="1" x14ac:dyDescent="0.25"/>
    <row r="476" ht="45.75" customHeight="1" x14ac:dyDescent="0.25"/>
    <row r="477" ht="45.75" customHeight="1" x14ac:dyDescent="0.25"/>
    <row r="478" ht="45.75" customHeight="1" x14ac:dyDescent="0.25"/>
    <row r="479" ht="45.75" customHeight="1" x14ac:dyDescent="0.25"/>
    <row r="480" ht="45.75" customHeight="1" x14ac:dyDescent="0.25"/>
    <row r="481" ht="45.75" customHeight="1" x14ac:dyDescent="0.25"/>
    <row r="482" ht="45.75" customHeight="1" x14ac:dyDescent="0.25"/>
    <row r="483" ht="45.75" customHeight="1" x14ac:dyDescent="0.25"/>
    <row r="484" ht="45.75" customHeight="1" x14ac:dyDescent="0.25"/>
    <row r="485" ht="45.75" customHeight="1" x14ac:dyDescent="0.25"/>
    <row r="486" ht="45.75" customHeight="1" x14ac:dyDescent="0.25"/>
    <row r="487" ht="45.75" customHeight="1" x14ac:dyDescent="0.25"/>
    <row r="488" ht="45.75" customHeight="1" x14ac:dyDescent="0.25"/>
    <row r="489" ht="45.75" customHeight="1" x14ac:dyDescent="0.25"/>
    <row r="490" ht="45.75" customHeight="1" x14ac:dyDescent="0.25"/>
    <row r="491" ht="45.75" customHeight="1" x14ac:dyDescent="0.25"/>
    <row r="492" ht="45.75" customHeight="1" x14ac:dyDescent="0.25"/>
    <row r="493" ht="45.75" customHeight="1" x14ac:dyDescent="0.25"/>
    <row r="494" ht="45.75" customHeight="1" x14ac:dyDescent="0.25"/>
    <row r="495" ht="45.75" customHeight="1" x14ac:dyDescent="0.25"/>
    <row r="496" ht="45.75" customHeight="1" x14ac:dyDescent="0.25"/>
    <row r="497" ht="45.75" customHeight="1" x14ac:dyDescent="0.25"/>
    <row r="498" ht="45.75" customHeight="1" x14ac:dyDescent="0.25"/>
    <row r="499" ht="45.75" customHeight="1" x14ac:dyDescent="0.25"/>
    <row r="500" ht="45.75" customHeight="1" x14ac:dyDescent="0.25"/>
    <row r="501" ht="45.75" customHeight="1" x14ac:dyDescent="0.25"/>
    <row r="502" ht="45.75" customHeight="1" x14ac:dyDescent="0.25"/>
    <row r="503" ht="45.75" customHeight="1" x14ac:dyDescent="0.25"/>
    <row r="504" ht="45.75" customHeight="1" x14ac:dyDescent="0.25"/>
    <row r="505" ht="45.75" customHeight="1" x14ac:dyDescent="0.25"/>
    <row r="506" ht="45.75" customHeight="1" x14ac:dyDescent="0.25"/>
    <row r="507" ht="45.75" customHeight="1" x14ac:dyDescent="0.25"/>
    <row r="508" ht="45.75" customHeight="1" x14ac:dyDescent="0.25"/>
    <row r="509" ht="45.75" customHeight="1" x14ac:dyDescent="0.25"/>
    <row r="510" ht="45.75" customHeight="1" x14ac:dyDescent="0.25"/>
    <row r="511" ht="45.75" customHeight="1" x14ac:dyDescent="0.25"/>
    <row r="512" ht="45.75" customHeight="1" x14ac:dyDescent="0.25"/>
    <row r="513" ht="45.75" customHeight="1" x14ac:dyDescent="0.25"/>
    <row r="514" ht="45.75" customHeight="1" x14ac:dyDescent="0.25"/>
    <row r="515" ht="45.75" customHeight="1" x14ac:dyDescent="0.25"/>
    <row r="516" ht="45.75" customHeight="1" x14ac:dyDescent="0.25"/>
    <row r="517" ht="45.75" customHeight="1" x14ac:dyDescent="0.25"/>
    <row r="518" ht="45.75" customHeight="1" x14ac:dyDescent="0.25"/>
    <row r="519" ht="45.75" customHeight="1" x14ac:dyDescent="0.25"/>
    <row r="520" ht="45.75" customHeight="1" x14ac:dyDescent="0.25"/>
    <row r="521" ht="45.75" customHeight="1" x14ac:dyDescent="0.25"/>
    <row r="522" ht="45.75" customHeight="1" x14ac:dyDescent="0.25"/>
    <row r="523" ht="45.75" customHeight="1" x14ac:dyDescent="0.25"/>
    <row r="524" ht="45.75" customHeight="1" x14ac:dyDescent="0.25"/>
    <row r="525" ht="45.75" customHeight="1" x14ac:dyDescent="0.25"/>
    <row r="526" ht="45.75" customHeight="1" x14ac:dyDescent="0.25"/>
    <row r="527" ht="45.75" customHeight="1" x14ac:dyDescent="0.25"/>
    <row r="528" ht="45.75" customHeight="1" x14ac:dyDescent="0.25"/>
    <row r="529" ht="45.75" customHeight="1" x14ac:dyDescent="0.25"/>
    <row r="530" ht="45.75" customHeight="1" x14ac:dyDescent="0.25"/>
    <row r="531" ht="45.75" customHeight="1" x14ac:dyDescent="0.25"/>
    <row r="532" ht="45.75" customHeight="1" x14ac:dyDescent="0.25"/>
    <row r="533" ht="45.75" customHeight="1" x14ac:dyDescent="0.25"/>
    <row r="534" ht="45.75" customHeight="1" x14ac:dyDescent="0.25"/>
    <row r="535" ht="45.75" customHeight="1" x14ac:dyDescent="0.25"/>
    <row r="536" ht="45.75" customHeight="1" x14ac:dyDescent="0.25"/>
    <row r="537" ht="45.75" customHeight="1" x14ac:dyDescent="0.25"/>
    <row r="538" ht="45.75" customHeight="1" x14ac:dyDescent="0.25"/>
    <row r="539" ht="45.75" customHeight="1" x14ac:dyDescent="0.25"/>
    <row r="540" ht="45.75" customHeight="1" x14ac:dyDescent="0.25"/>
    <row r="541" ht="45.75" customHeight="1" x14ac:dyDescent="0.25"/>
    <row r="542" ht="45.75" customHeight="1" x14ac:dyDescent="0.25"/>
    <row r="543" ht="45.75" customHeight="1" x14ac:dyDescent="0.25"/>
    <row r="544" ht="45.75" customHeight="1" x14ac:dyDescent="0.25"/>
    <row r="545" ht="45.75" customHeight="1" x14ac:dyDescent="0.25"/>
    <row r="546" ht="45.75" customHeight="1" x14ac:dyDescent="0.25"/>
    <row r="547" ht="45.75" customHeight="1" x14ac:dyDescent="0.25"/>
    <row r="548" ht="45.75" customHeight="1" x14ac:dyDescent="0.25"/>
    <row r="549" ht="45.75" customHeight="1" x14ac:dyDescent="0.25"/>
    <row r="550" ht="45.75" customHeight="1" x14ac:dyDescent="0.25"/>
    <row r="551" ht="45.75" customHeight="1" x14ac:dyDescent="0.25"/>
    <row r="552" ht="45.75" customHeight="1" x14ac:dyDescent="0.25"/>
    <row r="553" ht="45.75" customHeight="1" x14ac:dyDescent="0.25"/>
    <row r="554" ht="45.75" customHeight="1" x14ac:dyDescent="0.25"/>
    <row r="555" ht="45.75" customHeight="1" x14ac:dyDescent="0.25"/>
    <row r="556" ht="45.75" customHeight="1" x14ac:dyDescent="0.25"/>
    <row r="557" ht="45.75" customHeight="1" x14ac:dyDescent="0.25"/>
    <row r="558" ht="45.75" customHeight="1" x14ac:dyDescent="0.25"/>
    <row r="559" ht="45.75" customHeight="1" x14ac:dyDescent="0.25"/>
    <row r="560" ht="45.75" customHeight="1" x14ac:dyDescent="0.25"/>
    <row r="561" ht="45.75" customHeight="1" x14ac:dyDescent="0.25"/>
    <row r="562" ht="45.75" customHeight="1" x14ac:dyDescent="0.25"/>
    <row r="563" ht="45.75" customHeight="1" x14ac:dyDescent="0.25"/>
    <row r="564" ht="45.75" customHeight="1" x14ac:dyDescent="0.25"/>
    <row r="565" ht="45.75" customHeight="1" x14ac:dyDescent="0.25"/>
    <row r="566" ht="45.75" customHeight="1" x14ac:dyDescent="0.25"/>
    <row r="567" ht="45.75" customHeight="1" x14ac:dyDescent="0.25"/>
    <row r="568" ht="45.75" customHeight="1" x14ac:dyDescent="0.25"/>
    <row r="569" ht="45.75" customHeight="1" x14ac:dyDescent="0.25"/>
    <row r="570" ht="45.75" customHeight="1" x14ac:dyDescent="0.25"/>
    <row r="571" ht="45.75" customHeight="1" x14ac:dyDescent="0.25"/>
    <row r="572" ht="45.75" customHeight="1" x14ac:dyDescent="0.25"/>
    <row r="573" ht="45.75" customHeight="1" x14ac:dyDescent="0.25"/>
    <row r="574" ht="45.75" customHeight="1" x14ac:dyDescent="0.25"/>
    <row r="575" ht="45.75" customHeight="1" x14ac:dyDescent="0.25"/>
    <row r="576" ht="45.75" customHeight="1" x14ac:dyDescent="0.25"/>
    <row r="577" ht="45.75" customHeight="1" x14ac:dyDescent="0.25"/>
    <row r="578" ht="45.75" customHeight="1" x14ac:dyDescent="0.25"/>
    <row r="579" ht="45.75" customHeight="1" x14ac:dyDescent="0.25"/>
    <row r="580" ht="45.75" customHeight="1" x14ac:dyDescent="0.25"/>
    <row r="581" ht="45.75" customHeight="1" x14ac:dyDescent="0.25"/>
    <row r="582" ht="45.75" customHeight="1" x14ac:dyDescent="0.25"/>
    <row r="583" ht="45.75" customHeight="1" x14ac:dyDescent="0.25"/>
    <row r="584" ht="45.75" customHeight="1" x14ac:dyDescent="0.25"/>
    <row r="585" ht="45.75" customHeight="1" x14ac:dyDescent="0.25"/>
    <row r="586" ht="45.75" customHeight="1" x14ac:dyDescent="0.25"/>
    <row r="587" ht="45.75" customHeight="1" x14ac:dyDescent="0.25"/>
    <row r="588" ht="45.75" customHeight="1" x14ac:dyDescent="0.25"/>
    <row r="589" ht="45.75" customHeight="1" x14ac:dyDescent="0.25"/>
    <row r="590" ht="45.75" customHeight="1" x14ac:dyDescent="0.25"/>
    <row r="591" ht="45.75" customHeight="1" x14ac:dyDescent="0.25"/>
    <row r="592" ht="45.75" customHeight="1" x14ac:dyDescent="0.25"/>
    <row r="593" ht="45.75" customHeight="1" x14ac:dyDescent="0.25"/>
    <row r="594" ht="45.75" customHeight="1" x14ac:dyDescent="0.25"/>
    <row r="595" ht="45.75" customHeight="1" x14ac:dyDescent="0.25"/>
    <row r="596" ht="45.75" customHeight="1" x14ac:dyDescent="0.25"/>
    <row r="597" ht="45.75" customHeight="1" x14ac:dyDescent="0.25"/>
    <row r="598" ht="45.75" customHeight="1" x14ac:dyDescent="0.25"/>
    <row r="599" ht="45.75" customHeight="1" x14ac:dyDescent="0.25"/>
    <row r="600" ht="45.75" customHeight="1" x14ac:dyDescent="0.25"/>
    <row r="601" ht="45.75" customHeight="1" x14ac:dyDescent="0.25"/>
    <row r="602" ht="45.75" customHeight="1" x14ac:dyDescent="0.25"/>
    <row r="603" ht="45.75" customHeight="1" x14ac:dyDescent="0.25"/>
    <row r="604" ht="45.75" customHeight="1" x14ac:dyDescent="0.25"/>
    <row r="605" ht="45.75" customHeight="1" x14ac:dyDescent="0.25"/>
    <row r="606" ht="45.75" customHeight="1" x14ac:dyDescent="0.25"/>
    <row r="607" ht="45.75" customHeight="1" x14ac:dyDescent="0.25"/>
    <row r="608" ht="45.75" customHeight="1" x14ac:dyDescent="0.25"/>
    <row r="609" ht="45.75" customHeight="1" x14ac:dyDescent="0.25"/>
    <row r="610" ht="45.75" customHeight="1" x14ac:dyDescent="0.25"/>
    <row r="611" ht="45.75" customHeight="1" x14ac:dyDescent="0.25"/>
    <row r="612" ht="45.75" customHeight="1" x14ac:dyDescent="0.25"/>
    <row r="613" ht="45.75" customHeight="1" x14ac:dyDescent="0.25"/>
    <row r="614" ht="45.75" customHeight="1" x14ac:dyDescent="0.25"/>
    <row r="615" ht="45.75" customHeight="1" x14ac:dyDescent="0.25"/>
    <row r="616" ht="45.75" customHeight="1" x14ac:dyDescent="0.25"/>
    <row r="617" ht="45.75" customHeight="1" x14ac:dyDescent="0.25"/>
    <row r="618" ht="45.75" customHeight="1" x14ac:dyDescent="0.25"/>
    <row r="619" ht="45.75" customHeight="1" x14ac:dyDescent="0.25"/>
    <row r="620" ht="45.75" customHeight="1" x14ac:dyDescent="0.25"/>
    <row r="621" ht="45.75" customHeight="1" x14ac:dyDescent="0.25"/>
    <row r="622" ht="45.75" customHeight="1" x14ac:dyDescent="0.25"/>
    <row r="623" ht="45.75" customHeight="1" x14ac:dyDescent="0.25"/>
    <row r="624" ht="45.75" customHeight="1" x14ac:dyDescent="0.25"/>
    <row r="625" ht="45.75" customHeight="1" x14ac:dyDescent="0.25"/>
    <row r="626" ht="45.75" customHeight="1" x14ac:dyDescent="0.25"/>
    <row r="627" ht="45.75" customHeight="1" x14ac:dyDescent="0.25"/>
    <row r="628" ht="45.75" customHeight="1" x14ac:dyDescent="0.25"/>
    <row r="629" ht="45.75" customHeight="1" x14ac:dyDescent="0.25"/>
    <row r="630" ht="45.75" customHeight="1" x14ac:dyDescent="0.25"/>
    <row r="631" ht="45.75" customHeight="1" x14ac:dyDescent="0.25"/>
    <row r="632" ht="45.75" customHeight="1" x14ac:dyDescent="0.25"/>
    <row r="633" ht="45.75" customHeight="1" x14ac:dyDescent="0.25"/>
    <row r="634" ht="45.75" customHeight="1" x14ac:dyDescent="0.25"/>
    <row r="635" ht="45.75" customHeight="1" x14ac:dyDescent="0.25"/>
    <row r="636" ht="45.75" customHeight="1" x14ac:dyDescent="0.25"/>
    <row r="637" ht="45.75" customHeight="1" x14ac:dyDescent="0.25"/>
    <row r="638" ht="45.75" customHeight="1" x14ac:dyDescent="0.25"/>
    <row r="639" ht="45.75" customHeight="1" x14ac:dyDescent="0.25"/>
    <row r="640" ht="45.75" customHeight="1" x14ac:dyDescent="0.25"/>
    <row r="641" ht="45.75" customHeight="1" x14ac:dyDescent="0.25"/>
    <row r="642" ht="45.75" customHeight="1" x14ac:dyDescent="0.25"/>
    <row r="643" ht="45.75" customHeight="1" x14ac:dyDescent="0.25"/>
    <row r="644" ht="45.75" customHeight="1" x14ac:dyDescent="0.25"/>
    <row r="645" ht="45.75" customHeight="1" x14ac:dyDescent="0.25"/>
    <row r="646" ht="45.75" customHeight="1" x14ac:dyDescent="0.25"/>
    <row r="647" ht="45.75" customHeight="1" x14ac:dyDescent="0.25"/>
    <row r="648" ht="45.75" customHeight="1" x14ac:dyDescent="0.25"/>
    <row r="649" ht="45.75" customHeight="1" x14ac:dyDescent="0.25"/>
    <row r="650" ht="45.75" customHeight="1" x14ac:dyDescent="0.25"/>
    <row r="651" ht="45.75" customHeight="1" x14ac:dyDescent="0.25"/>
    <row r="652" ht="45.75" customHeight="1" x14ac:dyDescent="0.25"/>
    <row r="653" ht="45.75" customHeight="1" x14ac:dyDescent="0.25"/>
    <row r="654" ht="45.75" customHeight="1" x14ac:dyDescent="0.25"/>
    <row r="655" ht="45.75" customHeight="1" x14ac:dyDescent="0.25"/>
    <row r="656" ht="45.75" customHeight="1" x14ac:dyDescent="0.25"/>
    <row r="657" ht="45.75" customHeight="1" x14ac:dyDescent="0.25"/>
    <row r="658" ht="45.75" customHeight="1" x14ac:dyDescent="0.25"/>
    <row r="659" ht="45.75" customHeight="1" x14ac:dyDescent="0.25"/>
    <row r="660" ht="45.75" customHeight="1" x14ac:dyDescent="0.25"/>
    <row r="661" ht="45.75" customHeight="1" x14ac:dyDescent="0.25"/>
    <row r="662" ht="45.75" customHeight="1" x14ac:dyDescent="0.25"/>
    <row r="663" ht="45.75" customHeight="1" x14ac:dyDescent="0.25"/>
    <row r="664" ht="45.75" customHeight="1" x14ac:dyDescent="0.25"/>
    <row r="665" ht="45.75" customHeight="1" x14ac:dyDescent="0.25"/>
    <row r="666" ht="45.75" customHeight="1" x14ac:dyDescent="0.25"/>
    <row r="667" ht="45.75" customHeight="1" x14ac:dyDescent="0.25"/>
    <row r="668" ht="45.75" customHeight="1" x14ac:dyDescent="0.25"/>
    <row r="669" ht="45.75" customHeight="1" x14ac:dyDescent="0.25"/>
    <row r="670" ht="45.75" customHeight="1" x14ac:dyDescent="0.25"/>
    <row r="671" ht="45.75" customHeight="1" x14ac:dyDescent="0.25"/>
    <row r="672" ht="45.75" customHeight="1" x14ac:dyDescent="0.25"/>
    <row r="673" ht="45.75" customHeight="1" x14ac:dyDescent="0.25"/>
    <row r="674" ht="45.75" customHeight="1" x14ac:dyDescent="0.25"/>
    <row r="675" ht="45.75" customHeight="1" x14ac:dyDescent="0.25"/>
    <row r="676" ht="45.75" customHeight="1" x14ac:dyDescent="0.25"/>
    <row r="677" ht="45.75" customHeight="1" x14ac:dyDescent="0.25"/>
    <row r="678" ht="45.75" customHeight="1" x14ac:dyDescent="0.25"/>
    <row r="679" ht="45.75" customHeight="1" x14ac:dyDescent="0.25"/>
    <row r="680" ht="45.75" customHeight="1" x14ac:dyDescent="0.25"/>
    <row r="681" ht="45.75" customHeight="1" x14ac:dyDescent="0.25"/>
    <row r="682" ht="45.75" customHeight="1" x14ac:dyDescent="0.25"/>
    <row r="683" ht="45.75" customHeight="1" x14ac:dyDescent="0.25"/>
    <row r="684" ht="45.75" customHeight="1" x14ac:dyDescent="0.25"/>
    <row r="685" ht="45.75" customHeight="1" x14ac:dyDescent="0.25"/>
    <row r="686" ht="45.75" customHeight="1" x14ac:dyDescent="0.25"/>
    <row r="687" ht="45.75" customHeight="1" x14ac:dyDescent="0.25"/>
    <row r="688" ht="45.75" customHeight="1" x14ac:dyDescent="0.25"/>
    <row r="689" ht="45.75" customHeight="1" x14ac:dyDescent="0.25"/>
    <row r="690" ht="45.75" customHeight="1" x14ac:dyDescent="0.25"/>
    <row r="691" ht="45.75" customHeight="1" x14ac:dyDescent="0.25"/>
    <row r="692" ht="45.75" customHeight="1" x14ac:dyDescent="0.25"/>
    <row r="693" ht="45.75" customHeight="1" x14ac:dyDescent="0.25"/>
    <row r="694" ht="45.75" customHeight="1" x14ac:dyDescent="0.25"/>
    <row r="695" ht="45.75" customHeight="1" x14ac:dyDescent="0.25"/>
    <row r="696" ht="45.75" customHeight="1" x14ac:dyDescent="0.25"/>
    <row r="697" ht="45.75" customHeight="1" x14ac:dyDescent="0.25"/>
    <row r="698" ht="45.75" customHeight="1" x14ac:dyDescent="0.25"/>
    <row r="699" ht="45.75" customHeight="1" x14ac:dyDescent="0.25"/>
    <row r="700" ht="45.75" customHeight="1" x14ac:dyDescent="0.25"/>
    <row r="701" ht="45.75" customHeight="1" x14ac:dyDescent="0.25"/>
    <row r="702" ht="45.75" customHeight="1" x14ac:dyDescent="0.25"/>
    <row r="703" ht="45.75" customHeight="1" x14ac:dyDescent="0.25"/>
    <row r="704" ht="45.75" customHeight="1" x14ac:dyDescent="0.25"/>
    <row r="705" ht="45.75" customHeight="1" x14ac:dyDescent="0.25"/>
    <row r="706" ht="45.75" customHeight="1" x14ac:dyDescent="0.25"/>
    <row r="707" ht="45.75" customHeight="1" x14ac:dyDescent="0.25"/>
    <row r="708" ht="45.75" customHeight="1" x14ac:dyDescent="0.25"/>
    <row r="709" ht="45.75" customHeight="1" x14ac:dyDescent="0.25"/>
    <row r="710" ht="45.75" customHeight="1" x14ac:dyDescent="0.25"/>
    <row r="711" ht="45.75" customHeight="1" x14ac:dyDescent="0.25"/>
    <row r="712" ht="45.75" customHeight="1" x14ac:dyDescent="0.25"/>
    <row r="713" ht="45.75" customHeight="1" x14ac:dyDescent="0.25"/>
    <row r="714" ht="45.75" customHeight="1" x14ac:dyDescent="0.25"/>
    <row r="715" ht="45.75" customHeight="1" x14ac:dyDescent="0.25"/>
    <row r="716" ht="45.75" customHeight="1" x14ac:dyDescent="0.25"/>
    <row r="717" ht="45.75" customHeight="1" x14ac:dyDescent="0.25"/>
    <row r="718" ht="45.75" customHeight="1" x14ac:dyDescent="0.25"/>
    <row r="719" ht="45.75" customHeight="1" x14ac:dyDescent="0.25"/>
    <row r="720" ht="45.75" customHeight="1" x14ac:dyDescent="0.25"/>
    <row r="721" ht="45.75" customHeight="1" x14ac:dyDescent="0.25"/>
    <row r="722" ht="45.75" customHeight="1" x14ac:dyDescent="0.25"/>
    <row r="723" ht="45.75" customHeight="1" x14ac:dyDescent="0.25"/>
    <row r="724" ht="45.75" customHeight="1" x14ac:dyDescent="0.25"/>
    <row r="725" ht="45.75" customHeight="1" x14ac:dyDescent="0.25"/>
    <row r="726" ht="45.75" customHeight="1" x14ac:dyDescent="0.25"/>
    <row r="727" ht="45.75" customHeight="1" x14ac:dyDescent="0.25"/>
    <row r="728" ht="45.75" customHeight="1" x14ac:dyDescent="0.25"/>
    <row r="729" ht="45.75" customHeight="1" x14ac:dyDescent="0.25"/>
    <row r="730" ht="45.75" customHeight="1" x14ac:dyDescent="0.25"/>
    <row r="731" ht="45.75" customHeight="1" x14ac:dyDescent="0.25"/>
    <row r="732" ht="45.75" customHeight="1" x14ac:dyDescent="0.25"/>
    <row r="733" ht="45.75" customHeight="1" x14ac:dyDescent="0.25"/>
    <row r="734" ht="45.75" customHeight="1" x14ac:dyDescent="0.25"/>
    <row r="735" ht="45.75" customHeight="1" x14ac:dyDescent="0.25"/>
    <row r="736" ht="45.75" customHeight="1" x14ac:dyDescent="0.25"/>
    <row r="737" ht="45.75" customHeight="1" x14ac:dyDescent="0.25"/>
    <row r="738" ht="45.75" customHeight="1" x14ac:dyDescent="0.25"/>
    <row r="739" ht="45.75" customHeight="1" x14ac:dyDescent="0.25"/>
    <row r="740" ht="45.75" customHeight="1" x14ac:dyDescent="0.25"/>
    <row r="741" ht="45.75" customHeight="1" x14ac:dyDescent="0.25"/>
    <row r="742" ht="45.75" customHeight="1" x14ac:dyDescent="0.25"/>
    <row r="743" ht="45.75" customHeight="1" x14ac:dyDescent="0.25"/>
    <row r="744" ht="45.75" customHeight="1" x14ac:dyDescent="0.25"/>
    <row r="745" ht="45.75" customHeight="1" x14ac:dyDescent="0.25"/>
    <row r="746" ht="45.75" customHeight="1" x14ac:dyDescent="0.25"/>
    <row r="747" ht="45.75" customHeight="1" x14ac:dyDescent="0.25"/>
    <row r="748" ht="45.75" customHeight="1" x14ac:dyDescent="0.25"/>
    <row r="749" ht="45.75" customHeight="1" x14ac:dyDescent="0.25"/>
    <row r="750" ht="45.75" customHeight="1" x14ac:dyDescent="0.25"/>
    <row r="751" ht="45.75" customHeight="1" x14ac:dyDescent="0.25"/>
    <row r="752" ht="45.75" customHeight="1" x14ac:dyDescent="0.25"/>
    <row r="753" ht="45.75" customHeight="1" x14ac:dyDescent="0.25"/>
    <row r="754" ht="45.75" customHeight="1" x14ac:dyDescent="0.25"/>
    <row r="755" ht="45.75" customHeight="1" x14ac:dyDescent="0.25"/>
    <row r="756" ht="45.75" customHeight="1" x14ac:dyDescent="0.25"/>
    <row r="757" ht="45.75" customHeight="1" x14ac:dyDescent="0.25"/>
    <row r="758" ht="45.75" customHeight="1" x14ac:dyDescent="0.25"/>
    <row r="759" ht="45.75" customHeight="1" x14ac:dyDescent="0.25"/>
    <row r="760" ht="45.75" customHeight="1" x14ac:dyDescent="0.25"/>
    <row r="761" ht="45.75" customHeight="1" x14ac:dyDescent="0.25"/>
    <row r="762" ht="45.75" customHeight="1" x14ac:dyDescent="0.25"/>
    <row r="763" ht="45.75" customHeight="1" x14ac:dyDescent="0.25"/>
    <row r="764" ht="45.75" customHeight="1" x14ac:dyDescent="0.25"/>
    <row r="765" ht="45.75" customHeight="1" x14ac:dyDescent="0.25"/>
    <row r="766" ht="45.75" customHeight="1" x14ac:dyDescent="0.25"/>
    <row r="767" ht="45.75" customHeight="1" x14ac:dyDescent="0.25"/>
    <row r="768" ht="45.75" customHeight="1" x14ac:dyDescent="0.25"/>
    <row r="769" ht="45.75" customHeight="1" x14ac:dyDescent="0.25"/>
    <row r="770" ht="45.75" customHeight="1" x14ac:dyDescent="0.25"/>
    <row r="771" ht="45.75" customHeight="1" x14ac:dyDescent="0.25"/>
    <row r="772" ht="45.75" customHeight="1" x14ac:dyDescent="0.25"/>
    <row r="773" ht="45.75" customHeight="1" x14ac:dyDescent="0.25"/>
    <row r="774" ht="45.75" customHeight="1" x14ac:dyDescent="0.25"/>
    <row r="775" ht="45.75" customHeight="1" x14ac:dyDescent="0.25"/>
    <row r="776" ht="45.75" customHeight="1" x14ac:dyDescent="0.25"/>
    <row r="777" ht="45.75" customHeight="1" x14ac:dyDescent="0.25"/>
    <row r="778" ht="45.75" customHeight="1" x14ac:dyDescent="0.25"/>
    <row r="779" ht="45.75" customHeight="1" x14ac:dyDescent="0.25"/>
    <row r="780" ht="45.75" customHeight="1" x14ac:dyDescent="0.25"/>
    <row r="781" ht="45.75" customHeight="1" x14ac:dyDescent="0.25"/>
    <row r="782" ht="45.75" customHeight="1" x14ac:dyDescent="0.25"/>
    <row r="783" ht="45.75" customHeight="1" x14ac:dyDescent="0.25"/>
    <row r="784" ht="45.75" customHeight="1" x14ac:dyDescent="0.25"/>
    <row r="785" ht="45.75" customHeight="1" x14ac:dyDescent="0.25"/>
    <row r="786" ht="45.75" customHeight="1" x14ac:dyDescent="0.25"/>
    <row r="787" ht="45.75" customHeight="1" x14ac:dyDescent="0.25"/>
    <row r="788" ht="45.75" customHeight="1" x14ac:dyDescent="0.25"/>
    <row r="789" ht="45.75" customHeight="1" x14ac:dyDescent="0.25"/>
    <row r="790" ht="45.75" customHeight="1" x14ac:dyDescent="0.25"/>
    <row r="791" ht="45.75" customHeight="1" x14ac:dyDescent="0.25"/>
    <row r="792" ht="45.75" customHeight="1" x14ac:dyDescent="0.25"/>
    <row r="793" ht="45.75" customHeight="1" x14ac:dyDescent="0.25"/>
    <row r="794" ht="45.75" customHeight="1" x14ac:dyDescent="0.25"/>
    <row r="795" ht="45.75" customHeight="1" x14ac:dyDescent="0.25"/>
    <row r="796" ht="45.75" customHeight="1" x14ac:dyDescent="0.25"/>
    <row r="797" ht="45.75" customHeight="1" x14ac:dyDescent="0.25"/>
    <row r="798" ht="45.75" customHeight="1" x14ac:dyDescent="0.25"/>
    <row r="799" ht="45.75" customHeight="1" x14ac:dyDescent="0.25"/>
    <row r="800" ht="45.75" customHeight="1" x14ac:dyDescent="0.25"/>
    <row r="801" ht="45.75" customHeight="1" x14ac:dyDescent="0.25"/>
    <row r="802" ht="45.75" customHeight="1" x14ac:dyDescent="0.25"/>
    <row r="803" ht="45.75" customHeight="1" x14ac:dyDescent="0.25"/>
    <row r="804" ht="45.75" customHeight="1" x14ac:dyDescent="0.25"/>
    <row r="805" ht="45.75" customHeight="1" x14ac:dyDescent="0.25"/>
    <row r="806" ht="45.75" customHeight="1" x14ac:dyDescent="0.25"/>
    <row r="807" ht="45.75" customHeight="1" x14ac:dyDescent="0.25"/>
    <row r="808" ht="45.75" customHeight="1" x14ac:dyDescent="0.25"/>
    <row r="809" ht="45.75" customHeight="1" x14ac:dyDescent="0.25"/>
    <row r="810" ht="45.75" customHeight="1" x14ac:dyDescent="0.25"/>
    <row r="811" ht="45.75" customHeight="1" x14ac:dyDescent="0.25"/>
    <row r="812" ht="45.75" customHeight="1" x14ac:dyDescent="0.25"/>
    <row r="813" ht="45.75" customHeight="1" x14ac:dyDescent="0.25"/>
    <row r="814" ht="45.75" customHeight="1" x14ac:dyDescent="0.25"/>
    <row r="815" ht="45.75" customHeight="1" x14ac:dyDescent="0.25"/>
    <row r="816" ht="45.75" customHeight="1" x14ac:dyDescent="0.25"/>
    <row r="817" ht="45.75" customHeight="1" x14ac:dyDescent="0.25"/>
    <row r="818" ht="45.75" customHeight="1" x14ac:dyDescent="0.25"/>
    <row r="819" ht="45.75" customHeight="1" x14ac:dyDescent="0.25"/>
    <row r="820" ht="45.75" customHeight="1" x14ac:dyDescent="0.25"/>
    <row r="821" ht="45.75" customHeight="1" x14ac:dyDescent="0.25"/>
    <row r="822" ht="45.75" customHeight="1" x14ac:dyDescent="0.25"/>
    <row r="823" ht="45.75" customHeight="1" x14ac:dyDescent="0.25"/>
    <row r="824" ht="45.75" customHeight="1" x14ac:dyDescent="0.25"/>
    <row r="825" ht="45.75" customHeight="1" x14ac:dyDescent="0.25"/>
    <row r="826" ht="45.75" customHeight="1" x14ac:dyDescent="0.25"/>
    <row r="827" ht="45.75" customHeight="1" x14ac:dyDescent="0.25"/>
    <row r="828" ht="45.75" customHeight="1" x14ac:dyDescent="0.25"/>
    <row r="829" ht="45.75" customHeight="1" x14ac:dyDescent="0.25"/>
    <row r="830" ht="45.75" customHeight="1" x14ac:dyDescent="0.25"/>
    <row r="831" ht="45.75" customHeight="1" x14ac:dyDescent="0.25"/>
    <row r="832" ht="45.75" customHeight="1" x14ac:dyDescent="0.25"/>
    <row r="833" ht="45.75" customHeight="1" x14ac:dyDescent="0.25"/>
    <row r="834" ht="45.75" customHeight="1" x14ac:dyDescent="0.25"/>
    <row r="835" ht="45.75" customHeight="1" x14ac:dyDescent="0.25"/>
    <row r="836" ht="45.75" customHeight="1" x14ac:dyDescent="0.25"/>
    <row r="837" ht="45.75" customHeight="1" x14ac:dyDescent="0.25"/>
    <row r="838" ht="45.75" customHeight="1" x14ac:dyDescent="0.25"/>
    <row r="839" ht="45.75" customHeight="1" x14ac:dyDescent="0.25"/>
    <row r="840" ht="45.75" customHeight="1" x14ac:dyDescent="0.25"/>
    <row r="841" ht="45.75" customHeight="1" x14ac:dyDescent="0.25"/>
    <row r="842" ht="45.75" customHeight="1" x14ac:dyDescent="0.25"/>
    <row r="843" ht="45.75" customHeight="1" x14ac:dyDescent="0.25"/>
    <row r="844" ht="45.75" customHeight="1" x14ac:dyDescent="0.25"/>
    <row r="845" ht="45.75" customHeight="1" x14ac:dyDescent="0.25"/>
    <row r="846" ht="45.75" customHeight="1" x14ac:dyDescent="0.25"/>
    <row r="847" ht="45.75" customHeight="1" x14ac:dyDescent="0.25"/>
    <row r="848" ht="45.75" customHeight="1" x14ac:dyDescent="0.25"/>
    <row r="849" ht="45.75" customHeight="1" x14ac:dyDescent="0.25"/>
    <row r="850" ht="45.75" customHeight="1" x14ac:dyDescent="0.25"/>
    <row r="851" ht="45.75" customHeight="1" x14ac:dyDescent="0.25"/>
    <row r="852" ht="45.75" customHeight="1" x14ac:dyDescent="0.25"/>
    <row r="853" ht="45.75" customHeight="1" x14ac:dyDescent="0.25"/>
    <row r="854" ht="45.75" customHeight="1" x14ac:dyDescent="0.25"/>
    <row r="855" ht="45.75" customHeight="1" x14ac:dyDescent="0.25"/>
    <row r="856" ht="45.75" customHeight="1" x14ac:dyDescent="0.25"/>
    <row r="857" ht="45.75" customHeight="1" x14ac:dyDescent="0.25"/>
    <row r="858" ht="45.75" customHeight="1" x14ac:dyDescent="0.25"/>
    <row r="859" ht="45.75" customHeight="1" x14ac:dyDescent="0.25"/>
    <row r="860" ht="45.75" customHeight="1" x14ac:dyDescent="0.25"/>
    <row r="861" ht="45.75" customHeight="1" x14ac:dyDescent="0.25"/>
    <row r="862" ht="45.75" customHeight="1" x14ac:dyDescent="0.25"/>
    <row r="863" ht="45.75" customHeight="1" x14ac:dyDescent="0.25"/>
    <row r="864" ht="45.75" customHeight="1" x14ac:dyDescent="0.25"/>
    <row r="865" ht="45.75" customHeight="1" x14ac:dyDescent="0.25"/>
    <row r="866" ht="45.75" customHeight="1" x14ac:dyDescent="0.25"/>
    <row r="867" ht="45.75" customHeight="1" x14ac:dyDescent="0.25"/>
    <row r="868" ht="45.75" customHeight="1" x14ac:dyDescent="0.25"/>
    <row r="869" ht="45.75" customHeight="1" x14ac:dyDescent="0.25"/>
    <row r="870" ht="45.75" customHeight="1" x14ac:dyDescent="0.25"/>
    <row r="871" ht="45.75" customHeight="1" x14ac:dyDescent="0.25"/>
    <row r="872" ht="45.75" customHeight="1" x14ac:dyDescent="0.25"/>
    <row r="873" ht="45.75" customHeight="1" x14ac:dyDescent="0.25"/>
    <row r="874" ht="45.75" customHeight="1" x14ac:dyDescent="0.25"/>
    <row r="875" ht="45.75" customHeight="1" x14ac:dyDescent="0.25"/>
    <row r="876" ht="45.75" customHeight="1" x14ac:dyDescent="0.25"/>
    <row r="877" ht="45.75" customHeight="1" x14ac:dyDescent="0.25"/>
    <row r="878" ht="45.75" customHeight="1" x14ac:dyDescent="0.25"/>
    <row r="879" ht="45.75" customHeight="1" x14ac:dyDescent="0.25"/>
    <row r="880" ht="45.75" customHeight="1" x14ac:dyDescent="0.25"/>
    <row r="881" ht="45.75" customHeight="1" x14ac:dyDescent="0.25"/>
    <row r="882" ht="45.75" customHeight="1" x14ac:dyDescent="0.25"/>
    <row r="883" ht="45.75" customHeight="1" x14ac:dyDescent="0.25"/>
    <row r="884" ht="45.75" customHeight="1" x14ac:dyDescent="0.25"/>
    <row r="885" ht="45.75" customHeight="1" x14ac:dyDescent="0.25"/>
    <row r="886" ht="45.75" customHeight="1" x14ac:dyDescent="0.25"/>
    <row r="887" ht="45.75" customHeight="1" x14ac:dyDescent="0.25"/>
    <row r="888" ht="45.75" customHeight="1" x14ac:dyDescent="0.25"/>
    <row r="889" ht="45.75" customHeight="1" x14ac:dyDescent="0.25"/>
    <row r="890" ht="45.75" customHeight="1" x14ac:dyDescent="0.25"/>
    <row r="891" ht="45.75" customHeight="1" x14ac:dyDescent="0.25"/>
    <row r="892" ht="45.75" customHeight="1" x14ac:dyDescent="0.25"/>
    <row r="893" ht="45.75" customHeight="1" x14ac:dyDescent="0.25"/>
    <row r="894" ht="45.75" customHeight="1" x14ac:dyDescent="0.25"/>
    <row r="895" ht="45.75" customHeight="1" x14ac:dyDescent="0.25"/>
    <row r="896" ht="45.75" customHeight="1" x14ac:dyDescent="0.25"/>
    <row r="897" ht="45.75" customHeight="1" x14ac:dyDescent="0.25"/>
    <row r="898" ht="45.75" customHeight="1" x14ac:dyDescent="0.25"/>
    <row r="899" ht="45.75" customHeight="1" x14ac:dyDescent="0.25"/>
    <row r="900" ht="45.75" customHeight="1" x14ac:dyDescent="0.25"/>
    <row r="901" ht="45.75" customHeight="1" x14ac:dyDescent="0.25"/>
    <row r="902" ht="45.75" customHeight="1" x14ac:dyDescent="0.25"/>
    <row r="903" ht="45.75" customHeight="1" x14ac:dyDescent="0.25"/>
    <row r="904" ht="45.75" customHeight="1" x14ac:dyDescent="0.25"/>
    <row r="905" ht="45.75" customHeight="1" x14ac:dyDescent="0.25"/>
    <row r="906" ht="45.75" customHeight="1" x14ac:dyDescent="0.25"/>
    <row r="907" ht="45.75" customHeight="1" x14ac:dyDescent="0.25"/>
    <row r="908" ht="45.75" customHeight="1" x14ac:dyDescent="0.25"/>
    <row r="909" ht="45.75" customHeight="1" x14ac:dyDescent="0.25"/>
    <row r="910" ht="45.75" customHeight="1" x14ac:dyDescent="0.25"/>
    <row r="911" ht="45.75" customHeight="1" x14ac:dyDescent="0.25"/>
    <row r="912" ht="45.75" customHeight="1" x14ac:dyDescent="0.25"/>
    <row r="913" ht="45.75" customHeight="1" x14ac:dyDescent="0.25"/>
    <row r="914" ht="45.75" customHeight="1" x14ac:dyDescent="0.25"/>
    <row r="915" ht="45.75" customHeight="1" x14ac:dyDescent="0.25"/>
    <row r="916" ht="45.75" customHeight="1" x14ac:dyDescent="0.25"/>
    <row r="917" ht="45.75" customHeight="1" x14ac:dyDescent="0.25"/>
    <row r="918" ht="45.75" customHeight="1" x14ac:dyDescent="0.25"/>
    <row r="919" ht="45.75" customHeight="1" x14ac:dyDescent="0.25"/>
    <row r="920" ht="45.75" customHeight="1" x14ac:dyDescent="0.25"/>
    <row r="921" ht="45.75" customHeight="1" x14ac:dyDescent="0.25"/>
    <row r="922" ht="45.75" customHeight="1" x14ac:dyDescent="0.25"/>
    <row r="923" ht="45.75" customHeight="1" x14ac:dyDescent="0.25"/>
    <row r="924" ht="45.75" customHeight="1" x14ac:dyDescent="0.25"/>
    <row r="925" ht="45.75" customHeight="1" x14ac:dyDescent="0.25"/>
    <row r="926" ht="45.75" customHeight="1" x14ac:dyDescent="0.25"/>
    <row r="927" ht="45.75" customHeight="1" x14ac:dyDescent="0.25"/>
    <row r="928" ht="45.75" customHeight="1" x14ac:dyDescent="0.25"/>
    <row r="929" ht="45.75" customHeight="1" x14ac:dyDescent="0.25"/>
    <row r="930" ht="45.75" customHeight="1" x14ac:dyDescent="0.25"/>
    <row r="931" ht="45.75" customHeight="1" x14ac:dyDescent="0.25"/>
    <row r="932" ht="45.75" customHeight="1" x14ac:dyDescent="0.25"/>
    <row r="933" ht="45.75" customHeight="1" x14ac:dyDescent="0.25"/>
    <row r="934" ht="45.75" customHeight="1" x14ac:dyDescent="0.25"/>
    <row r="935" ht="45.75" customHeight="1" x14ac:dyDescent="0.25"/>
    <row r="936" ht="45.75" customHeight="1" x14ac:dyDescent="0.25"/>
    <row r="937" ht="45.75" customHeight="1" x14ac:dyDescent="0.25"/>
    <row r="938" ht="45.75" customHeight="1" x14ac:dyDescent="0.25"/>
    <row r="939" ht="45.75" customHeight="1" x14ac:dyDescent="0.25"/>
    <row r="940" ht="45.75" customHeight="1" x14ac:dyDescent="0.25"/>
    <row r="941" ht="45.75" customHeight="1" x14ac:dyDescent="0.25"/>
    <row r="942" ht="45.75" customHeight="1" x14ac:dyDescent="0.25"/>
    <row r="943" ht="45.75" customHeight="1" x14ac:dyDescent="0.25"/>
    <row r="944" ht="45.75" customHeight="1" x14ac:dyDescent="0.25"/>
    <row r="945" ht="45.75" customHeight="1" x14ac:dyDescent="0.25"/>
    <row r="946" ht="45.75" customHeight="1" x14ac:dyDescent="0.25"/>
    <row r="947" ht="45.75" customHeight="1" x14ac:dyDescent="0.25"/>
    <row r="948" ht="45.75" customHeight="1" x14ac:dyDescent="0.25"/>
    <row r="949" ht="45.75" customHeight="1" x14ac:dyDescent="0.25"/>
    <row r="950" ht="45.75" customHeight="1" x14ac:dyDescent="0.25"/>
    <row r="951" ht="45.75" customHeight="1" x14ac:dyDescent="0.25"/>
    <row r="952" ht="45.75" customHeight="1" x14ac:dyDescent="0.25"/>
    <row r="953" ht="45.75" customHeight="1" x14ac:dyDescent="0.25"/>
    <row r="954" ht="45.75" customHeight="1" x14ac:dyDescent="0.25"/>
    <row r="955" ht="45.75" customHeight="1" x14ac:dyDescent="0.25"/>
    <row r="956" ht="45.75" customHeight="1" x14ac:dyDescent="0.25"/>
    <row r="957" ht="45.75" customHeight="1" x14ac:dyDescent="0.25"/>
    <row r="958" ht="45.75" customHeight="1" x14ac:dyDescent="0.25"/>
    <row r="959" ht="45.75" customHeight="1" x14ac:dyDescent="0.25"/>
    <row r="960" ht="45.75" customHeight="1" x14ac:dyDescent="0.25"/>
    <row r="961" ht="45.75" customHeight="1" x14ac:dyDescent="0.25"/>
    <row r="962" ht="45.75" customHeight="1" x14ac:dyDescent="0.25"/>
    <row r="963" ht="45.75" customHeight="1" x14ac:dyDescent="0.25"/>
    <row r="964" ht="45.75" customHeight="1" x14ac:dyDescent="0.25"/>
    <row r="965" ht="45.75" customHeight="1" x14ac:dyDescent="0.25"/>
    <row r="966" ht="45.75" customHeight="1" x14ac:dyDescent="0.25"/>
    <row r="967" ht="45.75" customHeight="1" x14ac:dyDescent="0.25"/>
    <row r="968" ht="45.75" customHeight="1" x14ac:dyDescent="0.25"/>
    <row r="969" ht="45.75" customHeight="1" x14ac:dyDescent="0.25"/>
    <row r="970" ht="45.75" customHeight="1" x14ac:dyDescent="0.25"/>
    <row r="971" ht="45.75" customHeight="1" x14ac:dyDescent="0.25"/>
    <row r="972" ht="45.75" customHeight="1" x14ac:dyDescent="0.25"/>
    <row r="973" ht="45.75" customHeight="1" x14ac:dyDescent="0.25"/>
    <row r="974" ht="45.75" customHeight="1" x14ac:dyDescent="0.25"/>
    <row r="975" ht="45.75" customHeight="1" x14ac:dyDescent="0.25"/>
    <row r="976" ht="45.75" customHeight="1" x14ac:dyDescent="0.25"/>
    <row r="977" ht="45.75" customHeight="1" x14ac:dyDescent="0.25"/>
    <row r="978" ht="45.75" customHeight="1" x14ac:dyDescent="0.25"/>
    <row r="979" ht="45.75" customHeight="1" x14ac:dyDescent="0.25"/>
    <row r="980" ht="45.75" customHeight="1" x14ac:dyDescent="0.25"/>
    <row r="981" ht="45.75" customHeight="1" x14ac:dyDescent="0.25"/>
    <row r="982" ht="45.75" customHeight="1" x14ac:dyDescent="0.25"/>
    <row r="983" ht="45.75" customHeight="1" x14ac:dyDescent="0.25"/>
    <row r="984" ht="45.75" customHeight="1" x14ac:dyDescent="0.25"/>
    <row r="985" ht="45.75" customHeight="1" x14ac:dyDescent="0.25"/>
    <row r="986" ht="45.75" customHeight="1" x14ac:dyDescent="0.25"/>
    <row r="987" ht="45.75" customHeight="1" x14ac:dyDescent="0.25"/>
    <row r="988" ht="45.75" customHeight="1" x14ac:dyDescent="0.25"/>
    <row r="989" ht="45.75" customHeight="1" x14ac:dyDescent="0.25"/>
    <row r="990" ht="45.75" customHeight="1" x14ac:dyDescent="0.25"/>
    <row r="991" ht="45.75" customHeight="1" x14ac:dyDescent="0.25"/>
    <row r="992" ht="45.75" customHeight="1" x14ac:dyDescent="0.25"/>
    <row r="993" ht="45.75" customHeight="1" x14ac:dyDescent="0.25"/>
    <row r="994" ht="45.75" customHeight="1" x14ac:dyDescent="0.25"/>
    <row r="995" ht="45.75" customHeight="1" x14ac:dyDescent="0.25"/>
    <row r="996" ht="45.75" customHeight="1" x14ac:dyDescent="0.25"/>
    <row r="997" ht="45.75" customHeight="1" x14ac:dyDescent="0.25"/>
    <row r="998" ht="45.75" customHeight="1" x14ac:dyDescent="0.25"/>
    <row r="999" ht="45.75" customHeight="1" x14ac:dyDescent="0.25"/>
    <row r="1000" ht="45.75" customHeight="1" x14ac:dyDescent="0.25"/>
    <row r="1001" ht="45.75" customHeight="1" x14ac:dyDescent="0.25"/>
    <row r="1002" ht="45.75" customHeight="1" x14ac:dyDescent="0.25"/>
    <row r="1003" ht="45.75" customHeight="1" x14ac:dyDescent="0.25"/>
    <row r="1004" ht="45.75" customHeight="1" x14ac:dyDescent="0.25"/>
    <row r="1005" ht="45.75" customHeight="1" x14ac:dyDescent="0.25"/>
    <row r="1006" ht="45.75" customHeight="1" x14ac:dyDescent="0.25"/>
    <row r="1007" ht="45.75" customHeight="1" x14ac:dyDescent="0.25"/>
    <row r="1008" ht="45.75" customHeight="1" x14ac:dyDescent="0.25"/>
    <row r="1009" ht="45.75" customHeight="1" x14ac:dyDescent="0.25"/>
    <row r="1010" ht="45.75" customHeight="1" x14ac:dyDescent="0.25"/>
    <row r="1011" ht="45.75" customHeight="1" x14ac:dyDescent="0.25"/>
    <row r="1012" ht="45.75" customHeight="1" x14ac:dyDescent="0.25"/>
    <row r="1013" ht="45.75" customHeight="1" x14ac:dyDescent="0.25"/>
    <row r="1014" ht="45.75" customHeight="1" x14ac:dyDescent="0.25"/>
    <row r="1015" ht="45.75" customHeight="1" x14ac:dyDescent="0.25"/>
    <row r="1016" ht="45.75" customHeight="1" x14ac:dyDescent="0.25"/>
    <row r="1017" ht="45.75" customHeight="1" x14ac:dyDescent="0.25"/>
    <row r="1018" ht="45.75" customHeight="1" x14ac:dyDescent="0.25"/>
    <row r="1019" ht="45.75" customHeight="1" x14ac:dyDescent="0.25"/>
    <row r="1020" ht="45.75" customHeight="1" x14ac:dyDescent="0.25"/>
    <row r="1021" ht="45.75" customHeight="1" x14ac:dyDescent="0.25"/>
    <row r="1022" ht="45.75" customHeight="1" x14ac:dyDescent="0.25"/>
    <row r="1023" ht="45.75" customHeight="1" x14ac:dyDescent="0.25"/>
    <row r="1024" ht="45.75" customHeight="1" x14ac:dyDescent="0.25"/>
    <row r="1025" ht="45.75" customHeight="1" x14ac:dyDescent="0.25"/>
    <row r="1026" ht="45.75" customHeight="1" x14ac:dyDescent="0.25"/>
    <row r="1027" ht="45.75" customHeight="1" x14ac:dyDescent="0.25"/>
    <row r="1028" ht="45.75" customHeight="1" x14ac:dyDescent="0.25"/>
    <row r="1029" ht="45.75" customHeight="1" x14ac:dyDescent="0.25"/>
    <row r="1030" ht="45.75" customHeight="1" x14ac:dyDescent="0.25"/>
    <row r="1031" ht="45.75" customHeight="1" x14ac:dyDescent="0.25"/>
    <row r="1032" ht="45.75" customHeight="1" x14ac:dyDescent="0.25"/>
    <row r="1033" ht="45.75" customHeight="1" x14ac:dyDescent="0.25"/>
    <row r="1034" ht="45.75" customHeight="1" x14ac:dyDescent="0.25"/>
    <row r="1035" ht="45.75" customHeight="1" x14ac:dyDescent="0.25"/>
    <row r="1036" ht="45.75" customHeight="1" x14ac:dyDescent="0.25"/>
    <row r="1037" ht="45.75" customHeight="1" x14ac:dyDescent="0.25"/>
    <row r="1038" ht="45.75" customHeight="1" x14ac:dyDescent="0.25"/>
    <row r="1039" ht="45.75" customHeight="1" x14ac:dyDescent="0.25"/>
    <row r="1040" ht="45.75" customHeight="1" x14ac:dyDescent="0.25"/>
    <row r="1041" ht="45.75" customHeight="1" x14ac:dyDescent="0.25"/>
    <row r="1042" ht="45.75" customHeight="1" x14ac:dyDescent="0.25"/>
    <row r="1043" ht="45.75" customHeight="1" x14ac:dyDescent="0.25"/>
    <row r="1044" ht="45.75" customHeight="1" x14ac:dyDescent="0.25"/>
    <row r="1045" ht="45.75" customHeight="1" x14ac:dyDescent="0.25"/>
    <row r="1046" ht="45.75" customHeight="1" x14ac:dyDescent="0.25"/>
    <row r="1047" ht="45.75" customHeight="1" x14ac:dyDescent="0.25"/>
    <row r="1048" ht="45.75" customHeight="1" x14ac:dyDescent="0.25"/>
    <row r="1049" ht="45.75" customHeight="1" x14ac:dyDescent="0.25"/>
    <row r="1050" ht="45.75" customHeight="1" x14ac:dyDescent="0.25"/>
    <row r="1051" ht="45.75" customHeight="1" x14ac:dyDescent="0.25"/>
    <row r="1052" ht="45.75" customHeight="1" x14ac:dyDescent="0.25"/>
    <row r="1053" ht="45.75" customHeight="1" x14ac:dyDescent="0.25"/>
    <row r="1054" ht="45.75" customHeight="1" x14ac:dyDescent="0.25"/>
    <row r="1055" ht="45.75" customHeight="1" x14ac:dyDescent="0.25"/>
    <row r="1056" ht="45.75" customHeight="1" x14ac:dyDescent="0.25"/>
    <row r="1057" ht="45.75" customHeight="1" x14ac:dyDescent="0.25"/>
    <row r="1058" ht="45.75" customHeight="1" x14ac:dyDescent="0.25"/>
    <row r="1059" ht="45.75" customHeight="1" x14ac:dyDescent="0.25"/>
    <row r="1060" ht="45.75" customHeight="1" x14ac:dyDescent="0.25"/>
    <row r="1061" ht="45.75" customHeight="1" x14ac:dyDescent="0.25"/>
    <row r="1062" ht="45.75" customHeight="1" x14ac:dyDescent="0.25"/>
    <row r="1063" ht="45.75" customHeight="1" x14ac:dyDescent="0.25"/>
    <row r="1064" ht="45.75" customHeight="1" x14ac:dyDescent="0.25"/>
    <row r="1065" ht="45.75" customHeight="1" x14ac:dyDescent="0.25"/>
    <row r="1066" ht="45.75" customHeight="1" x14ac:dyDescent="0.25"/>
    <row r="1067" ht="45.75" customHeight="1" x14ac:dyDescent="0.25"/>
    <row r="1068" ht="45.75" customHeight="1" x14ac:dyDescent="0.25"/>
    <row r="1069" ht="45.75" customHeight="1" x14ac:dyDescent="0.25"/>
    <row r="1070" ht="45.75" customHeight="1" x14ac:dyDescent="0.25"/>
    <row r="1071" ht="45.75" customHeight="1" x14ac:dyDescent="0.25"/>
    <row r="1072" ht="45.75" customHeight="1" x14ac:dyDescent="0.25"/>
    <row r="1073" ht="45.75" customHeight="1" x14ac:dyDescent="0.25"/>
    <row r="1074" ht="45.75" customHeight="1" x14ac:dyDescent="0.25"/>
    <row r="1075" ht="45.75" customHeight="1" x14ac:dyDescent="0.25"/>
    <row r="1076" ht="45.75" customHeight="1" x14ac:dyDescent="0.25"/>
    <row r="1077" ht="45.75" customHeight="1" x14ac:dyDescent="0.25"/>
    <row r="1078" ht="45.75" customHeight="1" x14ac:dyDescent="0.25"/>
    <row r="1079" ht="45.75" customHeight="1" x14ac:dyDescent="0.25"/>
    <row r="1080" ht="45.75" customHeight="1" x14ac:dyDescent="0.25"/>
    <row r="1081" ht="45.75" customHeight="1" x14ac:dyDescent="0.25"/>
    <row r="1082" ht="45.75" customHeight="1" x14ac:dyDescent="0.25"/>
    <row r="1083" ht="45.75" customHeight="1" x14ac:dyDescent="0.25"/>
    <row r="1084" ht="45.75" customHeight="1" x14ac:dyDescent="0.25"/>
    <row r="1085" ht="45.75" customHeight="1" x14ac:dyDescent="0.25"/>
    <row r="1086" ht="45.75" customHeight="1" x14ac:dyDescent="0.25"/>
    <row r="1087" ht="45.75" customHeight="1" x14ac:dyDescent="0.25"/>
    <row r="1088" ht="45.75" customHeight="1" x14ac:dyDescent="0.25"/>
    <row r="1089" ht="45.75" customHeight="1" x14ac:dyDescent="0.25"/>
    <row r="1090" ht="45.75" customHeight="1" x14ac:dyDescent="0.25"/>
    <row r="1091" ht="45.75" customHeight="1" x14ac:dyDescent="0.25"/>
    <row r="1092" ht="45.75" customHeight="1" x14ac:dyDescent="0.25"/>
    <row r="1093" ht="45.75" customHeight="1" x14ac:dyDescent="0.25"/>
    <row r="1094" ht="45.75" customHeight="1" x14ac:dyDescent="0.25"/>
    <row r="1095" ht="45.75" customHeight="1" x14ac:dyDescent="0.25"/>
    <row r="1096" ht="45.75" customHeight="1" x14ac:dyDescent="0.25"/>
    <row r="1097" ht="45.75" customHeight="1" x14ac:dyDescent="0.25"/>
    <row r="1098" ht="45.75" customHeight="1" x14ac:dyDescent="0.25"/>
    <row r="1099" ht="45.75" customHeight="1" x14ac:dyDescent="0.25"/>
    <row r="1100" ht="45.75" customHeight="1" x14ac:dyDescent="0.25"/>
    <row r="1101" ht="45.75" customHeight="1" x14ac:dyDescent="0.25"/>
    <row r="1102" ht="45.75" customHeight="1" x14ac:dyDescent="0.25"/>
    <row r="1103" ht="45.75" customHeight="1" x14ac:dyDescent="0.25"/>
    <row r="1104" ht="45.75" customHeight="1" x14ac:dyDescent="0.25"/>
    <row r="1105" ht="45.75" customHeight="1" x14ac:dyDescent="0.25"/>
  </sheetData>
  <mergeCells count="2">
    <mergeCell ref="A1:B1"/>
    <mergeCell ref="C1:M8"/>
  </mergeCells>
  <conditionalFormatting sqref="B3">
    <cfRule type="colorScale" priority="3">
      <colorScale>
        <cfvo type="num" val="0"/>
        <cfvo type="formula" val="$B$2/2"/>
        <cfvo type="formula" val="$B$2"/>
        <color rgb="FF63BE7B"/>
        <color rgb="FFFFEB84"/>
        <color rgb="FFF8696B"/>
      </colorScale>
    </cfRule>
  </conditionalFormatting>
  <conditionalFormatting sqref="B4">
    <cfRule type="dataBar" priority="4">
      <dataBar>
        <cfvo type="num" val="0"/>
        <cfvo type="num" val="100"/>
        <color rgb="FF63C384"/>
      </dataBar>
      <extLst>
        <ext xmlns:x14="http://schemas.microsoft.com/office/spreadsheetml/2009/9/main" uri="{B025F937-C7B1-47D3-B67F-A62EFF666E3E}">
          <x14:id>{22D60DE7-8DDE-4D38-BA68-4B9A57CB1A49}</x14:id>
        </ext>
      </extLst>
    </cfRule>
  </conditionalFormatting>
  <conditionalFormatting sqref="B5">
    <cfRule type="colorScale" priority="2">
      <colorScale>
        <cfvo type="formula" val="$B$2"/>
        <cfvo type="formula" val="$B$2/2"/>
        <cfvo type="num" val="0"/>
        <color rgb="FFF8696B"/>
        <color rgb="FFFFEB84"/>
        <color rgb="FF63BE7B"/>
      </colorScale>
    </cfRule>
  </conditionalFormatting>
  <conditionalFormatting sqref="B6:B8">
    <cfRule type="dataBar" priority="1">
      <dataBar>
        <cfvo type="num" val="0"/>
        <cfvo type="num" val="100"/>
        <color rgb="FF63C384"/>
      </dataBar>
      <extLst>
        <ext xmlns:x14="http://schemas.microsoft.com/office/spreadsheetml/2009/9/main" uri="{B025F937-C7B1-47D3-B67F-A62EFF666E3E}">
          <x14:id>{5A3F733A-896C-44D9-899B-3628A3A91A67}</x14:id>
        </ext>
      </extLst>
    </cfRule>
  </conditionalFormatting>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22D60DE7-8DDE-4D38-BA68-4B9A57CB1A49}">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5A3F733A-896C-44D9-899B-3628A3A91A67}">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B6:B8</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01DA3-BFAA-4237-88A2-E949C81106C0}">
  <sheetPr codeName="Feuil14">
    <tabColor theme="0"/>
  </sheetPr>
  <dimension ref="A1:BB1013"/>
  <sheetViews>
    <sheetView zoomScale="70" zoomScaleNormal="70" workbookViewId="0">
      <pane xSplit="2" ySplit="10" topLeftCell="C11" activePane="bottomRight" state="frozen"/>
      <selection pane="topRight" activeCell="C1" sqref="C1"/>
      <selection pane="bottomLeft" activeCell="A11" sqref="A11"/>
      <selection pane="bottomRight" activeCell="N1" sqref="N1:N1048576"/>
    </sheetView>
  </sheetViews>
  <sheetFormatPr baseColWidth="10" defaultRowHeight="15" x14ac:dyDescent="0.25"/>
  <cols>
    <col min="1" max="1" width="36.28515625" customWidth="1"/>
    <col min="2" max="2" width="30.28515625" customWidth="1"/>
    <col min="3" max="3" width="14" customWidth="1"/>
    <col min="4" max="4" width="13.85546875" customWidth="1"/>
    <col min="5" max="5" width="19" customWidth="1"/>
    <col min="6" max="6" width="17.5703125" customWidth="1"/>
    <col min="7" max="7" width="19.28515625" customWidth="1"/>
    <col min="8" max="8" width="21.42578125" customWidth="1"/>
    <col min="9" max="9" width="17.85546875" customWidth="1"/>
    <col min="10" max="10" width="18.85546875" customWidth="1"/>
    <col min="11" max="11" width="18" customWidth="1"/>
    <col min="12" max="12" width="18.5703125" customWidth="1"/>
    <col min="13" max="13" width="19.28515625" customWidth="1"/>
    <col min="14" max="14" width="32.85546875" hidden="1" customWidth="1"/>
  </cols>
  <sheetData>
    <row r="1" spans="1:54" ht="20.100000000000001" customHeight="1" x14ac:dyDescent="0.25">
      <c r="A1" s="280" t="s">
        <v>150</v>
      </c>
      <c r="B1" s="280"/>
      <c r="C1" s="281" t="s">
        <v>184</v>
      </c>
      <c r="D1" s="281"/>
      <c r="E1" s="281"/>
      <c r="F1" s="281"/>
      <c r="G1" s="281"/>
      <c r="H1" s="281"/>
      <c r="I1" s="281"/>
      <c r="J1" s="281"/>
      <c r="K1" s="281"/>
      <c r="L1" s="281"/>
      <c r="M1" s="281"/>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row>
    <row r="2" spans="1:54" ht="20.100000000000001" customHeight="1" x14ac:dyDescent="0.25">
      <c r="A2" t="s">
        <v>208</v>
      </c>
      <c r="B2" s="64"/>
      <c r="C2" s="281"/>
      <c r="D2" s="281"/>
      <c r="E2" s="281"/>
      <c r="F2" s="281"/>
      <c r="G2" s="281"/>
      <c r="H2" s="281"/>
      <c r="I2" s="281"/>
      <c r="J2" s="281"/>
      <c r="K2" s="281"/>
      <c r="L2" s="281"/>
      <c r="M2" s="281"/>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row>
    <row r="3" spans="1:54" ht="20.100000000000001" customHeight="1" x14ac:dyDescent="0.25">
      <c r="A3" t="s">
        <v>198</v>
      </c>
      <c r="B3" s="61" t="e">
        <f>SUM(Tableau9[Calcul somme montant engagé])</f>
        <v>#DIV/0!</v>
      </c>
      <c r="C3" s="281"/>
      <c r="D3" s="281"/>
      <c r="E3" s="281"/>
      <c r="F3" s="281"/>
      <c r="G3" s="281"/>
      <c r="H3" s="281"/>
      <c r="I3" s="281"/>
      <c r="J3" s="281"/>
      <c r="K3" s="281"/>
      <c r="L3" s="281"/>
      <c r="M3" s="281"/>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row>
    <row r="4" spans="1:54" ht="20.100000000000001" customHeight="1" x14ac:dyDescent="0.25">
      <c r="A4" s="75" t="s">
        <v>210</v>
      </c>
      <c r="B4" s="62" t="e">
        <f>(1-(B2-B3)/B2)*100</f>
        <v>#DIV/0!</v>
      </c>
      <c r="C4" s="281"/>
      <c r="D4" s="281"/>
      <c r="E4" s="281"/>
      <c r="F4" s="281"/>
      <c r="G4" s="281"/>
      <c r="H4" s="281"/>
      <c r="I4" s="281"/>
      <c r="J4" s="281"/>
      <c r="K4" s="281"/>
      <c r="L4" s="281"/>
      <c r="M4" s="281"/>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3"/>
      <c r="AP4" s="43"/>
      <c r="AQ4" s="43"/>
      <c r="AR4" s="43"/>
      <c r="AS4" s="43"/>
      <c r="AT4" s="43"/>
      <c r="AU4" s="43"/>
      <c r="AV4" s="43"/>
      <c r="AW4" s="43"/>
      <c r="AX4" s="43"/>
      <c r="AY4" s="43"/>
      <c r="AZ4" s="43"/>
      <c r="BA4" s="43"/>
      <c r="BB4" s="43"/>
    </row>
    <row r="5" spans="1:54" ht="20.100000000000001" customHeight="1" x14ac:dyDescent="0.25">
      <c r="A5" s="201" t="s">
        <v>228</v>
      </c>
      <c r="B5" s="61" t="e">
        <f>B2-B3</f>
        <v>#DIV/0!</v>
      </c>
      <c r="C5" s="281"/>
      <c r="D5" s="281"/>
      <c r="E5" s="281"/>
      <c r="F5" s="281"/>
      <c r="G5" s="281"/>
      <c r="H5" s="281"/>
      <c r="I5" s="281"/>
      <c r="J5" s="281"/>
      <c r="K5" s="281"/>
      <c r="L5" s="281"/>
      <c r="M5" s="281"/>
      <c r="N5" s="43"/>
      <c r="O5" s="43"/>
      <c r="P5" s="43"/>
      <c r="Q5" s="43"/>
      <c r="R5" s="43"/>
      <c r="S5" s="43"/>
      <c r="T5" s="43"/>
      <c r="U5" s="43"/>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row>
    <row r="6" spans="1:54" ht="20.100000000000001" customHeight="1" x14ac:dyDescent="0.25">
      <c r="A6" s="201" t="s">
        <v>229</v>
      </c>
      <c r="B6" s="62" t="e">
        <f>((B2-B3)/B2)*100</f>
        <v>#DIV/0!</v>
      </c>
      <c r="C6" s="281"/>
      <c r="D6" s="281"/>
      <c r="E6" s="281"/>
      <c r="F6" s="281"/>
      <c r="G6" s="281"/>
      <c r="H6" s="281"/>
      <c r="I6" s="281"/>
      <c r="J6" s="281"/>
      <c r="K6" s="281"/>
      <c r="L6" s="281"/>
      <c r="M6" s="281"/>
      <c r="N6" s="43"/>
      <c r="O6" s="43"/>
      <c r="P6" s="43"/>
      <c r="Q6" s="43"/>
      <c r="R6" s="43"/>
      <c r="S6" s="43"/>
      <c r="T6" s="43"/>
      <c r="U6" s="43"/>
      <c r="V6" s="43"/>
      <c r="W6" s="43"/>
      <c r="X6" s="43"/>
      <c r="Y6" s="43"/>
      <c r="Z6" s="43"/>
      <c r="AA6" s="43"/>
      <c r="AB6" s="43"/>
      <c r="AC6" s="43"/>
      <c r="AD6" s="43"/>
      <c r="AE6" s="43"/>
      <c r="AF6" s="43"/>
      <c r="AG6" s="43"/>
      <c r="AH6" s="43"/>
      <c r="AI6" s="43"/>
      <c r="AJ6" s="43"/>
      <c r="AK6" s="43"/>
      <c r="AL6" s="43"/>
      <c r="AM6" s="43"/>
      <c r="AN6" s="43"/>
      <c r="AO6" s="43"/>
      <c r="AP6" s="43"/>
      <c r="AQ6" s="43"/>
      <c r="AR6" s="43"/>
      <c r="AS6" s="43"/>
      <c r="AT6" s="43"/>
      <c r="AU6" s="43"/>
      <c r="AV6" s="43"/>
      <c r="AW6" s="43"/>
      <c r="AX6" s="43"/>
      <c r="AY6" s="43"/>
      <c r="AZ6" s="43"/>
      <c r="BA6" s="43"/>
      <c r="BB6" s="43"/>
    </row>
    <row r="7" spans="1:54" ht="20.100000000000001" customHeight="1" x14ac:dyDescent="0.25">
      <c r="A7" t="s">
        <v>205</v>
      </c>
      <c r="B7" s="62"/>
      <c r="C7" s="281"/>
      <c r="D7" s="281"/>
      <c r="E7" s="281"/>
      <c r="F7" s="281"/>
      <c r="G7" s="281"/>
      <c r="H7" s="281"/>
      <c r="I7" s="281"/>
      <c r="J7" s="281"/>
      <c r="K7" s="281"/>
      <c r="L7" s="281"/>
      <c r="M7" s="281"/>
      <c r="N7" s="43"/>
      <c r="O7" s="43"/>
      <c r="P7" s="43"/>
      <c r="Q7" s="43"/>
      <c r="R7" s="43"/>
      <c r="S7" s="43"/>
      <c r="T7" s="43"/>
      <c r="U7" s="43"/>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row>
    <row r="8" spans="1:54" ht="20.100000000000001" customHeight="1" x14ac:dyDescent="0.25">
      <c r="A8" t="s">
        <v>206</v>
      </c>
      <c r="B8" s="62"/>
      <c r="C8" s="281"/>
      <c r="D8" s="281"/>
      <c r="E8" s="281"/>
      <c r="F8" s="281"/>
      <c r="G8" s="281"/>
      <c r="H8" s="281"/>
      <c r="I8" s="281"/>
      <c r="J8" s="281"/>
      <c r="K8" s="281"/>
      <c r="L8" s="281"/>
      <c r="M8" s="281"/>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row>
    <row r="9" spans="1:54" x14ac:dyDescent="0.25">
      <c r="A9" s="43"/>
      <c r="B9" s="43"/>
      <c r="C9" s="218"/>
      <c r="D9" s="43"/>
      <c r="E9" s="43"/>
      <c r="F9" s="43"/>
      <c r="G9" s="43"/>
      <c r="H9" s="43"/>
      <c r="I9" s="43"/>
      <c r="J9" s="43"/>
      <c r="K9" s="43"/>
      <c r="L9" s="43"/>
      <c r="M9" s="43"/>
      <c r="N9" s="43"/>
      <c r="O9" s="43"/>
      <c r="P9" s="43"/>
      <c r="Q9" s="43"/>
      <c r="R9" s="43"/>
      <c r="S9" s="43"/>
      <c r="T9" s="43"/>
      <c r="U9" s="43"/>
      <c r="V9" s="43"/>
      <c r="W9" s="43"/>
      <c r="X9" s="43"/>
      <c r="Y9" s="43"/>
      <c r="Z9" s="43"/>
      <c r="AA9" s="43"/>
      <c r="AB9" s="43"/>
      <c r="AC9" s="43"/>
      <c r="AD9" s="43"/>
      <c r="AE9" s="43"/>
      <c r="AF9" s="43"/>
      <c r="AG9" s="43"/>
      <c r="AH9" s="43"/>
      <c r="AI9" s="43"/>
      <c r="AJ9" s="43"/>
      <c r="AK9" s="43"/>
      <c r="AL9" s="43"/>
      <c r="AM9" s="43"/>
      <c r="AN9" s="43"/>
      <c r="AO9" s="43"/>
      <c r="AP9" s="43"/>
      <c r="AQ9" s="43"/>
      <c r="AR9" s="43"/>
      <c r="AS9" s="43"/>
      <c r="AT9" s="43"/>
      <c r="AU9" s="43"/>
      <c r="AV9" s="43"/>
      <c r="AW9" s="43"/>
      <c r="AX9" s="43"/>
      <c r="AY9" s="43"/>
      <c r="AZ9" s="43"/>
      <c r="BA9" s="43"/>
      <c r="BB9" s="43"/>
    </row>
    <row r="10" spans="1:54" ht="45.75" customHeight="1" x14ac:dyDescent="0.25">
      <c r="A10" s="215" t="s">
        <v>165</v>
      </c>
      <c r="B10" s="98" t="s">
        <v>154</v>
      </c>
      <c r="C10" s="98" t="s">
        <v>12</v>
      </c>
      <c r="D10" s="98" t="s">
        <v>13</v>
      </c>
      <c r="E10" s="99" t="s">
        <v>14</v>
      </c>
      <c r="F10" s="99" t="s">
        <v>230</v>
      </c>
      <c r="G10" s="154" t="s">
        <v>231</v>
      </c>
      <c r="H10" s="99" t="s">
        <v>151</v>
      </c>
      <c r="I10" s="99" t="s">
        <v>172</v>
      </c>
      <c r="J10" s="99" t="s">
        <v>227</v>
      </c>
      <c r="K10" s="97" t="s">
        <v>225</v>
      </c>
      <c r="L10" s="98" t="s">
        <v>226</v>
      </c>
      <c r="M10" s="216" t="s">
        <v>232</v>
      </c>
      <c r="N10" s="225" t="s">
        <v>233</v>
      </c>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row>
    <row r="11" spans="1:54" ht="45.75" customHeight="1" x14ac:dyDescent="0.25">
      <c r="A11" s="94"/>
      <c r="B11" s="79"/>
      <c r="C11" s="79"/>
      <c r="D11" s="79"/>
      <c r="E11" s="80"/>
      <c r="F11" s="80"/>
      <c r="G11" s="80"/>
      <c r="H11" s="80"/>
      <c r="I11" s="80"/>
      <c r="J11" s="80"/>
      <c r="K11" s="80">
        <f>SUMIF(A:A,Tableau9[[#This Row],[N° Commande]],I:I)</f>
        <v>0</v>
      </c>
      <c r="L11" s="104"/>
      <c r="M11" s="79"/>
      <c r="N11" s="43" t="e">
        <f>((SUMIF(Tableau9[N° Commande],Tableau9[N° Commande],Tableau9[Montant engagé])))/((COUNTIFS(Tableau9[N° Commande],Tableau9[[#This Row],[N° Commande]]))*(COUNTIFS(Tableau9[N° Commande],Tableau9[[#This Row],[N° Commande]])))</f>
        <v>#DIV/0!</v>
      </c>
      <c r="O11" s="43"/>
      <c r="P11" s="43"/>
      <c r="Q11" s="43"/>
      <c r="R11" s="43"/>
      <c r="S11" s="43"/>
      <c r="T11" s="43"/>
      <c r="U11" s="43"/>
      <c r="V11" s="43"/>
      <c r="W11" s="43"/>
      <c r="X11" s="43"/>
      <c r="Y11" s="43"/>
      <c r="Z11" s="43"/>
      <c r="AA11" s="43"/>
      <c r="AB11" s="43"/>
      <c r="AC11" s="43"/>
      <c r="AD11" s="43"/>
      <c r="AE11" s="43"/>
      <c r="AF11" s="43"/>
      <c r="AG11" s="43"/>
      <c r="AH11" s="43"/>
      <c r="AI11" s="43"/>
      <c r="AJ11" s="43"/>
      <c r="AK11" s="43"/>
      <c r="AL11" s="43"/>
      <c r="AM11" s="43"/>
      <c r="AN11" s="43"/>
      <c r="AO11" s="43"/>
      <c r="AP11" s="43"/>
      <c r="AQ11" s="43"/>
      <c r="AR11" s="43"/>
      <c r="AS11" s="43"/>
      <c r="AT11" s="43"/>
      <c r="AU11" s="43"/>
      <c r="AV11" s="43"/>
      <c r="AW11" s="43"/>
      <c r="AX11" s="43"/>
      <c r="AY11" s="43"/>
      <c r="AZ11" s="43"/>
      <c r="BA11" s="43"/>
      <c r="BB11" s="43"/>
    </row>
    <row r="12" spans="1:54" ht="45.75" customHeight="1" x14ac:dyDescent="0.25">
      <c r="A12" s="105"/>
      <c r="B12" s="106"/>
      <c r="C12" s="106"/>
      <c r="D12" s="106"/>
      <c r="E12" s="107"/>
      <c r="F12" s="107"/>
      <c r="G12" s="107"/>
      <c r="H12" s="108"/>
      <c r="I12" s="106"/>
      <c r="J12" s="106"/>
      <c r="K12" s="106"/>
      <c r="L12" s="109"/>
      <c r="M12" s="105"/>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3"/>
      <c r="AM12" s="43"/>
      <c r="AN12" s="43"/>
      <c r="AO12" s="43"/>
      <c r="AP12" s="43"/>
      <c r="AQ12" s="43"/>
      <c r="AR12" s="43"/>
      <c r="AS12" s="43"/>
      <c r="AT12" s="43"/>
      <c r="AU12" s="43"/>
      <c r="AV12" s="43"/>
      <c r="AW12" s="43"/>
      <c r="AX12" s="43"/>
      <c r="AY12" s="43"/>
      <c r="AZ12" s="43"/>
      <c r="BA12" s="43"/>
      <c r="BB12" s="43"/>
    </row>
    <row r="13" spans="1:54" s="43" customFormat="1" ht="45.75" customHeight="1" x14ac:dyDescent="0.25">
      <c r="A13" s="105"/>
      <c r="B13" s="106"/>
      <c r="C13" s="106"/>
      <c r="D13" s="106"/>
      <c r="E13" s="107"/>
      <c r="F13" s="107"/>
      <c r="G13" s="107"/>
      <c r="H13" s="106"/>
      <c r="I13" s="106"/>
      <c r="J13" s="106"/>
      <c r="K13" s="106"/>
      <c r="L13" s="109"/>
      <c r="M13" s="105"/>
    </row>
    <row r="14" spans="1:54" s="43" customFormat="1" ht="45.75" customHeight="1" x14ac:dyDescent="0.25">
      <c r="B14" s="75"/>
      <c r="C14" s="217"/>
      <c r="D14" s="75"/>
      <c r="E14" s="42"/>
      <c r="F14" s="42"/>
      <c r="G14" s="42"/>
      <c r="H14" s="75"/>
      <c r="I14" s="75"/>
      <c r="J14" s="75"/>
      <c r="K14" s="75"/>
      <c r="L14" s="76"/>
    </row>
    <row r="15" spans="1:54" s="43" customFormat="1" ht="45.75" customHeight="1" x14ac:dyDescent="0.25">
      <c r="B15" s="75"/>
      <c r="C15" s="75"/>
      <c r="D15" s="75"/>
      <c r="E15" s="42"/>
      <c r="F15" s="42"/>
      <c r="G15" s="42"/>
      <c r="H15" s="75"/>
      <c r="I15" s="75"/>
      <c r="J15" s="75"/>
      <c r="K15" s="75"/>
      <c r="L15" s="76"/>
    </row>
    <row r="16" spans="1:54" s="43" customFormat="1" ht="45.75" customHeight="1" x14ac:dyDescent="0.25">
      <c r="B16" s="75"/>
      <c r="C16" s="75"/>
      <c r="D16" s="75"/>
      <c r="E16" s="42"/>
      <c r="F16" s="42"/>
      <c r="G16" s="42"/>
      <c r="H16" s="75"/>
      <c r="I16" s="75"/>
      <c r="J16" s="75"/>
      <c r="K16" s="75"/>
      <c r="L16" s="76"/>
    </row>
    <row r="17" spans="2:12" s="43" customFormat="1" ht="45.75" customHeight="1" x14ac:dyDescent="0.25">
      <c r="B17" s="75"/>
      <c r="C17" s="75"/>
      <c r="D17" s="75"/>
      <c r="E17" s="42"/>
      <c r="F17" s="42"/>
      <c r="G17" s="42"/>
      <c r="H17" s="75"/>
      <c r="I17" s="75"/>
      <c r="J17" s="75"/>
      <c r="K17" s="75"/>
      <c r="L17" s="76"/>
    </row>
    <row r="18" spans="2:12" s="43" customFormat="1" ht="45.75" customHeight="1" x14ac:dyDescent="0.25">
      <c r="B18" s="75"/>
      <c r="C18" s="75"/>
      <c r="D18" s="75"/>
      <c r="E18" s="42"/>
      <c r="F18" s="42"/>
      <c r="G18" s="42"/>
      <c r="H18" s="75"/>
      <c r="I18" s="75"/>
      <c r="J18" s="75"/>
      <c r="K18" s="75"/>
      <c r="L18" s="76"/>
    </row>
    <row r="19" spans="2:12" s="43" customFormat="1" ht="45.75" customHeight="1" x14ac:dyDescent="0.25">
      <c r="B19" s="75"/>
      <c r="C19" s="75"/>
      <c r="D19" s="75"/>
      <c r="E19" s="42"/>
      <c r="F19" s="42"/>
      <c r="G19" s="42"/>
      <c r="H19" s="75"/>
      <c r="I19" s="75"/>
      <c r="J19" s="75"/>
      <c r="K19" s="75"/>
      <c r="L19" s="76"/>
    </row>
    <row r="20" spans="2:12" s="43" customFormat="1" ht="45.75" customHeight="1" x14ac:dyDescent="0.25">
      <c r="B20" s="75"/>
      <c r="C20" s="75"/>
      <c r="D20" s="75"/>
      <c r="E20" s="42"/>
      <c r="F20" s="42"/>
      <c r="G20" s="42"/>
      <c r="H20" s="75"/>
      <c r="I20" s="75"/>
      <c r="J20" s="75"/>
      <c r="K20" s="75"/>
      <c r="L20" s="76"/>
    </row>
    <row r="21" spans="2:12" s="43" customFormat="1" ht="45.75" customHeight="1" x14ac:dyDescent="0.25">
      <c r="B21" s="75"/>
      <c r="C21" s="75"/>
      <c r="D21" s="75"/>
      <c r="E21" s="42"/>
      <c r="F21" s="42"/>
      <c r="G21" s="42"/>
      <c r="H21" s="75"/>
      <c r="I21" s="75"/>
      <c r="J21" s="75"/>
      <c r="K21" s="75"/>
      <c r="L21" s="76"/>
    </row>
    <row r="22" spans="2:12" s="43" customFormat="1" ht="45.75" customHeight="1" x14ac:dyDescent="0.25">
      <c r="B22" s="75"/>
      <c r="C22" s="75"/>
      <c r="D22" s="75"/>
      <c r="E22" s="42"/>
      <c r="F22" s="42"/>
      <c r="G22" s="42"/>
      <c r="H22" s="75"/>
      <c r="I22" s="75"/>
      <c r="J22" s="75"/>
      <c r="K22" s="75"/>
      <c r="L22" s="76"/>
    </row>
    <row r="23" spans="2:12" s="43" customFormat="1" ht="45.75" customHeight="1" x14ac:dyDescent="0.25">
      <c r="B23" s="75"/>
      <c r="C23" s="75"/>
      <c r="D23" s="75"/>
      <c r="E23" s="42"/>
      <c r="F23" s="42"/>
      <c r="G23" s="42"/>
      <c r="H23" s="75"/>
      <c r="I23" s="75"/>
      <c r="J23" s="75"/>
      <c r="K23" s="75"/>
      <c r="L23" s="76"/>
    </row>
    <row r="24" spans="2:12" s="43" customFormat="1" ht="45.75" customHeight="1" x14ac:dyDescent="0.25">
      <c r="B24" s="75"/>
      <c r="C24" s="75"/>
      <c r="D24" s="75"/>
      <c r="E24" s="42"/>
      <c r="F24" s="42"/>
      <c r="G24" s="42"/>
      <c r="H24" s="75"/>
      <c r="I24" s="75"/>
      <c r="J24" s="75"/>
      <c r="K24" s="75"/>
      <c r="L24" s="76"/>
    </row>
    <row r="25" spans="2:12" s="43" customFormat="1" ht="45.75" customHeight="1" x14ac:dyDescent="0.25">
      <c r="B25" s="75"/>
      <c r="C25" s="75"/>
      <c r="D25" s="75"/>
      <c r="E25" s="42"/>
      <c r="F25" s="42"/>
      <c r="G25" s="42"/>
      <c r="H25" s="75"/>
      <c r="I25" s="75"/>
      <c r="J25" s="75"/>
      <c r="K25" s="75"/>
      <c r="L25" s="76"/>
    </row>
    <row r="26" spans="2:12" s="43" customFormat="1" ht="45.75" customHeight="1" x14ac:dyDescent="0.25">
      <c r="B26" s="75"/>
      <c r="C26" s="75"/>
      <c r="D26" s="75"/>
      <c r="E26" s="42"/>
      <c r="F26" s="42"/>
      <c r="G26" s="42"/>
      <c r="H26" s="75"/>
      <c r="I26" s="75"/>
      <c r="J26" s="75"/>
      <c r="K26" s="75"/>
      <c r="L26" s="76"/>
    </row>
    <row r="27" spans="2:12" s="43" customFormat="1" ht="45.75" customHeight="1" x14ac:dyDescent="0.25">
      <c r="B27" s="75"/>
      <c r="C27" s="75"/>
      <c r="D27" s="75"/>
      <c r="E27" s="42"/>
      <c r="F27" s="42"/>
      <c r="G27" s="42"/>
      <c r="H27" s="75"/>
      <c r="I27" s="75"/>
      <c r="J27" s="75"/>
      <c r="K27" s="75"/>
      <c r="L27" s="76"/>
    </row>
    <row r="28" spans="2:12" s="43" customFormat="1" ht="45.75" customHeight="1" x14ac:dyDescent="0.25">
      <c r="B28" s="75"/>
      <c r="C28" s="75"/>
      <c r="D28" s="75"/>
      <c r="E28" s="42"/>
      <c r="F28" s="42"/>
      <c r="G28" s="42"/>
      <c r="H28" s="75"/>
      <c r="I28" s="75"/>
      <c r="J28" s="75"/>
      <c r="K28" s="75"/>
      <c r="L28" s="76"/>
    </row>
    <row r="29" spans="2:12" s="43" customFormat="1" ht="45.75" customHeight="1" x14ac:dyDescent="0.25">
      <c r="B29" s="75"/>
      <c r="C29" s="75"/>
      <c r="D29" s="75"/>
      <c r="E29" s="42"/>
      <c r="F29" s="42"/>
      <c r="G29" s="42"/>
      <c r="H29" s="75"/>
      <c r="I29" s="75"/>
      <c r="J29" s="75"/>
      <c r="K29" s="75"/>
      <c r="L29" s="76"/>
    </row>
    <row r="30" spans="2:12" s="43" customFormat="1" ht="45.75" customHeight="1" x14ac:dyDescent="0.25">
      <c r="B30" s="75"/>
      <c r="C30" s="75"/>
      <c r="D30" s="75"/>
      <c r="E30" s="42"/>
      <c r="F30" s="42"/>
      <c r="G30" s="42"/>
      <c r="H30" s="75"/>
      <c r="I30" s="75"/>
      <c r="J30" s="75"/>
      <c r="K30" s="75"/>
      <c r="L30" s="76"/>
    </row>
    <row r="31" spans="2:12" s="43" customFormat="1" ht="45.75" customHeight="1" x14ac:dyDescent="0.25">
      <c r="B31" s="75"/>
      <c r="C31" s="75"/>
      <c r="D31" s="75"/>
      <c r="E31" s="42"/>
      <c r="F31" s="42"/>
      <c r="G31" s="42"/>
      <c r="H31" s="75"/>
      <c r="I31" s="75"/>
      <c r="J31" s="75"/>
      <c r="K31" s="75"/>
      <c r="L31" s="76"/>
    </row>
    <row r="32" spans="2:12" s="43" customFormat="1" ht="45.75" customHeight="1" x14ac:dyDescent="0.25">
      <c r="B32" s="75"/>
      <c r="C32" s="75"/>
      <c r="D32" s="75"/>
      <c r="E32" s="42"/>
      <c r="F32" s="42"/>
      <c r="G32" s="42"/>
      <c r="H32" s="75"/>
      <c r="I32" s="75"/>
      <c r="J32" s="75"/>
      <c r="K32" s="75"/>
      <c r="L32" s="76"/>
    </row>
    <row r="33" spans="2:12" s="43" customFormat="1" ht="45.75" customHeight="1" x14ac:dyDescent="0.25">
      <c r="B33" s="75"/>
      <c r="C33" s="75"/>
      <c r="D33" s="75"/>
      <c r="E33" s="42"/>
      <c r="F33" s="42"/>
      <c r="G33" s="42"/>
      <c r="H33" s="75"/>
      <c r="I33" s="75"/>
      <c r="J33" s="75"/>
      <c r="K33" s="75"/>
      <c r="L33" s="76"/>
    </row>
    <row r="34" spans="2:12" s="43" customFormat="1" ht="45.75" customHeight="1" x14ac:dyDescent="0.25">
      <c r="B34" s="75"/>
      <c r="C34" s="75"/>
      <c r="D34" s="75"/>
      <c r="E34" s="42"/>
      <c r="F34" s="42"/>
      <c r="G34" s="42"/>
      <c r="H34" s="75"/>
      <c r="I34" s="75"/>
      <c r="J34" s="75"/>
      <c r="K34" s="75"/>
      <c r="L34" s="76"/>
    </row>
    <row r="35" spans="2:12" s="43" customFormat="1" ht="45.75" customHeight="1" x14ac:dyDescent="0.25">
      <c r="B35" s="75"/>
      <c r="C35" s="75"/>
      <c r="D35" s="75"/>
      <c r="E35" s="42"/>
      <c r="F35" s="42"/>
      <c r="G35" s="42"/>
      <c r="H35" s="75"/>
      <c r="I35" s="75"/>
      <c r="J35" s="75"/>
      <c r="K35" s="75"/>
      <c r="L35" s="76"/>
    </row>
    <row r="36" spans="2:12" s="43" customFormat="1" ht="45.75" customHeight="1" x14ac:dyDescent="0.25">
      <c r="B36" s="75"/>
      <c r="C36" s="75"/>
      <c r="D36" s="75"/>
      <c r="E36" s="42"/>
      <c r="F36" s="42"/>
      <c r="G36" s="42"/>
      <c r="H36" s="75"/>
      <c r="I36" s="75"/>
      <c r="J36" s="75"/>
      <c r="K36" s="75"/>
      <c r="L36" s="76"/>
    </row>
    <row r="37" spans="2:12" s="43" customFormat="1" ht="45.75" customHeight="1" x14ac:dyDescent="0.25">
      <c r="B37" s="75"/>
      <c r="C37" s="75"/>
      <c r="D37" s="75"/>
      <c r="E37" s="42"/>
      <c r="F37" s="42"/>
      <c r="G37" s="42"/>
      <c r="H37" s="75"/>
      <c r="I37" s="75"/>
      <c r="J37" s="75"/>
      <c r="K37" s="75"/>
      <c r="L37" s="76"/>
    </row>
    <row r="38" spans="2:12" s="43" customFormat="1" ht="45.75" customHeight="1" x14ac:dyDescent="0.25">
      <c r="B38" s="75"/>
      <c r="C38" s="75"/>
      <c r="D38" s="75"/>
      <c r="E38" s="42"/>
      <c r="F38" s="42"/>
      <c r="G38" s="42"/>
      <c r="H38" s="75"/>
      <c r="I38" s="75"/>
      <c r="J38" s="75"/>
      <c r="K38" s="75"/>
      <c r="L38" s="76"/>
    </row>
    <row r="39" spans="2:12" s="43" customFormat="1" ht="45.75" customHeight="1" x14ac:dyDescent="0.25">
      <c r="B39" s="75"/>
      <c r="C39" s="75"/>
      <c r="D39" s="75"/>
      <c r="E39" s="42"/>
      <c r="F39" s="42"/>
      <c r="G39" s="42"/>
      <c r="H39" s="75"/>
      <c r="I39" s="75"/>
      <c r="J39" s="75"/>
      <c r="K39" s="75"/>
      <c r="L39" s="76"/>
    </row>
    <row r="40" spans="2:12" s="43" customFormat="1" ht="45.75" customHeight="1" x14ac:dyDescent="0.25">
      <c r="B40" s="75"/>
      <c r="C40" s="75"/>
      <c r="D40" s="75"/>
      <c r="E40" s="42"/>
      <c r="F40" s="42"/>
      <c r="G40" s="42"/>
      <c r="H40" s="75"/>
      <c r="I40" s="75"/>
      <c r="J40" s="75"/>
      <c r="K40" s="75"/>
      <c r="L40" s="76"/>
    </row>
    <row r="41" spans="2:12" s="43" customFormat="1" ht="45.75" customHeight="1" x14ac:dyDescent="0.25">
      <c r="B41" s="75"/>
      <c r="C41" s="75"/>
      <c r="D41" s="75"/>
      <c r="E41" s="42"/>
      <c r="F41" s="42"/>
      <c r="G41" s="42"/>
      <c r="H41" s="75"/>
      <c r="I41" s="75"/>
      <c r="J41" s="75"/>
      <c r="K41" s="75"/>
      <c r="L41" s="76"/>
    </row>
    <row r="42" spans="2:12" s="43" customFormat="1" ht="45.75" customHeight="1" x14ac:dyDescent="0.25">
      <c r="B42" s="75"/>
      <c r="C42" s="75"/>
      <c r="D42" s="75"/>
      <c r="E42" s="75"/>
      <c r="F42" s="75"/>
      <c r="G42" s="75"/>
      <c r="H42" s="75"/>
      <c r="I42" s="75"/>
      <c r="J42" s="75"/>
      <c r="K42" s="75"/>
      <c r="L42" s="76"/>
    </row>
    <row r="43" spans="2:12" s="43" customFormat="1" ht="45.75" customHeight="1" x14ac:dyDescent="0.25">
      <c r="B43" s="75"/>
      <c r="C43" s="75"/>
      <c r="D43" s="75"/>
      <c r="E43" s="75"/>
      <c r="F43" s="75"/>
      <c r="G43" s="75"/>
      <c r="H43" s="75"/>
      <c r="I43" s="75"/>
      <c r="J43" s="75"/>
      <c r="K43" s="75"/>
      <c r="L43" s="76"/>
    </row>
    <row r="44" spans="2:12" s="43" customFormat="1" ht="45.75" customHeight="1" x14ac:dyDescent="0.25">
      <c r="L44" s="110"/>
    </row>
    <row r="45" spans="2:12" s="43" customFormat="1" ht="45.75" customHeight="1" x14ac:dyDescent="0.25">
      <c r="L45" s="110"/>
    </row>
    <row r="46" spans="2:12" s="43" customFormat="1" ht="45.75" customHeight="1" x14ac:dyDescent="0.25">
      <c r="L46" s="110"/>
    </row>
    <row r="47" spans="2:12" s="43" customFormat="1" ht="45.75" customHeight="1" x14ac:dyDescent="0.25">
      <c r="L47" s="110"/>
    </row>
    <row r="48" spans="2:12" s="43" customFormat="1" ht="45.75" customHeight="1" x14ac:dyDescent="0.25">
      <c r="L48" s="110"/>
    </row>
    <row r="49" spans="12:12" s="43" customFormat="1" ht="45.75" customHeight="1" x14ac:dyDescent="0.25">
      <c r="L49" s="110"/>
    </row>
    <row r="50" spans="12:12" s="43" customFormat="1" ht="45.75" customHeight="1" x14ac:dyDescent="0.25">
      <c r="L50" s="110"/>
    </row>
    <row r="51" spans="12:12" s="43" customFormat="1" ht="45.75" customHeight="1" x14ac:dyDescent="0.25">
      <c r="L51" s="110"/>
    </row>
    <row r="52" spans="12:12" s="43" customFormat="1" ht="45.75" customHeight="1" x14ac:dyDescent="0.25">
      <c r="L52" s="110"/>
    </row>
    <row r="53" spans="12:12" s="43" customFormat="1" ht="45.75" customHeight="1" x14ac:dyDescent="0.25">
      <c r="L53" s="110"/>
    </row>
    <row r="54" spans="12:12" s="43" customFormat="1" ht="45.75" customHeight="1" x14ac:dyDescent="0.25">
      <c r="L54" s="110"/>
    </row>
    <row r="55" spans="12:12" s="43" customFormat="1" ht="45.75" customHeight="1" x14ac:dyDescent="0.25">
      <c r="L55" s="110"/>
    </row>
    <row r="56" spans="12:12" s="43" customFormat="1" ht="45.75" customHeight="1" x14ac:dyDescent="0.25">
      <c r="L56" s="110"/>
    </row>
    <row r="57" spans="12:12" s="43" customFormat="1" ht="45.75" customHeight="1" x14ac:dyDescent="0.25">
      <c r="L57" s="110"/>
    </row>
    <row r="58" spans="12:12" s="43" customFormat="1" ht="45.75" customHeight="1" x14ac:dyDescent="0.25">
      <c r="L58" s="110"/>
    </row>
    <row r="59" spans="12:12" s="43" customFormat="1" ht="45.75" customHeight="1" x14ac:dyDescent="0.25">
      <c r="L59" s="110"/>
    </row>
    <row r="60" spans="12:12" s="43" customFormat="1" ht="45.75" customHeight="1" x14ac:dyDescent="0.25">
      <c r="L60" s="110"/>
    </row>
    <row r="61" spans="12:12" s="43" customFormat="1" ht="45.75" customHeight="1" x14ac:dyDescent="0.25">
      <c r="L61" s="110"/>
    </row>
    <row r="62" spans="12:12" s="43" customFormat="1" ht="45.75" customHeight="1" x14ac:dyDescent="0.25">
      <c r="L62" s="110"/>
    </row>
    <row r="63" spans="12:12" s="43" customFormat="1" ht="45.75" customHeight="1" x14ac:dyDescent="0.25">
      <c r="L63" s="110"/>
    </row>
    <row r="64" spans="12:12" s="43" customFormat="1" ht="45.75" customHeight="1" x14ac:dyDescent="0.25">
      <c r="L64" s="110"/>
    </row>
    <row r="65" spans="12:12" s="43" customFormat="1" ht="45.75" customHeight="1" x14ac:dyDescent="0.25">
      <c r="L65" s="110"/>
    </row>
    <row r="66" spans="12:12" s="43" customFormat="1" ht="45.75" customHeight="1" x14ac:dyDescent="0.25">
      <c r="L66" s="110"/>
    </row>
    <row r="67" spans="12:12" s="43" customFormat="1" ht="45.75" customHeight="1" x14ac:dyDescent="0.25">
      <c r="L67" s="110"/>
    </row>
    <row r="68" spans="12:12" s="43" customFormat="1" ht="45.75" customHeight="1" x14ac:dyDescent="0.25">
      <c r="L68" s="110"/>
    </row>
    <row r="69" spans="12:12" s="43" customFormat="1" ht="45.75" customHeight="1" x14ac:dyDescent="0.25">
      <c r="L69" s="110"/>
    </row>
    <row r="70" spans="12:12" s="43" customFormat="1" ht="45.75" customHeight="1" x14ac:dyDescent="0.25">
      <c r="L70" s="110"/>
    </row>
    <row r="71" spans="12:12" s="43" customFormat="1" ht="45.75" customHeight="1" x14ac:dyDescent="0.25">
      <c r="L71" s="110"/>
    </row>
    <row r="72" spans="12:12" s="43" customFormat="1" ht="45.75" customHeight="1" x14ac:dyDescent="0.25">
      <c r="L72" s="110"/>
    </row>
    <row r="73" spans="12:12" s="43" customFormat="1" ht="45.75" customHeight="1" x14ac:dyDescent="0.25">
      <c r="L73" s="110"/>
    </row>
    <row r="74" spans="12:12" s="43" customFormat="1" ht="45.75" customHeight="1" x14ac:dyDescent="0.25">
      <c r="L74" s="110"/>
    </row>
    <row r="75" spans="12:12" s="43" customFormat="1" ht="45.75" customHeight="1" x14ac:dyDescent="0.25">
      <c r="L75" s="110"/>
    </row>
    <row r="76" spans="12:12" s="43" customFormat="1" ht="45.75" customHeight="1" x14ac:dyDescent="0.25">
      <c r="L76" s="110"/>
    </row>
    <row r="77" spans="12:12" s="43" customFormat="1" ht="45.75" customHeight="1" x14ac:dyDescent="0.25">
      <c r="L77" s="110"/>
    </row>
    <row r="78" spans="12:12" s="43" customFormat="1" ht="45.75" customHeight="1" x14ac:dyDescent="0.25">
      <c r="L78" s="110"/>
    </row>
    <row r="79" spans="12:12" s="43" customFormat="1" ht="45.75" customHeight="1" x14ac:dyDescent="0.25">
      <c r="L79" s="110"/>
    </row>
    <row r="80" spans="12:12" s="43" customFormat="1" ht="45.75" customHeight="1" x14ac:dyDescent="0.25">
      <c r="L80" s="110"/>
    </row>
    <row r="81" spans="12:12" s="43" customFormat="1" ht="45.75" customHeight="1" x14ac:dyDescent="0.25">
      <c r="L81" s="110"/>
    </row>
    <row r="82" spans="12:12" s="43" customFormat="1" ht="45.75" customHeight="1" x14ac:dyDescent="0.25">
      <c r="L82" s="110"/>
    </row>
    <row r="83" spans="12:12" s="43" customFormat="1" ht="45.75" customHeight="1" x14ac:dyDescent="0.25">
      <c r="L83" s="110"/>
    </row>
    <row r="84" spans="12:12" s="43" customFormat="1" ht="45.75" customHeight="1" x14ac:dyDescent="0.25">
      <c r="L84" s="110"/>
    </row>
    <row r="85" spans="12:12" s="43" customFormat="1" ht="45.75" customHeight="1" x14ac:dyDescent="0.25">
      <c r="L85" s="110"/>
    </row>
    <row r="86" spans="12:12" s="43" customFormat="1" ht="45.75" customHeight="1" x14ac:dyDescent="0.25">
      <c r="L86" s="110"/>
    </row>
    <row r="87" spans="12:12" s="43" customFormat="1" ht="45.75" customHeight="1" x14ac:dyDescent="0.25">
      <c r="L87" s="110"/>
    </row>
    <row r="88" spans="12:12" s="43" customFormat="1" ht="45.75" customHeight="1" x14ac:dyDescent="0.25">
      <c r="L88" s="110"/>
    </row>
    <row r="89" spans="12:12" s="43" customFormat="1" ht="45.75" customHeight="1" x14ac:dyDescent="0.25">
      <c r="L89" s="110"/>
    </row>
    <row r="90" spans="12:12" s="43" customFormat="1" ht="45.75" customHeight="1" x14ac:dyDescent="0.25">
      <c r="L90" s="110"/>
    </row>
    <row r="91" spans="12:12" s="43" customFormat="1" ht="45.75" customHeight="1" x14ac:dyDescent="0.25">
      <c r="L91" s="110"/>
    </row>
    <row r="92" spans="12:12" s="43" customFormat="1" ht="45.75" customHeight="1" x14ac:dyDescent="0.25">
      <c r="L92" s="110"/>
    </row>
    <row r="93" spans="12:12" s="43" customFormat="1" ht="45.75" customHeight="1" x14ac:dyDescent="0.25">
      <c r="L93" s="110"/>
    </row>
    <row r="94" spans="12:12" s="43" customFormat="1" ht="45.75" customHeight="1" x14ac:dyDescent="0.25">
      <c r="L94" s="110"/>
    </row>
    <row r="95" spans="12:12" s="43" customFormat="1" ht="45.75" customHeight="1" x14ac:dyDescent="0.25">
      <c r="L95" s="110"/>
    </row>
    <row r="96" spans="12:12" s="43" customFormat="1" ht="45.75" customHeight="1" x14ac:dyDescent="0.25">
      <c r="L96" s="110"/>
    </row>
    <row r="97" spans="12:12" s="43" customFormat="1" ht="45.75" customHeight="1" x14ac:dyDescent="0.25">
      <c r="L97" s="110"/>
    </row>
    <row r="98" spans="12:12" s="43" customFormat="1" ht="45.75" customHeight="1" x14ac:dyDescent="0.25">
      <c r="L98" s="110"/>
    </row>
    <row r="99" spans="12:12" s="43" customFormat="1" ht="45.75" customHeight="1" x14ac:dyDescent="0.25">
      <c r="L99" s="110"/>
    </row>
    <row r="100" spans="12:12" s="43" customFormat="1" ht="45.75" customHeight="1" x14ac:dyDescent="0.25">
      <c r="L100" s="110"/>
    </row>
    <row r="101" spans="12:12" s="43" customFormat="1" ht="45.75" customHeight="1" x14ac:dyDescent="0.25">
      <c r="L101" s="110"/>
    </row>
    <row r="102" spans="12:12" s="43" customFormat="1" ht="45.75" customHeight="1" x14ac:dyDescent="0.25">
      <c r="L102" s="110"/>
    </row>
    <row r="103" spans="12:12" s="43" customFormat="1" ht="45.75" customHeight="1" x14ac:dyDescent="0.25">
      <c r="L103" s="110"/>
    </row>
    <row r="104" spans="12:12" s="43" customFormat="1" ht="45.75" customHeight="1" x14ac:dyDescent="0.25">
      <c r="L104" s="110"/>
    </row>
    <row r="105" spans="12:12" s="43" customFormat="1" ht="45.75" customHeight="1" x14ac:dyDescent="0.25">
      <c r="L105" s="110"/>
    </row>
    <row r="106" spans="12:12" s="43" customFormat="1" ht="45.75" customHeight="1" x14ac:dyDescent="0.25">
      <c r="L106" s="110"/>
    </row>
    <row r="107" spans="12:12" s="43" customFormat="1" ht="45.75" customHeight="1" x14ac:dyDescent="0.25">
      <c r="L107" s="110"/>
    </row>
    <row r="108" spans="12:12" s="43" customFormat="1" ht="45.75" customHeight="1" x14ac:dyDescent="0.25">
      <c r="L108" s="110"/>
    </row>
    <row r="109" spans="12:12" s="43" customFormat="1" ht="45.75" customHeight="1" x14ac:dyDescent="0.25">
      <c r="L109" s="110"/>
    </row>
    <row r="110" spans="12:12" s="43" customFormat="1" ht="45.75" customHeight="1" x14ac:dyDescent="0.25">
      <c r="L110" s="110"/>
    </row>
    <row r="111" spans="12:12" s="43" customFormat="1" ht="45.75" customHeight="1" x14ac:dyDescent="0.25">
      <c r="L111" s="110"/>
    </row>
    <row r="112" spans="12:12" s="43" customFormat="1" ht="45.75" customHeight="1" x14ac:dyDescent="0.25">
      <c r="L112" s="110"/>
    </row>
    <row r="113" spans="12:12" s="43" customFormat="1" ht="45.75" customHeight="1" x14ac:dyDescent="0.25">
      <c r="L113" s="110"/>
    </row>
    <row r="114" spans="12:12" s="43" customFormat="1" ht="45.75" customHeight="1" x14ac:dyDescent="0.25">
      <c r="L114" s="110"/>
    </row>
    <row r="115" spans="12:12" s="43" customFormat="1" ht="45.75" customHeight="1" x14ac:dyDescent="0.25">
      <c r="L115" s="110"/>
    </row>
    <row r="116" spans="12:12" s="43" customFormat="1" ht="45.75" customHeight="1" x14ac:dyDescent="0.25">
      <c r="L116" s="110"/>
    </row>
    <row r="117" spans="12:12" s="43" customFormat="1" ht="45.75" customHeight="1" x14ac:dyDescent="0.25">
      <c r="L117" s="110"/>
    </row>
    <row r="118" spans="12:12" s="43" customFormat="1" ht="45.75" customHeight="1" x14ac:dyDescent="0.25">
      <c r="L118" s="110"/>
    </row>
    <row r="119" spans="12:12" s="43" customFormat="1" ht="45.75" customHeight="1" x14ac:dyDescent="0.25">
      <c r="L119" s="110"/>
    </row>
    <row r="120" spans="12:12" s="43" customFormat="1" ht="45.75" customHeight="1" x14ac:dyDescent="0.25">
      <c r="L120" s="110"/>
    </row>
    <row r="121" spans="12:12" s="43" customFormat="1" ht="45.75" customHeight="1" x14ac:dyDescent="0.25">
      <c r="L121" s="110"/>
    </row>
    <row r="122" spans="12:12" s="43" customFormat="1" ht="45.75" customHeight="1" x14ac:dyDescent="0.25">
      <c r="L122" s="110"/>
    </row>
    <row r="123" spans="12:12" s="43" customFormat="1" ht="45.75" customHeight="1" x14ac:dyDescent="0.25">
      <c r="L123" s="110"/>
    </row>
    <row r="124" spans="12:12" s="43" customFormat="1" ht="45.75" customHeight="1" x14ac:dyDescent="0.25">
      <c r="L124" s="110"/>
    </row>
    <row r="125" spans="12:12" s="43" customFormat="1" ht="45.75" customHeight="1" x14ac:dyDescent="0.25">
      <c r="L125" s="110"/>
    </row>
    <row r="126" spans="12:12" s="43" customFormat="1" ht="45.75" customHeight="1" x14ac:dyDescent="0.25">
      <c r="L126" s="110"/>
    </row>
    <row r="127" spans="12:12" s="43" customFormat="1" ht="45.75" customHeight="1" x14ac:dyDescent="0.25">
      <c r="L127" s="110"/>
    </row>
    <row r="128" spans="12:12" s="43" customFormat="1" ht="45.75" customHeight="1" x14ac:dyDescent="0.25">
      <c r="L128" s="110"/>
    </row>
    <row r="129" spans="12:12" s="43" customFormat="1" ht="45.75" customHeight="1" x14ac:dyDescent="0.25">
      <c r="L129" s="110"/>
    </row>
    <row r="130" spans="12:12" s="43" customFormat="1" ht="45.75" customHeight="1" x14ac:dyDescent="0.25">
      <c r="L130" s="110"/>
    </row>
    <row r="131" spans="12:12" s="43" customFormat="1" ht="45.75" customHeight="1" x14ac:dyDescent="0.25">
      <c r="L131" s="110"/>
    </row>
    <row r="132" spans="12:12" s="43" customFormat="1" ht="45.75" customHeight="1" x14ac:dyDescent="0.25">
      <c r="L132" s="110"/>
    </row>
    <row r="133" spans="12:12" s="43" customFormat="1" ht="45.75" customHeight="1" x14ac:dyDescent="0.25">
      <c r="L133" s="110"/>
    </row>
    <row r="134" spans="12:12" s="43" customFormat="1" ht="45.75" customHeight="1" x14ac:dyDescent="0.25">
      <c r="L134" s="110"/>
    </row>
    <row r="135" spans="12:12" s="43" customFormat="1" ht="45.75" customHeight="1" x14ac:dyDescent="0.25">
      <c r="L135" s="110"/>
    </row>
    <row r="136" spans="12:12" s="43" customFormat="1" ht="45.75" customHeight="1" x14ac:dyDescent="0.25">
      <c r="L136" s="110"/>
    </row>
    <row r="137" spans="12:12" s="43" customFormat="1" ht="45.75" customHeight="1" x14ac:dyDescent="0.25">
      <c r="L137" s="110"/>
    </row>
    <row r="138" spans="12:12" s="43" customFormat="1" ht="45.75" customHeight="1" x14ac:dyDescent="0.25">
      <c r="L138" s="110"/>
    </row>
    <row r="139" spans="12:12" s="43" customFormat="1" ht="45.75" customHeight="1" x14ac:dyDescent="0.25">
      <c r="L139" s="110"/>
    </row>
    <row r="140" spans="12:12" s="43" customFormat="1" ht="45.75" customHeight="1" x14ac:dyDescent="0.25">
      <c r="L140" s="110"/>
    </row>
    <row r="141" spans="12:12" s="43" customFormat="1" ht="45.75" customHeight="1" x14ac:dyDescent="0.25">
      <c r="L141" s="110"/>
    </row>
    <row r="142" spans="12:12" s="43" customFormat="1" ht="45.75" customHeight="1" x14ac:dyDescent="0.25">
      <c r="L142" s="110"/>
    </row>
    <row r="143" spans="12:12" s="43" customFormat="1" ht="45.75" customHeight="1" x14ac:dyDescent="0.25">
      <c r="L143" s="110"/>
    </row>
    <row r="144" spans="12:12" s="43" customFormat="1" ht="45.75" customHeight="1" x14ac:dyDescent="0.25">
      <c r="L144" s="110"/>
    </row>
    <row r="145" spans="12:12" s="43" customFormat="1" ht="45.75" customHeight="1" x14ac:dyDescent="0.25">
      <c r="L145" s="110"/>
    </row>
    <row r="146" spans="12:12" s="43" customFormat="1" ht="45.75" customHeight="1" x14ac:dyDescent="0.25">
      <c r="L146" s="110"/>
    </row>
    <row r="147" spans="12:12" s="43" customFormat="1" ht="45.75" customHeight="1" x14ac:dyDescent="0.25">
      <c r="L147" s="110"/>
    </row>
    <row r="148" spans="12:12" s="43" customFormat="1" ht="45.75" customHeight="1" x14ac:dyDescent="0.25">
      <c r="L148" s="110"/>
    </row>
    <row r="149" spans="12:12" s="43" customFormat="1" ht="45.75" customHeight="1" x14ac:dyDescent="0.25">
      <c r="L149" s="110"/>
    </row>
    <row r="150" spans="12:12" s="43" customFormat="1" ht="45.75" customHeight="1" x14ac:dyDescent="0.25">
      <c r="L150" s="110"/>
    </row>
    <row r="151" spans="12:12" s="43" customFormat="1" ht="45.75" customHeight="1" x14ac:dyDescent="0.25">
      <c r="L151" s="110"/>
    </row>
    <row r="152" spans="12:12" s="43" customFormat="1" ht="45.75" customHeight="1" x14ac:dyDescent="0.25">
      <c r="L152" s="110"/>
    </row>
    <row r="153" spans="12:12" s="43" customFormat="1" ht="45.75" customHeight="1" x14ac:dyDescent="0.25">
      <c r="L153" s="110"/>
    </row>
    <row r="154" spans="12:12" s="43" customFormat="1" ht="45.75" customHeight="1" x14ac:dyDescent="0.25">
      <c r="L154" s="110"/>
    </row>
    <row r="155" spans="12:12" s="43" customFormat="1" ht="45.75" customHeight="1" x14ac:dyDescent="0.25">
      <c r="L155" s="110"/>
    </row>
    <row r="156" spans="12:12" s="43" customFormat="1" ht="45.75" customHeight="1" x14ac:dyDescent="0.25">
      <c r="L156" s="110"/>
    </row>
    <row r="157" spans="12:12" s="43" customFormat="1" ht="45.75" customHeight="1" x14ac:dyDescent="0.25">
      <c r="L157" s="110"/>
    </row>
    <row r="158" spans="12:12" s="43" customFormat="1" ht="45.75" customHeight="1" x14ac:dyDescent="0.25">
      <c r="L158" s="110"/>
    </row>
    <row r="159" spans="12:12" s="43" customFormat="1" ht="45.75" customHeight="1" x14ac:dyDescent="0.25">
      <c r="L159" s="110"/>
    </row>
    <row r="160" spans="12:12" s="43" customFormat="1" ht="45.75" customHeight="1" x14ac:dyDescent="0.25">
      <c r="L160" s="110"/>
    </row>
    <row r="161" spans="12:12" s="43" customFormat="1" ht="45.75" customHeight="1" x14ac:dyDescent="0.25">
      <c r="L161" s="110"/>
    </row>
    <row r="162" spans="12:12" s="43" customFormat="1" ht="45.75" customHeight="1" x14ac:dyDescent="0.25">
      <c r="L162" s="110"/>
    </row>
    <row r="163" spans="12:12" s="43" customFormat="1" ht="45.75" customHeight="1" x14ac:dyDescent="0.25">
      <c r="L163" s="110"/>
    </row>
    <row r="164" spans="12:12" s="43" customFormat="1" ht="45.75" customHeight="1" x14ac:dyDescent="0.25">
      <c r="L164" s="110"/>
    </row>
    <row r="165" spans="12:12" s="43" customFormat="1" ht="45.75" customHeight="1" x14ac:dyDescent="0.25">
      <c r="L165" s="110"/>
    </row>
    <row r="166" spans="12:12" s="43" customFormat="1" ht="45.75" customHeight="1" x14ac:dyDescent="0.25">
      <c r="L166" s="110"/>
    </row>
    <row r="167" spans="12:12" s="43" customFormat="1" ht="45.75" customHeight="1" x14ac:dyDescent="0.25">
      <c r="L167" s="110"/>
    </row>
    <row r="168" spans="12:12" s="43" customFormat="1" ht="45.75" customHeight="1" x14ac:dyDescent="0.25">
      <c r="L168" s="110"/>
    </row>
    <row r="169" spans="12:12" s="43" customFormat="1" ht="45.75" customHeight="1" x14ac:dyDescent="0.25"/>
    <row r="170" spans="12:12" s="43" customFormat="1" ht="45.75" customHeight="1" x14ac:dyDescent="0.25"/>
    <row r="171" spans="12:12" s="43" customFormat="1" ht="45.75" customHeight="1" x14ac:dyDescent="0.25"/>
    <row r="172" spans="12:12" s="43" customFormat="1" ht="45.75" customHeight="1" x14ac:dyDescent="0.25"/>
    <row r="173" spans="12:12" s="43" customFormat="1" ht="45.75" customHeight="1" x14ac:dyDescent="0.25"/>
    <row r="174" spans="12:12" s="43" customFormat="1" ht="45.75" customHeight="1" x14ac:dyDescent="0.25"/>
    <row r="175" spans="12:12" s="43" customFormat="1" ht="45.75" customHeight="1" x14ac:dyDescent="0.25"/>
    <row r="176" spans="12:12" s="43" customFormat="1" ht="45.75" customHeight="1" x14ac:dyDescent="0.25"/>
    <row r="177" s="43" customFormat="1" ht="45.75" customHeight="1" x14ac:dyDescent="0.25"/>
    <row r="178" s="43" customFormat="1" ht="45.75" customHeight="1" x14ac:dyDescent="0.25"/>
    <row r="179" s="43" customFormat="1" ht="45.75" customHeight="1" x14ac:dyDescent="0.25"/>
    <row r="180" s="43" customFormat="1" ht="45.75" customHeight="1" x14ac:dyDescent="0.25"/>
    <row r="181" s="43" customFormat="1" ht="45.75" customHeight="1" x14ac:dyDescent="0.25"/>
    <row r="182" s="43" customFormat="1" ht="45.75" customHeight="1" x14ac:dyDescent="0.25"/>
    <row r="183" s="43" customFormat="1" ht="45.75" customHeight="1" x14ac:dyDescent="0.25"/>
    <row r="184" s="43" customFormat="1" ht="45.75" customHeight="1" x14ac:dyDescent="0.25"/>
    <row r="185" s="43" customFormat="1" ht="45.75" customHeight="1" x14ac:dyDescent="0.25"/>
    <row r="186" s="43" customFormat="1" ht="45.75" customHeight="1" x14ac:dyDescent="0.25"/>
    <row r="187" s="43" customFormat="1" ht="45.75" customHeight="1" x14ac:dyDescent="0.25"/>
    <row r="188" s="43" customFormat="1" ht="45.75" customHeight="1" x14ac:dyDescent="0.25"/>
    <row r="189" s="43" customFormat="1" ht="45.75" customHeight="1" x14ac:dyDescent="0.25"/>
    <row r="190" s="43" customFormat="1" ht="45.75" customHeight="1" x14ac:dyDescent="0.25"/>
    <row r="191" s="43" customFormat="1" ht="45.75" customHeight="1" x14ac:dyDescent="0.25"/>
    <row r="192" s="43" customFormat="1" ht="45.75" customHeight="1" x14ac:dyDescent="0.25"/>
    <row r="193" s="43" customFormat="1" ht="45.75" customHeight="1" x14ac:dyDescent="0.25"/>
    <row r="194" s="43" customFormat="1" ht="45.75" customHeight="1" x14ac:dyDescent="0.25"/>
    <row r="195" s="43" customFormat="1" ht="45.75" customHeight="1" x14ac:dyDescent="0.25"/>
    <row r="196" s="43" customFormat="1" ht="45.75" customHeight="1" x14ac:dyDescent="0.25"/>
    <row r="197" s="43" customFormat="1" ht="45.75" customHeight="1" x14ac:dyDescent="0.25"/>
    <row r="198" s="43" customFormat="1" ht="45.75" customHeight="1" x14ac:dyDescent="0.25"/>
    <row r="199" s="43" customFormat="1" ht="45.75" customHeight="1" x14ac:dyDescent="0.25"/>
    <row r="200" s="43" customFormat="1" ht="45.75" customHeight="1" x14ac:dyDescent="0.25"/>
    <row r="201" s="43" customFormat="1" ht="45.75" customHeight="1" x14ac:dyDescent="0.25"/>
    <row r="202" s="43" customFormat="1" ht="45.75" customHeight="1" x14ac:dyDescent="0.25"/>
    <row r="203" s="43" customFormat="1" ht="45.75" customHeight="1" x14ac:dyDescent="0.25"/>
    <row r="204" s="43" customFormat="1" ht="45.75" customHeight="1" x14ac:dyDescent="0.25"/>
    <row r="205" s="43" customFormat="1" ht="45.75" customHeight="1" x14ac:dyDescent="0.25"/>
    <row r="206" s="43" customFormat="1" ht="45.75" customHeight="1" x14ac:dyDescent="0.25"/>
    <row r="207" s="43" customFormat="1" ht="45.75" customHeight="1" x14ac:dyDescent="0.25"/>
    <row r="208" s="43" customFormat="1" ht="45.75" customHeight="1" x14ac:dyDescent="0.25"/>
    <row r="209" s="43" customFormat="1" ht="45.75" customHeight="1" x14ac:dyDescent="0.25"/>
    <row r="210" s="43" customFormat="1" ht="45.75" customHeight="1" x14ac:dyDescent="0.25"/>
    <row r="211" s="43" customFormat="1" ht="45.75" customHeight="1" x14ac:dyDescent="0.25"/>
    <row r="212" s="43" customFormat="1" ht="45.75" customHeight="1" x14ac:dyDescent="0.25"/>
    <row r="213" s="43" customFormat="1" ht="45.75" customHeight="1" x14ac:dyDescent="0.25"/>
    <row r="214" s="43" customFormat="1" ht="45.75" customHeight="1" x14ac:dyDescent="0.25"/>
    <row r="215" s="43" customFormat="1" ht="45.75" customHeight="1" x14ac:dyDescent="0.25"/>
    <row r="216" s="43" customFormat="1" ht="45.75" customHeight="1" x14ac:dyDescent="0.25"/>
    <row r="217" s="43" customFormat="1" ht="45.75" customHeight="1" x14ac:dyDescent="0.25"/>
    <row r="218" s="43" customFormat="1" ht="45.75" customHeight="1" x14ac:dyDescent="0.25"/>
    <row r="219" s="43" customFormat="1" ht="45.75" customHeight="1" x14ac:dyDescent="0.25"/>
    <row r="220" s="43" customFormat="1" ht="45.75" customHeight="1" x14ac:dyDescent="0.25"/>
    <row r="221" s="43" customFormat="1" ht="45.75" customHeight="1" x14ac:dyDescent="0.25"/>
    <row r="222" s="43" customFormat="1" ht="45.75" customHeight="1" x14ac:dyDescent="0.25"/>
    <row r="223" s="43" customFormat="1" ht="45.75" customHeight="1" x14ac:dyDescent="0.25"/>
    <row r="224" s="43" customFormat="1" ht="45.75" customHeight="1" x14ac:dyDescent="0.25"/>
    <row r="225" s="43" customFormat="1" ht="45.75" customHeight="1" x14ac:dyDescent="0.25"/>
    <row r="226" s="43" customFormat="1" ht="45.75" customHeight="1" x14ac:dyDescent="0.25"/>
    <row r="227" s="43" customFormat="1" ht="45.75" customHeight="1" x14ac:dyDescent="0.25"/>
    <row r="228" s="43" customFormat="1" ht="45.75" customHeight="1" x14ac:dyDescent="0.25"/>
    <row r="229" s="43" customFormat="1" ht="45.75" customHeight="1" x14ac:dyDescent="0.25"/>
    <row r="230" s="43" customFormat="1" ht="45.75" customHeight="1" x14ac:dyDescent="0.25"/>
    <row r="231" s="43" customFormat="1" ht="45.75" customHeight="1" x14ac:dyDescent="0.25"/>
    <row r="232" s="43" customFormat="1" ht="45.75" customHeight="1" x14ac:dyDescent="0.25"/>
    <row r="233" ht="45.75" customHeight="1" x14ac:dyDescent="0.25"/>
    <row r="234" ht="45.75" customHeight="1" x14ac:dyDescent="0.25"/>
    <row r="235" ht="45.75" customHeight="1" x14ac:dyDescent="0.25"/>
    <row r="236" ht="45.75" customHeight="1" x14ac:dyDescent="0.25"/>
    <row r="237" ht="45.75" customHeight="1" x14ac:dyDescent="0.25"/>
    <row r="238" ht="45.75" customHeight="1" x14ac:dyDescent="0.25"/>
    <row r="239" ht="45.75" customHeight="1" x14ac:dyDescent="0.25"/>
    <row r="240" ht="45.75" customHeight="1" x14ac:dyDescent="0.25"/>
    <row r="241" ht="45.75" customHeight="1" x14ac:dyDescent="0.25"/>
    <row r="242" ht="45.75" customHeight="1" x14ac:dyDescent="0.25"/>
    <row r="243" ht="45.75" customHeight="1" x14ac:dyDescent="0.25"/>
    <row r="244" ht="45.75" customHeight="1" x14ac:dyDescent="0.25"/>
    <row r="245" ht="45.75" customHeight="1" x14ac:dyDescent="0.25"/>
    <row r="246" ht="45.75" customHeight="1" x14ac:dyDescent="0.25"/>
    <row r="247" ht="45.75" customHeight="1" x14ac:dyDescent="0.25"/>
    <row r="248" ht="45.75" customHeight="1" x14ac:dyDescent="0.25"/>
    <row r="249" ht="45.75" customHeight="1" x14ac:dyDescent="0.25"/>
    <row r="250" ht="45.75" customHeight="1" x14ac:dyDescent="0.25"/>
    <row r="251" ht="45.75" customHeight="1" x14ac:dyDescent="0.25"/>
    <row r="252" ht="45.75" customHeight="1" x14ac:dyDescent="0.25"/>
    <row r="253" ht="45.75" customHeight="1" x14ac:dyDescent="0.25"/>
    <row r="254" ht="45.75" customHeight="1" x14ac:dyDescent="0.25"/>
    <row r="255" ht="45.75" customHeight="1" x14ac:dyDescent="0.25"/>
    <row r="256" ht="45.75" customHeight="1" x14ac:dyDescent="0.25"/>
    <row r="257" ht="45.75" customHeight="1" x14ac:dyDescent="0.25"/>
    <row r="258" ht="45.75" customHeight="1" x14ac:dyDescent="0.25"/>
    <row r="259" ht="45.75" customHeight="1" x14ac:dyDescent="0.25"/>
    <row r="260" ht="45.75" customHeight="1" x14ac:dyDescent="0.25"/>
    <row r="261" ht="45.75" customHeight="1" x14ac:dyDescent="0.25"/>
    <row r="262" ht="45.75" customHeight="1" x14ac:dyDescent="0.25"/>
    <row r="263" ht="45.75" customHeight="1" x14ac:dyDescent="0.25"/>
    <row r="264" ht="45.75" customHeight="1" x14ac:dyDescent="0.25"/>
    <row r="265" ht="45.75" customHeight="1" x14ac:dyDescent="0.25"/>
    <row r="266" ht="45.75" customHeight="1" x14ac:dyDescent="0.25"/>
    <row r="267" ht="45.75" customHeight="1" x14ac:dyDescent="0.25"/>
    <row r="268" ht="45.75" customHeight="1" x14ac:dyDescent="0.25"/>
    <row r="269" ht="45.75" customHeight="1" x14ac:dyDescent="0.25"/>
    <row r="270" ht="45.75" customHeight="1" x14ac:dyDescent="0.25"/>
    <row r="271" ht="45.75" customHeight="1" x14ac:dyDescent="0.25"/>
    <row r="272" ht="45.75" customHeight="1" x14ac:dyDescent="0.25"/>
    <row r="273" ht="45.75" customHeight="1" x14ac:dyDescent="0.25"/>
    <row r="274" ht="45.75" customHeight="1" x14ac:dyDescent="0.25"/>
    <row r="275" ht="45.75" customHeight="1" x14ac:dyDescent="0.25"/>
    <row r="276" ht="45.75" customHeight="1" x14ac:dyDescent="0.25"/>
    <row r="277" ht="45.75" customHeight="1" x14ac:dyDescent="0.25"/>
    <row r="278" ht="45.75" customHeight="1" x14ac:dyDescent="0.25"/>
    <row r="279" ht="45.75" customHeight="1" x14ac:dyDescent="0.25"/>
    <row r="280" ht="45.75" customHeight="1" x14ac:dyDescent="0.25"/>
    <row r="281" ht="45.75" customHeight="1" x14ac:dyDescent="0.25"/>
    <row r="282" ht="45.75" customHeight="1" x14ac:dyDescent="0.25"/>
    <row r="283" ht="45.75" customHeight="1" x14ac:dyDescent="0.25"/>
    <row r="284" ht="45.75" customHeight="1" x14ac:dyDescent="0.25"/>
    <row r="285" ht="45.75" customHeight="1" x14ac:dyDescent="0.25"/>
    <row r="286" ht="45.75" customHeight="1" x14ac:dyDescent="0.25"/>
    <row r="287" ht="45.75" customHeight="1" x14ac:dyDescent="0.25"/>
    <row r="288" ht="45.75" customHeight="1" x14ac:dyDescent="0.25"/>
    <row r="289" ht="45.75" customHeight="1" x14ac:dyDescent="0.25"/>
    <row r="290" ht="45.75" customHeight="1" x14ac:dyDescent="0.25"/>
    <row r="291" ht="45.75" customHeight="1" x14ac:dyDescent="0.25"/>
    <row r="292" ht="45.75" customHeight="1" x14ac:dyDescent="0.25"/>
    <row r="293" ht="45.75" customHeight="1" x14ac:dyDescent="0.25"/>
    <row r="294" ht="45.75" customHeight="1" x14ac:dyDescent="0.25"/>
    <row r="295" ht="45.75" customHeight="1" x14ac:dyDescent="0.25"/>
    <row r="296" ht="45.75" customHeight="1" x14ac:dyDescent="0.25"/>
    <row r="297" ht="45.75" customHeight="1" x14ac:dyDescent="0.25"/>
    <row r="298" ht="45.75" customHeight="1" x14ac:dyDescent="0.25"/>
    <row r="299" ht="45.75" customHeight="1" x14ac:dyDescent="0.25"/>
    <row r="300" ht="45.75" customHeight="1" x14ac:dyDescent="0.25"/>
    <row r="301" ht="45.75" customHeight="1" x14ac:dyDescent="0.25"/>
    <row r="302" ht="45.75" customHeight="1" x14ac:dyDescent="0.25"/>
    <row r="303" ht="45.75" customHeight="1" x14ac:dyDescent="0.25"/>
    <row r="304" ht="45.75" customHeight="1" x14ac:dyDescent="0.25"/>
    <row r="305" ht="45.75" customHeight="1" x14ac:dyDescent="0.25"/>
    <row r="306" ht="45.75" customHeight="1" x14ac:dyDescent="0.25"/>
    <row r="307" ht="45.75" customHeight="1" x14ac:dyDescent="0.25"/>
    <row r="308" ht="45.75" customHeight="1" x14ac:dyDescent="0.25"/>
    <row r="309" ht="45.75" customHeight="1" x14ac:dyDescent="0.25"/>
    <row r="310" ht="45.75" customHeight="1" x14ac:dyDescent="0.25"/>
    <row r="311" ht="45.75" customHeight="1" x14ac:dyDescent="0.25"/>
    <row r="312" ht="45.75" customHeight="1" x14ac:dyDescent="0.25"/>
    <row r="313" ht="45.75" customHeight="1" x14ac:dyDescent="0.25"/>
    <row r="314" ht="45.75" customHeight="1" x14ac:dyDescent="0.25"/>
    <row r="315" ht="45.75" customHeight="1" x14ac:dyDescent="0.25"/>
    <row r="316" ht="45.75" customHeight="1" x14ac:dyDescent="0.25"/>
    <row r="317" ht="45.75" customHeight="1" x14ac:dyDescent="0.25"/>
    <row r="318" ht="45.75" customHeight="1" x14ac:dyDescent="0.25"/>
    <row r="319" ht="45.75" customHeight="1" x14ac:dyDescent="0.25"/>
    <row r="320" ht="45.75" customHeight="1" x14ac:dyDescent="0.25"/>
    <row r="321" ht="45.75" customHeight="1" x14ac:dyDescent="0.25"/>
    <row r="322" ht="45.75" customHeight="1" x14ac:dyDescent="0.25"/>
    <row r="323" ht="45.75" customHeight="1" x14ac:dyDescent="0.25"/>
    <row r="324" ht="45.75" customHeight="1" x14ac:dyDescent="0.25"/>
    <row r="325" ht="45.75" customHeight="1" x14ac:dyDescent="0.25"/>
    <row r="326" ht="45.75" customHeight="1" x14ac:dyDescent="0.25"/>
    <row r="327" ht="45.75" customHeight="1" x14ac:dyDescent="0.25"/>
    <row r="328" ht="45.75" customHeight="1" x14ac:dyDescent="0.25"/>
    <row r="329" ht="45.75" customHeight="1" x14ac:dyDescent="0.25"/>
    <row r="330" ht="45.75" customHeight="1" x14ac:dyDescent="0.25"/>
    <row r="331" ht="45.75" customHeight="1" x14ac:dyDescent="0.25"/>
    <row r="332" ht="45.75" customHeight="1" x14ac:dyDescent="0.25"/>
    <row r="333" ht="45.75" customHeight="1" x14ac:dyDescent="0.25"/>
    <row r="334" ht="45.75" customHeight="1" x14ac:dyDescent="0.25"/>
    <row r="335" ht="45.75" customHeight="1" x14ac:dyDescent="0.25"/>
    <row r="336" ht="45.75" customHeight="1" x14ac:dyDescent="0.25"/>
    <row r="337" ht="45.75" customHeight="1" x14ac:dyDescent="0.25"/>
    <row r="338" ht="45.75" customHeight="1" x14ac:dyDescent="0.25"/>
    <row r="339" ht="45.75" customHeight="1" x14ac:dyDescent="0.25"/>
    <row r="340" ht="45.75" customHeight="1" x14ac:dyDescent="0.25"/>
    <row r="341" ht="45.75" customHeight="1" x14ac:dyDescent="0.25"/>
    <row r="342" ht="45.75" customHeight="1" x14ac:dyDescent="0.25"/>
    <row r="343" ht="45.75" customHeight="1" x14ac:dyDescent="0.25"/>
    <row r="344" ht="45.75" customHeight="1" x14ac:dyDescent="0.25"/>
    <row r="345" ht="45.75" customHeight="1" x14ac:dyDescent="0.25"/>
    <row r="346" ht="45.75" customHeight="1" x14ac:dyDescent="0.25"/>
    <row r="347" ht="45.75" customHeight="1" x14ac:dyDescent="0.25"/>
    <row r="348" ht="45.75" customHeight="1" x14ac:dyDescent="0.25"/>
    <row r="349" ht="45.75" customHeight="1" x14ac:dyDescent="0.25"/>
    <row r="350" ht="45.75" customHeight="1" x14ac:dyDescent="0.25"/>
    <row r="351" ht="45.75" customHeight="1" x14ac:dyDescent="0.25"/>
    <row r="352" ht="45.75" customHeight="1" x14ac:dyDescent="0.25"/>
    <row r="353" ht="45.75" customHeight="1" x14ac:dyDescent="0.25"/>
    <row r="354" ht="45.75" customHeight="1" x14ac:dyDescent="0.25"/>
    <row r="355" ht="45.75" customHeight="1" x14ac:dyDescent="0.25"/>
    <row r="356" ht="45.75" customHeight="1" x14ac:dyDescent="0.25"/>
    <row r="357" ht="45.75" customHeight="1" x14ac:dyDescent="0.25"/>
    <row r="358" ht="45.75" customHeight="1" x14ac:dyDescent="0.25"/>
    <row r="359" ht="45.75" customHeight="1" x14ac:dyDescent="0.25"/>
    <row r="360" ht="45.75" customHeight="1" x14ac:dyDescent="0.25"/>
    <row r="361" ht="45.75" customHeight="1" x14ac:dyDescent="0.25"/>
    <row r="362" ht="45.75" customHeight="1" x14ac:dyDescent="0.25"/>
    <row r="363" ht="45.75" customHeight="1" x14ac:dyDescent="0.25"/>
    <row r="364" ht="45.75" customHeight="1" x14ac:dyDescent="0.25"/>
    <row r="365" ht="45.75" customHeight="1" x14ac:dyDescent="0.25"/>
    <row r="366" ht="45.75" customHeight="1" x14ac:dyDescent="0.25"/>
    <row r="367" ht="45.75" customHeight="1" x14ac:dyDescent="0.25"/>
    <row r="368" ht="45.75" customHeight="1" x14ac:dyDescent="0.25"/>
    <row r="369" ht="45.75" customHeight="1" x14ac:dyDescent="0.25"/>
    <row r="370" ht="45.75" customHeight="1" x14ac:dyDescent="0.25"/>
    <row r="371" ht="45.75" customHeight="1" x14ac:dyDescent="0.25"/>
    <row r="372" ht="45.75" customHeight="1" x14ac:dyDescent="0.25"/>
    <row r="373" ht="45.75" customHeight="1" x14ac:dyDescent="0.25"/>
    <row r="374" ht="45.75" customHeight="1" x14ac:dyDescent="0.25"/>
    <row r="375" ht="45.75" customHeight="1" x14ac:dyDescent="0.25"/>
    <row r="376" ht="45.75" customHeight="1" x14ac:dyDescent="0.25"/>
    <row r="377" ht="45.75" customHeight="1" x14ac:dyDescent="0.25"/>
    <row r="378" ht="45.75" customHeight="1" x14ac:dyDescent="0.25"/>
    <row r="379" ht="45.75" customHeight="1" x14ac:dyDescent="0.25"/>
    <row r="380" ht="45.75" customHeight="1" x14ac:dyDescent="0.25"/>
    <row r="381" ht="45.75" customHeight="1" x14ac:dyDescent="0.25"/>
    <row r="382" ht="45.75" customHeight="1" x14ac:dyDescent="0.25"/>
    <row r="383" ht="45.75" customHeight="1" x14ac:dyDescent="0.25"/>
    <row r="384" ht="45.75" customHeight="1" x14ac:dyDescent="0.25"/>
    <row r="385" ht="45.75" customHeight="1" x14ac:dyDescent="0.25"/>
    <row r="386" ht="45.75" customHeight="1" x14ac:dyDescent="0.25"/>
    <row r="387" ht="45.75" customHeight="1" x14ac:dyDescent="0.25"/>
    <row r="388" ht="45.75" customHeight="1" x14ac:dyDescent="0.25"/>
    <row r="389" ht="45.75" customHeight="1" x14ac:dyDescent="0.25"/>
    <row r="390" ht="45.75" customHeight="1" x14ac:dyDescent="0.25"/>
    <row r="391" ht="45.75" customHeight="1" x14ac:dyDescent="0.25"/>
    <row r="392" ht="45.75" customHeight="1" x14ac:dyDescent="0.25"/>
    <row r="393" ht="45.75" customHeight="1" x14ac:dyDescent="0.25"/>
    <row r="394" ht="45.75" customHeight="1" x14ac:dyDescent="0.25"/>
    <row r="395" ht="45.75" customHeight="1" x14ac:dyDescent="0.25"/>
    <row r="396" ht="45.75" customHeight="1" x14ac:dyDescent="0.25"/>
    <row r="397" ht="45.75" customHeight="1" x14ac:dyDescent="0.25"/>
    <row r="398" ht="45.75" customHeight="1" x14ac:dyDescent="0.25"/>
    <row r="399" ht="45.75" customHeight="1" x14ac:dyDescent="0.25"/>
    <row r="400" ht="45.75" customHeight="1" x14ac:dyDescent="0.25"/>
    <row r="401" ht="45.75" customHeight="1" x14ac:dyDescent="0.25"/>
    <row r="402" ht="45.75" customHeight="1" x14ac:dyDescent="0.25"/>
    <row r="403" ht="45.75" customHeight="1" x14ac:dyDescent="0.25"/>
    <row r="404" ht="45.75" customHeight="1" x14ac:dyDescent="0.25"/>
    <row r="405" ht="45.75" customHeight="1" x14ac:dyDescent="0.25"/>
    <row r="406" ht="45.75" customHeight="1" x14ac:dyDescent="0.25"/>
    <row r="407" ht="45.75" customHeight="1" x14ac:dyDescent="0.25"/>
    <row r="408" ht="45.75" customHeight="1" x14ac:dyDescent="0.25"/>
    <row r="409" ht="45.75" customHeight="1" x14ac:dyDescent="0.25"/>
    <row r="410" ht="45.75" customHeight="1" x14ac:dyDescent="0.25"/>
    <row r="411" ht="45.75" customHeight="1" x14ac:dyDescent="0.25"/>
    <row r="412" ht="45.75" customHeight="1" x14ac:dyDescent="0.25"/>
    <row r="413" ht="45.75" customHeight="1" x14ac:dyDescent="0.25"/>
    <row r="414" ht="45.75" customHeight="1" x14ac:dyDescent="0.25"/>
    <row r="415" ht="45.75" customHeight="1" x14ac:dyDescent="0.25"/>
    <row r="416" ht="45.75" customHeight="1" x14ac:dyDescent="0.25"/>
    <row r="417" ht="45.75" customHeight="1" x14ac:dyDescent="0.25"/>
    <row r="418" ht="45.75" customHeight="1" x14ac:dyDescent="0.25"/>
    <row r="419" ht="45.75" customHeight="1" x14ac:dyDescent="0.25"/>
    <row r="420" ht="45.75" customHeight="1" x14ac:dyDescent="0.25"/>
    <row r="421" ht="45.75" customHeight="1" x14ac:dyDescent="0.25"/>
    <row r="422" ht="45.75" customHeight="1" x14ac:dyDescent="0.25"/>
    <row r="423" ht="45.75" customHeight="1" x14ac:dyDescent="0.25"/>
    <row r="424" ht="45.75" customHeight="1" x14ac:dyDescent="0.25"/>
    <row r="425" ht="45.75" customHeight="1" x14ac:dyDescent="0.25"/>
    <row r="426" ht="45.75" customHeight="1" x14ac:dyDescent="0.25"/>
    <row r="427" ht="45.75" customHeight="1" x14ac:dyDescent="0.25"/>
    <row r="428" ht="45.75" customHeight="1" x14ac:dyDescent="0.25"/>
    <row r="429" ht="45.75" customHeight="1" x14ac:dyDescent="0.25"/>
    <row r="430" ht="45.75" customHeight="1" x14ac:dyDescent="0.25"/>
    <row r="431" ht="45.75" customHeight="1" x14ac:dyDescent="0.25"/>
    <row r="432" ht="45.75" customHeight="1" x14ac:dyDescent="0.25"/>
    <row r="433" ht="45.75" customHeight="1" x14ac:dyDescent="0.25"/>
    <row r="434" ht="45.75" customHeight="1" x14ac:dyDescent="0.25"/>
    <row r="435" ht="45.75" customHeight="1" x14ac:dyDescent="0.25"/>
    <row r="436" ht="45.75" customHeight="1" x14ac:dyDescent="0.25"/>
    <row r="437" ht="45.75" customHeight="1" x14ac:dyDescent="0.25"/>
    <row r="438" ht="45.75" customHeight="1" x14ac:dyDescent="0.25"/>
    <row r="439" ht="45.75" customHeight="1" x14ac:dyDescent="0.25"/>
    <row r="440" ht="45.75" customHeight="1" x14ac:dyDescent="0.25"/>
    <row r="441" ht="45.75" customHeight="1" x14ac:dyDescent="0.25"/>
    <row r="442" ht="45.75" customHeight="1" x14ac:dyDescent="0.25"/>
    <row r="443" ht="45.75" customHeight="1" x14ac:dyDescent="0.25"/>
    <row r="444" ht="45.75" customHeight="1" x14ac:dyDescent="0.25"/>
    <row r="445" ht="45.75" customHeight="1" x14ac:dyDescent="0.25"/>
    <row r="446" ht="45.75" customHeight="1" x14ac:dyDescent="0.25"/>
    <row r="447" ht="45.75" customHeight="1" x14ac:dyDescent="0.25"/>
    <row r="448" ht="45.75" customHeight="1" x14ac:dyDescent="0.25"/>
    <row r="449" ht="45.75" customHeight="1" x14ac:dyDescent="0.25"/>
    <row r="450" ht="45.75" customHeight="1" x14ac:dyDescent="0.25"/>
    <row r="451" ht="45.75" customHeight="1" x14ac:dyDescent="0.25"/>
    <row r="452" ht="45.75" customHeight="1" x14ac:dyDescent="0.25"/>
    <row r="453" ht="45.75" customHeight="1" x14ac:dyDescent="0.25"/>
    <row r="454" ht="45.75" customHeight="1" x14ac:dyDescent="0.25"/>
    <row r="455" ht="45.75" customHeight="1" x14ac:dyDescent="0.25"/>
    <row r="456" ht="45.75" customHeight="1" x14ac:dyDescent="0.25"/>
    <row r="457" ht="45.75" customHeight="1" x14ac:dyDescent="0.25"/>
    <row r="458" ht="45.75" customHeight="1" x14ac:dyDescent="0.25"/>
    <row r="459" ht="45.75" customHeight="1" x14ac:dyDescent="0.25"/>
    <row r="460" ht="45.75" customHeight="1" x14ac:dyDescent="0.25"/>
    <row r="461" ht="45.75" customHeight="1" x14ac:dyDescent="0.25"/>
    <row r="462" ht="45.75" customHeight="1" x14ac:dyDescent="0.25"/>
    <row r="463" ht="45.75" customHeight="1" x14ac:dyDescent="0.25"/>
    <row r="464" ht="45.75" customHeight="1" x14ac:dyDescent="0.25"/>
    <row r="465" ht="45.75" customHeight="1" x14ac:dyDescent="0.25"/>
    <row r="466" ht="45.75" customHeight="1" x14ac:dyDescent="0.25"/>
    <row r="467" ht="45.75" customHeight="1" x14ac:dyDescent="0.25"/>
    <row r="468" ht="45.75" customHeight="1" x14ac:dyDescent="0.25"/>
    <row r="469" ht="45.75" customHeight="1" x14ac:dyDescent="0.25"/>
    <row r="470" ht="45.75" customHeight="1" x14ac:dyDescent="0.25"/>
    <row r="471" ht="45.75" customHeight="1" x14ac:dyDescent="0.25"/>
    <row r="472" ht="45.75" customHeight="1" x14ac:dyDescent="0.25"/>
    <row r="473" ht="45.75" customHeight="1" x14ac:dyDescent="0.25"/>
    <row r="474" ht="45.75" customHeight="1" x14ac:dyDescent="0.25"/>
    <row r="475" ht="45.75" customHeight="1" x14ac:dyDescent="0.25"/>
    <row r="476" ht="45.75" customHeight="1" x14ac:dyDescent="0.25"/>
    <row r="477" ht="45.75" customHeight="1" x14ac:dyDescent="0.25"/>
    <row r="478" ht="45.75" customHeight="1" x14ac:dyDescent="0.25"/>
    <row r="479" ht="45.75" customHeight="1" x14ac:dyDescent="0.25"/>
    <row r="480" ht="45.75" customHeight="1" x14ac:dyDescent="0.25"/>
    <row r="481" ht="45.75" customHeight="1" x14ac:dyDescent="0.25"/>
    <row r="482" ht="45.75" customHeight="1" x14ac:dyDescent="0.25"/>
    <row r="483" ht="45.75" customHeight="1" x14ac:dyDescent="0.25"/>
    <row r="484" ht="45.75" customHeight="1" x14ac:dyDescent="0.25"/>
    <row r="485" ht="45.75" customHeight="1" x14ac:dyDescent="0.25"/>
    <row r="486" ht="45.75" customHeight="1" x14ac:dyDescent="0.25"/>
    <row r="487" ht="45.75" customHeight="1" x14ac:dyDescent="0.25"/>
    <row r="488" ht="45.75" customHeight="1" x14ac:dyDescent="0.25"/>
    <row r="489" ht="45.75" customHeight="1" x14ac:dyDescent="0.25"/>
    <row r="490" ht="45.75" customHeight="1" x14ac:dyDescent="0.25"/>
    <row r="491" ht="45.75" customHeight="1" x14ac:dyDescent="0.25"/>
    <row r="492" ht="45.75" customHeight="1" x14ac:dyDescent="0.25"/>
    <row r="493" ht="45.75" customHeight="1" x14ac:dyDescent="0.25"/>
    <row r="494" ht="45.75" customHeight="1" x14ac:dyDescent="0.25"/>
    <row r="495" ht="45.75" customHeight="1" x14ac:dyDescent="0.25"/>
    <row r="496" ht="45.75" customHeight="1" x14ac:dyDescent="0.25"/>
    <row r="497" ht="45.75" customHeight="1" x14ac:dyDescent="0.25"/>
    <row r="498" ht="45.75" customHeight="1" x14ac:dyDescent="0.25"/>
    <row r="499" ht="45.75" customHeight="1" x14ac:dyDescent="0.25"/>
    <row r="500" ht="45.75" customHeight="1" x14ac:dyDescent="0.25"/>
    <row r="501" ht="45.75" customHeight="1" x14ac:dyDescent="0.25"/>
    <row r="502" ht="45.75" customHeight="1" x14ac:dyDescent="0.25"/>
    <row r="503" ht="45.75" customHeight="1" x14ac:dyDescent="0.25"/>
    <row r="504" ht="45.75" customHeight="1" x14ac:dyDescent="0.25"/>
    <row r="505" ht="45.75" customHeight="1" x14ac:dyDescent="0.25"/>
    <row r="506" ht="45.75" customHeight="1" x14ac:dyDescent="0.25"/>
    <row r="507" ht="45.75" customHeight="1" x14ac:dyDescent="0.25"/>
    <row r="508" ht="45.75" customHeight="1" x14ac:dyDescent="0.25"/>
    <row r="509" ht="45.75" customHeight="1" x14ac:dyDescent="0.25"/>
    <row r="510" ht="45.75" customHeight="1" x14ac:dyDescent="0.25"/>
    <row r="511" ht="45.75" customHeight="1" x14ac:dyDescent="0.25"/>
    <row r="512" ht="45.75" customHeight="1" x14ac:dyDescent="0.25"/>
    <row r="513" ht="45.75" customHeight="1" x14ac:dyDescent="0.25"/>
    <row r="514" ht="45.75" customHeight="1" x14ac:dyDescent="0.25"/>
    <row r="515" ht="45.75" customHeight="1" x14ac:dyDescent="0.25"/>
    <row r="516" ht="45.75" customHeight="1" x14ac:dyDescent="0.25"/>
    <row r="517" ht="45.75" customHeight="1" x14ac:dyDescent="0.25"/>
    <row r="518" ht="45.75" customHeight="1" x14ac:dyDescent="0.25"/>
    <row r="519" ht="45.75" customHeight="1" x14ac:dyDescent="0.25"/>
    <row r="520" ht="45.75" customHeight="1" x14ac:dyDescent="0.25"/>
    <row r="521" ht="45.75" customHeight="1" x14ac:dyDescent="0.25"/>
    <row r="522" ht="45.75" customHeight="1" x14ac:dyDescent="0.25"/>
    <row r="523" ht="45.75" customHeight="1" x14ac:dyDescent="0.25"/>
    <row r="524" ht="45.75" customHeight="1" x14ac:dyDescent="0.25"/>
    <row r="525" ht="45.75" customHeight="1" x14ac:dyDescent="0.25"/>
    <row r="526" ht="45.75" customHeight="1" x14ac:dyDescent="0.25"/>
    <row r="527" ht="45.75" customHeight="1" x14ac:dyDescent="0.25"/>
    <row r="528" ht="45.75" customHeight="1" x14ac:dyDescent="0.25"/>
    <row r="529" ht="45.75" customHeight="1" x14ac:dyDescent="0.25"/>
    <row r="530" ht="45.75" customHeight="1" x14ac:dyDescent="0.25"/>
    <row r="531" ht="45.75" customHeight="1" x14ac:dyDescent="0.25"/>
    <row r="532" ht="45.75" customHeight="1" x14ac:dyDescent="0.25"/>
    <row r="533" ht="45.75" customHeight="1" x14ac:dyDescent="0.25"/>
    <row r="534" ht="45.75" customHeight="1" x14ac:dyDescent="0.25"/>
    <row r="535" ht="45.75" customHeight="1" x14ac:dyDescent="0.25"/>
    <row r="536" ht="45.75" customHeight="1" x14ac:dyDescent="0.25"/>
    <row r="537" ht="45.75" customHeight="1" x14ac:dyDescent="0.25"/>
    <row r="538" ht="45.75" customHeight="1" x14ac:dyDescent="0.25"/>
    <row r="539" ht="45.75" customHeight="1" x14ac:dyDescent="0.25"/>
    <row r="540" ht="45.75" customHeight="1" x14ac:dyDescent="0.25"/>
    <row r="541" ht="45.75" customHeight="1" x14ac:dyDescent="0.25"/>
    <row r="542" ht="45.75" customHeight="1" x14ac:dyDescent="0.25"/>
    <row r="543" ht="45.75" customHeight="1" x14ac:dyDescent="0.25"/>
    <row r="544" ht="45.75" customHeight="1" x14ac:dyDescent="0.25"/>
    <row r="545" ht="45.75" customHeight="1" x14ac:dyDescent="0.25"/>
    <row r="546" ht="45.75" customHeight="1" x14ac:dyDescent="0.25"/>
    <row r="547" ht="45.75" customHeight="1" x14ac:dyDescent="0.25"/>
    <row r="548" ht="45.75" customHeight="1" x14ac:dyDescent="0.25"/>
    <row r="549" ht="45.75" customHeight="1" x14ac:dyDescent="0.25"/>
    <row r="550" ht="45.75" customHeight="1" x14ac:dyDescent="0.25"/>
    <row r="551" ht="45.75" customHeight="1" x14ac:dyDescent="0.25"/>
    <row r="552" ht="45.75" customHeight="1" x14ac:dyDescent="0.25"/>
    <row r="553" ht="45.75" customHeight="1" x14ac:dyDescent="0.25"/>
    <row r="554" ht="45.75" customHeight="1" x14ac:dyDescent="0.25"/>
    <row r="555" ht="45.75" customHeight="1" x14ac:dyDescent="0.25"/>
    <row r="556" ht="45.75" customHeight="1" x14ac:dyDescent="0.25"/>
    <row r="557" ht="45.75" customHeight="1" x14ac:dyDescent="0.25"/>
    <row r="558" ht="45.75" customHeight="1" x14ac:dyDescent="0.25"/>
    <row r="559" ht="45.75" customHeight="1" x14ac:dyDescent="0.25"/>
    <row r="560" ht="45.75" customHeight="1" x14ac:dyDescent="0.25"/>
    <row r="561" ht="45.75" customHeight="1" x14ac:dyDescent="0.25"/>
    <row r="562" ht="45.75" customHeight="1" x14ac:dyDescent="0.25"/>
    <row r="563" ht="45.75" customHeight="1" x14ac:dyDescent="0.25"/>
    <row r="564" ht="45.75" customHeight="1" x14ac:dyDescent="0.25"/>
    <row r="565" ht="45.75" customHeight="1" x14ac:dyDescent="0.25"/>
    <row r="566" ht="45.75" customHeight="1" x14ac:dyDescent="0.25"/>
    <row r="567" ht="45.75" customHeight="1" x14ac:dyDescent="0.25"/>
    <row r="568" ht="45.75" customHeight="1" x14ac:dyDescent="0.25"/>
    <row r="569" ht="45.75" customHeight="1" x14ac:dyDescent="0.25"/>
    <row r="570" ht="45.75" customHeight="1" x14ac:dyDescent="0.25"/>
    <row r="571" ht="45.75" customHeight="1" x14ac:dyDescent="0.25"/>
    <row r="572" ht="45.75" customHeight="1" x14ac:dyDescent="0.25"/>
    <row r="573" ht="45.75" customHeight="1" x14ac:dyDescent="0.25"/>
    <row r="574" ht="45.75" customHeight="1" x14ac:dyDescent="0.25"/>
    <row r="575" ht="45.75" customHeight="1" x14ac:dyDescent="0.25"/>
    <row r="576" ht="45.75" customHeight="1" x14ac:dyDescent="0.25"/>
    <row r="577" ht="45.75" customHeight="1" x14ac:dyDescent="0.25"/>
    <row r="578" ht="45.75" customHeight="1" x14ac:dyDescent="0.25"/>
    <row r="579" ht="45.75" customHeight="1" x14ac:dyDescent="0.25"/>
    <row r="580" ht="45.75" customHeight="1" x14ac:dyDescent="0.25"/>
    <row r="581" ht="45.75" customHeight="1" x14ac:dyDescent="0.25"/>
    <row r="582" ht="45.75" customHeight="1" x14ac:dyDescent="0.25"/>
    <row r="583" ht="45.75" customHeight="1" x14ac:dyDescent="0.25"/>
    <row r="584" ht="45.75" customHeight="1" x14ac:dyDescent="0.25"/>
    <row r="585" ht="45.75" customHeight="1" x14ac:dyDescent="0.25"/>
    <row r="586" ht="45.75" customHeight="1" x14ac:dyDescent="0.25"/>
    <row r="587" ht="45.75" customHeight="1" x14ac:dyDescent="0.25"/>
    <row r="588" ht="45.75" customHeight="1" x14ac:dyDescent="0.25"/>
    <row r="589" ht="45.75" customHeight="1" x14ac:dyDescent="0.25"/>
    <row r="590" ht="45.75" customHeight="1" x14ac:dyDescent="0.25"/>
    <row r="591" ht="45.75" customHeight="1" x14ac:dyDescent="0.25"/>
    <row r="592" ht="45.75" customHeight="1" x14ac:dyDescent="0.25"/>
    <row r="593" ht="45.75" customHeight="1" x14ac:dyDescent="0.25"/>
    <row r="594" ht="45.75" customHeight="1" x14ac:dyDescent="0.25"/>
    <row r="595" ht="45.75" customHeight="1" x14ac:dyDescent="0.25"/>
    <row r="596" ht="45.75" customHeight="1" x14ac:dyDescent="0.25"/>
    <row r="597" ht="45.75" customHeight="1" x14ac:dyDescent="0.25"/>
    <row r="598" ht="45.75" customHeight="1" x14ac:dyDescent="0.25"/>
    <row r="599" ht="45.75" customHeight="1" x14ac:dyDescent="0.25"/>
    <row r="600" ht="45.75" customHeight="1" x14ac:dyDescent="0.25"/>
    <row r="601" ht="45.75" customHeight="1" x14ac:dyDescent="0.25"/>
    <row r="602" ht="45.75" customHeight="1" x14ac:dyDescent="0.25"/>
    <row r="603" ht="45.75" customHeight="1" x14ac:dyDescent="0.25"/>
    <row r="604" ht="45.75" customHeight="1" x14ac:dyDescent="0.25"/>
    <row r="605" ht="45.75" customHeight="1" x14ac:dyDescent="0.25"/>
    <row r="606" ht="45.75" customHeight="1" x14ac:dyDescent="0.25"/>
    <row r="607" ht="45.75" customHeight="1" x14ac:dyDescent="0.25"/>
    <row r="608" ht="45.75" customHeight="1" x14ac:dyDescent="0.25"/>
    <row r="609" ht="45.75" customHeight="1" x14ac:dyDescent="0.25"/>
    <row r="610" ht="45.75" customHeight="1" x14ac:dyDescent="0.25"/>
    <row r="611" ht="45.75" customHeight="1" x14ac:dyDescent="0.25"/>
    <row r="612" ht="45.75" customHeight="1" x14ac:dyDescent="0.25"/>
    <row r="613" ht="45.75" customHeight="1" x14ac:dyDescent="0.25"/>
    <row r="614" ht="45.75" customHeight="1" x14ac:dyDescent="0.25"/>
    <row r="615" ht="45.75" customHeight="1" x14ac:dyDescent="0.25"/>
    <row r="616" ht="45.75" customHeight="1" x14ac:dyDescent="0.25"/>
    <row r="617" ht="45.75" customHeight="1" x14ac:dyDescent="0.25"/>
    <row r="618" ht="45.75" customHeight="1" x14ac:dyDescent="0.25"/>
    <row r="619" ht="45.75" customHeight="1" x14ac:dyDescent="0.25"/>
    <row r="620" ht="45.75" customHeight="1" x14ac:dyDescent="0.25"/>
    <row r="621" ht="45.75" customHeight="1" x14ac:dyDescent="0.25"/>
    <row r="622" ht="45.75" customHeight="1" x14ac:dyDescent="0.25"/>
    <row r="623" ht="45.75" customHeight="1" x14ac:dyDescent="0.25"/>
    <row r="624" ht="45.75" customHeight="1" x14ac:dyDescent="0.25"/>
    <row r="625" ht="45.75" customHeight="1" x14ac:dyDescent="0.25"/>
    <row r="626" ht="45.75" customHeight="1" x14ac:dyDescent="0.25"/>
    <row r="627" ht="45.75" customHeight="1" x14ac:dyDescent="0.25"/>
    <row r="628" ht="45.75" customHeight="1" x14ac:dyDescent="0.25"/>
    <row r="629" ht="45.75" customHeight="1" x14ac:dyDescent="0.25"/>
    <row r="630" ht="45.75" customHeight="1" x14ac:dyDescent="0.25"/>
    <row r="631" ht="45.75" customHeight="1" x14ac:dyDescent="0.25"/>
    <row r="632" ht="45.75" customHeight="1" x14ac:dyDescent="0.25"/>
    <row r="633" ht="45.75" customHeight="1" x14ac:dyDescent="0.25"/>
    <row r="634" ht="45.75" customHeight="1" x14ac:dyDescent="0.25"/>
    <row r="635" ht="45.75" customHeight="1" x14ac:dyDescent="0.25"/>
    <row r="636" ht="45.75" customHeight="1" x14ac:dyDescent="0.25"/>
    <row r="637" ht="45.75" customHeight="1" x14ac:dyDescent="0.25"/>
    <row r="638" ht="45.75" customHeight="1" x14ac:dyDescent="0.25"/>
    <row r="639" ht="45.75" customHeight="1" x14ac:dyDescent="0.25"/>
    <row r="640" ht="45.75" customHeight="1" x14ac:dyDescent="0.25"/>
    <row r="641" ht="45.75" customHeight="1" x14ac:dyDescent="0.25"/>
    <row r="642" ht="45.75" customHeight="1" x14ac:dyDescent="0.25"/>
    <row r="643" ht="45.75" customHeight="1" x14ac:dyDescent="0.25"/>
    <row r="644" ht="45.75" customHeight="1" x14ac:dyDescent="0.25"/>
    <row r="645" ht="45.75" customHeight="1" x14ac:dyDescent="0.25"/>
    <row r="646" ht="45.75" customHeight="1" x14ac:dyDescent="0.25"/>
    <row r="647" ht="45.75" customHeight="1" x14ac:dyDescent="0.25"/>
    <row r="648" ht="45.75" customHeight="1" x14ac:dyDescent="0.25"/>
    <row r="649" ht="45.75" customHeight="1" x14ac:dyDescent="0.25"/>
    <row r="650" ht="45.75" customHeight="1" x14ac:dyDescent="0.25"/>
    <row r="651" ht="45.75" customHeight="1" x14ac:dyDescent="0.25"/>
    <row r="652" ht="45.75" customHeight="1" x14ac:dyDescent="0.25"/>
    <row r="653" ht="45.75" customHeight="1" x14ac:dyDescent="0.25"/>
    <row r="654" ht="45.75" customHeight="1" x14ac:dyDescent="0.25"/>
    <row r="655" ht="45.75" customHeight="1" x14ac:dyDescent="0.25"/>
    <row r="656" ht="45.75" customHeight="1" x14ac:dyDescent="0.25"/>
    <row r="657" ht="45.75" customHeight="1" x14ac:dyDescent="0.25"/>
    <row r="658" ht="45.75" customHeight="1" x14ac:dyDescent="0.25"/>
    <row r="659" ht="45.75" customHeight="1" x14ac:dyDescent="0.25"/>
    <row r="660" ht="45.75" customHeight="1" x14ac:dyDescent="0.25"/>
    <row r="661" ht="45.75" customHeight="1" x14ac:dyDescent="0.25"/>
    <row r="662" ht="45.75" customHeight="1" x14ac:dyDescent="0.25"/>
    <row r="663" ht="45.75" customHeight="1" x14ac:dyDescent="0.25"/>
    <row r="664" ht="45.75" customHeight="1" x14ac:dyDescent="0.25"/>
    <row r="665" ht="45.75" customHeight="1" x14ac:dyDescent="0.25"/>
    <row r="666" ht="45.75" customHeight="1" x14ac:dyDescent="0.25"/>
    <row r="667" ht="45.75" customHeight="1" x14ac:dyDescent="0.25"/>
    <row r="668" ht="45.75" customHeight="1" x14ac:dyDescent="0.25"/>
    <row r="669" ht="45.75" customHeight="1" x14ac:dyDescent="0.25"/>
    <row r="670" ht="45.75" customHeight="1" x14ac:dyDescent="0.25"/>
    <row r="671" ht="45.75" customHeight="1" x14ac:dyDescent="0.25"/>
    <row r="672" ht="45.75" customHeight="1" x14ac:dyDescent="0.25"/>
    <row r="673" ht="45.75" customHeight="1" x14ac:dyDescent="0.25"/>
    <row r="674" ht="45.75" customHeight="1" x14ac:dyDescent="0.25"/>
    <row r="675" ht="45.75" customHeight="1" x14ac:dyDescent="0.25"/>
    <row r="676" ht="45.75" customHeight="1" x14ac:dyDescent="0.25"/>
    <row r="677" ht="45.75" customHeight="1" x14ac:dyDescent="0.25"/>
    <row r="678" ht="45.75" customHeight="1" x14ac:dyDescent="0.25"/>
    <row r="679" ht="45.75" customHeight="1" x14ac:dyDescent="0.25"/>
    <row r="680" ht="45.75" customHeight="1" x14ac:dyDescent="0.25"/>
    <row r="681" ht="45.75" customHeight="1" x14ac:dyDescent="0.25"/>
    <row r="682" ht="45.75" customHeight="1" x14ac:dyDescent="0.25"/>
    <row r="683" ht="45.75" customHeight="1" x14ac:dyDescent="0.25"/>
    <row r="684" ht="45.75" customHeight="1" x14ac:dyDescent="0.25"/>
    <row r="685" ht="45.75" customHeight="1" x14ac:dyDescent="0.25"/>
    <row r="686" ht="45.75" customHeight="1" x14ac:dyDescent="0.25"/>
    <row r="687" ht="45.75" customHeight="1" x14ac:dyDescent="0.25"/>
    <row r="688" ht="45.75" customHeight="1" x14ac:dyDescent="0.25"/>
    <row r="689" ht="45.75" customHeight="1" x14ac:dyDescent="0.25"/>
    <row r="690" ht="45.75" customHeight="1" x14ac:dyDescent="0.25"/>
    <row r="691" ht="45.75" customHeight="1" x14ac:dyDescent="0.25"/>
    <row r="692" ht="45.75" customHeight="1" x14ac:dyDescent="0.25"/>
    <row r="693" ht="45.75" customHeight="1" x14ac:dyDescent="0.25"/>
    <row r="694" ht="45.75" customHeight="1" x14ac:dyDescent="0.25"/>
    <row r="695" ht="45.75" customHeight="1" x14ac:dyDescent="0.25"/>
    <row r="696" ht="45.75" customHeight="1" x14ac:dyDescent="0.25"/>
    <row r="697" ht="45.75" customHeight="1" x14ac:dyDescent="0.25"/>
    <row r="698" ht="45.75" customHeight="1" x14ac:dyDescent="0.25"/>
    <row r="699" ht="45.75" customHeight="1" x14ac:dyDescent="0.25"/>
    <row r="700" ht="45.75" customHeight="1" x14ac:dyDescent="0.25"/>
    <row r="701" ht="45.75" customHeight="1" x14ac:dyDescent="0.25"/>
    <row r="702" ht="45.75" customHeight="1" x14ac:dyDescent="0.25"/>
    <row r="703" ht="45.75" customHeight="1" x14ac:dyDescent="0.25"/>
    <row r="704" ht="45.75" customHeight="1" x14ac:dyDescent="0.25"/>
    <row r="705" ht="45.75" customHeight="1" x14ac:dyDescent="0.25"/>
    <row r="706" ht="45.75" customHeight="1" x14ac:dyDescent="0.25"/>
    <row r="707" ht="45.75" customHeight="1" x14ac:dyDescent="0.25"/>
    <row r="708" ht="45.75" customHeight="1" x14ac:dyDescent="0.25"/>
    <row r="709" ht="45.75" customHeight="1" x14ac:dyDescent="0.25"/>
    <row r="710" ht="45.75" customHeight="1" x14ac:dyDescent="0.25"/>
    <row r="711" ht="45.75" customHeight="1" x14ac:dyDescent="0.25"/>
    <row r="712" ht="45.75" customHeight="1" x14ac:dyDescent="0.25"/>
    <row r="713" ht="45.75" customHeight="1" x14ac:dyDescent="0.25"/>
    <row r="714" ht="45.75" customHeight="1" x14ac:dyDescent="0.25"/>
    <row r="715" ht="45.75" customHeight="1" x14ac:dyDescent="0.25"/>
    <row r="716" ht="45.75" customHeight="1" x14ac:dyDescent="0.25"/>
    <row r="717" ht="45.75" customHeight="1" x14ac:dyDescent="0.25"/>
    <row r="718" ht="45.75" customHeight="1" x14ac:dyDescent="0.25"/>
    <row r="719" ht="45.75" customHeight="1" x14ac:dyDescent="0.25"/>
    <row r="720" ht="45.75" customHeight="1" x14ac:dyDescent="0.25"/>
    <row r="721" ht="45.75" customHeight="1" x14ac:dyDescent="0.25"/>
    <row r="722" ht="45.75" customHeight="1" x14ac:dyDescent="0.25"/>
    <row r="723" ht="45.75" customHeight="1" x14ac:dyDescent="0.25"/>
    <row r="724" ht="45.75" customHeight="1" x14ac:dyDescent="0.25"/>
    <row r="725" ht="45.75" customHeight="1" x14ac:dyDescent="0.25"/>
    <row r="726" ht="45.75" customHeight="1" x14ac:dyDescent="0.25"/>
    <row r="727" ht="45.75" customHeight="1" x14ac:dyDescent="0.25"/>
    <row r="728" ht="45.75" customHeight="1" x14ac:dyDescent="0.25"/>
    <row r="729" ht="45.75" customHeight="1" x14ac:dyDescent="0.25"/>
    <row r="730" ht="45.75" customHeight="1" x14ac:dyDescent="0.25"/>
    <row r="731" ht="45.75" customHeight="1" x14ac:dyDescent="0.25"/>
    <row r="732" ht="45.75" customHeight="1" x14ac:dyDescent="0.25"/>
    <row r="733" ht="45.75" customHeight="1" x14ac:dyDescent="0.25"/>
    <row r="734" ht="45.75" customHeight="1" x14ac:dyDescent="0.25"/>
    <row r="735" ht="45.75" customHeight="1" x14ac:dyDescent="0.25"/>
    <row r="736" ht="45.75" customHeight="1" x14ac:dyDescent="0.25"/>
    <row r="737" ht="45.75" customHeight="1" x14ac:dyDescent="0.25"/>
    <row r="738" ht="45.75" customHeight="1" x14ac:dyDescent="0.25"/>
    <row r="739" ht="45.75" customHeight="1" x14ac:dyDescent="0.25"/>
    <row r="740" ht="45.75" customHeight="1" x14ac:dyDescent="0.25"/>
    <row r="741" ht="45.75" customHeight="1" x14ac:dyDescent="0.25"/>
    <row r="742" ht="45.75" customHeight="1" x14ac:dyDescent="0.25"/>
    <row r="743" ht="45.75" customHeight="1" x14ac:dyDescent="0.25"/>
    <row r="744" ht="45.75" customHeight="1" x14ac:dyDescent="0.25"/>
    <row r="745" ht="45.75" customHeight="1" x14ac:dyDescent="0.25"/>
    <row r="746" ht="45.75" customHeight="1" x14ac:dyDescent="0.25"/>
    <row r="747" ht="45.75" customHeight="1" x14ac:dyDescent="0.25"/>
    <row r="748" ht="45.75" customHeight="1" x14ac:dyDescent="0.25"/>
    <row r="749" ht="45.75" customHeight="1" x14ac:dyDescent="0.25"/>
    <row r="750" ht="45.75" customHeight="1" x14ac:dyDescent="0.25"/>
    <row r="751" ht="45.75" customHeight="1" x14ac:dyDescent="0.25"/>
    <row r="752" ht="45.75" customHeight="1" x14ac:dyDescent="0.25"/>
    <row r="753" ht="45.75" customHeight="1" x14ac:dyDescent="0.25"/>
    <row r="754" ht="45.75" customHeight="1" x14ac:dyDescent="0.25"/>
    <row r="755" ht="45.75" customHeight="1" x14ac:dyDescent="0.25"/>
    <row r="756" ht="45.75" customHeight="1" x14ac:dyDescent="0.25"/>
    <row r="757" ht="45.75" customHeight="1" x14ac:dyDescent="0.25"/>
    <row r="758" ht="45.75" customHeight="1" x14ac:dyDescent="0.25"/>
    <row r="759" ht="45.75" customHeight="1" x14ac:dyDescent="0.25"/>
    <row r="760" ht="45.75" customHeight="1" x14ac:dyDescent="0.25"/>
    <row r="761" ht="45.75" customHeight="1" x14ac:dyDescent="0.25"/>
    <row r="762" ht="45.75" customHeight="1" x14ac:dyDescent="0.25"/>
    <row r="763" ht="45.75" customHeight="1" x14ac:dyDescent="0.25"/>
    <row r="764" ht="45.75" customHeight="1" x14ac:dyDescent="0.25"/>
    <row r="765" ht="45.75" customHeight="1" x14ac:dyDescent="0.25"/>
    <row r="766" ht="45.75" customHeight="1" x14ac:dyDescent="0.25"/>
    <row r="767" ht="45.75" customHeight="1" x14ac:dyDescent="0.25"/>
    <row r="768" ht="45.75" customHeight="1" x14ac:dyDescent="0.25"/>
    <row r="769" ht="45.75" customHeight="1" x14ac:dyDescent="0.25"/>
    <row r="770" ht="45.75" customHeight="1" x14ac:dyDescent="0.25"/>
    <row r="771" ht="45.75" customHeight="1" x14ac:dyDescent="0.25"/>
    <row r="772" ht="45.75" customHeight="1" x14ac:dyDescent="0.25"/>
    <row r="773" ht="45.75" customHeight="1" x14ac:dyDescent="0.25"/>
    <row r="774" ht="45.75" customHeight="1" x14ac:dyDescent="0.25"/>
    <row r="775" ht="45.75" customHeight="1" x14ac:dyDescent="0.25"/>
    <row r="776" ht="45.75" customHeight="1" x14ac:dyDescent="0.25"/>
    <row r="777" ht="45.75" customHeight="1" x14ac:dyDescent="0.25"/>
    <row r="778" ht="45.75" customHeight="1" x14ac:dyDescent="0.25"/>
    <row r="779" ht="45.75" customHeight="1" x14ac:dyDescent="0.25"/>
    <row r="780" ht="45.75" customHeight="1" x14ac:dyDescent="0.25"/>
    <row r="781" ht="45.75" customHeight="1" x14ac:dyDescent="0.25"/>
    <row r="782" ht="45.75" customHeight="1" x14ac:dyDescent="0.25"/>
    <row r="783" ht="45.75" customHeight="1" x14ac:dyDescent="0.25"/>
    <row r="784" ht="45.75" customHeight="1" x14ac:dyDescent="0.25"/>
    <row r="785" ht="45.75" customHeight="1" x14ac:dyDescent="0.25"/>
    <row r="786" ht="45.75" customHeight="1" x14ac:dyDescent="0.25"/>
    <row r="787" ht="45.75" customHeight="1" x14ac:dyDescent="0.25"/>
    <row r="788" ht="45.75" customHeight="1" x14ac:dyDescent="0.25"/>
    <row r="789" ht="45.75" customHeight="1" x14ac:dyDescent="0.25"/>
    <row r="790" ht="45.75" customHeight="1" x14ac:dyDescent="0.25"/>
    <row r="791" ht="45.75" customHeight="1" x14ac:dyDescent="0.25"/>
    <row r="792" ht="45.75" customHeight="1" x14ac:dyDescent="0.25"/>
    <row r="793" ht="45.75" customHeight="1" x14ac:dyDescent="0.25"/>
    <row r="794" ht="45.75" customHeight="1" x14ac:dyDescent="0.25"/>
    <row r="795" ht="45.75" customHeight="1" x14ac:dyDescent="0.25"/>
    <row r="796" ht="45.75" customHeight="1" x14ac:dyDescent="0.25"/>
    <row r="797" ht="45.75" customHeight="1" x14ac:dyDescent="0.25"/>
    <row r="798" ht="45.75" customHeight="1" x14ac:dyDescent="0.25"/>
    <row r="799" ht="45.75" customHeight="1" x14ac:dyDescent="0.25"/>
    <row r="800" ht="45.75" customHeight="1" x14ac:dyDescent="0.25"/>
    <row r="801" ht="45.75" customHeight="1" x14ac:dyDescent="0.25"/>
    <row r="802" ht="45.75" customHeight="1" x14ac:dyDescent="0.25"/>
    <row r="803" ht="45.75" customHeight="1" x14ac:dyDescent="0.25"/>
    <row r="804" ht="45.75" customHeight="1" x14ac:dyDescent="0.25"/>
    <row r="805" ht="45.75" customHeight="1" x14ac:dyDescent="0.25"/>
    <row r="806" ht="45.75" customHeight="1" x14ac:dyDescent="0.25"/>
    <row r="807" ht="45.75" customHeight="1" x14ac:dyDescent="0.25"/>
    <row r="808" ht="45.75" customHeight="1" x14ac:dyDescent="0.25"/>
    <row r="809" ht="45.75" customHeight="1" x14ac:dyDescent="0.25"/>
    <row r="810" ht="45.75" customHeight="1" x14ac:dyDescent="0.25"/>
    <row r="811" ht="45.75" customHeight="1" x14ac:dyDescent="0.25"/>
    <row r="812" ht="45.75" customHeight="1" x14ac:dyDescent="0.25"/>
    <row r="813" ht="45.75" customHeight="1" x14ac:dyDescent="0.25"/>
    <row r="814" ht="45.75" customHeight="1" x14ac:dyDescent="0.25"/>
    <row r="815" ht="45.75" customHeight="1" x14ac:dyDescent="0.25"/>
    <row r="816" ht="45.75" customHeight="1" x14ac:dyDescent="0.25"/>
    <row r="817" ht="45.75" customHeight="1" x14ac:dyDescent="0.25"/>
    <row r="818" ht="45.75" customHeight="1" x14ac:dyDescent="0.25"/>
    <row r="819" ht="45.75" customHeight="1" x14ac:dyDescent="0.25"/>
    <row r="820" ht="45.75" customHeight="1" x14ac:dyDescent="0.25"/>
    <row r="821" ht="45.75" customHeight="1" x14ac:dyDescent="0.25"/>
    <row r="822" ht="45.75" customHeight="1" x14ac:dyDescent="0.25"/>
    <row r="823" ht="45.75" customHeight="1" x14ac:dyDescent="0.25"/>
    <row r="824" ht="45.75" customHeight="1" x14ac:dyDescent="0.25"/>
    <row r="825" ht="45.75" customHeight="1" x14ac:dyDescent="0.25"/>
    <row r="826" ht="45.75" customHeight="1" x14ac:dyDescent="0.25"/>
    <row r="827" ht="45.75" customHeight="1" x14ac:dyDescent="0.25"/>
    <row r="828" ht="45.75" customHeight="1" x14ac:dyDescent="0.25"/>
    <row r="829" ht="45.75" customHeight="1" x14ac:dyDescent="0.25"/>
    <row r="830" ht="45.75" customHeight="1" x14ac:dyDescent="0.25"/>
    <row r="831" ht="45.75" customHeight="1" x14ac:dyDescent="0.25"/>
    <row r="832" ht="45.75" customHeight="1" x14ac:dyDescent="0.25"/>
    <row r="833" ht="45.75" customHeight="1" x14ac:dyDescent="0.25"/>
    <row r="834" ht="45.75" customHeight="1" x14ac:dyDescent="0.25"/>
    <row r="835" ht="45.75" customHeight="1" x14ac:dyDescent="0.25"/>
    <row r="836" ht="45.75" customHeight="1" x14ac:dyDescent="0.25"/>
    <row r="837" ht="45.75" customHeight="1" x14ac:dyDescent="0.25"/>
    <row r="838" ht="45.75" customHeight="1" x14ac:dyDescent="0.25"/>
    <row r="839" ht="45.75" customHeight="1" x14ac:dyDescent="0.25"/>
    <row r="840" ht="45.75" customHeight="1" x14ac:dyDescent="0.25"/>
    <row r="841" ht="45.75" customHeight="1" x14ac:dyDescent="0.25"/>
    <row r="842" ht="45.75" customHeight="1" x14ac:dyDescent="0.25"/>
    <row r="843" ht="45.75" customHeight="1" x14ac:dyDescent="0.25"/>
    <row r="844" ht="45.75" customHeight="1" x14ac:dyDescent="0.25"/>
    <row r="845" ht="45.75" customHeight="1" x14ac:dyDescent="0.25"/>
    <row r="846" ht="45.75" customHeight="1" x14ac:dyDescent="0.25"/>
    <row r="847" ht="45.75" customHeight="1" x14ac:dyDescent="0.25"/>
    <row r="848" ht="45.75" customHeight="1" x14ac:dyDescent="0.25"/>
    <row r="849" ht="45.75" customHeight="1" x14ac:dyDescent="0.25"/>
    <row r="850" ht="45.75" customHeight="1" x14ac:dyDescent="0.25"/>
    <row r="851" ht="45.75" customHeight="1" x14ac:dyDescent="0.25"/>
    <row r="852" ht="45.75" customHeight="1" x14ac:dyDescent="0.25"/>
    <row r="853" ht="45.75" customHeight="1" x14ac:dyDescent="0.25"/>
    <row r="854" ht="45.75" customHeight="1" x14ac:dyDescent="0.25"/>
    <row r="855" ht="45.75" customHeight="1" x14ac:dyDescent="0.25"/>
    <row r="856" ht="45.75" customHeight="1" x14ac:dyDescent="0.25"/>
    <row r="857" ht="45.75" customHeight="1" x14ac:dyDescent="0.25"/>
    <row r="858" ht="45.75" customHeight="1" x14ac:dyDescent="0.25"/>
    <row r="859" ht="45.75" customHeight="1" x14ac:dyDescent="0.25"/>
    <row r="860" ht="45.75" customHeight="1" x14ac:dyDescent="0.25"/>
    <row r="861" ht="45.75" customHeight="1" x14ac:dyDescent="0.25"/>
    <row r="862" ht="45.75" customHeight="1" x14ac:dyDescent="0.25"/>
    <row r="863" ht="45.75" customHeight="1" x14ac:dyDescent="0.25"/>
    <row r="864" ht="45.75" customHeight="1" x14ac:dyDescent="0.25"/>
    <row r="865" ht="45.75" customHeight="1" x14ac:dyDescent="0.25"/>
    <row r="866" ht="45.75" customHeight="1" x14ac:dyDescent="0.25"/>
    <row r="867" ht="45.75" customHeight="1" x14ac:dyDescent="0.25"/>
    <row r="868" ht="45.75" customHeight="1" x14ac:dyDescent="0.25"/>
    <row r="869" ht="45.75" customHeight="1" x14ac:dyDescent="0.25"/>
    <row r="870" ht="45.75" customHeight="1" x14ac:dyDescent="0.25"/>
    <row r="871" ht="45.75" customHeight="1" x14ac:dyDescent="0.25"/>
    <row r="872" ht="45.75" customHeight="1" x14ac:dyDescent="0.25"/>
    <row r="873" ht="45.75" customHeight="1" x14ac:dyDescent="0.25"/>
    <row r="874" ht="45.75" customHeight="1" x14ac:dyDescent="0.25"/>
    <row r="875" ht="45.75" customHeight="1" x14ac:dyDescent="0.25"/>
    <row r="876" ht="45.75" customHeight="1" x14ac:dyDescent="0.25"/>
    <row r="877" ht="45.75" customHeight="1" x14ac:dyDescent="0.25"/>
    <row r="878" ht="45.75" customHeight="1" x14ac:dyDescent="0.25"/>
    <row r="879" ht="45.75" customHeight="1" x14ac:dyDescent="0.25"/>
    <row r="880" ht="45.75" customHeight="1" x14ac:dyDescent="0.25"/>
    <row r="881" ht="45.75" customHeight="1" x14ac:dyDescent="0.25"/>
    <row r="882" ht="45.75" customHeight="1" x14ac:dyDescent="0.25"/>
    <row r="883" ht="45.75" customHeight="1" x14ac:dyDescent="0.25"/>
    <row r="884" ht="45.75" customHeight="1" x14ac:dyDescent="0.25"/>
    <row r="885" ht="45.75" customHeight="1" x14ac:dyDescent="0.25"/>
    <row r="886" ht="45.75" customHeight="1" x14ac:dyDescent="0.25"/>
    <row r="887" ht="45.75" customHeight="1" x14ac:dyDescent="0.25"/>
    <row r="888" ht="45.75" customHeight="1" x14ac:dyDescent="0.25"/>
    <row r="889" ht="45.75" customHeight="1" x14ac:dyDescent="0.25"/>
    <row r="890" ht="45.75" customHeight="1" x14ac:dyDescent="0.25"/>
    <row r="891" ht="45.75" customHeight="1" x14ac:dyDescent="0.25"/>
    <row r="892" ht="45.75" customHeight="1" x14ac:dyDescent="0.25"/>
    <row r="893" ht="45.75" customHeight="1" x14ac:dyDescent="0.25"/>
    <row r="894" ht="45.75" customHeight="1" x14ac:dyDescent="0.25"/>
    <row r="895" ht="45.75" customHeight="1" x14ac:dyDescent="0.25"/>
    <row r="896" ht="45.75" customHeight="1" x14ac:dyDescent="0.25"/>
    <row r="897" ht="45.75" customHeight="1" x14ac:dyDescent="0.25"/>
    <row r="898" ht="45.75" customHeight="1" x14ac:dyDescent="0.25"/>
    <row r="899" ht="45.75" customHeight="1" x14ac:dyDescent="0.25"/>
    <row r="900" ht="45.75" customHeight="1" x14ac:dyDescent="0.25"/>
    <row r="901" ht="45.75" customHeight="1" x14ac:dyDescent="0.25"/>
    <row r="902" ht="45.75" customHeight="1" x14ac:dyDescent="0.25"/>
    <row r="903" ht="45.75" customHeight="1" x14ac:dyDescent="0.25"/>
    <row r="904" ht="45.75" customHeight="1" x14ac:dyDescent="0.25"/>
    <row r="905" ht="45.75" customHeight="1" x14ac:dyDescent="0.25"/>
    <row r="906" ht="45.75" customHeight="1" x14ac:dyDescent="0.25"/>
    <row r="907" ht="45.75" customHeight="1" x14ac:dyDescent="0.25"/>
    <row r="908" ht="45.75" customHeight="1" x14ac:dyDescent="0.25"/>
    <row r="909" ht="45.75" customHeight="1" x14ac:dyDescent="0.25"/>
    <row r="910" ht="45.75" customHeight="1" x14ac:dyDescent="0.25"/>
    <row r="911" ht="45.75" customHeight="1" x14ac:dyDescent="0.25"/>
    <row r="912" ht="45.75" customHeight="1" x14ac:dyDescent="0.25"/>
    <row r="913" ht="45.75" customHeight="1" x14ac:dyDescent="0.25"/>
    <row r="914" ht="45.75" customHeight="1" x14ac:dyDescent="0.25"/>
    <row r="915" ht="45.75" customHeight="1" x14ac:dyDescent="0.25"/>
    <row r="916" ht="45.75" customHeight="1" x14ac:dyDescent="0.25"/>
    <row r="917" ht="45.75" customHeight="1" x14ac:dyDescent="0.25"/>
    <row r="918" ht="45.75" customHeight="1" x14ac:dyDescent="0.25"/>
    <row r="919" ht="45.75" customHeight="1" x14ac:dyDescent="0.25"/>
    <row r="920" ht="45.75" customHeight="1" x14ac:dyDescent="0.25"/>
    <row r="921" ht="45.75" customHeight="1" x14ac:dyDescent="0.25"/>
    <row r="922" ht="45.75" customHeight="1" x14ac:dyDescent="0.25"/>
    <row r="923" ht="45.75" customHeight="1" x14ac:dyDescent="0.25"/>
    <row r="924" ht="45.75" customHeight="1" x14ac:dyDescent="0.25"/>
    <row r="925" ht="45.75" customHeight="1" x14ac:dyDescent="0.25"/>
    <row r="926" ht="45.75" customHeight="1" x14ac:dyDescent="0.25"/>
    <row r="927" ht="45.75" customHeight="1" x14ac:dyDescent="0.25"/>
    <row r="928" ht="45.75" customHeight="1" x14ac:dyDescent="0.25"/>
    <row r="929" ht="45.75" customHeight="1" x14ac:dyDescent="0.25"/>
    <row r="930" ht="45.75" customHeight="1" x14ac:dyDescent="0.25"/>
    <row r="931" ht="45.75" customHeight="1" x14ac:dyDescent="0.25"/>
    <row r="932" ht="45.75" customHeight="1" x14ac:dyDescent="0.25"/>
    <row r="933" ht="45.75" customHeight="1" x14ac:dyDescent="0.25"/>
    <row r="934" ht="45.75" customHeight="1" x14ac:dyDescent="0.25"/>
    <row r="935" ht="45.75" customHeight="1" x14ac:dyDescent="0.25"/>
    <row r="936" ht="45.75" customHeight="1" x14ac:dyDescent="0.25"/>
    <row r="937" ht="45.75" customHeight="1" x14ac:dyDescent="0.25"/>
    <row r="938" ht="45.75" customHeight="1" x14ac:dyDescent="0.25"/>
    <row r="939" ht="45.75" customHeight="1" x14ac:dyDescent="0.25"/>
    <row r="940" ht="45.75" customHeight="1" x14ac:dyDescent="0.25"/>
    <row r="941" ht="45.75" customHeight="1" x14ac:dyDescent="0.25"/>
    <row r="942" ht="45.75" customHeight="1" x14ac:dyDescent="0.25"/>
    <row r="943" ht="45.75" customHeight="1" x14ac:dyDescent="0.25"/>
    <row r="944" ht="45.75" customHeight="1" x14ac:dyDescent="0.25"/>
    <row r="945" ht="45.75" customHeight="1" x14ac:dyDescent="0.25"/>
    <row r="946" ht="45.75" customHeight="1" x14ac:dyDescent="0.25"/>
    <row r="947" ht="45.75" customHeight="1" x14ac:dyDescent="0.25"/>
    <row r="948" ht="45.75" customHeight="1" x14ac:dyDescent="0.25"/>
    <row r="949" ht="45.75" customHeight="1" x14ac:dyDescent="0.25"/>
    <row r="950" ht="45.75" customHeight="1" x14ac:dyDescent="0.25"/>
    <row r="951" ht="45.75" customHeight="1" x14ac:dyDescent="0.25"/>
    <row r="952" ht="45.75" customHeight="1" x14ac:dyDescent="0.25"/>
    <row r="953" ht="45.75" customHeight="1" x14ac:dyDescent="0.25"/>
    <row r="954" ht="45.75" customHeight="1" x14ac:dyDescent="0.25"/>
    <row r="955" ht="45.75" customHeight="1" x14ac:dyDescent="0.25"/>
    <row r="956" ht="45.75" customHeight="1" x14ac:dyDescent="0.25"/>
    <row r="957" ht="45.75" customHeight="1" x14ac:dyDescent="0.25"/>
    <row r="958" ht="45.75" customHeight="1" x14ac:dyDescent="0.25"/>
    <row r="959" ht="45.75" customHeight="1" x14ac:dyDescent="0.25"/>
    <row r="960" ht="45.75" customHeight="1" x14ac:dyDescent="0.25"/>
    <row r="961" ht="45.75" customHeight="1" x14ac:dyDescent="0.25"/>
    <row r="962" ht="45.75" customHeight="1" x14ac:dyDescent="0.25"/>
    <row r="963" ht="45.75" customHeight="1" x14ac:dyDescent="0.25"/>
    <row r="964" ht="45.75" customHeight="1" x14ac:dyDescent="0.25"/>
    <row r="965" ht="45.75" customHeight="1" x14ac:dyDescent="0.25"/>
    <row r="966" ht="45.75" customHeight="1" x14ac:dyDescent="0.25"/>
    <row r="967" ht="45.75" customHeight="1" x14ac:dyDescent="0.25"/>
    <row r="968" ht="45.75" customHeight="1" x14ac:dyDescent="0.25"/>
    <row r="969" ht="45.75" customHeight="1" x14ac:dyDescent="0.25"/>
    <row r="970" ht="45.75" customHeight="1" x14ac:dyDescent="0.25"/>
    <row r="971" ht="45.75" customHeight="1" x14ac:dyDescent="0.25"/>
    <row r="972" ht="45.75" customHeight="1" x14ac:dyDescent="0.25"/>
    <row r="973" ht="45.75" customHeight="1" x14ac:dyDescent="0.25"/>
    <row r="974" ht="45.75" customHeight="1" x14ac:dyDescent="0.25"/>
    <row r="975" ht="45.75" customHeight="1" x14ac:dyDescent="0.25"/>
    <row r="976" ht="45.75" customHeight="1" x14ac:dyDescent="0.25"/>
    <row r="977" ht="45.75" customHeight="1" x14ac:dyDescent="0.25"/>
    <row r="978" ht="45.75" customHeight="1" x14ac:dyDescent="0.25"/>
    <row r="979" ht="45.75" customHeight="1" x14ac:dyDescent="0.25"/>
    <row r="980" ht="45.75" customHeight="1" x14ac:dyDescent="0.25"/>
    <row r="981" ht="45.75" customHeight="1" x14ac:dyDescent="0.25"/>
    <row r="982" ht="45.75" customHeight="1" x14ac:dyDescent="0.25"/>
    <row r="983" ht="45.75" customHeight="1" x14ac:dyDescent="0.25"/>
    <row r="984" ht="45.75" customHeight="1" x14ac:dyDescent="0.25"/>
    <row r="985" ht="45.75" customHeight="1" x14ac:dyDescent="0.25"/>
    <row r="986" ht="45.75" customHeight="1" x14ac:dyDescent="0.25"/>
    <row r="987" ht="45.75" customHeight="1" x14ac:dyDescent="0.25"/>
    <row r="988" ht="45.75" customHeight="1" x14ac:dyDescent="0.25"/>
    <row r="989" ht="45.75" customHeight="1" x14ac:dyDescent="0.25"/>
    <row r="990" ht="45.75" customHeight="1" x14ac:dyDescent="0.25"/>
    <row r="991" ht="45.75" customHeight="1" x14ac:dyDescent="0.25"/>
    <row r="992" ht="45.75" customHeight="1" x14ac:dyDescent="0.25"/>
    <row r="993" ht="45.75" customHeight="1" x14ac:dyDescent="0.25"/>
    <row r="994" ht="45.75" customHeight="1" x14ac:dyDescent="0.25"/>
    <row r="995" ht="45.75" customHeight="1" x14ac:dyDescent="0.25"/>
    <row r="996" ht="45.75" customHeight="1" x14ac:dyDescent="0.25"/>
    <row r="997" ht="45.75" customHeight="1" x14ac:dyDescent="0.25"/>
    <row r="998" ht="45.75" customHeight="1" x14ac:dyDescent="0.25"/>
    <row r="999" ht="45.75" customHeight="1" x14ac:dyDescent="0.25"/>
    <row r="1000" ht="45.75" customHeight="1" x14ac:dyDescent="0.25"/>
    <row r="1001" ht="45.75" customHeight="1" x14ac:dyDescent="0.25"/>
    <row r="1002" ht="45.75" customHeight="1" x14ac:dyDescent="0.25"/>
    <row r="1003" ht="45.75" customHeight="1" x14ac:dyDescent="0.25"/>
    <row r="1004" ht="45.75" customHeight="1" x14ac:dyDescent="0.25"/>
    <row r="1005" ht="45.75" customHeight="1" x14ac:dyDescent="0.25"/>
    <row r="1006" ht="45.75" customHeight="1" x14ac:dyDescent="0.25"/>
    <row r="1007" ht="45.75" customHeight="1" x14ac:dyDescent="0.25"/>
    <row r="1008" ht="45.75" customHeight="1" x14ac:dyDescent="0.25"/>
    <row r="1009" ht="45.75" customHeight="1" x14ac:dyDescent="0.25"/>
    <row r="1010" ht="45.75" customHeight="1" x14ac:dyDescent="0.25"/>
    <row r="1011" ht="45.75" customHeight="1" x14ac:dyDescent="0.25"/>
    <row r="1012" ht="45.75" customHeight="1" x14ac:dyDescent="0.25"/>
    <row r="1013" ht="45.75" customHeight="1" x14ac:dyDescent="0.25"/>
  </sheetData>
  <mergeCells count="2">
    <mergeCell ref="A1:B1"/>
    <mergeCell ref="C1:M8"/>
  </mergeCells>
  <conditionalFormatting sqref="B3">
    <cfRule type="colorScale" priority="3">
      <colorScale>
        <cfvo type="num" val="0"/>
        <cfvo type="formula" val="$B$2/2"/>
        <cfvo type="formula" val="$B$2"/>
        <color rgb="FF63BE7B"/>
        <color rgb="FFFFEB84"/>
        <color rgb="FFF8696B"/>
      </colorScale>
    </cfRule>
  </conditionalFormatting>
  <conditionalFormatting sqref="B4">
    <cfRule type="dataBar" priority="4">
      <dataBar>
        <cfvo type="num" val="0"/>
        <cfvo type="num" val="100"/>
        <color rgb="FF63C384"/>
      </dataBar>
      <extLst>
        <ext xmlns:x14="http://schemas.microsoft.com/office/spreadsheetml/2009/9/main" uri="{B025F937-C7B1-47D3-B67F-A62EFF666E3E}">
          <x14:id>{20429734-C854-47DA-B8E3-215E886CF5F9}</x14:id>
        </ext>
      </extLst>
    </cfRule>
  </conditionalFormatting>
  <conditionalFormatting sqref="B5">
    <cfRule type="colorScale" priority="2">
      <colorScale>
        <cfvo type="formula" val="$B$2"/>
        <cfvo type="formula" val="$B$2/2"/>
        <cfvo type="num" val="0"/>
        <color rgb="FFF8696B"/>
        <color rgb="FFFFEB84"/>
        <color rgb="FF63BE7B"/>
      </colorScale>
    </cfRule>
  </conditionalFormatting>
  <conditionalFormatting sqref="B6:B8">
    <cfRule type="dataBar" priority="1">
      <dataBar>
        <cfvo type="num" val="0"/>
        <cfvo type="num" val="100"/>
        <color rgb="FF63C384"/>
      </dataBar>
      <extLst>
        <ext xmlns:x14="http://schemas.microsoft.com/office/spreadsheetml/2009/9/main" uri="{B025F937-C7B1-47D3-B67F-A62EFF666E3E}">
          <x14:id>{82604338-7899-4EFB-A68E-B86E19AFE4C8}</x14:id>
        </ext>
      </extLst>
    </cfRule>
  </conditionalFormatting>
  <hyperlinks>
    <hyperlink ref="A1:B1" location="Menu!A1" display="Retour MENU" xr:uid="{39568E45-EAA0-489E-9206-4FFB067C32E7}"/>
  </hyperlink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20429734-C854-47DA-B8E3-215E886CF5F9}">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82604338-7899-4EFB-A68E-B86E19AFE4C8}">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B6:B8</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592A4-D1EF-4BE9-8460-3E810AA6DCCA}">
  <sheetPr codeName="Feuil4">
    <tabColor rgb="FFFF0000"/>
  </sheetPr>
  <dimension ref="A1:BI117"/>
  <sheetViews>
    <sheetView zoomScale="70" zoomScaleNormal="70" workbookViewId="0">
      <pane xSplit="2" ySplit="10" topLeftCell="C11" activePane="bottomRight" state="frozen"/>
      <selection pane="topRight" activeCell="C1" sqref="C1"/>
      <selection pane="bottomLeft" activeCell="A2" sqref="A2"/>
      <selection pane="bottomRight" activeCell="J37" sqref="J37"/>
    </sheetView>
  </sheetViews>
  <sheetFormatPr baseColWidth="10" defaultRowHeight="15" x14ac:dyDescent="0.25"/>
  <cols>
    <col min="1" max="1" width="27.140625" customWidth="1"/>
    <col min="2" max="2" width="30.5703125" customWidth="1"/>
    <col min="3" max="3" width="16.28515625" customWidth="1"/>
    <col min="4" max="4" width="16" customWidth="1"/>
    <col min="5" max="5" width="19.85546875" customWidth="1"/>
    <col min="6" max="6" width="19.42578125" customWidth="1"/>
    <col min="7" max="7" width="17.28515625" customWidth="1"/>
    <col min="8" max="8" width="14.85546875" customWidth="1"/>
    <col min="9" max="9" width="18.42578125" customWidth="1"/>
    <col min="10" max="10" width="20.85546875" customWidth="1"/>
    <col min="11" max="11" width="19.140625" customWidth="1"/>
    <col min="12" max="12" width="31.28515625" customWidth="1"/>
    <col min="13" max="13" width="31.85546875" customWidth="1"/>
  </cols>
  <sheetData>
    <row r="1" spans="1:61" ht="20.100000000000001" customHeight="1" x14ac:dyDescent="0.25">
      <c r="A1" s="280" t="s">
        <v>150</v>
      </c>
      <c r="B1" s="280"/>
      <c r="C1" s="281" t="s">
        <v>155</v>
      </c>
      <c r="D1" s="281"/>
      <c r="E1" s="281"/>
      <c r="F1" s="281"/>
      <c r="G1" s="281"/>
      <c r="H1" s="281"/>
      <c r="I1" s="281"/>
      <c r="J1" s="281"/>
      <c r="K1" s="281"/>
      <c r="L1" s="281"/>
      <c r="M1" s="281"/>
      <c r="N1" s="59"/>
      <c r="O1" s="59"/>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c r="AY1" s="59"/>
      <c r="AZ1" s="59"/>
      <c r="BA1" s="59"/>
      <c r="BB1" s="59"/>
      <c r="BC1" s="59"/>
      <c r="BD1" s="59"/>
      <c r="BE1" s="59"/>
      <c r="BF1" s="59"/>
      <c r="BG1" s="59"/>
      <c r="BH1" s="59"/>
      <c r="BI1" s="59"/>
    </row>
    <row r="2" spans="1:61" ht="20.100000000000001" customHeight="1" x14ac:dyDescent="0.25">
      <c r="A2" t="s">
        <v>208</v>
      </c>
      <c r="B2" s="64">
        <v>31000</v>
      </c>
      <c r="C2" s="281"/>
      <c r="D2" s="281"/>
      <c r="E2" s="281"/>
      <c r="F2" s="281"/>
      <c r="G2" s="281"/>
      <c r="H2" s="281"/>
      <c r="I2" s="281"/>
      <c r="J2" s="281"/>
      <c r="K2" s="281"/>
      <c r="L2" s="281"/>
      <c r="M2" s="281"/>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row>
    <row r="3" spans="1:61" ht="20.100000000000001" customHeight="1" x14ac:dyDescent="0.25">
      <c r="A3" t="s">
        <v>198</v>
      </c>
      <c r="B3" s="61">
        <f>F11+F12+F13+F14+F15+F16</f>
        <v>11769.43</v>
      </c>
      <c r="C3" s="281"/>
      <c r="D3" s="281"/>
      <c r="E3" s="281"/>
      <c r="F3" s="281"/>
      <c r="G3" s="281"/>
      <c r="H3" s="281"/>
      <c r="I3" s="281"/>
      <c r="J3" s="281"/>
      <c r="K3" s="281"/>
      <c r="L3" s="281"/>
      <c r="M3" s="281"/>
      <c r="N3" s="59"/>
      <c r="O3" s="59"/>
      <c r="P3" s="5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c r="AY3" s="59"/>
      <c r="AZ3" s="59"/>
      <c r="BA3" s="59"/>
      <c r="BB3" s="59"/>
      <c r="BC3" s="59"/>
      <c r="BD3" s="59"/>
      <c r="BE3" s="59"/>
      <c r="BF3" s="59"/>
      <c r="BG3" s="59"/>
      <c r="BH3" s="59"/>
      <c r="BI3" s="59"/>
    </row>
    <row r="4" spans="1:61" ht="20.100000000000001" customHeight="1" x14ac:dyDescent="0.25">
      <c r="A4" s="149" t="s">
        <v>210</v>
      </c>
      <c r="B4" s="62">
        <f>(1-(B2-B3)/B2)*100</f>
        <v>37.96590322580645</v>
      </c>
      <c r="C4" s="281"/>
      <c r="D4" s="281"/>
      <c r="E4" s="281"/>
      <c r="F4" s="281"/>
      <c r="G4" s="281"/>
      <c r="H4" s="281"/>
      <c r="I4" s="281"/>
      <c r="J4" s="281"/>
      <c r="K4" s="281"/>
      <c r="L4" s="281"/>
      <c r="M4" s="281"/>
      <c r="N4" s="59"/>
      <c r="O4" s="59"/>
      <c r="P4" s="59"/>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c r="AZ4" s="59"/>
      <c r="BA4" s="59"/>
      <c r="BB4" s="59"/>
      <c r="BC4" s="59"/>
      <c r="BD4" s="59"/>
      <c r="BE4" s="59"/>
      <c r="BF4" s="59"/>
      <c r="BG4" s="59"/>
      <c r="BH4" s="59"/>
      <c r="BI4" s="59"/>
    </row>
    <row r="5" spans="1:61" ht="20.100000000000001" customHeight="1" x14ac:dyDescent="0.25">
      <c r="A5" t="s">
        <v>203</v>
      </c>
      <c r="B5" s="61">
        <f>E11+E12+E13+E14+E15+E16</f>
        <v>32471.65</v>
      </c>
      <c r="C5" s="281"/>
      <c r="D5" s="281"/>
      <c r="E5" s="281"/>
      <c r="F5" s="281"/>
      <c r="G5" s="281"/>
      <c r="H5" s="281"/>
      <c r="I5" s="281"/>
      <c r="J5" s="281"/>
      <c r="K5" s="281"/>
      <c r="L5" s="281"/>
      <c r="M5" s="281"/>
      <c r="N5" s="59"/>
      <c r="O5" s="59"/>
      <c r="P5" s="59"/>
      <c r="Q5" s="59"/>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c r="AZ5" s="59"/>
      <c r="BA5" s="59"/>
      <c r="BB5" s="59"/>
      <c r="BC5" s="59"/>
      <c r="BD5" s="59"/>
      <c r="BE5" s="59"/>
      <c r="BF5" s="59"/>
      <c r="BG5" s="59"/>
      <c r="BH5" s="59"/>
      <c r="BI5" s="59"/>
    </row>
    <row r="6" spans="1:61" ht="20.100000000000001" customHeight="1" x14ac:dyDescent="0.25">
      <c r="A6" t="s">
        <v>204</v>
      </c>
      <c r="B6" s="62">
        <f>(B5/B2)*100</f>
        <v>104.74725806451613</v>
      </c>
      <c r="C6" s="281"/>
      <c r="D6" s="281"/>
      <c r="E6" s="281"/>
      <c r="F6" s="281"/>
      <c r="G6" s="281"/>
      <c r="H6" s="281"/>
      <c r="I6" s="281"/>
      <c r="J6" s="281"/>
      <c r="K6" s="281"/>
      <c r="L6" s="281"/>
      <c r="M6" s="281"/>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c r="BE6" s="59"/>
      <c r="BF6" s="59"/>
      <c r="BG6" s="59"/>
      <c r="BH6" s="59"/>
      <c r="BI6" s="59"/>
    </row>
    <row r="7" spans="1:61" ht="20.100000000000001" customHeight="1" x14ac:dyDescent="0.25">
      <c r="A7" t="s">
        <v>205</v>
      </c>
      <c r="B7" s="62">
        <f>B2-B5</f>
        <v>-1471.6500000000015</v>
      </c>
      <c r="C7" s="124"/>
      <c r="D7" s="124"/>
      <c r="E7" s="124"/>
      <c r="F7" s="124"/>
      <c r="G7" s="124"/>
      <c r="H7" s="124"/>
      <c r="I7" s="124"/>
      <c r="J7" s="124"/>
      <c r="K7" s="124"/>
      <c r="L7" s="124"/>
      <c r="M7" s="124"/>
      <c r="N7" s="59"/>
      <c r="O7" s="59"/>
      <c r="P7" s="59"/>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c r="AY7" s="59"/>
      <c r="AZ7" s="59"/>
      <c r="BA7" s="59"/>
      <c r="BB7" s="59"/>
      <c r="BC7" s="59"/>
      <c r="BD7" s="59"/>
      <c r="BE7" s="59"/>
      <c r="BF7" s="59"/>
      <c r="BG7" s="59"/>
      <c r="BH7" s="59"/>
      <c r="BI7" s="59"/>
    </row>
    <row r="8" spans="1:61" ht="20.100000000000001" customHeight="1" x14ac:dyDescent="0.25">
      <c r="A8" t="s">
        <v>206</v>
      </c>
      <c r="B8" s="62">
        <f>(B7/B2)*100</f>
        <v>-4.7472580645161333</v>
      </c>
      <c r="C8" s="124"/>
      <c r="D8" s="124"/>
      <c r="E8" s="124"/>
      <c r="F8" s="124"/>
      <c r="G8" s="124"/>
      <c r="H8" s="124"/>
      <c r="I8" s="124"/>
      <c r="J8" s="124"/>
      <c r="K8" s="124"/>
      <c r="L8" s="124"/>
      <c r="M8" s="124"/>
      <c r="N8" s="59"/>
      <c r="O8" s="59"/>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c r="BA8" s="59"/>
      <c r="BB8" s="59"/>
      <c r="BC8" s="59"/>
      <c r="BD8" s="59"/>
      <c r="BE8" s="59"/>
      <c r="BF8" s="59"/>
      <c r="BG8" s="59"/>
      <c r="BH8" s="59"/>
      <c r="BI8" s="59"/>
    </row>
    <row r="9" spans="1:61" ht="15.75" customHeight="1" x14ac:dyDescent="0.25">
      <c r="A9" s="59"/>
      <c r="B9" s="59"/>
      <c r="C9" s="65"/>
      <c r="D9" s="59"/>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row>
    <row r="10" spans="1:61" ht="45.75" customHeight="1" x14ac:dyDescent="0.25">
      <c r="A10" s="97" t="s">
        <v>165</v>
      </c>
      <c r="B10" s="98" t="s">
        <v>154</v>
      </c>
      <c r="C10" s="98" t="s">
        <v>12</v>
      </c>
      <c r="D10" s="98" t="s">
        <v>13</v>
      </c>
      <c r="E10" s="99" t="s">
        <v>110</v>
      </c>
      <c r="F10" s="99" t="s">
        <v>111</v>
      </c>
      <c r="G10" s="99" t="s">
        <v>173</v>
      </c>
      <c r="H10" s="99" t="s">
        <v>14</v>
      </c>
      <c r="I10" s="99" t="s">
        <v>172</v>
      </c>
      <c r="J10" s="154" t="s">
        <v>180</v>
      </c>
      <c r="K10" s="99" t="s">
        <v>181</v>
      </c>
      <c r="L10" s="155" t="s">
        <v>170</v>
      </c>
      <c r="M10" s="98" t="s">
        <v>151</v>
      </c>
      <c r="N10" s="59"/>
      <c r="O10" s="59"/>
      <c r="P10" s="59"/>
      <c r="Q10" s="59"/>
      <c r="R10" s="59"/>
      <c r="S10" s="59"/>
      <c r="T10" s="59"/>
      <c r="U10" s="59"/>
      <c r="V10" s="59"/>
      <c r="W10" s="59"/>
      <c r="X10" s="59"/>
      <c r="Y10" s="59"/>
      <c r="Z10" s="59"/>
      <c r="AA10" s="59"/>
      <c r="AB10" s="59"/>
      <c r="AC10" s="59"/>
      <c r="AD10" s="59"/>
      <c r="AE10" s="59"/>
      <c r="AF10" s="59"/>
      <c r="AG10" s="59"/>
    </row>
    <row r="11" spans="1:61" ht="45.75" customHeight="1" x14ac:dyDescent="0.25">
      <c r="A11" s="150"/>
      <c r="B11" s="131" t="s">
        <v>159</v>
      </c>
      <c r="C11" s="91" t="s">
        <v>38</v>
      </c>
      <c r="D11" s="91" t="s">
        <v>171</v>
      </c>
      <c r="E11" s="92">
        <v>13162.16</v>
      </c>
      <c r="F11" s="92">
        <v>0</v>
      </c>
      <c r="G11" s="92">
        <f t="shared" ref="G11:G16" si="0">E11-F11</f>
        <v>13162.16</v>
      </c>
      <c r="H11" s="127"/>
      <c r="I11" s="128"/>
      <c r="J11" s="128"/>
      <c r="K11" s="129"/>
      <c r="L11" s="130"/>
      <c r="M11" s="152" t="s">
        <v>1</v>
      </c>
    </row>
    <row r="12" spans="1:61" ht="45.75" customHeight="1" x14ac:dyDescent="0.25">
      <c r="A12" s="151" t="s">
        <v>185</v>
      </c>
      <c r="B12" s="131" t="s">
        <v>161</v>
      </c>
      <c r="C12" s="91" t="s">
        <v>38</v>
      </c>
      <c r="D12" s="91" t="s">
        <v>171</v>
      </c>
      <c r="E12" s="92">
        <v>9078.67</v>
      </c>
      <c r="F12" s="134">
        <v>7183.89</v>
      </c>
      <c r="G12" s="134">
        <f t="shared" si="0"/>
        <v>1894.7799999999997</v>
      </c>
      <c r="H12" s="120" t="s">
        <v>186</v>
      </c>
      <c r="I12" s="118">
        <v>9078.67</v>
      </c>
      <c r="J12" s="135">
        <v>43816</v>
      </c>
      <c r="K12" s="136" t="e">
        <f>#REF!/I12</f>
        <v>#REF!</v>
      </c>
      <c r="L12" s="119" t="s">
        <v>174</v>
      </c>
      <c r="M12" s="152" t="s">
        <v>4</v>
      </c>
    </row>
    <row r="13" spans="1:61" ht="45.75" customHeight="1" x14ac:dyDescent="0.25">
      <c r="A13" s="151" t="s">
        <v>191</v>
      </c>
      <c r="B13" s="131" t="s">
        <v>188</v>
      </c>
      <c r="C13" s="86" t="s">
        <v>94</v>
      </c>
      <c r="D13" s="86" t="s">
        <v>171</v>
      </c>
      <c r="E13" s="87">
        <v>4585.54</v>
      </c>
      <c r="F13" s="87">
        <v>4585.54</v>
      </c>
      <c r="G13" s="87">
        <f t="shared" si="0"/>
        <v>0</v>
      </c>
      <c r="H13" s="120" t="s">
        <v>108</v>
      </c>
      <c r="I13" s="121">
        <v>4585.54</v>
      </c>
      <c r="J13" s="137">
        <v>43816</v>
      </c>
      <c r="K13" s="138" t="e">
        <f>#REF!/I13</f>
        <v>#REF!</v>
      </c>
      <c r="L13" s="122" t="s">
        <v>189</v>
      </c>
      <c r="M13" s="152" t="s">
        <v>144</v>
      </c>
    </row>
    <row r="14" spans="1:61" ht="30" x14ac:dyDescent="0.25">
      <c r="A14" s="150"/>
      <c r="B14" s="131" t="s">
        <v>162</v>
      </c>
      <c r="C14" s="91" t="s">
        <v>94</v>
      </c>
      <c r="D14" s="91" t="s">
        <v>187</v>
      </c>
      <c r="E14" s="92">
        <v>2610.2800000000002</v>
      </c>
      <c r="F14" s="92">
        <v>0</v>
      </c>
      <c r="G14" s="92">
        <f t="shared" si="0"/>
        <v>2610.2800000000002</v>
      </c>
      <c r="H14" s="129"/>
      <c r="I14" s="129"/>
      <c r="J14" s="129"/>
      <c r="K14" s="128"/>
      <c r="L14" s="129"/>
      <c r="M14" s="152" t="s">
        <v>7</v>
      </c>
    </row>
    <row r="15" spans="1:61" ht="45.75" customHeight="1" x14ac:dyDescent="0.25">
      <c r="A15" s="150"/>
      <c r="B15" s="125" t="s">
        <v>160</v>
      </c>
      <c r="C15" s="91" t="s">
        <v>63</v>
      </c>
      <c r="D15" s="91" t="s">
        <v>62</v>
      </c>
      <c r="E15" s="92">
        <v>1274</v>
      </c>
      <c r="F15" s="92">
        <v>0</v>
      </c>
      <c r="G15" s="92">
        <f t="shared" si="0"/>
        <v>1274</v>
      </c>
      <c r="H15" s="132"/>
      <c r="I15" s="126"/>
      <c r="J15" s="126"/>
      <c r="K15" s="126"/>
      <c r="L15" s="126"/>
      <c r="M15" s="153" t="s">
        <v>2</v>
      </c>
    </row>
    <row r="16" spans="1:61" s="43" customFormat="1" ht="45.75" customHeight="1" x14ac:dyDescent="0.25">
      <c r="A16" s="163" t="s">
        <v>192</v>
      </c>
      <c r="B16" s="133" t="s">
        <v>163</v>
      </c>
      <c r="C16" s="77" t="s">
        <v>63</v>
      </c>
      <c r="D16" s="77" t="s">
        <v>62</v>
      </c>
      <c r="E16" s="81">
        <v>1761</v>
      </c>
      <c r="F16" s="81">
        <v>0</v>
      </c>
      <c r="G16" s="81">
        <f t="shared" si="0"/>
        <v>1761</v>
      </c>
      <c r="H16" s="140"/>
      <c r="I16" s="140"/>
      <c r="J16" s="140"/>
      <c r="K16" s="139"/>
      <c r="L16" s="52"/>
      <c r="M16" s="72" t="s">
        <v>190</v>
      </c>
      <c r="N16" s="60"/>
      <c r="O16" s="60"/>
    </row>
    <row r="17" spans="1:11" s="43" customFormat="1" x14ac:dyDescent="0.25">
      <c r="A17" s="75"/>
      <c r="K17" s="110"/>
    </row>
    <row r="18" spans="1:11" x14ac:dyDescent="0.25">
      <c r="A18" s="5"/>
      <c r="K18" s="39"/>
    </row>
    <row r="19" spans="1:11" x14ac:dyDescent="0.25">
      <c r="A19" s="5"/>
      <c r="K19" s="39"/>
    </row>
    <row r="20" spans="1:11" x14ac:dyDescent="0.25">
      <c r="A20" s="5"/>
      <c r="K20" s="39"/>
    </row>
    <row r="21" spans="1:11" x14ac:dyDescent="0.25">
      <c r="A21" s="5"/>
      <c r="K21" s="39"/>
    </row>
    <row r="22" spans="1:11" x14ac:dyDescent="0.25">
      <c r="A22" s="5"/>
      <c r="K22" s="39"/>
    </row>
    <row r="23" spans="1:11" x14ac:dyDescent="0.25">
      <c r="A23" s="5"/>
      <c r="K23" s="39"/>
    </row>
    <row r="24" spans="1:11" x14ac:dyDescent="0.25">
      <c r="A24" s="5"/>
      <c r="K24" s="39"/>
    </row>
    <row r="25" spans="1:11" x14ac:dyDescent="0.25">
      <c r="A25" s="5"/>
      <c r="K25" s="39"/>
    </row>
    <row r="26" spans="1:11" x14ac:dyDescent="0.25">
      <c r="A26" s="5"/>
      <c r="K26" s="39"/>
    </row>
    <row r="27" spans="1:11" x14ac:dyDescent="0.25">
      <c r="A27" s="5"/>
      <c r="K27" s="39"/>
    </row>
    <row r="28" spans="1:11" x14ac:dyDescent="0.25">
      <c r="A28" s="5"/>
      <c r="K28" s="39"/>
    </row>
    <row r="29" spans="1:11" x14ac:dyDescent="0.25">
      <c r="A29" s="5"/>
      <c r="K29" s="39"/>
    </row>
    <row r="30" spans="1:11" x14ac:dyDescent="0.25">
      <c r="A30" s="5"/>
      <c r="K30" s="39"/>
    </row>
    <row r="31" spans="1:11" x14ac:dyDescent="0.25">
      <c r="A31" s="5"/>
      <c r="K31" s="39"/>
    </row>
    <row r="32" spans="1:11" x14ac:dyDescent="0.25">
      <c r="A32" s="5"/>
      <c r="K32" s="39"/>
    </row>
    <row r="33" spans="1:11" x14ac:dyDescent="0.25">
      <c r="A33" s="5"/>
      <c r="K33" s="39"/>
    </row>
    <row r="34" spans="1:11" x14ac:dyDescent="0.25">
      <c r="A34" s="5"/>
      <c r="K34" s="39"/>
    </row>
    <row r="35" spans="1:11" x14ac:dyDescent="0.25">
      <c r="A35" s="5"/>
      <c r="K35" s="39"/>
    </row>
    <row r="36" spans="1:11" x14ac:dyDescent="0.25">
      <c r="A36" s="5"/>
      <c r="K36" s="39"/>
    </row>
    <row r="37" spans="1:11" x14ac:dyDescent="0.25">
      <c r="A37" s="5"/>
      <c r="K37" s="39"/>
    </row>
    <row r="38" spans="1:11" x14ac:dyDescent="0.25">
      <c r="A38" s="5"/>
      <c r="K38" s="39"/>
    </row>
    <row r="39" spans="1:11" x14ac:dyDescent="0.25">
      <c r="A39" s="5"/>
      <c r="K39" s="39"/>
    </row>
    <row r="40" spans="1:11" x14ac:dyDescent="0.25">
      <c r="A40" s="5"/>
      <c r="K40" s="39"/>
    </row>
    <row r="41" spans="1:11" x14ac:dyDescent="0.25">
      <c r="A41" s="5"/>
      <c r="K41" s="39"/>
    </row>
    <row r="42" spans="1:11" x14ac:dyDescent="0.25">
      <c r="A42" s="5"/>
      <c r="K42" s="39"/>
    </row>
    <row r="43" spans="1:11" x14ac:dyDescent="0.25">
      <c r="A43" s="5"/>
      <c r="K43" s="39"/>
    </row>
    <row r="44" spans="1:11" x14ac:dyDescent="0.25">
      <c r="A44" s="5"/>
      <c r="K44" s="39"/>
    </row>
    <row r="45" spans="1:11" x14ac:dyDescent="0.25">
      <c r="A45" s="5"/>
      <c r="K45" s="39"/>
    </row>
    <row r="46" spans="1:11" x14ac:dyDescent="0.25">
      <c r="A46" s="5"/>
      <c r="K46" s="39"/>
    </row>
    <row r="47" spans="1:11" x14ac:dyDescent="0.25">
      <c r="A47" s="5"/>
      <c r="K47" s="39"/>
    </row>
    <row r="48" spans="1:11" x14ac:dyDescent="0.25">
      <c r="A48" s="5"/>
      <c r="K48" s="39"/>
    </row>
    <row r="49" spans="1:11" x14ac:dyDescent="0.25">
      <c r="A49" s="5"/>
      <c r="K49" s="39"/>
    </row>
    <row r="50" spans="1:11" x14ac:dyDescent="0.25">
      <c r="A50" s="5"/>
      <c r="K50" s="39"/>
    </row>
    <row r="51" spans="1:11" x14ac:dyDescent="0.25">
      <c r="A51" s="5"/>
      <c r="K51" s="39"/>
    </row>
    <row r="52" spans="1:11" x14ac:dyDescent="0.25">
      <c r="A52" s="5"/>
      <c r="K52" s="39"/>
    </row>
    <row r="53" spans="1:11" x14ac:dyDescent="0.25">
      <c r="A53" s="5"/>
      <c r="K53" s="39"/>
    </row>
    <row r="54" spans="1:11" x14ac:dyDescent="0.25">
      <c r="A54" s="5"/>
      <c r="K54" s="39"/>
    </row>
    <row r="55" spans="1:11" x14ac:dyDescent="0.25">
      <c r="A55" s="5"/>
      <c r="K55" s="39"/>
    </row>
    <row r="56" spans="1:11" x14ac:dyDescent="0.25">
      <c r="A56" s="5"/>
      <c r="K56" s="39"/>
    </row>
    <row r="57" spans="1:11" x14ac:dyDescent="0.25">
      <c r="A57" s="5"/>
      <c r="K57" s="39"/>
    </row>
    <row r="58" spans="1:11" x14ac:dyDescent="0.25">
      <c r="A58" s="5"/>
      <c r="K58" s="39"/>
    </row>
    <row r="59" spans="1:11" x14ac:dyDescent="0.25">
      <c r="A59" s="5"/>
      <c r="K59" s="39"/>
    </row>
    <row r="60" spans="1:11" x14ac:dyDescent="0.25">
      <c r="A60" s="5"/>
      <c r="K60" s="39"/>
    </row>
    <row r="61" spans="1:11" x14ac:dyDescent="0.25">
      <c r="A61" s="5"/>
      <c r="K61" s="39"/>
    </row>
    <row r="62" spans="1:11" x14ac:dyDescent="0.25">
      <c r="A62" s="5"/>
      <c r="K62" s="39"/>
    </row>
    <row r="63" spans="1:11" x14ac:dyDescent="0.25">
      <c r="A63" s="5"/>
      <c r="K63" s="39"/>
    </row>
    <row r="64" spans="1:11" x14ac:dyDescent="0.25">
      <c r="A64" s="5"/>
      <c r="K64" s="39"/>
    </row>
    <row r="65" spans="1:11" x14ac:dyDescent="0.25">
      <c r="A65" s="5"/>
      <c r="K65" s="39"/>
    </row>
    <row r="66" spans="1:11" x14ac:dyDescent="0.25">
      <c r="A66" s="5"/>
      <c r="K66" s="39"/>
    </row>
    <row r="67" spans="1:11" x14ac:dyDescent="0.25">
      <c r="A67" s="5"/>
      <c r="K67" s="39"/>
    </row>
    <row r="68" spans="1:11" x14ac:dyDescent="0.25">
      <c r="A68" s="5"/>
      <c r="K68" s="39"/>
    </row>
    <row r="69" spans="1:11" x14ac:dyDescent="0.25">
      <c r="A69" s="5"/>
      <c r="K69" s="39"/>
    </row>
    <row r="70" spans="1:11" x14ac:dyDescent="0.25">
      <c r="A70" s="5"/>
      <c r="K70" s="39"/>
    </row>
    <row r="71" spans="1:11" x14ac:dyDescent="0.25">
      <c r="A71" s="5"/>
      <c r="K71" s="39"/>
    </row>
    <row r="72" spans="1:11" x14ac:dyDescent="0.25">
      <c r="A72" s="5"/>
      <c r="K72" s="39"/>
    </row>
    <row r="73" spans="1:11" x14ac:dyDescent="0.25">
      <c r="A73" s="5"/>
      <c r="K73" s="39"/>
    </row>
    <row r="74" spans="1:11" x14ac:dyDescent="0.25">
      <c r="A74" s="5"/>
      <c r="K74" s="39"/>
    </row>
    <row r="75" spans="1:11" x14ac:dyDescent="0.25">
      <c r="A75" s="5"/>
      <c r="K75" s="39"/>
    </row>
    <row r="76" spans="1:11" x14ac:dyDescent="0.25">
      <c r="A76" s="5"/>
      <c r="K76" s="39"/>
    </row>
    <row r="77" spans="1:11" x14ac:dyDescent="0.25">
      <c r="A77" s="5"/>
      <c r="K77" s="39"/>
    </row>
    <row r="78" spans="1:11" x14ac:dyDescent="0.25">
      <c r="A78" s="5"/>
      <c r="K78" s="39"/>
    </row>
    <row r="79" spans="1:11" x14ac:dyDescent="0.25">
      <c r="A79" s="5"/>
      <c r="K79" s="39"/>
    </row>
    <row r="80" spans="1:11" x14ac:dyDescent="0.25">
      <c r="A80" s="5"/>
      <c r="K80" s="39"/>
    </row>
    <row r="81" spans="1:11" x14ac:dyDescent="0.25">
      <c r="A81" s="5"/>
      <c r="K81" s="39"/>
    </row>
    <row r="82" spans="1:11" x14ac:dyDescent="0.25">
      <c r="K82" s="39"/>
    </row>
    <row r="83" spans="1:11" x14ac:dyDescent="0.25">
      <c r="K83" s="39"/>
    </row>
    <row r="84" spans="1:11" x14ac:dyDescent="0.25">
      <c r="K84" s="39"/>
    </row>
    <row r="85" spans="1:11" x14ac:dyDescent="0.25">
      <c r="K85" s="39"/>
    </row>
    <row r="86" spans="1:11" x14ac:dyDescent="0.25">
      <c r="K86" s="39"/>
    </row>
    <row r="87" spans="1:11" x14ac:dyDescent="0.25">
      <c r="K87" s="39"/>
    </row>
    <row r="88" spans="1:11" x14ac:dyDescent="0.25">
      <c r="K88" s="39"/>
    </row>
    <row r="89" spans="1:11" x14ac:dyDescent="0.25">
      <c r="K89" s="39"/>
    </row>
    <row r="90" spans="1:11" x14ac:dyDescent="0.25">
      <c r="K90" s="39"/>
    </row>
    <row r="91" spans="1:11" x14ac:dyDescent="0.25">
      <c r="K91" s="39"/>
    </row>
    <row r="92" spans="1:11" x14ac:dyDescent="0.25">
      <c r="K92" s="39"/>
    </row>
    <row r="93" spans="1:11" x14ac:dyDescent="0.25">
      <c r="K93" s="39"/>
    </row>
    <row r="94" spans="1:11" x14ac:dyDescent="0.25">
      <c r="K94" s="39"/>
    </row>
    <row r="95" spans="1:11" x14ac:dyDescent="0.25">
      <c r="K95" s="39"/>
    </row>
    <row r="96" spans="1:11" x14ac:dyDescent="0.25">
      <c r="K96" s="39"/>
    </row>
    <row r="97" spans="11:11" x14ac:dyDescent="0.25">
      <c r="K97" s="39"/>
    </row>
    <row r="98" spans="11:11" x14ac:dyDescent="0.25">
      <c r="K98" s="39"/>
    </row>
    <row r="99" spans="11:11" x14ac:dyDescent="0.25">
      <c r="K99" s="39"/>
    </row>
    <row r="100" spans="11:11" x14ac:dyDescent="0.25">
      <c r="K100" s="39"/>
    </row>
    <row r="101" spans="11:11" x14ac:dyDescent="0.25">
      <c r="K101" s="39"/>
    </row>
    <row r="102" spans="11:11" x14ac:dyDescent="0.25">
      <c r="K102" s="39"/>
    </row>
    <row r="103" spans="11:11" x14ac:dyDescent="0.25">
      <c r="K103" s="39"/>
    </row>
    <row r="104" spans="11:11" x14ac:dyDescent="0.25">
      <c r="K104" s="39"/>
    </row>
    <row r="105" spans="11:11" x14ac:dyDescent="0.25">
      <c r="K105" s="39"/>
    </row>
    <row r="106" spans="11:11" x14ac:dyDescent="0.25">
      <c r="K106" s="39"/>
    </row>
    <row r="107" spans="11:11" x14ac:dyDescent="0.25">
      <c r="K107" s="39"/>
    </row>
    <row r="108" spans="11:11" x14ac:dyDescent="0.25">
      <c r="K108" s="39"/>
    </row>
    <row r="109" spans="11:11" x14ac:dyDescent="0.25">
      <c r="K109" s="39"/>
    </row>
    <row r="110" spans="11:11" x14ac:dyDescent="0.25">
      <c r="K110" s="39"/>
    </row>
    <row r="111" spans="11:11" x14ac:dyDescent="0.25">
      <c r="K111" s="39"/>
    </row>
    <row r="112" spans="11:11" x14ac:dyDescent="0.25">
      <c r="K112" s="39"/>
    </row>
    <row r="113" spans="11:11" x14ac:dyDescent="0.25">
      <c r="K113" s="39"/>
    </row>
    <row r="114" spans="11:11" x14ac:dyDescent="0.25">
      <c r="K114" s="39"/>
    </row>
    <row r="115" spans="11:11" x14ac:dyDescent="0.25">
      <c r="K115" s="39"/>
    </row>
    <row r="116" spans="11:11" x14ac:dyDescent="0.25">
      <c r="K116" s="39"/>
    </row>
    <row r="117" spans="11:11" x14ac:dyDescent="0.25">
      <c r="K117" s="39"/>
    </row>
  </sheetData>
  <mergeCells count="2">
    <mergeCell ref="C1:M6"/>
    <mergeCell ref="A1:B1"/>
  </mergeCells>
  <conditionalFormatting sqref="B6">
    <cfRule type="dataBar" priority="7">
      <dataBar>
        <cfvo type="num" val="0"/>
        <cfvo type="num" val="100"/>
        <color rgb="FF63C384"/>
      </dataBar>
      <extLst>
        <ext xmlns:x14="http://schemas.microsoft.com/office/spreadsheetml/2009/9/main" uri="{B025F937-C7B1-47D3-B67F-A62EFF666E3E}">
          <x14:id>{DCE5EF29-6BE2-46D1-AFF8-8C3E36BB7A45}</x14:id>
        </ext>
      </extLst>
    </cfRule>
  </conditionalFormatting>
  <conditionalFormatting sqref="B3">
    <cfRule type="colorScale" priority="9">
      <colorScale>
        <cfvo type="num" val="0"/>
        <cfvo type="formula" val="$B$2/2"/>
        <cfvo type="formula" val="$B$2"/>
        <color rgb="FF63BE7B"/>
        <color rgb="FFFFEB84"/>
        <color rgb="FFF8696B"/>
      </colorScale>
    </cfRule>
  </conditionalFormatting>
  <conditionalFormatting sqref="B4">
    <cfRule type="dataBar" priority="10">
      <dataBar>
        <cfvo type="num" val="0"/>
        <cfvo type="num" val="100"/>
        <color rgb="FF63C384"/>
      </dataBar>
      <extLst>
        <ext xmlns:x14="http://schemas.microsoft.com/office/spreadsheetml/2009/9/main" uri="{B025F937-C7B1-47D3-B67F-A62EFF666E3E}">
          <x14:id>{26D9372F-E9E4-4C0A-9A68-6191FF9F308C}</x14:id>
        </ext>
      </extLst>
    </cfRule>
  </conditionalFormatting>
  <conditionalFormatting sqref="B5">
    <cfRule type="colorScale" priority="2">
      <colorScale>
        <cfvo type="formula" val="0"/>
        <cfvo type="formula" val="$B$2/2"/>
        <cfvo type="num" val="$B$2"/>
        <color rgb="FF63BE7B"/>
        <color rgb="FFFFEB84"/>
        <color rgb="FFF8696B"/>
      </colorScale>
    </cfRule>
  </conditionalFormatting>
  <conditionalFormatting sqref="B7">
    <cfRule type="colorScale" priority="1">
      <colorScale>
        <cfvo type="num" val="$B$2"/>
        <cfvo type="formula" val="$B$2/2"/>
        <cfvo type="num" val="0"/>
        <color rgb="FFF8696B"/>
        <color rgb="FFFFEB84"/>
        <color rgb="FF63BE7B"/>
      </colorScale>
    </cfRule>
  </conditionalFormatting>
  <conditionalFormatting sqref="B8">
    <cfRule type="dataBar" priority="3">
      <dataBar>
        <cfvo type="num" val="0"/>
        <cfvo type="num" val="100"/>
        <color rgb="FF63C384"/>
      </dataBar>
      <extLst>
        <ext xmlns:x14="http://schemas.microsoft.com/office/spreadsheetml/2009/9/main" uri="{B025F937-C7B1-47D3-B67F-A62EFF666E3E}">
          <x14:id>{1745CFCC-E89B-41A1-A6A2-D638AFCDEBD7}</x14:id>
        </ext>
      </extLst>
    </cfRule>
  </conditionalFormatting>
  <hyperlinks>
    <hyperlink ref="A1:B1" location="Menu!A1" display="Retour MENU" xr:uid="{7C52B394-5529-452A-906B-3B4F1CCB1526}"/>
    <hyperlink ref="M11" r:id="rId1" xr:uid="{8FE934D2-A632-4A66-AF31-AF173DEFDE53}"/>
    <hyperlink ref="M15" r:id="rId2" xr:uid="{D7DFD95F-CC49-4771-837B-382E2D1BD339}"/>
    <hyperlink ref="M12" r:id="rId3" xr:uid="{C91DF732-69C5-420B-80FB-A701E8EA11D1}"/>
    <hyperlink ref="M14" r:id="rId4" xr:uid="{89F3EF88-0601-4546-9033-23A82D9C6DD8}"/>
    <hyperlink ref="M13" r:id="rId5" xr:uid="{42D3AF6A-4A96-4B77-8AC5-AF39D7D2DD8B}"/>
    <hyperlink ref="M16" r:id="rId6" xr:uid="{47131E4B-4794-4A85-B504-D849A6811700}"/>
  </hyperlinks>
  <pageMargins left="0.7" right="0.7" top="0.75" bottom="0.75" header="0.3" footer="0.3"/>
  <legacyDrawing r:id="rId7"/>
  <tableParts count="1">
    <tablePart r:id="rId8"/>
  </tableParts>
  <extLst>
    <ext xmlns:x14="http://schemas.microsoft.com/office/spreadsheetml/2009/9/main" uri="{78C0D931-6437-407d-A8EE-F0AAD7539E65}">
      <x14:conditionalFormattings>
        <x14:conditionalFormatting xmlns:xm="http://schemas.microsoft.com/office/excel/2006/main">
          <x14:cfRule type="dataBar" id="{DCE5EF29-6BE2-46D1-AFF8-8C3E36BB7A45}">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B6</xm:sqref>
        </x14:conditionalFormatting>
        <x14:conditionalFormatting xmlns:xm="http://schemas.microsoft.com/office/excel/2006/main">
          <x14:cfRule type="dataBar" id="{26D9372F-E9E4-4C0A-9A68-6191FF9F308C}">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1745CFCC-E89B-41A1-A6A2-D638AFCDEBD7}">
            <x14:dataBar minLength="0" maxLength="100" border="1" direction="leftToRight" negativeBarBorderColorSameAsPositive="0">
              <x14:cfvo type="num">
                <xm:f>0</xm:f>
              </x14:cfvo>
              <x14:cfvo type="num">
                <xm:f>100</xm:f>
              </x14:cfvo>
              <x14:borderColor rgb="FF63C384"/>
              <x14:negativeFillColor rgb="FFFF0000"/>
              <x14:negativeBorderColor rgb="FFFF0000"/>
              <x14:axisColor rgb="FF000000"/>
            </x14:dataBar>
          </x14:cfRule>
          <xm:sqref>B8</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1E57E-1377-4290-89F7-28E028B98F8F}">
  <sheetPr codeName="Feuil3">
    <tabColor rgb="FFFF0000"/>
  </sheetPr>
  <dimension ref="A1:BK280"/>
  <sheetViews>
    <sheetView zoomScale="85" zoomScaleNormal="85" workbookViewId="0">
      <pane xSplit="2" ySplit="10" topLeftCell="C11" activePane="bottomRight" state="frozen"/>
      <selection pane="topRight" activeCell="C1" sqref="C1"/>
      <selection pane="bottomLeft" activeCell="A12" sqref="A12"/>
      <selection pane="bottomRight" activeCell="E21" sqref="E21"/>
    </sheetView>
  </sheetViews>
  <sheetFormatPr baseColWidth="10" defaultRowHeight="15" x14ac:dyDescent="0.25"/>
  <cols>
    <col min="1" max="1" width="29.85546875" customWidth="1"/>
    <col min="2" max="2" width="44.85546875" customWidth="1"/>
    <col min="3" max="3" width="15" customWidth="1"/>
    <col min="4" max="4" width="15.7109375" customWidth="1"/>
    <col min="5" max="6" width="19.140625" customWidth="1"/>
    <col min="7" max="7" width="16" customWidth="1"/>
    <col min="8" max="8" width="15" customWidth="1"/>
    <col min="9" max="9" width="17.5703125" customWidth="1"/>
    <col min="10" max="10" width="20.140625" customWidth="1"/>
    <col min="11" max="11" width="18.7109375" customWidth="1"/>
    <col min="12" max="12" width="34" customWidth="1"/>
    <col min="13" max="13" width="36.5703125" customWidth="1"/>
  </cols>
  <sheetData>
    <row r="1" spans="1:63" ht="20.100000000000001" customHeight="1" x14ac:dyDescent="0.25">
      <c r="A1" s="280" t="s">
        <v>150</v>
      </c>
      <c r="B1" s="280"/>
      <c r="C1" s="279" t="s">
        <v>156</v>
      </c>
      <c r="D1" s="279"/>
      <c r="E1" s="279"/>
      <c r="F1" s="279"/>
      <c r="G1" s="279"/>
      <c r="H1" s="279"/>
      <c r="I1" s="279"/>
      <c r="J1" s="279"/>
      <c r="K1" s="279"/>
      <c r="L1" s="279"/>
      <c r="M1" s="279"/>
      <c r="N1" s="59"/>
      <c r="O1" s="59"/>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c r="AY1" s="59"/>
      <c r="AZ1" s="59"/>
      <c r="BA1" s="59"/>
      <c r="BB1" s="59"/>
      <c r="BC1" s="59"/>
      <c r="BD1" s="59"/>
      <c r="BE1" s="59"/>
      <c r="BF1" s="59"/>
      <c r="BG1" s="59"/>
      <c r="BH1" s="59"/>
      <c r="BI1" s="59"/>
      <c r="BJ1" s="59"/>
      <c r="BK1" s="59"/>
    </row>
    <row r="2" spans="1:63" ht="20.100000000000001" customHeight="1" x14ac:dyDescent="0.25">
      <c r="A2" t="s">
        <v>208</v>
      </c>
      <c r="B2" s="64">
        <v>80000</v>
      </c>
      <c r="C2" s="279"/>
      <c r="D2" s="279"/>
      <c r="E2" s="279"/>
      <c r="F2" s="279"/>
      <c r="G2" s="279"/>
      <c r="H2" s="279"/>
      <c r="I2" s="279"/>
      <c r="J2" s="279"/>
      <c r="K2" s="279"/>
      <c r="L2" s="279"/>
      <c r="M2" s="27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row>
    <row r="3" spans="1:63" ht="20.100000000000001" customHeight="1" x14ac:dyDescent="0.25">
      <c r="A3" t="s">
        <v>198</v>
      </c>
      <c r="B3" s="61">
        <f>I11+I12</f>
        <v>38300</v>
      </c>
      <c r="C3" s="279"/>
      <c r="D3" s="279"/>
      <c r="E3" s="279"/>
      <c r="F3" s="279"/>
      <c r="G3" s="279"/>
      <c r="H3" s="279"/>
      <c r="I3" s="279"/>
      <c r="J3" s="279"/>
      <c r="K3" s="279"/>
      <c r="L3" s="279"/>
      <c r="M3" s="279"/>
      <c r="N3" s="59"/>
      <c r="O3" s="59"/>
      <c r="P3" s="5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row>
    <row r="4" spans="1:63" ht="20.100000000000001" customHeight="1" x14ac:dyDescent="0.25">
      <c r="A4" s="149" t="s">
        <v>210</v>
      </c>
      <c r="B4" s="62">
        <f>(1-(B2-B3)/B2)*100</f>
        <v>47.875</v>
      </c>
      <c r="C4" s="279"/>
      <c r="D4" s="279"/>
      <c r="E4" s="279"/>
      <c r="F4" s="279"/>
      <c r="G4" s="279"/>
      <c r="H4" s="279"/>
      <c r="I4" s="279"/>
      <c r="J4" s="279"/>
      <c r="K4" s="279"/>
      <c r="L4" s="279"/>
      <c r="M4" s="279"/>
      <c r="N4" s="59"/>
      <c r="O4" s="59"/>
      <c r="P4" s="59"/>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c r="AZ4" s="59"/>
      <c r="BA4" s="59"/>
      <c r="BB4" s="59"/>
      <c r="BC4" s="59"/>
      <c r="BD4" s="59"/>
      <c r="BE4" s="59"/>
      <c r="BF4" s="59"/>
      <c r="BG4" s="59"/>
      <c r="BH4" s="59"/>
      <c r="BI4" s="59"/>
      <c r="BJ4" s="59"/>
      <c r="BK4" s="59"/>
    </row>
    <row r="5" spans="1:63" ht="20.100000000000001" customHeight="1" x14ac:dyDescent="0.25">
      <c r="A5" t="s">
        <v>203</v>
      </c>
      <c r="B5" s="61">
        <f>E11+E13</f>
        <v>78847.5</v>
      </c>
      <c r="C5" s="279"/>
      <c r="D5" s="279"/>
      <c r="E5" s="279"/>
      <c r="F5" s="279"/>
      <c r="G5" s="279"/>
      <c r="H5" s="279"/>
      <c r="I5" s="279"/>
      <c r="J5" s="279"/>
      <c r="K5" s="279"/>
      <c r="L5" s="279"/>
      <c r="M5" s="279"/>
      <c r="N5" s="59"/>
      <c r="O5" s="59"/>
      <c r="P5" s="59"/>
      <c r="Q5" s="59"/>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c r="AZ5" s="59"/>
      <c r="BA5" s="59"/>
      <c r="BB5" s="59"/>
      <c r="BC5" s="59"/>
      <c r="BD5" s="59"/>
      <c r="BE5" s="59"/>
      <c r="BF5" s="59"/>
      <c r="BG5" s="59"/>
      <c r="BH5" s="59"/>
      <c r="BI5" s="59"/>
      <c r="BJ5" s="59"/>
      <c r="BK5" s="59"/>
    </row>
    <row r="6" spans="1:63" ht="20.100000000000001" customHeight="1" x14ac:dyDescent="0.25">
      <c r="A6" t="s">
        <v>204</v>
      </c>
      <c r="B6" s="62">
        <f>(B5/B2)*100</f>
        <v>98.559375000000003</v>
      </c>
      <c r="C6" s="279"/>
      <c r="D6" s="279"/>
      <c r="E6" s="279"/>
      <c r="F6" s="279"/>
      <c r="G6" s="279"/>
      <c r="H6" s="279"/>
      <c r="I6" s="279"/>
      <c r="J6" s="279"/>
      <c r="K6" s="279"/>
      <c r="L6" s="279"/>
      <c r="M6" s="279"/>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c r="BE6" s="59"/>
      <c r="BF6" s="59"/>
      <c r="BG6" s="59"/>
      <c r="BH6" s="59"/>
      <c r="BI6" s="59"/>
      <c r="BJ6" s="59"/>
      <c r="BK6" s="59"/>
    </row>
    <row r="7" spans="1:63" ht="20.100000000000001" customHeight="1" x14ac:dyDescent="0.25">
      <c r="A7" t="s">
        <v>205</v>
      </c>
      <c r="B7" s="62">
        <f>B2-B5</f>
        <v>1152.5</v>
      </c>
      <c r="C7" s="279"/>
      <c r="D7" s="279"/>
      <c r="E7" s="279"/>
      <c r="F7" s="279"/>
      <c r="G7" s="279"/>
      <c r="H7" s="279"/>
      <c r="I7" s="279"/>
      <c r="J7" s="279"/>
      <c r="K7" s="279"/>
      <c r="L7" s="279"/>
      <c r="M7" s="279"/>
      <c r="N7" s="59"/>
      <c r="O7" s="59"/>
      <c r="P7" s="59"/>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c r="AY7" s="59"/>
      <c r="AZ7" s="59"/>
      <c r="BA7" s="59"/>
      <c r="BB7" s="59"/>
      <c r="BC7" s="59"/>
      <c r="BD7" s="59"/>
      <c r="BE7" s="59"/>
      <c r="BF7" s="59"/>
      <c r="BG7" s="59"/>
      <c r="BH7" s="59"/>
      <c r="BI7" s="59"/>
      <c r="BJ7" s="59"/>
      <c r="BK7" s="59"/>
    </row>
    <row r="8" spans="1:63" ht="20.100000000000001" customHeight="1" x14ac:dyDescent="0.25">
      <c r="A8" t="s">
        <v>206</v>
      </c>
      <c r="B8" s="62">
        <f>(B7/B2)*100</f>
        <v>1.440625</v>
      </c>
      <c r="C8" s="279"/>
      <c r="D8" s="279"/>
      <c r="E8" s="279"/>
      <c r="F8" s="279"/>
      <c r="G8" s="279"/>
      <c r="H8" s="279"/>
      <c r="I8" s="279"/>
      <c r="J8" s="279"/>
      <c r="K8" s="279"/>
      <c r="L8" s="279"/>
      <c r="M8" s="279"/>
      <c r="N8" s="59"/>
      <c r="O8" s="59"/>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row>
    <row r="9" spans="1:63" x14ac:dyDescent="0.25">
      <c r="A9" s="59"/>
      <c r="B9" s="59"/>
      <c r="C9" s="65"/>
      <c r="D9" s="59"/>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row>
    <row r="10" spans="1:63" ht="45.75" customHeight="1" x14ac:dyDescent="0.25">
      <c r="A10" s="97" t="s">
        <v>165</v>
      </c>
      <c r="B10" s="98" t="s">
        <v>154</v>
      </c>
      <c r="C10" s="98" t="s">
        <v>12</v>
      </c>
      <c r="D10" s="98" t="s">
        <v>13</v>
      </c>
      <c r="E10" s="99" t="s">
        <v>110</v>
      </c>
      <c r="F10" s="99" t="s">
        <v>111</v>
      </c>
      <c r="G10" s="99" t="s">
        <v>173</v>
      </c>
      <c r="H10" s="99" t="s">
        <v>14</v>
      </c>
      <c r="I10" s="99" t="s">
        <v>172</v>
      </c>
      <c r="J10" s="99" t="s">
        <v>180</v>
      </c>
      <c r="K10" s="99" t="s">
        <v>181</v>
      </c>
      <c r="L10" s="155" t="s">
        <v>170</v>
      </c>
      <c r="M10" s="98" t="s">
        <v>151</v>
      </c>
      <c r="N10" s="59"/>
      <c r="O10" s="59"/>
      <c r="P10" s="59"/>
      <c r="Q10" s="59"/>
      <c r="R10" s="59"/>
      <c r="S10" s="59"/>
      <c r="T10" s="59"/>
      <c r="U10" s="59"/>
      <c r="V10" s="59"/>
      <c r="W10" s="59"/>
      <c r="X10" s="59"/>
      <c r="Y10" s="59"/>
      <c r="Z10" s="59"/>
      <c r="AA10" s="59"/>
      <c r="AB10" s="59"/>
      <c r="AC10" s="59"/>
      <c r="AD10" s="59"/>
      <c r="AE10" s="59"/>
      <c r="AF10" s="59"/>
      <c r="AG10" s="59"/>
    </row>
    <row r="11" spans="1:63" s="43" customFormat="1" ht="45.75" customHeight="1" x14ac:dyDescent="0.25">
      <c r="A11" s="157" t="s">
        <v>183</v>
      </c>
      <c r="B11" s="86" t="s">
        <v>158</v>
      </c>
      <c r="C11" s="91" t="s">
        <v>38</v>
      </c>
      <c r="D11" s="91" t="s">
        <v>62</v>
      </c>
      <c r="E11" s="92">
        <v>62600</v>
      </c>
      <c r="F11" s="92">
        <v>4900</v>
      </c>
      <c r="G11" s="92">
        <f>E11-F11</f>
        <v>57700</v>
      </c>
      <c r="H11" s="111" t="s">
        <v>70</v>
      </c>
      <c r="I11" s="112">
        <v>4900</v>
      </c>
      <c r="J11" s="113">
        <v>43788</v>
      </c>
      <c r="K11" s="114">
        <v>43788</v>
      </c>
      <c r="L11" s="116" t="s">
        <v>174</v>
      </c>
      <c r="M11" s="156" t="s">
        <v>3</v>
      </c>
      <c r="N11" s="66"/>
      <c r="O11" s="66"/>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c r="AZ11" s="59"/>
      <c r="BA11" s="59"/>
      <c r="BB11" s="59"/>
      <c r="BC11" s="59"/>
      <c r="BD11" s="59"/>
      <c r="BE11" s="59"/>
      <c r="BF11" s="59"/>
      <c r="BG11" s="59"/>
      <c r="BH11" s="59"/>
      <c r="BI11" s="59"/>
      <c r="BJ11" s="59"/>
      <c r="BK11" s="59"/>
    </row>
    <row r="12" spans="1:63" s="43" customFormat="1" ht="45.75" customHeight="1" x14ac:dyDescent="0.25">
      <c r="A12" s="157" t="s">
        <v>183</v>
      </c>
      <c r="B12" s="86" t="s">
        <v>158</v>
      </c>
      <c r="C12" s="91" t="s">
        <v>38</v>
      </c>
      <c r="D12" s="91" t="s">
        <v>62</v>
      </c>
      <c r="E12" s="92">
        <v>62600</v>
      </c>
      <c r="F12" s="92">
        <v>33400</v>
      </c>
      <c r="G12" s="92">
        <f>E12-F12</f>
        <v>29200</v>
      </c>
      <c r="H12" s="111" t="s">
        <v>70</v>
      </c>
      <c r="I12" s="112">
        <v>33400</v>
      </c>
      <c r="J12" s="113">
        <v>43811</v>
      </c>
      <c r="K12" s="114">
        <v>43811</v>
      </c>
      <c r="L12" s="116" t="s">
        <v>174</v>
      </c>
      <c r="M12" s="156" t="s">
        <v>182</v>
      </c>
      <c r="N12" s="66"/>
      <c r="O12" s="66"/>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row>
    <row r="13" spans="1:63" ht="45" customHeight="1" x14ac:dyDescent="0.25">
      <c r="A13" s="158"/>
      <c r="B13" s="77" t="s">
        <v>157</v>
      </c>
      <c r="C13" s="78" t="s">
        <v>142</v>
      </c>
      <c r="D13" s="78" t="s">
        <v>143</v>
      </c>
      <c r="E13" s="82">
        <v>16247.5</v>
      </c>
      <c r="F13" s="82">
        <v>0</v>
      </c>
      <c r="G13" s="82">
        <f>E13-F13</f>
        <v>16247.5</v>
      </c>
      <c r="H13" s="159"/>
      <c r="I13" s="74"/>
      <c r="J13" s="160"/>
      <c r="K13" s="73"/>
      <c r="L13" s="102"/>
      <c r="M13" s="103" t="s">
        <v>8</v>
      </c>
      <c r="N13" s="66"/>
      <c r="O13" s="66"/>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c r="AZ13" s="59"/>
      <c r="BA13" s="59"/>
      <c r="BB13" s="59"/>
      <c r="BC13" s="59"/>
      <c r="BD13" s="59"/>
      <c r="BE13" s="59"/>
      <c r="BF13" s="59"/>
      <c r="BG13" s="59"/>
      <c r="BH13" s="59"/>
      <c r="BI13" s="59"/>
      <c r="BJ13" s="59"/>
      <c r="BK13" s="59"/>
    </row>
    <row r="14" spans="1:63" x14ac:dyDescent="0.25">
      <c r="A14" s="59"/>
      <c r="B14" s="67"/>
      <c r="C14" s="67"/>
      <c r="D14" s="67"/>
      <c r="E14" s="69"/>
      <c r="F14" s="69"/>
      <c r="G14" s="69"/>
      <c r="H14" s="67"/>
      <c r="I14" s="67"/>
      <c r="J14" s="67"/>
      <c r="K14" s="70"/>
      <c r="L14" s="59"/>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row>
    <row r="15" spans="1:63" x14ac:dyDescent="0.25">
      <c r="A15" s="59"/>
      <c r="B15" s="67"/>
      <c r="C15" s="67"/>
      <c r="D15" s="67"/>
      <c r="E15" s="69"/>
      <c r="F15" s="69"/>
      <c r="G15" s="69"/>
      <c r="H15" s="67"/>
      <c r="I15" s="67"/>
      <c r="J15" s="67"/>
      <c r="K15" s="70"/>
      <c r="L15" s="59"/>
      <c r="M15" s="59"/>
      <c r="N15" s="59"/>
      <c r="O15" s="59"/>
      <c r="P15" s="59"/>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row>
    <row r="16" spans="1:63" x14ac:dyDescent="0.25">
      <c r="A16" s="59"/>
      <c r="B16" s="67"/>
      <c r="C16" s="68"/>
      <c r="D16" s="67"/>
      <c r="E16" s="69"/>
      <c r="F16" s="69"/>
      <c r="G16" s="69"/>
      <c r="H16" s="67"/>
      <c r="I16" s="67"/>
      <c r="J16" s="67"/>
      <c r="K16" s="70"/>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row>
    <row r="17" spans="1:60" x14ac:dyDescent="0.25">
      <c r="A17" s="59"/>
      <c r="B17" s="67"/>
      <c r="C17" s="67"/>
      <c r="D17" s="67"/>
      <c r="E17" s="69"/>
      <c r="F17" s="69"/>
      <c r="G17" s="69"/>
      <c r="H17" s="67"/>
      <c r="I17" s="67"/>
      <c r="J17" s="67"/>
      <c r="K17" s="70"/>
      <c r="L17" s="59"/>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row>
    <row r="18" spans="1:60" x14ac:dyDescent="0.25">
      <c r="A18" s="59"/>
      <c r="B18" s="67"/>
      <c r="C18" s="67"/>
      <c r="D18" s="67"/>
      <c r="E18" s="69"/>
      <c r="F18" s="69"/>
      <c r="G18" s="69"/>
      <c r="H18" s="67"/>
      <c r="I18" s="67"/>
      <c r="J18" s="67"/>
      <c r="K18" s="70"/>
      <c r="L18" s="59"/>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c r="BA18" s="59"/>
      <c r="BB18" s="59"/>
      <c r="BC18" s="59"/>
      <c r="BD18" s="59"/>
      <c r="BE18" s="59"/>
      <c r="BF18" s="59"/>
      <c r="BG18" s="59"/>
      <c r="BH18" s="59"/>
    </row>
    <row r="19" spans="1:60" x14ac:dyDescent="0.25">
      <c r="A19" s="59"/>
      <c r="B19" s="67"/>
      <c r="C19" s="67"/>
      <c r="D19" s="67"/>
      <c r="E19" s="69"/>
      <c r="F19" s="69"/>
      <c r="G19" s="69"/>
      <c r="H19" s="67"/>
      <c r="I19" s="67"/>
      <c r="J19" s="67"/>
      <c r="K19" s="70"/>
      <c r="L19" s="59"/>
      <c r="M19" s="59"/>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c r="AZ19" s="59"/>
      <c r="BA19" s="59"/>
      <c r="BB19" s="59"/>
      <c r="BC19" s="59"/>
      <c r="BD19" s="59"/>
      <c r="BE19" s="59"/>
      <c r="BF19" s="59"/>
      <c r="BG19" s="59"/>
      <c r="BH19" s="59"/>
    </row>
    <row r="20" spans="1:60" x14ac:dyDescent="0.25">
      <c r="A20" s="59"/>
      <c r="B20" s="67"/>
      <c r="C20" s="67"/>
      <c r="D20" s="67"/>
      <c r="E20" s="69"/>
      <c r="F20" s="69"/>
      <c r="G20" s="69"/>
      <c r="H20" s="67"/>
      <c r="I20" s="67"/>
      <c r="J20" s="67"/>
      <c r="K20" s="70"/>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row>
    <row r="21" spans="1:60" x14ac:dyDescent="0.25">
      <c r="A21" s="59"/>
      <c r="B21" s="67"/>
      <c r="C21" s="67"/>
      <c r="D21" s="67"/>
      <c r="E21" s="69"/>
      <c r="F21" s="69"/>
      <c r="G21" s="69"/>
      <c r="H21" s="67"/>
      <c r="I21" s="67"/>
      <c r="J21" s="67"/>
      <c r="K21" s="70"/>
      <c r="L21" s="59"/>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row>
    <row r="22" spans="1:60" x14ac:dyDescent="0.25">
      <c r="A22" s="59"/>
      <c r="B22" s="67"/>
      <c r="C22" s="67"/>
      <c r="D22" s="67"/>
      <c r="E22" s="69"/>
      <c r="F22" s="69"/>
      <c r="G22" s="69"/>
      <c r="H22" s="67"/>
      <c r="I22" s="67"/>
      <c r="J22" s="67"/>
      <c r="K22" s="70"/>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row>
    <row r="23" spans="1:60" x14ac:dyDescent="0.25">
      <c r="A23" s="59"/>
      <c r="B23" s="67"/>
      <c r="C23" s="67"/>
      <c r="D23" s="67"/>
      <c r="E23" s="69"/>
      <c r="F23" s="69"/>
      <c r="G23" s="69"/>
      <c r="H23" s="67"/>
      <c r="I23" s="67"/>
      <c r="J23" s="67"/>
      <c r="K23" s="70"/>
      <c r="L23" s="59"/>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row>
    <row r="24" spans="1:60" x14ac:dyDescent="0.25">
      <c r="A24" s="59"/>
      <c r="B24" s="67"/>
      <c r="C24" s="67"/>
      <c r="D24" s="67"/>
      <c r="E24" s="69"/>
      <c r="F24" s="69"/>
      <c r="G24" s="69"/>
      <c r="H24" s="67"/>
      <c r="I24" s="67"/>
      <c r="J24" s="67"/>
      <c r="K24" s="70"/>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row>
    <row r="25" spans="1:60" x14ac:dyDescent="0.25">
      <c r="A25" s="59"/>
      <c r="B25" s="67"/>
      <c r="C25" s="67"/>
      <c r="D25" s="67"/>
      <c r="E25" s="69"/>
      <c r="F25" s="69"/>
      <c r="G25" s="69"/>
      <c r="H25" s="67"/>
      <c r="I25" s="67"/>
      <c r="J25" s="67"/>
      <c r="K25" s="70"/>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row>
    <row r="26" spans="1:60" x14ac:dyDescent="0.25">
      <c r="A26" s="59"/>
      <c r="B26" s="67"/>
      <c r="C26" s="67"/>
      <c r="D26" s="67"/>
      <c r="E26" s="69"/>
      <c r="F26" s="69"/>
      <c r="G26" s="69"/>
      <c r="H26" s="67"/>
      <c r="I26" s="67"/>
      <c r="J26" s="67"/>
      <c r="K26" s="70"/>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row>
    <row r="27" spans="1:60" x14ac:dyDescent="0.25">
      <c r="A27" s="59"/>
      <c r="B27" s="67"/>
      <c r="C27" s="67"/>
      <c r="D27" s="67"/>
      <c r="E27" s="69"/>
      <c r="F27" s="69"/>
      <c r="G27" s="69"/>
      <c r="H27" s="67"/>
      <c r="I27" s="67"/>
      <c r="J27" s="67"/>
      <c r="K27" s="70"/>
      <c r="L27" s="59"/>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row>
    <row r="28" spans="1:60" x14ac:dyDescent="0.25">
      <c r="A28" s="59"/>
      <c r="B28" s="67"/>
      <c r="C28" s="67"/>
      <c r="D28" s="67"/>
      <c r="E28" s="69"/>
      <c r="F28" s="69"/>
      <c r="G28" s="69"/>
      <c r="H28" s="67"/>
      <c r="I28" s="67"/>
      <c r="J28" s="67"/>
      <c r="K28" s="70"/>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row>
    <row r="29" spans="1:60" x14ac:dyDescent="0.25">
      <c r="A29" s="59"/>
      <c r="B29" s="67"/>
      <c r="C29" s="67"/>
      <c r="D29" s="67"/>
      <c r="E29" s="69"/>
      <c r="F29" s="69"/>
      <c r="G29" s="69"/>
      <c r="H29" s="67"/>
      <c r="I29" s="67"/>
      <c r="J29" s="67"/>
      <c r="K29" s="70"/>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row>
    <row r="30" spans="1:60" x14ac:dyDescent="0.25">
      <c r="A30" s="59"/>
      <c r="B30" s="67"/>
      <c r="C30" s="67"/>
      <c r="D30" s="67"/>
      <c r="E30" s="69"/>
      <c r="F30" s="69"/>
      <c r="G30" s="69"/>
      <c r="H30" s="67"/>
      <c r="I30" s="67"/>
      <c r="J30" s="67"/>
      <c r="K30" s="70"/>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row>
    <row r="31" spans="1:60" x14ac:dyDescent="0.25">
      <c r="A31" s="59"/>
      <c r="B31" s="67"/>
      <c r="C31" s="67"/>
      <c r="D31" s="67"/>
      <c r="E31" s="69"/>
      <c r="F31" s="69"/>
      <c r="G31" s="69"/>
      <c r="H31" s="67"/>
      <c r="I31" s="67"/>
      <c r="J31" s="67"/>
      <c r="K31" s="70"/>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row>
    <row r="32" spans="1:60" x14ac:dyDescent="0.25">
      <c r="A32" s="59"/>
      <c r="B32" s="67"/>
      <c r="C32" s="67"/>
      <c r="D32" s="67"/>
      <c r="E32" s="69"/>
      <c r="F32" s="69"/>
      <c r="G32" s="69"/>
      <c r="H32" s="67"/>
      <c r="I32" s="67"/>
      <c r="J32" s="67"/>
      <c r="K32" s="70"/>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row>
    <row r="33" spans="1:60" x14ac:dyDescent="0.25">
      <c r="A33" s="59"/>
      <c r="B33" s="67"/>
      <c r="C33" s="67"/>
      <c r="D33" s="67"/>
      <c r="E33" s="69"/>
      <c r="F33" s="69"/>
      <c r="G33" s="69"/>
      <c r="H33" s="67"/>
      <c r="I33" s="67"/>
      <c r="J33" s="67"/>
      <c r="K33" s="70"/>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row>
    <row r="34" spans="1:60" x14ac:dyDescent="0.25">
      <c r="A34" s="59"/>
      <c r="B34" s="67"/>
      <c r="C34" s="67"/>
      <c r="D34" s="67"/>
      <c r="E34" s="69"/>
      <c r="F34" s="69"/>
      <c r="G34" s="69"/>
      <c r="H34" s="67"/>
      <c r="I34" s="67"/>
      <c r="J34" s="67"/>
      <c r="K34" s="70"/>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row>
    <row r="35" spans="1:60" x14ac:dyDescent="0.25">
      <c r="A35" s="59"/>
      <c r="B35" s="67"/>
      <c r="C35" s="67"/>
      <c r="D35" s="67"/>
      <c r="E35" s="69"/>
      <c r="F35" s="69"/>
      <c r="G35" s="69"/>
      <c r="H35" s="67"/>
      <c r="I35" s="67"/>
      <c r="J35" s="67"/>
      <c r="K35" s="70"/>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row>
    <row r="36" spans="1:60" x14ac:dyDescent="0.25">
      <c r="A36" s="59"/>
      <c r="B36" s="67"/>
      <c r="C36" s="67"/>
      <c r="D36" s="67"/>
      <c r="E36" s="69"/>
      <c r="F36" s="69"/>
      <c r="G36" s="69"/>
      <c r="H36" s="67"/>
      <c r="I36" s="67"/>
      <c r="J36" s="67"/>
      <c r="K36" s="70"/>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row>
    <row r="37" spans="1:60" x14ac:dyDescent="0.25">
      <c r="A37" s="59"/>
      <c r="B37" s="67"/>
      <c r="C37" s="67"/>
      <c r="D37" s="67"/>
      <c r="E37" s="69"/>
      <c r="F37" s="69"/>
      <c r="G37" s="69"/>
      <c r="H37" s="67"/>
      <c r="I37" s="67"/>
      <c r="J37" s="67"/>
      <c r="K37" s="70"/>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row>
    <row r="38" spans="1:60" x14ac:dyDescent="0.25">
      <c r="A38" s="59"/>
      <c r="B38" s="67"/>
      <c r="C38" s="67"/>
      <c r="D38" s="67"/>
      <c r="E38" s="69"/>
      <c r="F38" s="69"/>
      <c r="G38" s="69"/>
      <c r="H38" s="67"/>
      <c r="I38" s="67"/>
      <c r="J38" s="67"/>
      <c r="K38" s="70"/>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row>
    <row r="39" spans="1:60" x14ac:dyDescent="0.25">
      <c r="A39" s="59"/>
      <c r="B39" s="67"/>
      <c r="C39" s="67"/>
      <c r="D39" s="67"/>
      <c r="E39" s="69"/>
      <c r="F39" s="69"/>
      <c r="G39" s="69"/>
      <c r="H39" s="67"/>
      <c r="I39" s="67"/>
      <c r="J39" s="67"/>
      <c r="K39" s="70"/>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row>
    <row r="40" spans="1:60" x14ac:dyDescent="0.25">
      <c r="A40" s="59"/>
      <c r="B40" s="67"/>
      <c r="C40" s="67"/>
      <c r="D40" s="67"/>
      <c r="E40" s="69"/>
      <c r="F40" s="69"/>
      <c r="G40" s="69"/>
      <c r="H40" s="67"/>
      <c r="I40" s="67"/>
      <c r="J40" s="67"/>
      <c r="K40" s="70"/>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row>
    <row r="41" spans="1:60" x14ac:dyDescent="0.25">
      <c r="A41" s="59"/>
      <c r="B41" s="67"/>
      <c r="C41" s="67"/>
      <c r="D41" s="67"/>
      <c r="E41" s="69"/>
      <c r="F41" s="69"/>
      <c r="G41" s="69"/>
      <c r="H41" s="67"/>
      <c r="I41" s="67"/>
      <c r="J41" s="67"/>
      <c r="K41" s="70"/>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row>
    <row r="42" spans="1:60" x14ac:dyDescent="0.25">
      <c r="A42" s="59"/>
      <c r="B42" s="67"/>
      <c r="C42" s="67"/>
      <c r="D42" s="67"/>
      <c r="E42" s="69"/>
      <c r="F42" s="69"/>
      <c r="G42" s="69"/>
      <c r="H42" s="67"/>
      <c r="I42" s="67"/>
      <c r="J42" s="67"/>
      <c r="K42" s="70"/>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row>
    <row r="43" spans="1:60" x14ac:dyDescent="0.25">
      <c r="A43" s="59"/>
      <c r="B43" s="67"/>
      <c r="C43" s="67"/>
      <c r="D43" s="67"/>
      <c r="E43" s="69"/>
      <c r="F43" s="69"/>
      <c r="G43" s="69"/>
      <c r="H43" s="67"/>
      <c r="I43" s="67"/>
      <c r="J43" s="67"/>
      <c r="K43" s="70"/>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row>
    <row r="44" spans="1:60" x14ac:dyDescent="0.25">
      <c r="A44" s="59"/>
      <c r="B44" s="67"/>
      <c r="C44" s="67"/>
      <c r="D44" s="67"/>
      <c r="E44" s="67"/>
      <c r="F44" s="67"/>
      <c r="G44" s="67"/>
      <c r="H44" s="67"/>
      <c r="I44" s="67"/>
      <c r="J44" s="67"/>
      <c r="K44" s="70"/>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row>
    <row r="45" spans="1:60" x14ac:dyDescent="0.25">
      <c r="A45" s="59"/>
      <c r="B45" s="67"/>
      <c r="C45" s="67"/>
      <c r="D45" s="67"/>
      <c r="E45" s="67"/>
      <c r="F45" s="67"/>
      <c r="G45" s="67"/>
      <c r="H45" s="67"/>
      <c r="I45" s="67"/>
      <c r="J45" s="67"/>
      <c r="K45" s="70"/>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row>
    <row r="46" spans="1:60" x14ac:dyDescent="0.25">
      <c r="A46" s="59"/>
      <c r="B46" s="59"/>
      <c r="C46" s="59"/>
      <c r="D46" s="59"/>
      <c r="E46" s="59"/>
      <c r="F46" s="59"/>
      <c r="G46" s="59"/>
      <c r="H46" s="59"/>
      <c r="I46" s="59"/>
      <c r="J46" s="59"/>
      <c r="K46" s="63"/>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row>
    <row r="47" spans="1:60" x14ac:dyDescent="0.25">
      <c r="A47" s="59"/>
      <c r="B47" s="59"/>
      <c r="C47" s="59"/>
      <c r="D47" s="59"/>
      <c r="E47" s="59"/>
      <c r="F47" s="59"/>
      <c r="G47" s="59"/>
      <c r="H47" s="59"/>
      <c r="I47" s="59"/>
      <c r="J47" s="59"/>
      <c r="K47" s="63"/>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row>
    <row r="48" spans="1:60" x14ac:dyDescent="0.25">
      <c r="A48" s="59"/>
      <c r="B48" s="59"/>
      <c r="C48" s="59"/>
      <c r="D48" s="59"/>
      <c r="E48" s="59"/>
      <c r="F48" s="59"/>
      <c r="G48" s="59"/>
      <c r="H48" s="59"/>
      <c r="I48" s="59"/>
      <c r="J48" s="59"/>
      <c r="K48" s="63"/>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row>
    <row r="49" spans="1:60" x14ac:dyDescent="0.25">
      <c r="A49" s="59"/>
      <c r="B49" s="59"/>
      <c r="C49" s="59"/>
      <c r="D49" s="59"/>
      <c r="E49" s="59"/>
      <c r="F49" s="59"/>
      <c r="G49" s="59"/>
      <c r="H49" s="59"/>
      <c r="I49" s="59"/>
      <c r="J49" s="59"/>
      <c r="K49" s="63"/>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row>
    <row r="50" spans="1:60" x14ac:dyDescent="0.25">
      <c r="A50" s="59"/>
      <c r="B50" s="59"/>
      <c r="C50" s="59"/>
      <c r="D50" s="59"/>
      <c r="E50" s="59"/>
      <c r="F50" s="59"/>
      <c r="G50" s="59"/>
      <c r="H50" s="59"/>
      <c r="I50" s="59"/>
      <c r="J50" s="59"/>
      <c r="K50" s="63"/>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row>
    <row r="51" spans="1:60" x14ac:dyDescent="0.25">
      <c r="A51" s="59"/>
      <c r="B51" s="59"/>
      <c r="C51" s="59"/>
      <c r="D51" s="59"/>
      <c r="E51" s="59"/>
      <c r="F51" s="59"/>
      <c r="G51" s="59"/>
      <c r="H51" s="59"/>
      <c r="I51" s="59"/>
      <c r="J51" s="59"/>
      <c r="K51" s="63"/>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row>
    <row r="52" spans="1:60" x14ac:dyDescent="0.25">
      <c r="A52" s="59"/>
      <c r="B52" s="59"/>
      <c r="C52" s="59"/>
      <c r="D52" s="59"/>
      <c r="E52" s="59"/>
      <c r="F52" s="59"/>
      <c r="G52" s="59"/>
      <c r="H52" s="59"/>
      <c r="I52" s="59"/>
      <c r="J52" s="59"/>
      <c r="K52" s="63"/>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row>
    <row r="53" spans="1:60" x14ac:dyDescent="0.25">
      <c r="A53" s="59"/>
      <c r="B53" s="59"/>
      <c r="C53" s="59"/>
      <c r="D53" s="59"/>
      <c r="E53" s="59"/>
      <c r="F53" s="59"/>
      <c r="G53" s="59"/>
      <c r="H53" s="59"/>
      <c r="I53" s="59"/>
      <c r="J53" s="59"/>
      <c r="K53" s="63"/>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row>
    <row r="54" spans="1:60" x14ac:dyDescent="0.25">
      <c r="A54" s="59"/>
      <c r="B54" s="59"/>
      <c r="C54" s="59"/>
      <c r="D54" s="59"/>
      <c r="E54" s="59"/>
      <c r="F54" s="59"/>
      <c r="G54" s="59"/>
      <c r="H54" s="59"/>
      <c r="I54" s="59"/>
      <c r="J54" s="59"/>
      <c r="K54" s="63"/>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row>
    <row r="55" spans="1:60" x14ac:dyDescent="0.25">
      <c r="A55" s="59"/>
      <c r="B55" s="59"/>
      <c r="C55" s="59"/>
      <c r="D55" s="59"/>
      <c r="E55" s="59"/>
      <c r="F55" s="59"/>
      <c r="G55" s="59"/>
      <c r="H55" s="59"/>
      <c r="I55" s="59"/>
      <c r="J55" s="59"/>
      <c r="K55" s="63"/>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row>
    <row r="56" spans="1:60" x14ac:dyDescent="0.25">
      <c r="A56" s="59"/>
      <c r="B56" s="59"/>
      <c r="C56" s="59"/>
      <c r="D56" s="59"/>
      <c r="E56" s="59"/>
      <c r="F56" s="59"/>
      <c r="G56" s="59"/>
      <c r="H56" s="59"/>
      <c r="I56" s="59"/>
      <c r="J56" s="59"/>
      <c r="K56" s="63"/>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row>
    <row r="57" spans="1:60" x14ac:dyDescent="0.25">
      <c r="A57" s="59"/>
      <c r="B57" s="59"/>
      <c r="C57" s="59"/>
      <c r="D57" s="59"/>
      <c r="E57" s="59"/>
      <c r="F57" s="59"/>
      <c r="G57" s="59"/>
      <c r="H57" s="59"/>
      <c r="I57" s="59"/>
      <c r="J57" s="59"/>
      <c r="K57" s="63"/>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row>
    <row r="58" spans="1:60" x14ac:dyDescent="0.25">
      <c r="A58" s="59"/>
      <c r="B58" s="59"/>
      <c r="C58" s="59"/>
      <c r="D58" s="59"/>
      <c r="E58" s="59"/>
      <c r="F58" s="59"/>
      <c r="G58" s="59"/>
      <c r="H58" s="59"/>
      <c r="I58" s="59"/>
      <c r="J58" s="59"/>
      <c r="K58" s="63"/>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row>
    <row r="59" spans="1:60" x14ac:dyDescent="0.25">
      <c r="A59" s="59"/>
      <c r="B59" s="59"/>
      <c r="C59" s="59"/>
      <c r="D59" s="59"/>
      <c r="E59" s="59"/>
      <c r="F59" s="59"/>
      <c r="G59" s="59"/>
      <c r="H59" s="59"/>
      <c r="I59" s="59"/>
      <c r="J59" s="59"/>
      <c r="K59" s="63"/>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row>
    <row r="60" spans="1:60" x14ac:dyDescent="0.25">
      <c r="A60" s="59"/>
      <c r="B60" s="59"/>
      <c r="C60" s="59"/>
      <c r="D60" s="59"/>
      <c r="E60" s="59"/>
      <c r="F60" s="59"/>
      <c r="G60" s="59"/>
      <c r="H60" s="59"/>
      <c r="I60" s="59"/>
      <c r="J60" s="59"/>
      <c r="K60" s="63"/>
      <c r="L60" s="59"/>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row>
    <row r="61" spans="1:60" x14ac:dyDescent="0.25">
      <c r="A61" s="59"/>
      <c r="B61" s="59"/>
      <c r="C61" s="59"/>
      <c r="D61" s="59"/>
      <c r="E61" s="59"/>
      <c r="F61" s="59"/>
      <c r="G61" s="59"/>
      <c r="H61" s="59"/>
      <c r="I61" s="59"/>
      <c r="J61" s="59"/>
      <c r="K61" s="63"/>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row>
    <row r="62" spans="1:60" x14ac:dyDescent="0.25">
      <c r="A62" s="59"/>
      <c r="B62" s="59"/>
      <c r="C62" s="59"/>
      <c r="D62" s="59"/>
      <c r="E62" s="59"/>
      <c r="F62" s="59"/>
      <c r="G62" s="59"/>
      <c r="H62" s="59"/>
      <c r="I62" s="59"/>
      <c r="J62" s="59"/>
      <c r="K62" s="63"/>
      <c r="L62" s="59"/>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row>
    <row r="63" spans="1:60" x14ac:dyDescent="0.25">
      <c r="A63" s="59"/>
      <c r="B63" s="59"/>
      <c r="C63" s="59"/>
      <c r="D63" s="59"/>
      <c r="E63" s="59"/>
      <c r="F63" s="59"/>
      <c r="G63" s="59"/>
      <c r="H63" s="59"/>
      <c r="I63" s="59"/>
      <c r="J63" s="59"/>
      <c r="K63" s="63"/>
      <c r="L63" s="59"/>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row>
    <row r="64" spans="1:60" x14ac:dyDescent="0.25">
      <c r="A64" s="59"/>
      <c r="B64" s="59"/>
      <c r="C64" s="59"/>
      <c r="D64" s="59"/>
      <c r="E64" s="59"/>
      <c r="F64" s="59"/>
      <c r="G64" s="59"/>
      <c r="H64" s="59"/>
      <c r="I64" s="59"/>
      <c r="J64" s="59"/>
      <c r="K64" s="63"/>
      <c r="L64" s="59"/>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row>
    <row r="65" spans="1:60" x14ac:dyDescent="0.25">
      <c r="A65" s="59"/>
      <c r="B65" s="59"/>
      <c r="C65" s="59"/>
      <c r="D65" s="59"/>
      <c r="E65" s="59"/>
      <c r="F65" s="59"/>
      <c r="G65" s="59"/>
      <c r="H65" s="59"/>
      <c r="I65" s="59"/>
      <c r="J65" s="59"/>
      <c r="K65" s="63"/>
      <c r="L65" s="59"/>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row>
    <row r="66" spans="1:60" x14ac:dyDescent="0.25">
      <c r="A66" s="59"/>
      <c r="B66" s="59"/>
      <c r="C66" s="59"/>
      <c r="D66" s="59"/>
      <c r="E66" s="59"/>
      <c r="F66" s="59"/>
      <c r="G66" s="59"/>
      <c r="H66" s="59"/>
      <c r="I66" s="59"/>
      <c r="J66" s="59"/>
      <c r="K66" s="63"/>
      <c r="L66" s="59"/>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row>
    <row r="67" spans="1:60" x14ac:dyDescent="0.25">
      <c r="A67" s="59"/>
      <c r="B67" s="59"/>
      <c r="C67" s="59"/>
      <c r="D67" s="59"/>
      <c r="E67" s="59"/>
      <c r="F67" s="59"/>
      <c r="G67" s="59"/>
      <c r="H67" s="59"/>
      <c r="I67" s="59"/>
      <c r="J67" s="59"/>
      <c r="K67" s="63"/>
      <c r="L67" s="59"/>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row>
    <row r="68" spans="1:60" x14ac:dyDescent="0.25">
      <c r="A68" s="59"/>
      <c r="B68" s="59"/>
      <c r="C68" s="59"/>
      <c r="D68" s="59"/>
      <c r="E68" s="59"/>
      <c r="F68" s="59"/>
      <c r="G68" s="59"/>
      <c r="H68" s="59"/>
      <c r="I68" s="59"/>
      <c r="J68" s="59"/>
      <c r="K68" s="63"/>
      <c r="L68" s="59"/>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row>
    <row r="69" spans="1:60" x14ac:dyDescent="0.25">
      <c r="A69" s="59"/>
      <c r="B69" s="59"/>
      <c r="C69" s="59"/>
      <c r="D69" s="59"/>
      <c r="E69" s="59"/>
      <c r="F69" s="59"/>
      <c r="G69" s="59"/>
      <c r="H69" s="59"/>
      <c r="I69" s="59"/>
      <c r="J69" s="59"/>
      <c r="K69" s="63"/>
      <c r="L69" s="59"/>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row>
    <row r="70" spans="1:60" x14ac:dyDescent="0.25">
      <c r="A70" s="59"/>
      <c r="B70" s="59"/>
      <c r="C70" s="59"/>
      <c r="D70" s="59"/>
      <c r="E70" s="59"/>
      <c r="F70" s="59"/>
      <c r="G70" s="59"/>
      <c r="H70" s="59"/>
      <c r="I70" s="59"/>
      <c r="J70" s="59"/>
      <c r="K70" s="63"/>
      <c r="L70" s="59"/>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row>
    <row r="71" spans="1:60" x14ac:dyDescent="0.25">
      <c r="A71" s="59"/>
      <c r="B71" s="59"/>
      <c r="C71" s="59"/>
      <c r="D71" s="59"/>
      <c r="E71" s="59"/>
      <c r="F71" s="59"/>
      <c r="G71" s="59"/>
      <c r="H71" s="59"/>
      <c r="I71" s="59"/>
      <c r="J71" s="59"/>
      <c r="K71" s="63"/>
      <c r="L71" s="59"/>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row>
    <row r="72" spans="1:60" x14ac:dyDescent="0.25">
      <c r="A72" s="59"/>
      <c r="B72" s="59"/>
      <c r="C72" s="59"/>
      <c r="D72" s="59"/>
      <c r="E72" s="59"/>
      <c r="F72" s="59"/>
      <c r="G72" s="59"/>
      <c r="H72" s="59"/>
      <c r="I72" s="59"/>
      <c r="J72" s="59"/>
      <c r="K72" s="63"/>
      <c r="L72" s="59"/>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row>
    <row r="73" spans="1:60" x14ac:dyDescent="0.25">
      <c r="A73" s="59"/>
      <c r="B73" s="59"/>
      <c r="C73" s="59"/>
      <c r="D73" s="59"/>
      <c r="E73" s="59"/>
      <c r="F73" s="59"/>
      <c r="G73" s="59"/>
      <c r="H73" s="59"/>
      <c r="I73" s="59"/>
      <c r="J73" s="59"/>
      <c r="K73" s="63"/>
      <c r="L73" s="59"/>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row>
    <row r="74" spans="1:60" x14ac:dyDescent="0.25">
      <c r="A74" s="59"/>
      <c r="B74" s="59"/>
      <c r="C74" s="59"/>
      <c r="D74" s="59"/>
      <c r="E74" s="59"/>
      <c r="F74" s="59"/>
      <c r="G74" s="59"/>
      <c r="H74" s="59"/>
      <c r="I74" s="59"/>
      <c r="J74" s="59"/>
      <c r="K74" s="63"/>
      <c r="L74" s="59"/>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row>
    <row r="75" spans="1:60" x14ac:dyDescent="0.25">
      <c r="A75" s="59"/>
      <c r="B75" s="59"/>
      <c r="C75" s="59"/>
      <c r="D75" s="59"/>
      <c r="E75" s="59"/>
      <c r="F75" s="59"/>
      <c r="G75" s="59"/>
      <c r="H75" s="59"/>
      <c r="I75" s="59"/>
      <c r="J75" s="59"/>
      <c r="K75" s="63"/>
      <c r="L75" s="59"/>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row>
    <row r="76" spans="1:60" x14ac:dyDescent="0.25">
      <c r="A76" s="59"/>
      <c r="B76" s="59"/>
      <c r="C76" s="59"/>
      <c r="D76" s="59"/>
      <c r="E76" s="59"/>
      <c r="F76" s="59"/>
      <c r="G76" s="59"/>
      <c r="H76" s="59"/>
      <c r="I76" s="59"/>
      <c r="J76" s="59"/>
      <c r="K76" s="63"/>
      <c r="L76" s="59"/>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row>
    <row r="77" spans="1:60" x14ac:dyDescent="0.25">
      <c r="A77" s="59"/>
      <c r="B77" s="59"/>
      <c r="C77" s="59"/>
      <c r="D77" s="59"/>
      <c r="E77" s="59"/>
      <c r="F77" s="59"/>
      <c r="G77" s="59"/>
      <c r="H77" s="59"/>
      <c r="I77" s="59"/>
      <c r="J77" s="59"/>
      <c r="K77" s="63"/>
      <c r="L77" s="59"/>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row>
    <row r="78" spans="1:60" x14ac:dyDescent="0.25">
      <c r="A78" s="59"/>
      <c r="B78" s="59"/>
      <c r="C78" s="59"/>
      <c r="D78" s="59"/>
      <c r="E78" s="59"/>
      <c r="F78" s="59"/>
      <c r="G78" s="59"/>
      <c r="H78" s="59"/>
      <c r="I78" s="59"/>
      <c r="J78" s="59"/>
      <c r="K78" s="63"/>
      <c r="L78" s="59"/>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row>
    <row r="79" spans="1:60" x14ac:dyDescent="0.25">
      <c r="A79" s="59"/>
      <c r="B79" s="59"/>
      <c r="C79" s="59"/>
      <c r="D79" s="59"/>
      <c r="E79" s="59"/>
      <c r="F79" s="59"/>
      <c r="G79" s="59"/>
      <c r="H79" s="59"/>
      <c r="I79" s="59"/>
      <c r="J79" s="59"/>
      <c r="K79" s="63"/>
      <c r="L79" s="59"/>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row>
    <row r="80" spans="1:60" x14ac:dyDescent="0.25">
      <c r="A80" s="59"/>
      <c r="B80" s="59"/>
      <c r="C80" s="59"/>
      <c r="D80" s="59"/>
      <c r="E80" s="59"/>
      <c r="F80" s="59"/>
      <c r="G80" s="59"/>
      <c r="H80" s="59"/>
      <c r="I80" s="59"/>
      <c r="J80" s="59"/>
      <c r="K80" s="63"/>
      <c r="L80" s="59"/>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row>
    <row r="81" spans="1:60" x14ac:dyDescent="0.25">
      <c r="A81" s="59"/>
      <c r="B81" s="59"/>
      <c r="C81" s="59"/>
      <c r="D81" s="59"/>
      <c r="E81" s="59"/>
      <c r="F81" s="59"/>
      <c r="G81" s="59"/>
      <c r="H81" s="59"/>
      <c r="I81" s="59"/>
      <c r="J81" s="59"/>
      <c r="K81" s="63"/>
      <c r="L81" s="59"/>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row>
    <row r="82" spans="1:60" x14ac:dyDescent="0.25">
      <c r="A82" s="59"/>
      <c r="B82" s="59"/>
      <c r="C82" s="59"/>
      <c r="D82" s="59"/>
      <c r="E82" s="59"/>
      <c r="F82" s="59"/>
      <c r="G82" s="59"/>
      <c r="H82" s="59"/>
      <c r="I82" s="59"/>
      <c r="J82" s="59"/>
      <c r="K82" s="63"/>
      <c r="L82" s="59"/>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row>
    <row r="83" spans="1:60" x14ac:dyDescent="0.25">
      <c r="A83" s="59"/>
      <c r="B83" s="59"/>
      <c r="C83" s="59"/>
      <c r="D83" s="59"/>
      <c r="E83" s="59"/>
      <c r="F83" s="59"/>
      <c r="G83" s="59"/>
      <c r="H83" s="59"/>
      <c r="I83" s="59"/>
      <c r="J83" s="59"/>
      <c r="K83" s="63"/>
      <c r="L83" s="59"/>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row>
    <row r="84" spans="1:60" x14ac:dyDescent="0.25">
      <c r="A84" s="59"/>
      <c r="B84" s="59"/>
      <c r="C84" s="59"/>
      <c r="D84" s="59"/>
      <c r="E84" s="59"/>
      <c r="F84" s="59"/>
      <c r="G84" s="59"/>
      <c r="H84" s="59"/>
      <c r="I84" s="59"/>
      <c r="J84" s="59"/>
      <c r="K84" s="63"/>
      <c r="L84" s="59"/>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row>
    <row r="85" spans="1:60" x14ac:dyDescent="0.25">
      <c r="A85" s="59"/>
      <c r="B85" s="59"/>
      <c r="C85" s="59"/>
      <c r="D85" s="59"/>
      <c r="E85" s="59"/>
      <c r="F85" s="59"/>
      <c r="G85" s="59"/>
      <c r="H85" s="59"/>
      <c r="I85" s="59"/>
      <c r="J85" s="59"/>
      <c r="K85" s="63"/>
      <c r="L85" s="59"/>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row>
    <row r="86" spans="1:60" x14ac:dyDescent="0.25">
      <c r="A86" s="59"/>
      <c r="B86" s="59"/>
      <c r="C86" s="59"/>
      <c r="D86" s="59"/>
      <c r="E86" s="59"/>
      <c r="F86" s="59"/>
      <c r="G86" s="59"/>
      <c r="H86" s="59"/>
      <c r="I86" s="59"/>
      <c r="J86" s="59"/>
      <c r="K86" s="63"/>
      <c r="L86" s="59"/>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row>
    <row r="87" spans="1:60" x14ac:dyDescent="0.25">
      <c r="A87" s="59"/>
      <c r="B87" s="59"/>
      <c r="C87" s="59"/>
      <c r="D87" s="59"/>
      <c r="E87" s="59"/>
      <c r="F87" s="59"/>
      <c r="G87" s="59"/>
      <c r="H87" s="59"/>
      <c r="I87" s="59"/>
      <c r="J87" s="59"/>
      <c r="K87" s="63"/>
      <c r="L87" s="59"/>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row>
    <row r="88" spans="1:60" x14ac:dyDescent="0.25">
      <c r="A88" s="59"/>
      <c r="B88" s="59"/>
      <c r="C88" s="59"/>
      <c r="D88" s="59"/>
      <c r="E88" s="59"/>
      <c r="F88" s="59"/>
      <c r="G88" s="59"/>
      <c r="H88" s="59"/>
      <c r="I88" s="59"/>
      <c r="J88" s="59"/>
      <c r="K88" s="63"/>
      <c r="L88" s="59"/>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row>
    <row r="89" spans="1:60" x14ac:dyDescent="0.25">
      <c r="A89" s="59"/>
      <c r="B89" s="59"/>
      <c r="C89" s="59"/>
      <c r="D89" s="59"/>
      <c r="E89" s="59"/>
      <c r="F89" s="59"/>
      <c r="G89" s="59"/>
      <c r="H89" s="59"/>
      <c r="I89" s="59"/>
      <c r="J89" s="59"/>
      <c r="K89" s="63"/>
      <c r="L89" s="59"/>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row>
    <row r="90" spans="1:60" x14ac:dyDescent="0.25">
      <c r="A90" s="59"/>
      <c r="B90" s="59"/>
      <c r="C90" s="59"/>
      <c r="D90" s="59"/>
      <c r="E90" s="59"/>
      <c r="F90" s="59"/>
      <c r="G90" s="59"/>
      <c r="H90" s="59"/>
      <c r="I90" s="59"/>
      <c r="J90" s="59"/>
      <c r="K90" s="63"/>
      <c r="L90" s="59"/>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row>
    <row r="91" spans="1:60" x14ac:dyDescent="0.25">
      <c r="A91" s="59"/>
      <c r="B91" s="59"/>
      <c r="C91" s="59"/>
      <c r="D91" s="59"/>
      <c r="E91" s="59"/>
      <c r="F91" s="59"/>
      <c r="G91" s="59"/>
      <c r="H91" s="59"/>
      <c r="I91" s="59"/>
      <c r="J91" s="59"/>
      <c r="K91" s="63"/>
      <c r="L91" s="59"/>
      <c r="M91" s="59"/>
      <c r="N91" s="59"/>
      <c r="O91" s="59"/>
      <c r="P91" s="59"/>
      <c r="Q91" s="59"/>
      <c r="R91" s="59"/>
      <c r="S91" s="59"/>
      <c r="T91" s="59"/>
      <c r="U91" s="5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c r="AZ91" s="59"/>
      <c r="BA91" s="59"/>
      <c r="BB91" s="59"/>
      <c r="BC91" s="59"/>
      <c r="BD91" s="59"/>
      <c r="BE91" s="59"/>
      <c r="BF91" s="59"/>
      <c r="BG91" s="59"/>
      <c r="BH91" s="59"/>
    </row>
    <row r="92" spans="1:60" x14ac:dyDescent="0.25">
      <c r="A92" s="59"/>
      <c r="B92" s="59"/>
      <c r="C92" s="59"/>
      <c r="D92" s="59"/>
      <c r="E92" s="59"/>
      <c r="F92" s="59"/>
      <c r="G92" s="59"/>
      <c r="H92" s="59"/>
      <c r="I92" s="59"/>
      <c r="J92" s="59"/>
      <c r="K92" s="63"/>
      <c r="L92" s="59"/>
      <c r="M92" s="59"/>
      <c r="N92" s="59"/>
      <c r="O92" s="59"/>
      <c r="P92" s="59"/>
      <c r="Q92" s="59"/>
      <c r="R92" s="59"/>
      <c r="S92" s="59"/>
      <c r="T92" s="59"/>
      <c r="U92" s="59"/>
      <c r="V92" s="59"/>
      <c r="W92" s="59"/>
      <c r="X92" s="59"/>
      <c r="Y92" s="59"/>
      <c r="Z92" s="59"/>
      <c r="AA92" s="59"/>
      <c r="AB92" s="59"/>
      <c r="AC92" s="59"/>
      <c r="AD92" s="59"/>
      <c r="AE92" s="59"/>
      <c r="AF92" s="59"/>
      <c r="AG92" s="59"/>
      <c r="AH92" s="59"/>
      <c r="AI92" s="59"/>
      <c r="AJ92" s="59"/>
      <c r="AK92" s="59"/>
      <c r="AL92" s="59"/>
      <c r="AM92" s="59"/>
      <c r="AN92" s="59"/>
      <c r="AO92" s="59"/>
      <c r="AP92" s="59"/>
      <c r="AQ92" s="59"/>
      <c r="AR92" s="59"/>
      <c r="AS92" s="59"/>
      <c r="AT92" s="59"/>
      <c r="AU92" s="59"/>
      <c r="AV92" s="59"/>
      <c r="AW92" s="59"/>
      <c r="AX92" s="59"/>
      <c r="AY92" s="59"/>
      <c r="AZ92" s="59"/>
      <c r="BA92" s="59"/>
      <c r="BB92" s="59"/>
      <c r="BC92" s="59"/>
      <c r="BD92" s="59"/>
      <c r="BE92" s="59"/>
      <c r="BF92" s="59"/>
      <c r="BG92" s="59"/>
      <c r="BH92" s="59"/>
    </row>
    <row r="93" spans="1:60" x14ac:dyDescent="0.25">
      <c r="A93" s="59"/>
      <c r="B93" s="59"/>
      <c r="C93" s="59"/>
      <c r="D93" s="59"/>
      <c r="E93" s="59"/>
      <c r="F93" s="59"/>
      <c r="G93" s="59"/>
      <c r="H93" s="59"/>
      <c r="I93" s="59"/>
      <c r="J93" s="59"/>
      <c r="K93" s="63"/>
      <c r="L93" s="59"/>
      <c r="M93" s="59"/>
      <c r="N93" s="59"/>
      <c r="O93" s="59"/>
      <c r="P93" s="59"/>
      <c r="Q93" s="59"/>
      <c r="R93" s="59"/>
      <c r="S93" s="59"/>
      <c r="T93" s="59"/>
      <c r="U93" s="59"/>
      <c r="V93" s="59"/>
      <c r="W93" s="59"/>
      <c r="X93" s="59"/>
      <c r="Y93" s="59"/>
      <c r="Z93" s="59"/>
      <c r="AA93" s="59"/>
      <c r="AB93" s="59"/>
      <c r="AC93" s="59"/>
      <c r="AD93" s="59"/>
      <c r="AE93" s="59"/>
      <c r="AF93" s="59"/>
      <c r="AG93" s="59"/>
      <c r="AH93" s="59"/>
      <c r="AI93" s="59"/>
      <c r="AJ93" s="59"/>
      <c r="AK93" s="59"/>
      <c r="AL93" s="59"/>
      <c r="AM93" s="59"/>
      <c r="AN93" s="59"/>
      <c r="AO93" s="59"/>
      <c r="AP93" s="59"/>
      <c r="AQ93" s="59"/>
      <c r="AR93" s="59"/>
      <c r="AS93" s="59"/>
      <c r="AT93" s="59"/>
      <c r="AU93" s="59"/>
      <c r="AV93" s="59"/>
      <c r="AW93" s="59"/>
      <c r="AX93" s="59"/>
      <c r="AY93" s="59"/>
      <c r="AZ93" s="59"/>
      <c r="BA93" s="59"/>
      <c r="BB93" s="59"/>
      <c r="BC93" s="59"/>
      <c r="BD93" s="59"/>
      <c r="BE93" s="59"/>
      <c r="BF93" s="59"/>
      <c r="BG93" s="59"/>
      <c r="BH93" s="59"/>
    </row>
    <row r="94" spans="1:60" x14ac:dyDescent="0.25">
      <c r="A94" s="59"/>
      <c r="B94" s="59"/>
      <c r="C94" s="59"/>
      <c r="D94" s="59"/>
      <c r="E94" s="59"/>
      <c r="F94" s="59"/>
      <c r="G94" s="59"/>
      <c r="H94" s="59"/>
      <c r="I94" s="59"/>
      <c r="J94" s="59"/>
      <c r="K94" s="63"/>
      <c r="L94" s="59"/>
      <c r="M94" s="59"/>
      <c r="N94" s="59"/>
      <c r="O94" s="59"/>
      <c r="P94" s="59"/>
      <c r="Q94" s="59"/>
      <c r="R94" s="59"/>
      <c r="S94" s="59"/>
      <c r="T94" s="59"/>
      <c r="U94" s="59"/>
      <c r="V94" s="59"/>
      <c r="W94" s="59"/>
      <c r="X94" s="59"/>
      <c r="Y94" s="59"/>
      <c r="Z94" s="59"/>
      <c r="AA94" s="59"/>
      <c r="AB94" s="59"/>
      <c r="AC94" s="59"/>
      <c r="AD94" s="59"/>
      <c r="AE94" s="59"/>
      <c r="AF94" s="59"/>
      <c r="AG94" s="59"/>
      <c r="AH94" s="59"/>
      <c r="AI94" s="59"/>
      <c r="AJ94" s="59"/>
      <c r="AK94" s="59"/>
      <c r="AL94" s="59"/>
      <c r="AM94" s="59"/>
      <c r="AN94" s="59"/>
      <c r="AO94" s="59"/>
      <c r="AP94" s="59"/>
      <c r="AQ94" s="59"/>
      <c r="AR94" s="59"/>
      <c r="AS94" s="59"/>
      <c r="AT94" s="59"/>
      <c r="AU94" s="59"/>
      <c r="AV94" s="59"/>
      <c r="AW94" s="59"/>
      <c r="AX94" s="59"/>
      <c r="AY94" s="59"/>
      <c r="AZ94" s="59"/>
      <c r="BA94" s="59"/>
      <c r="BB94" s="59"/>
      <c r="BC94" s="59"/>
      <c r="BD94" s="59"/>
      <c r="BE94" s="59"/>
      <c r="BF94" s="59"/>
      <c r="BG94" s="59"/>
      <c r="BH94" s="59"/>
    </row>
    <row r="95" spans="1:60" x14ac:dyDescent="0.25">
      <c r="A95" s="59"/>
      <c r="B95" s="59"/>
      <c r="C95" s="59"/>
      <c r="D95" s="59"/>
      <c r="E95" s="59"/>
      <c r="F95" s="59"/>
      <c r="G95" s="59"/>
      <c r="H95" s="59"/>
      <c r="I95" s="59"/>
      <c r="J95" s="59"/>
      <c r="K95" s="63"/>
      <c r="L95" s="59"/>
      <c r="M95" s="59"/>
      <c r="N95" s="59"/>
      <c r="O95" s="59"/>
      <c r="P95" s="59"/>
      <c r="Q95" s="59"/>
      <c r="R95" s="59"/>
      <c r="S95" s="59"/>
      <c r="T95" s="59"/>
      <c r="U95" s="59"/>
      <c r="V95" s="59"/>
      <c r="W95" s="59"/>
      <c r="X95" s="59"/>
      <c r="Y95" s="59"/>
      <c r="Z95" s="59"/>
      <c r="AA95" s="59"/>
      <c r="AB95" s="59"/>
      <c r="AC95" s="59"/>
      <c r="AD95" s="59"/>
      <c r="AE95" s="59"/>
      <c r="AF95" s="59"/>
      <c r="AG95" s="59"/>
      <c r="AH95" s="59"/>
      <c r="AI95" s="59"/>
      <c r="AJ95" s="59"/>
      <c r="AK95" s="59"/>
      <c r="AL95" s="59"/>
      <c r="AM95" s="59"/>
      <c r="AN95" s="59"/>
      <c r="AO95" s="59"/>
      <c r="AP95" s="59"/>
      <c r="AQ95" s="59"/>
      <c r="AR95" s="59"/>
      <c r="AS95" s="59"/>
      <c r="AT95" s="59"/>
      <c r="AU95" s="59"/>
      <c r="AV95" s="59"/>
      <c r="AW95" s="59"/>
      <c r="AX95" s="59"/>
      <c r="AY95" s="59"/>
      <c r="AZ95" s="59"/>
      <c r="BA95" s="59"/>
      <c r="BB95" s="59"/>
      <c r="BC95" s="59"/>
      <c r="BD95" s="59"/>
      <c r="BE95" s="59"/>
      <c r="BF95" s="59"/>
      <c r="BG95" s="59"/>
      <c r="BH95" s="59"/>
    </row>
    <row r="96" spans="1:60" x14ac:dyDescent="0.25">
      <c r="A96" s="59"/>
      <c r="B96" s="59"/>
      <c r="C96" s="59"/>
      <c r="D96" s="59"/>
      <c r="E96" s="59"/>
      <c r="F96" s="59"/>
      <c r="G96" s="59"/>
      <c r="H96" s="59"/>
      <c r="I96" s="59"/>
      <c r="J96" s="59"/>
      <c r="K96" s="63"/>
      <c r="L96" s="59"/>
      <c r="M96" s="59"/>
      <c r="N96" s="59"/>
      <c r="O96" s="59"/>
      <c r="P96" s="59"/>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59"/>
      <c r="AR96" s="59"/>
      <c r="AS96" s="59"/>
      <c r="AT96" s="59"/>
      <c r="AU96" s="59"/>
      <c r="AV96" s="59"/>
      <c r="AW96" s="59"/>
      <c r="AX96" s="59"/>
      <c r="AY96" s="59"/>
      <c r="AZ96" s="59"/>
      <c r="BA96" s="59"/>
      <c r="BB96" s="59"/>
      <c r="BC96" s="59"/>
      <c r="BD96" s="59"/>
      <c r="BE96" s="59"/>
      <c r="BF96" s="59"/>
      <c r="BG96" s="59"/>
      <c r="BH96" s="59"/>
    </row>
    <row r="97" spans="1:60" x14ac:dyDescent="0.25">
      <c r="A97" s="59"/>
      <c r="B97" s="59"/>
      <c r="C97" s="59"/>
      <c r="D97" s="59"/>
      <c r="E97" s="59"/>
      <c r="F97" s="59"/>
      <c r="G97" s="59"/>
      <c r="H97" s="59"/>
      <c r="I97" s="59"/>
      <c r="J97" s="59"/>
      <c r="K97" s="63"/>
      <c r="L97" s="59"/>
      <c r="M97" s="59"/>
      <c r="N97" s="59"/>
      <c r="O97" s="59"/>
      <c r="P97" s="59"/>
      <c r="Q97" s="59"/>
      <c r="R97" s="59"/>
      <c r="S97" s="59"/>
      <c r="T97" s="59"/>
      <c r="U97" s="59"/>
      <c r="V97" s="59"/>
      <c r="W97" s="59"/>
      <c r="X97" s="59"/>
      <c r="Y97" s="59"/>
      <c r="Z97" s="59"/>
      <c r="AA97" s="59"/>
      <c r="AB97" s="59"/>
      <c r="AC97" s="59"/>
      <c r="AD97" s="59"/>
      <c r="AE97" s="59"/>
      <c r="AF97" s="59"/>
      <c r="AG97" s="59"/>
      <c r="AH97" s="59"/>
      <c r="AI97" s="59"/>
      <c r="AJ97" s="59"/>
      <c r="AK97" s="59"/>
      <c r="AL97" s="59"/>
      <c r="AM97" s="59"/>
      <c r="AN97" s="59"/>
      <c r="AO97" s="59"/>
      <c r="AP97" s="59"/>
      <c r="AQ97" s="59"/>
      <c r="AR97" s="59"/>
      <c r="AS97" s="59"/>
      <c r="AT97" s="59"/>
      <c r="AU97" s="59"/>
      <c r="AV97" s="59"/>
      <c r="AW97" s="59"/>
      <c r="AX97" s="59"/>
      <c r="AY97" s="59"/>
      <c r="AZ97" s="59"/>
      <c r="BA97" s="59"/>
      <c r="BB97" s="59"/>
      <c r="BC97" s="59"/>
      <c r="BD97" s="59"/>
      <c r="BE97" s="59"/>
      <c r="BF97" s="59"/>
      <c r="BG97" s="59"/>
      <c r="BH97" s="59"/>
    </row>
    <row r="98" spans="1:60" x14ac:dyDescent="0.25">
      <c r="A98" s="59"/>
      <c r="B98" s="59"/>
      <c r="C98" s="59"/>
      <c r="D98" s="59"/>
      <c r="E98" s="59"/>
      <c r="F98" s="59"/>
      <c r="G98" s="59"/>
      <c r="H98" s="59"/>
      <c r="I98" s="59"/>
      <c r="J98" s="59"/>
      <c r="K98" s="63"/>
      <c r="L98" s="59"/>
      <c r="M98" s="59"/>
      <c r="N98" s="59"/>
      <c r="O98" s="59"/>
      <c r="P98" s="59"/>
      <c r="Q98" s="59"/>
      <c r="R98" s="59"/>
      <c r="S98" s="59"/>
      <c r="T98" s="59"/>
      <c r="U98" s="59"/>
      <c r="V98" s="59"/>
      <c r="W98" s="59"/>
      <c r="X98" s="59"/>
      <c r="Y98" s="59"/>
      <c r="Z98" s="59"/>
      <c r="AA98" s="59"/>
      <c r="AB98" s="59"/>
      <c r="AC98" s="59"/>
      <c r="AD98" s="59"/>
      <c r="AE98" s="59"/>
      <c r="AF98" s="59"/>
      <c r="AG98" s="59"/>
      <c r="AH98" s="59"/>
      <c r="AI98" s="59"/>
      <c r="AJ98" s="59"/>
      <c r="AK98" s="59"/>
      <c r="AL98" s="59"/>
      <c r="AM98" s="59"/>
      <c r="AN98" s="59"/>
      <c r="AO98" s="59"/>
      <c r="AP98" s="59"/>
      <c r="AQ98" s="59"/>
      <c r="AR98" s="59"/>
      <c r="AS98" s="59"/>
      <c r="AT98" s="59"/>
      <c r="AU98" s="59"/>
      <c r="AV98" s="59"/>
      <c r="AW98" s="59"/>
      <c r="AX98" s="59"/>
      <c r="AY98" s="59"/>
      <c r="AZ98" s="59"/>
      <c r="BA98" s="59"/>
      <c r="BB98" s="59"/>
      <c r="BC98" s="59"/>
      <c r="BD98" s="59"/>
      <c r="BE98" s="59"/>
      <c r="BF98" s="59"/>
      <c r="BG98" s="59"/>
      <c r="BH98" s="59"/>
    </row>
    <row r="99" spans="1:60" x14ac:dyDescent="0.25">
      <c r="A99" s="59"/>
      <c r="B99" s="59"/>
      <c r="C99" s="59"/>
      <c r="D99" s="59"/>
      <c r="E99" s="59"/>
      <c r="F99" s="59"/>
      <c r="G99" s="59"/>
      <c r="H99" s="59"/>
      <c r="I99" s="59"/>
      <c r="J99" s="59"/>
      <c r="K99" s="63"/>
      <c r="L99" s="59"/>
      <c r="M99" s="59"/>
      <c r="N99" s="59"/>
      <c r="O99" s="59"/>
      <c r="P99" s="59"/>
      <c r="Q99" s="59"/>
      <c r="R99" s="59"/>
      <c r="S99" s="59"/>
      <c r="T99" s="59"/>
      <c r="U99" s="59"/>
      <c r="V99" s="59"/>
      <c r="W99" s="59"/>
      <c r="X99" s="59"/>
      <c r="Y99" s="59"/>
      <c r="Z99" s="59"/>
      <c r="AA99" s="59"/>
      <c r="AB99" s="59"/>
      <c r="AC99" s="59"/>
      <c r="AD99" s="59"/>
      <c r="AE99" s="59"/>
      <c r="AF99" s="59"/>
      <c r="AG99" s="59"/>
      <c r="AH99" s="59"/>
      <c r="AI99" s="59"/>
      <c r="AJ99" s="59"/>
      <c r="AK99" s="59"/>
      <c r="AL99" s="59"/>
      <c r="AM99" s="59"/>
      <c r="AN99" s="59"/>
      <c r="AO99" s="59"/>
      <c r="AP99" s="59"/>
      <c r="AQ99" s="59"/>
      <c r="AR99" s="59"/>
      <c r="AS99" s="59"/>
      <c r="AT99" s="59"/>
      <c r="AU99" s="59"/>
      <c r="AV99" s="59"/>
      <c r="AW99" s="59"/>
      <c r="AX99" s="59"/>
      <c r="AY99" s="59"/>
      <c r="AZ99" s="59"/>
      <c r="BA99" s="59"/>
      <c r="BB99" s="59"/>
      <c r="BC99" s="59"/>
      <c r="BD99" s="59"/>
      <c r="BE99" s="59"/>
      <c r="BF99" s="59"/>
      <c r="BG99" s="59"/>
      <c r="BH99" s="59"/>
    </row>
    <row r="100" spans="1:60" x14ac:dyDescent="0.25">
      <c r="A100" s="59"/>
      <c r="B100" s="59"/>
      <c r="C100" s="59"/>
      <c r="D100" s="59"/>
      <c r="E100" s="59"/>
      <c r="F100" s="59"/>
      <c r="G100" s="59"/>
      <c r="H100" s="59"/>
      <c r="I100" s="59"/>
      <c r="J100" s="59"/>
      <c r="K100" s="63"/>
      <c r="L100" s="59"/>
      <c r="M100" s="59"/>
      <c r="N100" s="59"/>
      <c r="O100" s="59"/>
      <c r="P100" s="59"/>
      <c r="Q100" s="59"/>
      <c r="R100" s="59"/>
      <c r="S100" s="59"/>
      <c r="T100" s="59"/>
      <c r="U100" s="59"/>
      <c r="V100" s="59"/>
      <c r="W100" s="59"/>
      <c r="X100" s="59"/>
      <c r="Y100" s="59"/>
      <c r="Z100" s="59"/>
      <c r="AA100" s="59"/>
      <c r="AB100" s="59"/>
      <c r="AC100" s="59"/>
      <c r="AD100" s="59"/>
      <c r="AE100" s="59"/>
      <c r="AF100" s="59"/>
      <c r="AG100" s="59"/>
      <c r="AH100" s="59"/>
      <c r="AI100" s="59"/>
      <c r="AJ100" s="59"/>
      <c r="AK100" s="59"/>
      <c r="AL100" s="59"/>
      <c r="AM100" s="59"/>
      <c r="AN100" s="59"/>
      <c r="AO100" s="59"/>
      <c r="AP100" s="59"/>
      <c r="AQ100" s="59"/>
      <c r="AR100" s="59"/>
      <c r="AS100" s="59"/>
      <c r="AT100" s="59"/>
      <c r="AU100" s="59"/>
      <c r="AV100" s="59"/>
      <c r="AW100" s="59"/>
      <c r="AX100" s="59"/>
      <c r="AY100" s="59"/>
      <c r="AZ100" s="59"/>
      <c r="BA100" s="59"/>
      <c r="BB100" s="59"/>
      <c r="BC100" s="59"/>
      <c r="BD100" s="59"/>
      <c r="BE100" s="59"/>
      <c r="BF100" s="59"/>
      <c r="BG100" s="59"/>
      <c r="BH100" s="59"/>
    </row>
    <row r="101" spans="1:60" x14ac:dyDescent="0.25">
      <c r="A101" s="59"/>
      <c r="B101" s="59"/>
      <c r="C101" s="59"/>
      <c r="D101" s="59"/>
      <c r="E101" s="59"/>
      <c r="F101" s="59"/>
      <c r="G101" s="59"/>
      <c r="H101" s="59"/>
      <c r="I101" s="59"/>
      <c r="J101" s="59"/>
      <c r="K101" s="63"/>
      <c r="L101" s="59"/>
      <c r="M101" s="59"/>
      <c r="N101" s="59"/>
      <c r="O101" s="59"/>
      <c r="P101" s="59"/>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59"/>
      <c r="AP101" s="59"/>
      <c r="AQ101" s="59"/>
      <c r="AR101" s="59"/>
      <c r="AS101" s="59"/>
      <c r="AT101" s="59"/>
      <c r="AU101" s="59"/>
      <c r="AV101" s="59"/>
      <c r="AW101" s="59"/>
      <c r="AX101" s="59"/>
      <c r="AY101" s="59"/>
      <c r="AZ101" s="59"/>
      <c r="BA101" s="59"/>
      <c r="BB101" s="59"/>
      <c r="BC101" s="59"/>
      <c r="BD101" s="59"/>
      <c r="BE101" s="59"/>
      <c r="BF101" s="59"/>
      <c r="BG101" s="59"/>
      <c r="BH101" s="59"/>
    </row>
    <row r="102" spans="1:60" x14ac:dyDescent="0.25">
      <c r="A102" s="59"/>
      <c r="B102" s="59"/>
      <c r="C102" s="59"/>
      <c r="D102" s="59"/>
      <c r="E102" s="59"/>
      <c r="F102" s="59"/>
      <c r="G102" s="59"/>
      <c r="H102" s="59"/>
      <c r="I102" s="59"/>
      <c r="J102" s="59"/>
      <c r="K102" s="63"/>
      <c r="L102" s="59"/>
      <c r="M102" s="59"/>
      <c r="N102" s="59"/>
      <c r="O102" s="59"/>
      <c r="P102" s="59"/>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59"/>
      <c r="AP102" s="59"/>
      <c r="AQ102" s="59"/>
      <c r="AR102" s="59"/>
      <c r="AS102" s="59"/>
      <c r="AT102" s="59"/>
      <c r="AU102" s="59"/>
      <c r="AV102" s="59"/>
      <c r="AW102" s="59"/>
      <c r="AX102" s="59"/>
      <c r="AY102" s="59"/>
      <c r="AZ102" s="59"/>
      <c r="BA102" s="59"/>
      <c r="BB102" s="59"/>
      <c r="BC102" s="59"/>
      <c r="BD102" s="59"/>
      <c r="BE102" s="59"/>
      <c r="BF102" s="59"/>
      <c r="BG102" s="59"/>
      <c r="BH102" s="59"/>
    </row>
    <row r="103" spans="1:60" x14ac:dyDescent="0.25">
      <c r="A103" s="59"/>
      <c r="B103" s="59"/>
      <c r="C103" s="59"/>
      <c r="D103" s="59"/>
      <c r="E103" s="59"/>
      <c r="F103" s="59"/>
      <c r="G103" s="59"/>
      <c r="H103" s="59"/>
      <c r="I103" s="59"/>
      <c r="J103" s="59"/>
      <c r="K103" s="63"/>
      <c r="L103" s="59"/>
      <c r="M103" s="59"/>
      <c r="N103" s="59"/>
      <c r="O103" s="59"/>
      <c r="P103" s="59"/>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c r="AY103" s="59"/>
      <c r="AZ103" s="59"/>
      <c r="BA103" s="59"/>
      <c r="BB103" s="59"/>
      <c r="BC103" s="59"/>
      <c r="BD103" s="59"/>
      <c r="BE103" s="59"/>
      <c r="BF103" s="59"/>
      <c r="BG103" s="59"/>
      <c r="BH103" s="59"/>
    </row>
    <row r="104" spans="1:60" x14ac:dyDescent="0.25">
      <c r="A104" s="59"/>
      <c r="B104" s="59"/>
      <c r="C104" s="59"/>
      <c r="D104" s="59"/>
      <c r="E104" s="59"/>
      <c r="F104" s="59"/>
      <c r="G104" s="59"/>
      <c r="H104" s="59"/>
      <c r="I104" s="59"/>
      <c r="J104" s="59"/>
      <c r="K104" s="63"/>
      <c r="L104" s="59"/>
      <c r="M104" s="59"/>
      <c r="N104" s="59"/>
      <c r="O104" s="59"/>
      <c r="P104" s="59"/>
      <c r="Q104" s="59"/>
      <c r="R104" s="59"/>
      <c r="S104" s="59"/>
      <c r="T104" s="59"/>
      <c r="U104" s="59"/>
      <c r="V104" s="59"/>
      <c r="W104" s="59"/>
      <c r="X104" s="59"/>
      <c r="Y104" s="59"/>
      <c r="Z104" s="59"/>
      <c r="AA104" s="59"/>
      <c r="AB104" s="59"/>
      <c r="AC104" s="59"/>
      <c r="AD104" s="59"/>
      <c r="AE104" s="59"/>
      <c r="AF104" s="59"/>
      <c r="AG104" s="59"/>
      <c r="AH104" s="59"/>
      <c r="AI104" s="59"/>
      <c r="AJ104" s="59"/>
      <c r="AK104" s="59"/>
      <c r="AL104" s="59"/>
      <c r="AM104" s="59"/>
      <c r="AN104" s="59"/>
      <c r="AO104" s="59"/>
      <c r="AP104" s="59"/>
      <c r="AQ104" s="59"/>
      <c r="AR104" s="59"/>
      <c r="AS104" s="59"/>
      <c r="AT104" s="59"/>
      <c r="AU104" s="59"/>
      <c r="AV104" s="59"/>
      <c r="AW104" s="59"/>
      <c r="AX104" s="59"/>
      <c r="AY104" s="59"/>
      <c r="AZ104" s="59"/>
      <c r="BA104" s="59"/>
      <c r="BB104" s="59"/>
      <c r="BC104" s="59"/>
      <c r="BD104" s="59"/>
      <c r="BE104" s="59"/>
      <c r="BF104" s="59"/>
      <c r="BG104" s="59"/>
      <c r="BH104" s="59"/>
    </row>
    <row r="105" spans="1:60" x14ac:dyDescent="0.25">
      <c r="A105" s="59"/>
      <c r="B105" s="59"/>
      <c r="C105" s="59"/>
      <c r="D105" s="59"/>
      <c r="E105" s="59"/>
      <c r="F105" s="59"/>
      <c r="G105" s="59"/>
      <c r="H105" s="59"/>
      <c r="I105" s="59"/>
      <c r="J105" s="59"/>
      <c r="K105" s="63"/>
      <c r="L105" s="59"/>
      <c r="M105" s="59"/>
      <c r="N105" s="59"/>
      <c r="O105" s="59"/>
      <c r="P105" s="59"/>
      <c r="Q105" s="59"/>
      <c r="R105" s="59"/>
      <c r="S105" s="59"/>
      <c r="T105" s="59"/>
      <c r="U105" s="59"/>
      <c r="V105" s="59"/>
      <c r="W105" s="59"/>
      <c r="X105" s="59"/>
      <c r="Y105" s="59"/>
      <c r="Z105" s="59"/>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c r="AY105" s="59"/>
      <c r="AZ105" s="59"/>
      <c r="BA105" s="59"/>
      <c r="BB105" s="59"/>
      <c r="BC105" s="59"/>
      <c r="BD105" s="59"/>
      <c r="BE105" s="59"/>
      <c r="BF105" s="59"/>
      <c r="BG105" s="59"/>
      <c r="BH105" s="59"/>
    </row>
    <row r="106" spans="1:60" x14ac:dyDescent="0.25">
      <c r="A106" s="59"/>
      <c r="B106" s="59"/>
      <c r="C106" s="59"/>
      <c r="D106" s="59"/>
      <c r="E106" s="59"/>
      <c r="F106" s="59"/>
      <c r="G106" s="59"/>
      <c r="H106" s="59"/>
      <c r="I106" s="59"/>
      <c r="J106" s="59"/>
      <c r="K106" s="63"/>
      <c r="L106" s="59"/>
      <c r="M106" s="59"/>
      <c r="N106" s="59"/>
      <c r="O106" s="59"/>
      <c r="P106" s="59"/>
      <c r="Q106" s="59"/>
      <c r="R106" s="59"/>
      <c r="S106" s="59"/>
      <c r="T106" s="59"/>
      <c r="U106" s="59"/>
      <c r="V106" s="59"/>
      <c r="W106" s="59"/>
      <c r="X106" s="59"/>
      <c r="Y106" s="59"/>
      <c r="Z106" s="59"/>
      <c r="AA106" s="59"/>
      <c r="AB106" s="59"/>
      <c r="AC106" s="59"/>
      <c r="AD106" s="59"/>
      <c r="AE106" s="59"/>
      <c r="AF106" s="59"/>
      <c r="AG106" s="59"/>
      <c r="AH106" s="59"/>
      <c r="AI106" s="59"/>
      <c r="AJ106" s="59"/>
      <c r="AK106" s="59"/>
      <c r="AL106" s="59"/>
      <c r="AM106" s="59"/>
      <c r="AN106" s="59"/>
      <c r="AO106" s="59"/>
      <c r="AP106" s="59"/>
      <c r="AQ106" s="59"/>
      <c r="AR106" s="59"/>
      <c r="AS106" s="59"/>
      <c r="AT106" s="59"/>
      <c r="AU106" s="59"/>
      <c r="AV106" s="59"/>
      <c r="AW106" s="59"/>
      <c r="AX106" s="59"/>
      <c r="AY106" s="59"/>
      <c r="AZ106" s="59"/>
      <c r="BA106" s="59"/>
      <c r="BB106" s="59"/>
      <c r="BC106" s="59"/>
      <c r="BD106" s="59"/>
      <c r="BE106" s="59"/>
      <c r="BF106" s="59"/>
      <c r="BG106" s="59"/>
      <c r="BH106" s="59"/>
    </row>
    <row r="107" spans="1:60" x14ac:dyDescent="0.25">
      <c r="A107" s="59"/>
      <c r="B107" s="59"/>
      <c r="C107" s="59"/>
      <c r="D107" s="59"/>
      <c r="E107" s="59"/>
      <c r="F107" s="59"/>
      <c r="G107" s="59"/>
      <c r="H107" s="59"/>
      <c r="I107" s="59"/>
      <c r="J107" s="59"/>
      <c r="K107" s="63"/>
      <c r="L107" s="59"/>
      <c r="M107" s="59"/>
      <c r="N107" s="59"/>
      <c r="O107" s="59"/>
      <c r="P107" s="59"/>
      <c r="Q107" s="59"/>
      <c r="R107" s="59"/>
      <c r="S107" s="59"/>
      <c r="T107" s="59"/>
      <c r="U107" s="59"/>
      <c r="V107" s="59"/>
      <c r="W107" s="59"/>
      <c r="X107" s="59"/>
      <c r="Y107" s="59"/>
      <c r="Z107" s="59"/>
      <c r="AA107" s="59"/>
      <c r="AB107" s="59"/>
      <c r="AC107" s="59"/>
      <c r="AD107" s="59"/>
      <c r="AE107" s="59"/>
      <c r="AF107" s="59"/>
      <c r="AG107" s="59"/>
      <c r="AH107" s="59"/>
      <c r="AI107" s="59"/>
      <c r="AJ107" s="59"/>
      <c r="AK107" s="59"/>
      <c r="AL107" s="59"/>
      <c r="AM107" s="59"/>
      <c r="AN107" s="59"/>
      <c r="AO107" s="59"/>
      <c r="AP107" s="59"/>
      <c r="AQ107" s="59"/>
      <c r="AR107" s="59"/>
      <c r="AS107" s="59"/>
      <c r="AT107" s="59"/>
      <c r="AU107" s="59"/>
      <c r="AV107" s="59"/>
      <c r="AW107" s="59"/>
      <c r="AX107" s="59"/>
      <c r="AY107" s="59"/>
      <c r="AZ107" s="59"/>
      <c r="BA107" s="59"/>
      <c r="BB107" s="59"/>
      <c r="BC107" s="59"/>
      <c r="BD107" s="59"/>
      <c r="BE107" s="59"/>
      <c r="BF107" s="59"/>
      <c r="BG107" s="59"/>
      <c r="BH107" s="59"/>
    </row>
    <row r="108" spans="1:60" x14ac:dyDescent="0.25">
      <c r="A108" s="59"/>
      <c r="B108" s="59"/>
      <c r="C108" s="59"/>
      <c r="D108" s="59"/>
      <c r="E108" s="59"/>
      <c r="F108" s="59"/>
      <c r="G108" s="59"/>
      <c r="H108" s="59"/>
      <c r="I108" s="59"/>
      <c r="J108" s="59"/>
      <c r="K108" s="63"/>
      <c r="L108" s="59"/>
      <c r="M108" s="59"/>
      <c r="N108" s="59"/>
      <c r="O108" s="59"/>
      <c r="P108" s="59"/>
      <c r="Q108" s="59"/>
      <c r="R108" s="59"/>
      <c r="S108" s="59"/>
      <c r="T108" s="59"/>
      <c r="U108" s="59"/>
      <c r="V108" s="59"/>
      <c r="W108" s="59"/>
      <c r="X108" s="59"/>
      <c r="Y108" s="59"/>
      <c r="Z108" s="59"/>
      <c r="AA108" s="59"/>
      <c r="AB108" s="59"/>
      <c r="AC108" s="59"/>
      <c r="AD108" s="59"/>
      <c r="AE108" s="59"/>
      <c r="AF108" s="59"/>
      <c r="AG108" s="59"/>
      <c r="AH108" s="59"/>
      <c r="AI108" s="59"/>
      <c r="AJ108" s="59"/>
      <c r="AK108" s="59"/>
      <c r="AL108" s="59"/>
      <c r="AM108" s="59"/>
      <c r="AN108" s="59"/>
      <c r="AO108" s="59"/>
      <c r="AP108" s="59"/>
      <c r="AQ108" s="59"/>
      <c r="AR108" s="59"/>
      <c r="AS108" s="59"/>
      <c r="AT108" s="59"/>
      <c r="AU108" s="59"/>
      <c r="AV108" s="59"/>
      <c r="AW108" s="59"/>
      <c r="AX108" s="59"/>
      <c r="AY108" s="59"/>
      <c r="AZ108" s="59"/>
      <c r="BA108" s="59"/>
      <c r="BB108" s="59"/>
      <c r="BC108" s="59"/>
      <c r="BD108" s="59"/>
      <c r="BE108" s="59"/>
      <c r="BF108" s="59"/>
      <c r="BG108" s="59"/>
      <c r="BH108" s="59"/>
    </row>
    <row r="109" spans="1:60" x14ac:dyDescent="0.25">
      <c r="A109" s="59"/>
      <c r="B109" s="59"/>
      <c r="C109" s="59"/>
      <c r="D109" s="59"/>
      <c r="E109" s="59"/>
      <c r="F109" s="59"/>
      <c r="G109" s="59"/>
      <c r="H109" s="59"/>
      <c r="I109" s="59"/>
      <c r="J109" s="59"/>
      <c r="K109" s="63"/>
      <c r="L109" s="59"/>
      <c r="M109" s="59"/>
      <c r="N109" s="59"/>
      <c r="O109" s="59"/>
      <c r="P109" s="59"/>
      <c r="Q109" s="59"/>
      <c r="R109" s="59"/>
      <c r="S109" s="59"/>
      <c r="T109" s="59"/>
      <c r="U109" s="59"/>
      <c r="V109" s="59"/>
      <c r="W109" s="59"/>
      <c r="X109" s="59"/>
      <c r="Y109" s="59"/>
      <c r="Z109" s="59"/>
      <c r="AA109" s="59"/>
      <c r="AB109" s="59"/>
      <c r="AC109" s="59"/>
      <c r="AD109" s="59"/>
      <c r="AE109" s="59"/>
      <c r="AF109" s="59"/>
      <c r="AG109" s="59"/>
      <c r="AH109" s="59"/>
      <c r="AI109" s="59"/>
      <c r="AJ109" s="59"/>
      <c r="AK109" s="59"/>
      <c r="AL109" s="59"/>
      <c r="AM109" s="59"/>
      <c r="AN109" s="59"/>
      <c r="AO109" s="59"/>
      <c r="AP109" s="59"/>
      <c r="AQ109" s="59"/>
      <c r="AR109" s="59"/>
      <c r="AS109" s="59"/>
      <c r="AT109" s="59"/>
      <c r="AU109" s="59"/>
      <c r="AV109" s="59"/>
      <c r="AW109" s="59"/>
      <c r="AX109" s="59"/>
      <c r="AY109" s="59"/>
      <c r="AZ109" s="59"/>
      <c r="BA109" s="59"/>
      <c r="BB109" s="59"/>
      <c r="BC109" s="59"/>
      <c r="BD109" s="59"/>
      <c r="BE109" s="59"/>
      <c r="BF109" s="59"/>
      <c r="BG109" s="59"/>
      <c r="BH109" s="59"/>
    </row>
    <row r="110" spans="1:60" x14ac:dyDescent="0.25">
      <c r="A110" s="59"/>
      <c r="B110" s="59"/>
      <c r="C110" s="59"/>
      <c r="D110" s="59"/>
      <c r="E110" s="59"/>
      <c r="F110" s="59"/>
      <c r="G110" s="59"/>
      <c r="H110" s="59"/>
      <c r="I110" s="59"/>
      <c r="J110" s="59"/>
      <c r="K110" s="63"/>
      <c r="L110" s="59"/>
      <c r="M110" s="59"/>
      <c r="N110" s="59"/>
      <c r="O110" s="59"/>
      <c r="P110" s="59"/>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c r="AY110" s="59"/>
      <c r="AZ110" s="59"/>
      <c r="BA110" s="59"/>
      <c r="BB110" s="59"/>
      <c r="BC110" s="59"/>
      <c r="BD110" s="59"/>
      <c r="BE110" s="59"/>
      <c r="BF110" s="59"/>
      <c r="BG110" s="59"/>
      <c r="BH110" s="59"/>
    </row>
    <row r="111" spans="1:60" x14ac:dyDescent="0.25">
      <c r="A111" s="59"/>
      <c r="B111" s="59"/>
      <c r="C111" s="59"/>
      <c r="D111" s="59"/>
      <c r="E111" s="59"/>
      <c r="F111" s="59"/>
      <c r="G111" s="59"/>
      <c r="H111" s="59"/>
      <c r="I111" s="59"/>
      <c r="J111" s="59"/>
      <c r="K111" s="63"/>
      <c r="L111" s="59"/>
      <c r="M111" s="59"/>
      <c r="N111" s="59"/>
      <c r="O111" s="59"/>
      <c r="P111" s="59"/>
      <c r="Q111" s="59"/>
      <c r="R111" s="59"/>
      <c r="S111" s="59"/>
      <c r="T111" s="59"/>
      <c r="U111" s="59"/>
      <c r="V111" s="59"/>
      <c r="W111" s="59"/>
      <c r="X111" s="59"/>
      <c r="Y111" s="59"/>
      <c r="Z111" s="59"/>
      <c r="AA111" s="59"/>
      <c r="AB111" s="59"/>
      <c r="AC111" s="59"/>
      <c r="AD111" s="59"/>
      <c r="AE111" s="59"/>
      <c r="AF111" s="59"/>
      <c r="AG111" s="59"/>
      <c r="AH111" s="59"/>
      <c r="AI111" s="59"/>
      <c r="AJ111" s="59"/>
      <c r="AK111" s="59"/>
      <c r="AL111" s="59"/>
      <c r="AM111" s="59"/>
      <c r="AN111" s="59"/>
      <c r="AO111" s="59"/>
      <c r="AP111" s="59"/>
      <c r="AQ111" s="59"/>
      <c r="AR111" s="59"/>
      <c r="AS111" s="59"/>
      <c r="AT111" s="59"/>
      <c r="AU111" s="59"/>
      <c r="AV111" s="59"/>
      <c r="AW111" s="59"/>
      <c r="AX111" s="59"/>
      <c r="AY111" s="59"/>
      <c r="AZ111" s="59"/>
      <c r="BA111" s="59"/>
      <c r="BB111" s="59"/>
      <c r="BC111" s="59"/>
      <c r="BD111" s="59"/>
      <c r="BE111" s="59"/>
      <c r="BF111" s="59"/>
      <c r="BG111" s="59"/>
      <c r="BH111" s="59"/>
    </row>
    <row r="112" spans="1:60" x14ac:dyDescent="0.25">
      <c r="A112" s="59"/>
      <c r="B112" s="59"/>
      <c r="C112" s="59"/>
      <c r="D112" s="59"/>
      <c r="E112" s="59"/>
      <c r="F112" s="59"/>
      <c r="G112" s="59"/>
      <c r="H112" s="59"/>
      <c r="I112" s="59"/>
      <c r="J112" s="59"/>
      <c r="K112" s="63"/>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c r="AZ112" s="59"/>
      <c r="BA112" s="59"/>
      <c r="BB112" s="59"/>
      <c r="BC112" s="59"/>
      <c r="BD112" s="59"/>
      <c r="BE112" s="59"/>
      <c r="BF112" s="59"/>
      <c r="BG112" s="59"/>
      <c r="BH112" s="59"/>
    </row>
    <row r="113" spans="1:60" x14ac:dyDescent="0.25">
      <c r="A113" s="59"/>
      <c r="B113" s="59"/>
      <c r="C113" s="59"/>
      <c r="D113" s="59"/>
      <c r="E113" s="59"/>
      <c r="F113" s="59"/>
      <c r="G113" s="59"/>
      <c r="H113" s="59"/>
      <c r="I113" s="59"/>
      <c r="J113" s="59"/>
      <c r="K113" s="63"/>
      <c r="L113" s="59"/>
      <c r="M113" s="59"/>
      <c r="N113" s="59"/>
      <c r="O113" s="59"/>
      <c r="P113" s="59"/>
      <c r="Q113" s="59"/>
      <c r="R113" s="59"/>
      <c r="S113" s="59"/>
      <c r="T113" s="59"/>
      <c r="U113" s="59"/>
      <c r="V113" s="59"/>
      <c r="W113" s="59"/>
      <c r="X113" s="59"/>
      <c r="Y113" s="59"/>
      <c r="Z113" s="59"/>
      <c r="AA113" s="59"/>
      <c r="AB113" s="59"/>
      <c r="AC113" s="59"/>
      <c r="AD113" s="59"/>
      <c r="AE113" s="59"/>
      <c r="AF113" s="59"/>
      <c r="AG113" s="59"/>
      <c r="AH113" s="59"/>
      <c r="AI113" s="59"/>
      <c r="AJ113" s="59"/>
      <c r="AK113" s="59"/>
      <c r="AL113" s="59"/>
      <c r="AM113" s="59"/>
      <c r="AN113" s="59"/>
      <c r="AO113" s="59"/>
      <c r="AP113" s="59"/>
      <c r="AQ113" s="59"/>
      <c r="AR113" s="59"/>
      <c r="AS113" s="59"/>
      <c r="AT113" s="59"/>
      <c r="AU113" s="59"/>
      <c r="AV113" s="59"/>
      <c r="AW113" s="59"/>
      <c r="AX113" s="59"/>
      <c r="AY113" s="59"/>
      <c r="AZ113" s="59"/>
      <c r="BA113" s="59"/>
      <c r="BB113" s="59"/>
      <c r="BC113" s="59"/>
      <c r="BD113" s="59"/>
      <c r="BE113" s="59"/>
      <c r="BF113" s="59"/>
      <c r="BG113" s="59"/>
      <c r="BH113" s="59"/>
    </row>
    <row r="114" spans="1:60" x14ac:dyDescent="0.25">
      <c r="A114" s="59"/>
      <c r="B114" s="59"/>
      <c r="C114" s="59"/>
      <c r="D114" s="59"/>
      <c r="E114" s="59"/>
      <c r="F114" s="59"/>
      <c r="G114" s="59"/>
      <c r="H114" s="59"/>
      <c r="I114" s="59"/>
      <c r="J114" s="59"/>
      <c r="K114" s="63"/>
      <c r="L114" s="59"/>
      <c r="M114" s="59"/>
      <c r="N114" s="59"/>
      <c r="O114" s="59"/>
      <c r="P114" s="59"/>
      <c r="Q114" s="59"/>
      <c r="R114" s="59"/>
      <c r="S114" s="59"/>
      <c r="T114" s="59"/>
      <c r="U114" s="59"/>
      <c r="V114" s="59"/>
      <c r="W114" s="59"/>
      <c r="X114" s="59"/>
      <c r="Y114" s="59"/>
      <c r="Z114" s="59"/>
      <c r="AA114" s="59"/>
      <c r="AB114" s="59"/>
      <c r="AC114" s="59"/>
      <c r="AD114" s="59"/>
      <c r="AE114" s="59"/>
      <c r="AF114" s="59"/>
      <c r="AG114" s="59"/>
      <c r="AH114" s="59"/>
      <c r="AI114" s="59"/>
      <c r="AJ114" s="59"/>
      <c r="AK114" s="59"/>
      <c r="AL114" s="59"/>
      <c r="AM114" s="59"/>
      <c r="AN114" s="59"/>
      <c r="AO114" s="59"/>
      <c r="AP114" s="59"/>
      <c r="AQ114" s="59"/>
      <c r="AR114" s="59"/>
      <c r="AS114" s="59"/>
      <c r="AT114" s="59"/>
      <c r="AU114" s="59"/>
      <c r="AV114" s="59"/>
      <c r="AW114" s="59"/>
      <c r="AX114" s="59"/>
      <c r="AY114" s="59"/>
      <c r="AZ114" s="59"/>
      <c r="BA114" s="59"/>
      <c r="BB114" s="59"/>
      <c r="BC114" s="59"/>
      <c r="BD114" s="59"/>
      <c r="BE114" s="59"/>
      <c r="BF114" s="59"/>
      <c r="BG114" s="59"/>
      <c r="BH114" s="59"/>
    </row>
    <row r="115" spans="1:60" x14ac:dyDescent="0.25">
      <c r="A115" s="59"/>
      <c r="B115" s="59"/>
      <c r="C115" s="59"/>
      <c r="D115" s="59"/>
      <c r="E115" s="59"/>
      <c r="F115" s="59"/>
      <c r="G115" s="59"/>
      <c r="H115" s="59"/>
      <c r="I115" s="59"/>
      <c r="J115" s="59"/>
      <c r="K115" s="63"/>
      <c r="L115" s="59"/>
      <c r="M115" s="59"/>
      <c r="N115" s="59"/>
      <c r="O115" s="59"/>
      <c r="P115" s="59"/>
      <c r="Q115" s="59"/>
      <c r="R115" s="59"/>
      <c r="S115" s="59"/>
      <c r="T115" s="59"/>
      <c r="U115" s="59"/>
      <c r="V115" s="59"/>
      <c r="W115" s="59"/>
      <c r="X115" s="59"/>
      <c r="Y115" s="59"/>
      <c r="Z115" s="59"/>
      <c r="AA115" s="59"/>
      <c r="AB115" s="59"/>
      <c r="AC115" s="59"/>
      <c r="AD115" s="59"/>
      <c r="AE115" s="59"/>
      <c r="AF115" s="59"/>
      <c r="AG115" s="59"/>
      <c r="AH115" s="59"/>
      <c r="AI115" s="59"/>
      <c r="AJ115" s="59"/>
      <c r="AK115" s="59"/>
      <c r="AL115" s="59"/>
      <c r="AM115" s="59"/>
      <c r="AN115" s="59"/>
      <c r="AO115" s="59"/>
      <c r="AP115" s="59"/>
      <c r="AQ115" s="59"/>
      <c r="AR115" s="59"/>
      <c r="AS115" s="59"/>
      <c r="AT115" s="59"/>
      <c r="AU115" s="59"/>
      <c r="AV115" s="59"/>
      <c r="AW115" s="59"/>
      <c r="AX115" s="59"/>
      <c r="AY115" s="59"/>
      <c r="AZ115" s="59"/>
      <c r="BA115" s="59"/>
      <c r="BB115" s="59"/>
      <c r="BC115" s="59"/>
      <c r="BD115" s="59"/>
      <c r="BE115" s="59"/>
      <c r="BF115" s="59"/>
      <c r="BG115" s="59"/>
      <c r="BH115" s="59"/>
    </row>
    <row r="116" spans="1:60" x14ac:dyDescent="0.25">
      <c r="A116" s="59"/>
      <c r="B116" s="59"/>
      <c r="C116" s="59"/>
      <c r="D116" s="59"/>
      <c r="E116" s="59"/>
      <c r="F116" s="59"/>
      <c r="G116" s="59"/>
      <c r="H116" s="59"/>
      <c r="I116" s="59"/>
      <c r="J116" s="59"/>
      <c r="K116" s="63"/>
      <c r="L116" s="59"/>
      <c r="M116" s="59"/>
      <c r="N116" s="59"/>
      <c r="O116" s="59"/>
      <c r="P116" s="59"/>
      <c r="Q116" s="59"/>
      <c r="R116" s="59"/>
      <c r="S116" s="59"/>
      <c r="T116" s="59"/>
      <c r="U116" s="59"/>
      <c r="V116" s="59"/>
      <c r="W116" s="59"/>
      <c r="X116" s="59"/>
      <c r="Y116" s="59"/>
      <c r="Z116" s="59"/>
      <c r="AA116" s="59"/>
      <c r="AB116" s="59"/>
      <c r="AC116" s="59"/>
      <c r="AD116" s="59"/>
      <c r="AE116" s="59"/>
      <c r="AF116" s="59"/>
      <c r="AG116" s="59"/>
      <c r="AH116" s="59"/>
      <c r="AI116" s="59"/>
      <c r="AJ116" s="59"/>
      <c r="AK116" s="59"/>
      <c r="AL116" s="59"/>
      <c r="AM116" s="59"/>
      <c r="AN116" s="59"/>
      <c r="AO116" s="59"/>
      <c r="AP116" s="59"/>
      <c r="AQ116" s="59"/>
      <c r="AR116" s="59"/>
      <c r="AS116" s="59"/>
      <c r="AT116" s="59"/>
      <c r="AU116" s="59"/>
      <c r="AV116" s="59"/>
      <c r="AW116" s="59"/>
      <c r="AX116" s="59"/>
      <c r="AY116" s="59"/>
      <c r="AZ116" s="59"/>
      <c r="BA116" s="59"/>
      <c r="BB116" s="59"/>
      <c r="BC116" s="59"/>
      <c r="BD116" s="59"/>
      <c r="BE116" s="59"/>
      <c r="BF116" s="59"/>
      <c r="BG116" s="59"/>
      <c r="BH116" s="59"/>
    </row>
    <row r="117" spans="1:60" x14ac:dyDescent="0.25">
      <c r="A117" s="59"/>
      <c r="B117" s="59"/>
      <c r="C117" s="59"/>
      <c r="D117" s="59"/>
      <c r="E117" s="59"/>
      <c r="F117" s="59"/>
      <c r="G117" s="59"/>
      <c r="H117" s="59"/>
      <c r="I117" s="59"/>
      <c r="J117" s="59"/>
      <c r="K117" s="63"/>
      <c r="L117" s="59"/>
      <c r="M117" s="59"/>
      <c r="N117" s="59"/>
      <c r="O117" s="59"/>
      <c r="P117" s="59"/>
      <c r="Q117" s="59"/>
      <c r="R117" s="59"/>
      <c r="S117" s="59"/>
      <c r="T117" s="59"/>
      <c r="U117" s="59"/>
      <c r="V117" s="59"/>
      <c r="W117" s="59"/>
      <c r="X117" s="59"/>
      <c r="Y117" s="59"/>
      <c r="Z117" s="59"/>
      <c r="AA117" s="59"/>
      <c r="AB117" s="59"/>
      <c r="AC117" s="59"/>
      <c r="AD117" s="59"/>
      <c r="AE117" s="59"/>
      <c r="AF117" s="59"/>
      <c r="AG117" s="59"/>
      <c r="AH117" s="59"/>
      <c r="AI117" s="59"/>
      <c r="AJ117" s="59"/>
      <c r="AK117" s="59"/>
      <c r="AL117" s="59"/>
      <c r="AM117" s="59"/>
      <c r="AN117" s="59"/>
      <c r="AO117" s="59"/>
      <c r="AP117" s="59"/>
      <c r="AQ117" s="59"/>
      <c r="AR117" s="59"/>
      <c r="AS117" s="59"/>
      <c r="AT117" s="59"/>
      <c r="AU117" s="59"/>
      <c r="AV117" s="59"/>
      <c r="AW117" s="59"/>
      <c r="AX117" s="59"/>
      <c r="AY117" s="59"/>
      <c r="AZ117" s="59"/>
      <c r="BA117" s="59"/>
      <c r="BB117" s="59"/>
      <c r="BC117" s="59"/>
      <c r="BD117" s="59"/>
      <c r="BE117" s="59"/>
      <c r="BF117" s="59"/>
      <c r="BG117" s="59"/>
      <c r="BH117" s="59"/>
    </row>
    <row r="118" spans="1:60" x14ac:dyDescent="0.25">
      <c r="A118" s="59"/>
      <c r="B118" s="59"/>
      <c r="C118" s="59"/>
      <c r="D118" s="59"/>
      <c r="E118" s="59"/>
      <c r="F118" s="59"/>
      <c r="G118" s="59"/>
      <c r="H118" s="59"/>
      <c r="I118" s="59"/>
      <c r="J118" s="59"/>
      <c r="K118" s="63"/>
      <c r="L118" s="59"/>
      <c r="M118" s="59"/>
      <c r="N118" s="59"/>
      <c r="O118" s="59"/>
      <c r="P118" s="59"/>
      <c r="Q118" s="59"/>
      <c r="R118" s="59"/>
      <c r="S118" s="59"/>
      <c r="T118" s="59"/>
      <c r="U118" s="59"/>
      <c r="V118" s="59"/>
      <c r="W118" s="59"/>
      <c r="X118" s="59"/>
      <c r="Y118" s="59"/>
      <c r="Z118" s="59"/>
      <c r="AA118" s="59"/>
      <c r="AB118" s="59"/>
      <c r="AC118" s="59"/>
      <c r="AD118" s="59"/>
      <c r="AE118" s="59"/>
      <c r="AF118" s="59"/>
      <c r="AG118" s="59"/>
      <c r="AH118" s="59"/>
      <c r="AI118" s="59"/>
      <c r="AJ118" s="59"/>
      <c r="AK118" s="59"/>
      <c r="AL118" s="59"/>
      <c r="AM118" s="59"/>
      <c r="AN118" s="59"/>
      <c r="AO118" s="59"/>
      <c r="AP118" s="59"/>
      <c r="AQ118" s="59"/>
      <c r="AR118" s="59"/>
      <c r="AS118" s="59"/>
      <c r="AT118" s="59"/>
      <c r="AU118" s="59"/>
      <c r="AV118" s="59"/>
      <c r="AW118" s="59"/>
      <c r="AX118" s="59"/>
      <c r="AY118" s="59"/>
      <c r="AZ118" s="59"/>
      <c r="BA118" s="59"/>
      <c r="BB118" s="59"/>
      <c r="BC118" s="59"/>
      <c r="BD118" s="59"/>
      <c r="BE118" s="59"/>
      <c r="BF118" s="59"/>
      <c r="BG118" s="59"/>
      <c r="BH118" s="59"/>
    </row>
    <row r="119" spans="1:60" x14ac:dyDescent="0.25">
      <c r="A119" s="59"/>
      <c r="B119" s="59"/>
      <c r="C119" s="59"/>
      <c r="D119" s="59"/>
      <c r="E119" s="59"/>
      <c r="F119" s="59"/>
      <c r="G119" s="59"/>
      <c r="H119" s="59"/>
      <c r="I119" s="59"/>
      <c r="J119" s="59"/>
      <c r="K119" s="63"/>
      <c r="L119" s="59"/>
      <c r="M119" s="59"/>
      <c r="N119" s="59"/>
      <c r="O119" s="59"/>
      <c r="P119" s="59"/>
      <c r="Q119" s="59"/>
      <c r="R119" s="59"/>
      <c r="S119" s="59"/>
      <c r="T119" s="59"/>
      <c r="U119" s="59"/>
      <c r="V119" s="59"/>
      <c r="W119" s="59"/>
      <c r="X119" s="59"/>
      <c r="Y119" s="59"/>
      <c r="Z119" s="59"/>
      <c r="AA119" s="59"/>
      <c r="AB119" s="59"/>
      <c r="AC119" s="59"/>
      <c r="AD119" s="59"/>
      <c r="AE119" s="59"/>
      <c r="AF119" s="59"/>
      <c r="AG119" s="59"/>
      <c r="AH119" s="59"/>
      <c r="AI119" s="59"/>
      <c r="AJ119" s="59"/>
      <c r="AK119" s="59"/>
      <c r="AL119" s="59"/>
      <c r="AM119" s="59"/>
      <c r="AN119" s="59"/>
      <c r="AO119" s="59"/>
      <c r="AP119" s="59"/>
      <c r="AQ119" s="59"/>
      <c r="AR119" s="59"/>
      <c r="AS119" s="59"/>
      <c r="AT119" s="59"/>
      <c r="AU119" s="59"/>
      <c r="AV119" s="59"/>
      <c r="AW119" s="59"/>
      <c r="AX119" s="59"/>
      <c r="AY119" s="59"/>
      <c r="AZ119" s="59"/>
      <c r="BA119" s="59"/>
      <c r="BB119" s="59"/>
      <c r="BC119" s="59"/>
      <c r="BD119" s="59"/>
      <c r="BE119" s="59"/>
      <c r="BF119" s="59"/>
      <c r="BG119" s="59"/>
      <c r="BH119" s="59"/>
    </row>
    <row r="120" spans="1:60" x14ac:dyDescent="0.25">
      <c r="A120" s="59"/>
      <c r="B120" s="59"/>
      <c r="C120" s="59"/>
      <c r="D120" s="59"/>
      <c r="E120" s="59"/>
      <c r="F120" s="59"/>
      <c r="G120" s="59"/>
      <c r="H120" s="59"/>
      <c r="I120" s="59"/>
      <c r="J120" s="59"/>
      <c r="K120" s="63"/>
      <c r="L120" s="59"/>
      <c r="M120" s="59"/>
      <c r="N120" s="59"/>
      <c r="O120" s="59"/>
      <c r="P120" s="59"/>
      <c r="Q120" s="59"/>
      <c r="R120" s="59"/>
      <c r="S120" s="59"/>
      <c r="T120" s="59"/>
      <c r="U120" s="59"/>
      <c r="V120" s="59"/>
      <c r="W120" s="59"/>
      <c r="X120" s="59"/>
      <c r="Y120" s="59"/>
      <c r="Z120" s="59"/>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c r="AY120" s="59"/>
      <c r="AZ120" s="59"/>
      <c r="BA120" s="59"/>
      <c r="BB120" s="59"/>
      <c r="BC120" s="59"/>
      <c r="BD120" s="59"/>
      <c r="BE120" s="59"/>
      <c r="BF120" s="59"/>
      <c r="BG120" s="59"/>
      <c r="BH120" s="59"/>
    </row>
    <row r="121" spans="1:60" x14ac:dyDescent="0.25">
      <c r="A121" s="59"/>
      <c r="B121" s="59"/>
      <c r="C121" s="59"/>
      <c r="D121" s="59"/>
      <c r="E121" s="59"/>
      <c r="F121" s="59"/>
      <c r="G121" s="59"/>
      <c r="H121" s="59"/>
      <c r="I121" s="59"/>
      <c r="J121" s="59"/>
      <c r="K121" s="63"/>
      <c r="L121" s="59"/>
      <c r="M121" s="59"/>
      <c r="N121" s="59"/>
      <c r="O121" s="59"/>
      <c r="P121" s="59"/>
      <c r="Q121" s="59"/>
      <c r="R121" s="59"/>
      <c r="S121" s="59"/>
      <c r="T121" s="59"/>
      <c r="U121" s="59"/>
      <c r="V121" s="59"/>
      <c r="W121" s="59"/>
      <c r="X121" s="59"/>
      <c r="Y121" s="59"/>
      <c r="Z121" s="59"/>
      <c r="AA121" s="59"/>
      <c r="AB121" s="59"/>
      <c r="AC121" s="59"/>
      <c r="AD121" s="59"/>
      <c r="AE121" s="59"/>
      <c r="AF121" s="59"/>
      <c r="AG121" s="59"/>
      <c r="AH121" s="59"/>
      <c r="AI121" s="59"/>
      <c r="AJ121" s="59"/>
      <c r="AK121" s="59"/>
      <c r="AL121" s="59"/>
      <c r="AM121" s="59"/>
      <c r="AN121" s="59"/>
      <c r="AO121" s="59"/>
      <c r="AP121" s="59"/>
      <c r="AQ121" s="59"/>
      <c r="AR121" s="59"/>
      <c r="AS121" s="59"/>
      <c r="AT121" s="59"/>
      <c r="AU121" s="59"/>
      <c r="AV121" s="59"/>
      <c r="AW121" s="59"/>
      <c r="AX121" s="59"/>
      <c r="AY121" s="59"/>
      <c r="AZ121" s="59"/>
      <c r="BA121" s="59"/>
      <c r="BB121" s="59"/>
      <c r="BC121" s="59"/>
      <c r="BD121" s="59"/>
      <c r="BE121" s="59"/>
      <c r="BF121" s="59"/>
      <c r="BG121" s="59"/>
      <c r="BH121" s="59"/>
    </row>
    <row r="122" spans="1:60" x14ac:dyDescent="0.25">
      <c r="A122" s="59"/>
      <c r="B122" s="59"/>
      <c r="C122" s="59"/>
      <c r="D122" s="59"/>
      <c r="E122" s="59"/>
      <c r="F122" s="59"/>
      <c r="G122" s="59"/>
      <c r="H122" s="59"/>
      <c r="I122" s="59"/>
      <c r="J122" s="59"/>
      <c r="K122" s="63"/>
      <c r="L122" s="59"/>
      <c r="M122" s="59"/>
      <c r="N122" s="59"/>
      <c r="O122" s="59"/>
      <c r="P122" s="59"/>
      <c r="Q122" s="59"/>
      <c r="R122" s="59"/>
      <c r="S122" s="59"/>
      <c r="T122" s="59"/>
      <c r="U122" s="59"/>
      <c r="V122" s="59"/>
      <c r="W122" s="59"/>
      <c r="X122" s="59"/>
      <c r="Y122" s="59"/>
      <c r="Z122" s="59"/>
      <c r="AA122" s="59"/>
      <c r="AB122" s="59"/>
      <c r="AC122" s="59"/>
      <c r="AD122" s="59"/>
      <c r="AE122" s="59"/>
      <c r="AF122" s="59"/>
      <c r="AG122" s="59"/>
      <c r="AH122" s="59"/>
      <c r="AI122" s="59"/>
      <c r="AJ122" s="59"/>
      <c r="AK122" s="59"/>
      <c r="AL122" s="59"/>
      <c r="AM122" s="59"/>
      <c r="AN122" s="59"/>
      <c r="AO122" s="59"/>
      <c r="AP122" s="59"/>
      <c r="AQ122" s="59"/>
      <c r="AR122" s="59"/>
      <c r="AS122" s="59"/>
      <c r="AT122" s="59"/>
      <c r="AU122" s="59"/>
      <c r="AV122" s="59"/>
      <c r="AW122" s="59"/>
      <c r="AX122" s="59"/>
      <c r="AY122" s="59"/>
      <c r="AZ122" s="59"/>
      <c r="BA122" s="59"/>
      <c r="BB122" s="59"/>
      <c r="BC122" s="59"/>
      <c r="BD122" s="59"/>
      <c r="BE122" s="59"/>
      <c r="BF122" s="59"/>
      <c r="BG122" s="59"/>
      <c r="BH122" s="59"/>
    </row>
    <row r="123" spans="1:60" x14ac:dyDescent="0.25">
      <c r="A123" s="59"/>
      <c r="B123" s="59"/>
      <c r="C123" s="59"/>
      <c r="D123" s="59"/>
      <c r="E123" s="59"/>
      <c r="F123" s="59"/>
      <c r="G123" s="59"/>
      <c r="H123" s="59"/>
      <c r="I123" s="59"/>
      <c r="J123" s="59"/>
      <c r="K123" s="63"/>
      <c r="L123" s="59"/>
      <c r="M123" s="59"/>
      <c r="N123" s="59"/>
      <c r="O123" s="59"/>
      <c r="P123" s="59"/>
      <c r="Q123" s="59"/>
      <c r="R123" s="59"/>
      <c r="S123" s="59"/>
      <c r="T123" s="59"/>
      <c r="U123" s="59"/>
      <c r="V123" s="59"/>
      <c r="W123" s="59"/>
      <c r="X123" s="59"/>
      <c r="Y123" s="59"/>
      <c r="Z123" s="59"/>
      <c r="AA123" s="59"/>
      <c r="AB123" s="59"/>
      <c r="AC123" s="59"/>
      <c r="AD123" s="59"/>
      <c r="AE123" s="59"/>
      <c r="AF123" s="59"/>
      <c r="AG123" s="59"/>
      <c r="AH123" s="59"/>
      <c r="AI123" s="59"/>
      <c r="AJ123" s="59"/>
      <c r="AK123" s="59"/>
      <c r="AL123" s="59"/>
      <c r="AM123" s="59"/>
      <c r="AN123" s="59"/>
      <c r="AO123" s="59"/>
      <c r="AP123" s="59"/>
      <c r="AQ123" s="59"/>
      <c r="AR123" s="59"/>
      <c r="AS123" s="59"/>
      <c r="AT123" s="59"/>
      <c r="AU123" s="59"/>
      <c r="AV123" s="59"/>
      <c r="AW123" s="59"/>
      <c r="AX123" s="59"/>
      <c r="AY123" s="59"/>
      <c r="AZ123" s="59"/>
      <c r="BA123" s="59"/>
      <c r="BB123" s="59"/>
      <c r="BC123" s="59"/>
      <c r="BD123" s="59"/>
      <c r="BE123" s="59"/>
      <c r="BF123" s="59"/>
      <c r="BG123" s="59"/>
      <c r="BH123" s="59"/>
    </row>
    <row r="124" spans="1:60" x14ac:dyDescent="0.25">
      <c r="A124" s="59"/>
      <c r="B124" s="59"/>
      <c r="C124" s="59"/>
      <c r="D124" s="59"/>
      <c r="E124" s="59"/>
      <c r="F124" s="59"/>
      <c r="G124" s="59"/>
      <c r="H124" s="59"/>
      <c r="I124" s="59"/>
      <c r="J124" s="59"/>
      <c r="K124" s="63"/>
      <c r="L124" s="59"/>
      <c r="M124" s="59"/>
      <c r="N124" s="59"/>
      <c r="O124" s="59"/>
      <c r="P124" s="59"/>
      <c r="Q124" s="59"/>
      <c r="R124" s="59"/>
      <c r="S124" s="59"/>
      <c r="T124" s="59"/>
      <c r="U124" s="59"/>
      <c r="V124" s="59"/>
      <c r="W124" s="59"/>
      <c r="X124" s="59"/>
      <c r="Y124" s="59"/>
      <c r="Z124" s="59"/>
      <c r="AA124" s="59"/>
      <c r="AB124" s="59"/>
      <c r="AC124" s="59"/>
      <c r="AD124" s="59"/>
      <c r="AE124" s="59"/>
      <c r="AF124" s="59"/>
      <c r="AG124" s="59"/>
      <c r="AH124" s="59"/>
      <c r="AI124" s="59"/>
      <c r="AJ124" s="59"/>
      <c r="AK124" s="59"/>
      <c r="AL124" s="59"/>
      <c r="AM124" s="59"/>
      <c r="AN124" s="59"/>
      <c r="AO124" s="59"/>
      <c r="AP124" s="59"/>
      <c r="AQ124" s="59"/>
      <c r="AR124" s="59"/>
      <c r="AS124" s="59"/>
      <c r="AT124" s="59"/>
      <c r="AU124" s="59"/>
      <c r="AV124" s="59"/>
      <c r="AW124" s="59"/>
      <c r="AX124" s="59"/>
      <c r="AY124" s="59"/>
      <c r="AZ124" s="59"/>
      <c r="BA124" s="59"/>
      <c r="BB124" s="59"/>
      <c r="BC124" s="59"/>
      <c r="BD124" s="59"/>
      <c r="BE124" s="59"/>
      <c r="BF124" s="59"/>
      <c r="BG124" s="59"/>
      <c r="BH124" s="59"/>
    </row>
    <row r="125" spans="1:60" x14ac:dyDescent="0.25">
      <c r="A125" s="59"/>
      <c r="B125" s="59"/>
      <c r="C125" s="59"/>
      <c r="D125" s="59"/>
      <c r="E125" s="59"/>
      <c r="F125" s="59"/>
      <c r="G125" s="59"/>
      <c r="H125" s="59"/>
      <c r="I125" s="59"/>
      <c r="J125" s="59"/>
      <c r="K125" s="63"/>
      <c r="L125" s="59"/>
      <c r="M125" s="59"/>
      <c r="N125" s="59"/>
      <c r="O125" s="59"/>
      <c r="P125" s="59"/>
      <c r="Q125" s="59"/>
      <c r="R125" s="59"/>
      <c r="S125" s="59"/>
      <c r="T125" s="59"/>
      <c r="U125" s="59"/>
      <c r="V125" s="59"/>
      <c r="W125" s="59"/>
      <c r="X125" s="59"/>
      <c r="Y125" s="59"/>
      <c r="Z125" s="59"/>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c r="AY125" s="59"/>
      <c r="AZ125" s="59"/>
      <c r="BA125" s="59"/>
      <c r="BB125" s="59"/>
      <c r="BC125" s="59"/>
      <c r="BD125" s="59"/>
      <c r="BE125" s="59"/>
      <c r="BF125" s="59"/>
      <c r="BG125" s="59"/>
      <c r="BH125" s="59"/>
    </row>
    <row r="126" spans="1:60" x14ac:dyDescent="0.25">
      <c r="A126" s="59"/>
      <c r="B126" s="59"/>
      <c r="C126" s="59"/>
      <c r="D126" s="59"/>
      <c r="E126" s="59"/>
      <c r="F126" s="59"/>
      <c r="G126" s="59"/>
      <c r="H126" s="59"/>
      <c r="I126" s="59"/>
      <c r="J126" s="59"/>
      <c r="K126" s="63"/>
      <c r="L126" s="59"/>
      <c r="M126" s="59"/>
      <c r="N126" s="59"/>
      <c r="O126" s="59"/>
      <c r="P126" s="59"/>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c r="AX126" s="59"/>
      <c r="AY126" s="59"/>
      <c r="AZ126" s="59"/>
      <c r="BA126" s="59"/>
      <c r="BB126" s="59"/>
      <c r="BC126" s="59"/>
      <c r="BD126" s="59"/>
      <c r="BE126" s="59"/>
      <c r="BF126" s="59"/>
      <c r="BG126" s="59"/>
      <c r="BH126" s="59"/>
    </row>
    <row r="127" spans="1:60" x14ac:dyDescent="0.25">
      <c r="A127" s="59"/>
      <c r="B127" s="59"/>
      <c r="C127" s="59"/>
      <c r="D127" s="59"/>
      <c r="E127" s="59"/>
      <c r="F127" s="59"/>
      <c r="G127" s="59"/>
      <c r="H127" s="59"/>
      <c r="I127" s="59"/>
      <c r="J127" s="59"/>
      <c r="K127" s="63"/>
      <c r="L127" s="59"/>
      <c r="M127" s="59"/>
      <c r="N127" s="59"/>
      <c r="O127" s="59"/>
      <c r="P127" s="59"/>
      <c r="Q127" s="59"/>
      <c r="R127" s="59"/>
      <c r="S127" s="59"/>
      <c r="T127" s="59"/>
      <c r="U127" s="59"/>
      <c r="V127" s="59"/>
      <c r="W127" s="59"/>
      <c r="X127" s="59"/>
      <c r="Y127" s="59"/>
      <c r="Z127" s="59"/>
      <c r="AA127" s="59"/>
      <c r="AB127" s="59"/>
      <c r="AC127" s="59"/>
      <c r="AD127" s="59"/>
      <c r="AE127" s="59"/>
      <c r="AF127" s="59"/>
      <c r="AG127" s="59"/>
      <c r="AH127" s="59"/>
      <c r="AI127" s="59"/>
      <c r="AJ127" s="59"/>
      <c r="AK127" s="59"/>
      <c r="AL127" s="59"/>
      <c r="AM127" s="59"/>
      <c r="AN127" s="59"/>
      <c r="AO127" s="59"/>
      <c r="AP127" s="59"/>
      <c r="AQ127" s="59"/>
      <c r="AR127" s="59"/>
      <c r="AS127" s="59"/>
      <c r="AT127" s="59"/>
      <c r="AU127" s="59"/>
      <c r="AV127" s="59"/>
      <c r="AW127" s="59"/>
      <c r="AX127" s="59"/>
      <c r="AY127" s="59"/>
      <c r="AZ127" s="59"/>
      <c r="BA127" s="59"/>
      <c r="BB127" s="59"/>
      <c r="BC127" s="59"/>
      <c r="BD127" s="59"/>
      <c r="BE127" s="59"/>
      <c r="BF127" s="59"/>
      <c r="BG127" s="59"/>
      <c r="BH127" s="59"/>
    </row>
    <row r="128" spans="1:60" x14ac:dyDescent="0.25">
      <c r="A128" s="59"/>
      <c r="B128" s="59"/>
      <c r="C128" s="59"/>
      <c r="D128" s="59"/>
      <c r="E128" s="59"/>
      <c r="F128" s="59"/>
      <c r="G128" s="59"/>
      <c r="H128" s="59"/>
      <c r="I128" s="59"/>
      <c r="J128" s="59"/>
      <c r="K128" s="63"/>
      <c r="L128" s="59"/>
      <c r="M128" s="59"/>
      <c r="N128" s="59"/>
      <c r="O128" s="59"/>
      <c r="P128" s="59"/>
      <c r="Q128" s="59"/>
      <c r="R128" s="59"/>
      <c r="S128" s="59"/>
      <c r="T128" s="59"/>
      <c r="U128" s="59"/>
      <c r="V128" s="59"/>
      <c r="W128" s="59"/>
      <c r="X128" s="59"/>
      <c r="Y128" s="59"/>
      <c r="Z128" s="59"/>
      <c r="AA128" s="59"/>
      <c r="AB128" s="59"/>
      <c r="AC128" s="59"/>
      <c r="AD128" s="59"/>
      <c r="AE128" s="59"/>
      <c r="AF128" s="59"/>
      <c r="AG128" s="59"/>
      <c r="AH128" s="59"/>
      <c r="AI128" s="59"/>
      <c r="AJ128" s="59"/>
      <c r="AK128" s="59"/>
      <c r="AL128" s="59"/>
      <c r="AM128" s="59"/>
      <c r="AN128" s="59"/>
      <c r="AO128" s="59"/>
      <c r="AP128" s="59"/>
      <c r="AQ128" s="59"/>
      <c r="AR128" s="59"/>
      <c r="AS128" s="59"/>
      <c r="AT128" s="59"/>
      <c r="AU128" s="59"/>
      <c r="AV128" s="59"/>
      <c r="AW128" s="59"/>
      <c r="AX128" s="59"/>
      <c r="AY128" s="59"/>
      <c r="AZ128" s="59"/>
      <c r="BA128" s="59"/>
      <c r="BB128" s="59"/>
      <c r="BC128" s="59"/>
      <c r="BD128" s="59"/>
      <c r="BE128" s="59"/>
      <c r="BF128" s="59"/>
      <c r="BG128" s="59"/>
      <c r="BH128" s="59"/>
    </row>
    <row r="129" spans="1:60" x14ac:dyDescent="0.25">
      <c r="A129" s="59"/>
      <c r="B129" s="59"/>
      <c r="C129" s="59"/>
      <c r="D129" s="59"/>
      <c r="E129" s="59"/>
      <c r="F129" s="59"/>
      <c r="G129" s="59"/>
      <c r="H129" s="59"/>
      <c r="I129" s="59"/>
      <c r="J129" s="59"/>
      <c r="K129" s="63"/>
      <c r="L129" s="59"/>
      <c r="M129" s="59"/>
      <c r="N129" s="59"/>
      <c r="O129" s="59"/>
      <c r="P129" s="59"/>
      <c r="Q129" s="59"/>
      <c r="R129" s="59"/>
      <c r="S129" s="59"/>
      <c r="T129" s="59"/>
      <c r="U129" s="59"/>
      <c r="V129" s="59"/>
      <c r="W129" s="59"/>
      <c r="X129" s="59"/>
      <c r="Y129" s="59"/>
      <c r="Z129" s="59"/>
      <c r="AA129" s="59"/>
      <c r="AB129" s="59"/>
      <c r="AC129" s="59"/>
      <c r="AD129" s="59"/>
      <c r="AE129" s="59"/>
      <c r="AF129" s="59"/>
      <c r="AG129" s="59"/>
      <c r="AH129" s="59"/>
      <c r="AI129" s="59"/>
      <c r="AJ129" s="59"/>
      <c r="AK129" s="59"/>
      <c r="AL129" s="59"/>
      <c r="AM129" s="59"/>
      <c r="AN129" s="59"/>
      <c r="AO129" s="59"/>
      <c r="AP129" s="59"/>
      <c r="AQ129" s="59"/>
      <c r="AR129" s="59"/>
      <c r="AS129" s="59"/>
      <c r="AT129" s="59"/>
      <c r="AU129" s="59"/>
      <c r="AV129" s="59"/>
      <c r="AW129" s="59"/>
      <c r="AX129" s="59"/>
      <c r="AY129" s="59"/>
      <c r="AZ129" s="59"/>
      <c r="BA129" s="59"/>
      <c r="BB129" s="59"/>
      <c r="BC129" s="59"/>
      <c r="BD129" s="59"/>
      <c r="BE129" s="59"/>
      <c r="BF129" s="59"/>
      <c r="BG129" s="59"/>
      <c r="BH129" s="59"/>
    </row>
    <row r="130" spans="1:60" x14ac:dyDescent="0.25">
      <c r="A130" s="59"/>
      <c r="B130" s="59"/>
      <c r="C130" s="59"/>
      <c r="D130" s="59"/>
      <c r="E130" s="59"/>
      <c r="F130" s="59"/>
      <c r="G130" s="59"/>
      <c r="H130" s="59"/>
      <c r="I130" s="59"/>
      <c r="J130" s="59"/>
      <c r="K130" s="63"/>
      <c r="L130" s="59"/>
      <c r="M130" s="59"/>
      <c r="N130" s="59"/>
      <c r="O130" s="59"/>
      <c r="P130" s="59"/>
      <c r="Q130" s="59"/>
      <c r="R130" s="59"/>
      <c r="S130" s="59"/>
      <c r="T130" s="59"/>
      <c r="U130" s="59"/>
      <c r="V130" s="59"/>
      <c r="W130" s="59"/>
      <c r="X130" s="59"/>
      <c r="Y130" s="59"/>
      <c r="Z130" s="59"/>
      <c r="AA130" s="59"/>
      <c r="AB130" s="59"/>
      <c r="AC130" s="59"/>
      <c r="AD130" s="59"/>
      <c r="AE130" s="59"/>
      <c r="AF130" s="59"/>
      <c r="AG130" s="59"/>
      <c r="AH130" s="59"/>
      <c r="AI130" s="59"/>
      <c r="AJ130" s="59"/>
      <c r="AK130" s="59"/>
      <c r="AL130" s="59"/>
      <c r="AM130" s="59"/>
      <c r="AN130" s="59"/>
      <c r="AO130" s="59"/>
      <c r="AP130" s="59"/>
      <c r="AQ130" s="59"/>
      <c r="AR130" s="59"/>
      <c r="AS130" s="59"/>
      <c r="AT130" s="59"/>
      <c r="AU130" s="59"/>
      <c r="AV130" s="59"/>
      <c r="AW130" s="59"/>
      <c r="AX130" s="59"/>
      <c r="AY130" s="59"/>
      <c r="AZ130" s="59"/>
      <c r="BA130" s="59"/>
      <c r="BB130" s="59"/>
      <c r="BC130" s="59"/>
      <c r="BD130" s="59"/>
      <c r="BE130" s="59"/>
      <c r="BF130" s="59"/>
      <c r="BG130" s="59"/>
      <c r="BH130" s="59"/>
    </row>
    <row r="131" spans="1:60" x14ac:dyDescent="0.25">
      <c r="A131" s="59"/>
      <c r="B131" s="59"/>
      <c r="C131" s="59"/>
      <c r="D131" s="59"/>
      <c r="E131" s="59"/>
      <c r="F131" s="59"/>
      <c r="G131" s="59"/>
      <c r="H131" s="59"/>
      <c r="I131" s="59"/>
      <c r="J131" s="59"/>
      <c r="K131" s="63"/>
      <c r="L131" s="59"/>
      <c r="M131" s="59"/>
      <c r="N131" s="59"/>
      <c r="O131" s="59"/>
      <c r="P131" s="59"/>
      <c r="Q131" s="59"/>
      <c r="R131" s="59"/>
      <c r="S131" s="59"/>
      <c r="T131" s="59"/>
      <c r="U131" s="59"/>
      <c r="V131" s="59"/>
      <c r="W131" s="59"/>
      <c r="X131" s="59"/>
      <c r="Y131" s="59"/>
      <c r="Z131" s="59"/>
      <c r="AA131" s="59"/>
      <c r="AB131" s="59"/>
      <c r="AC131" s="59"/>
      <c r="AD131" s="59"/>
      <c r="AE131" s="59"/>
      <c r="AF131" s="59"/>
      <c r="AG131" s="59"/>
      <c r="AH131" s="59"/>
      <c r="AI131" s="59"/>
      <c r="AJ131" s="59"/>
      <c r="AK131" s="59"/>
      <c r="AL131" s="59"/>
      <c r="AM131" s="59"/>
      <c r="AN131" s="59"/>
      <c r="AO131" s="59"/>
      <c r="AP131" s="59"/>
      <c r="AQ131" s="59"/>
      <c r="AR131" s="59"/>
      <c r="AS131" s="59"/>
      <c r="AT131" s="59"/>
      <c r="AU131" s="59"/>
      <c r="AV131" s="59"/>
      <c r="AW131" s="59"/>
      <c r="AX131" s="59"/>
      <c r="AY131" s="59"/>
      <c r="AZ131" s="59"/>
      <c r="BA131" s="59"/>
      <c r="BB131" s="59"/>
      <c r="BC131" s="59"/>
      <c r="BD131" s="59"/>
      <c r="BE131" s="59"/>
      <c r="BF131" s="59"/>
      <c r="BG131" s="59"/>
      <c r="BH131" s="59"/>
    </row>
    <row r="132" spans="1:60" x14ac:dyDescent="0.25">
      <c r="A132" s="59"/>
      <c r="B132" s="59"/>
      <c r="C132" s="59"/>
      <c r="D132" s="59"/>
      <c r="E132" s="59"/>
      <c r="F132" s="59"/>
      <c r="G132" s="59"/>
      <c r="H132" s="59"/>
      <c r="I132" s="59"/>
      <c r="J132" s="59"/>
      <c r="K132" s="63"/>
      <c r="L132" s="59"/>
      <c r="M132" s="59"/>
      <c r="N132" s="59"/>
      <c r="O132" s="59"/>
      <c r="P132" s="59"/>
      <c r="Q132" s="59"/>
      <c r="R132" s="59"/>
      <c r="S132" s="59"/>
      <c r="T132" s="59"/>
      <c r="U132" s="59"/>
      <c r="V132" s="59"/>
      <c r="W132" s="59"/>
      <c r="X132" s="59"/>
      <c r="Y132" s="59"/>
      <c r="Z132" s="59"/>
      <c r="AA132" s="59"/>
      <c r="AB132" s="59"/>
      <c r="AC132" s="59"/>
      <c r="AD132" s="59"/>
      <c r="AE132" s="59"/>
      <c r="AF132" s="59"/>
      <c r="AG132" s="59"/>
      <c r="AH132" s="59"/>
      <c r="AI132" s="59"/>
      <c r="AJ132" s="59"/>
      <c r="AK132" s="59"/>
      <c r="AL132" s="59"/>
      <c r="AM132" s="59"/>
      <c r="AN132" s="59"/>
      <c r="AO132" s="59"/>
      <c r="AP132" s="59"/>
      <c r="AQ132" s="59"/>
      <c r="AR132" s="59"/>
      <c r="AS132" s="59"/>
      <c r="AT132" s="59"/>
      <c r="AU132" s="59"/>
      <c r="AV132" s="59"/>
      <c r="AW132" s="59"/>
      <c r="AX132" s="59"/>
      <c r="AY132" s="59"/>
      <c r="AZ132" s="59"/>
      <c r="BA132" s="59"/>
      <c r="BB132" s="59"/>
      <c r="BC132" s="59"/>
      <c r="BD132" s="59"/>
      <c r="BE132" s="59"/>
      <c r="BF132" s="59"/>
      <c r="BG132" s="59"/>
      <c r="BH132" s="59"/>
    </row>
    <row r="133" spans="1:60" x14ac:dyDescent="0.25">
      <c r="A133" s="59"/>
      <c r="B133" s="59"/>
      <c r="C133" s="59"/>
      <c r="D133" s="59"/>
      <c r="E133" s="59"/>
      <c r="F133" s="59"/>
      <c r="G133" s="59"/>
      <c r="H133" s="59"/>
      <c r="I133" s="59"/>
      <c r="J133" s="59"/>
      <c r="K133" s="63"/>
      <c r="L133" s="59"/>
      <c r="M133" s="59"/>
      <c r="N133" s="59"/>
      <c r="O133" s="59"/>
      <c r="P133" s="59"/>
      <c r="Q133" s="59"/>
      <c r="R133" s="59"/>
      <c r="S133" s="59"/>
      <c r="T133" s="59"/>
      <c r="U133" s="59"/>
      <c r="V133" s="59"/>
      <c r="W133" s="59"/>
      <c r="X133" s="59"/>
      <c r="Y133" s="59"/>
      <c r="Z133" s="59"/>
      <c r="AA133" s="59"/>
      <c r="AB133" s="59"/>
      <c r="AC133" s="59"/>
      <c r="AD133" s="59"/>
      <c r="AE133" s="59"/>
      <c r="AF133" s="59"/>
      <c r="AG133" s="59"/>
      <c r="AH133" s="59"/>
      <c r="AI133" s="59"/>
      <c r="AJ133" s="59"/>
      <c r="AK133" s="59"/>
      <c r="AL133" s="59"/>
      <c r="AM133" s="59"/>
      <c r="AN133" s="59"/>
      <c r="AO133" s="59"/>
      <c r="AP133" s="59"/>
      <c r="AQ133" s="59"/>
      <c r="AR133" s="59"/>
      <c r="AS133" s="59"/>
      <c r="AT133" s="59"/>
      <c r="AU133" s="59"/>
      <c r="AV133" s="59"/>
      <c r="AW133" s="59"/>
      <c r="AX133" s="59"/>
      <c r="AY133" s="59"/>
      <c r="AZ133" s="59"/>
      <c r="BA133" s="59"/>
      <c r="BB133" s="59"/>
      <c r="BC133" s="59"/>
      <c r="BD133" s="59"/>
      <c r="BE133" s="59"/>
      <c r="BF133" s="59"/>
      <c r="BG133" s="59"/>
      <c r="BH133" s="59"/>
    </row>
    <row r="134" spans="1:60" x14ac:dyDescent="0.25">
      <c r="A134" s="59"/>
      <c r="B134" s="59"/>
      <c r="C134" s="59"/>
      <c r="D134" s="59"/>
      <c r="E134" s="59"/>
      <c r="F134" s="59"/>
      <c r="G134" s="59"/>
      <c r="H134" s="59"/>
      <c r="I134" s="59"/>
      <c r="J134" s="59"/>
      <c r="K134" s="63"/>
      <c r="L134" s="59"/>
      <c r="M134" s="59"/>
      <c r="N134" s="59"/>
      <c r="O134" s="59"/>
      <c r="P134" s="59"/>
      <c r="Q134" s="59"/>
      <c r="R134" s="59"/>
      <c r="S134" s="59"/>
      <c r="T134" s="59"/>
      <c r="U134" s="59"/>
      <c r="V134" s="59"/>
      <c r="W134" s="59"/>
      <c r="X134" s="59"/>
      <c r="Y134" s="59"/>
      <c r="Z134" s="59"/>
      <c r="AA134" s="59"/>
      <c r="AB134" s="59"/>
      <c r="AC134" s="59"/>
      <c r="AD134" s="59"/>
      <c r="AE134" s="59"/>
      <c r="AF134" s="59"/>
      <c r="AG134" s="59"/>
      <c r="AH134" s="59"/>
      <c r="AI134" s="59"/>
      <c r="AJ134" s="59"/>
      <c r="AK134" s="59"/>
      <c r="AL134" s="59"/>
      <c r="AM134" s="59"/>
      <c r="AN134" s="59"/>
      <c r="AO134" s="59"/>
      <c r="AP134" s="59"/>
      <c r="AQ134" s="59"/>
      <c r="AR134" s="59"/>
      <c r="AS134" s="59"/>
      <c r="AT134" s="59"/>
      <c r="AU134" s="59"/>
      <c r="AV134" s="59"/>
      <c r="AW134" s="59"/>
      <c r="AX134" s="59"/>
      <c r="AY134" s="59"/>
      <c r="AZ134" s="59"/>
      <c r="BA134" s="59"/>
      <c r="BB134" s="59"/>
      <c r="BC134" s="59"/>
      <c r="BD134" s="59"/>
      <c r="BE134" s="59"/>
      <c r="BF134" s="59"/>
      <c r="BG134" s="59"/>
      <c r="BH134" s="59"/>
    </row>
    <row r="135" spans="1:60" x14ac:dyDescent="0.25">
      <c r="A135" s="59"/>
      <c r="B135" s="59"/>
      <c r="C135" s="59"/>
      <c r="D135" s="59"/>
      <c r="E135" s="59"/>
      <c r="F135" s="59"/>
      <c r="G135" s="59"/>
      <c r="H135" s="59"/>
      <c r="I135" s="59"/>
      <c r="J135" s="59"/>
      <c r="K135" s="63"/>
      <c r="L135" s="59"/>
      <c r="M135" s="59"/>
      <c r="N135" s="59"/>
      <c r="O135" s="59"/>
      <c r="P135" s="59"/>
      <c r="Q135" s="59"/>
      <c r="R135" s="59"/>
      <c r="S135" s="59"/>
      <c r="T135" s="59"/>
      <c r="U135" s="59"/>
      <c r="V135" s="59"/>
      <c r="W135" s="59"/>
      <c r="X135" s="59"/>
      <c r="Y135" s="59"/>
      <c r="Z135" s="59"/>
      <c r="AA135" s="59"/>
      <c r="AB135" s="59"/>
      <c r="AC135" s="59"/>
      <c r="AD135" s="59"/>
      <c r="AE135" s="59"/>
      <c r="AF135" s="59"/>
      <c r="AG135" s="59"/>
      <c r="AH135" s="59"/>
      <c r="AI135" s="59"/>
      <c r="AJ135" s="59"/>
      <c r="AK135" s="59"/>
      <c r="AL135" s="59"/>
      <c r="AM135" s="59"/>
      <c r="AN135" s="59"/>
      <c r="AO135" s="59"/>
      <c r="AP135" s="59"/>
      <c r="AQ135" s="59"/>
      <c r="AR135" s="59"/>
      <c r="AS135" s="59"/>
      <c r="AT135" s="59"/>
      <c r="AU135" s="59"/>
      <c r="AV135" s="59"/>
      <c r="AW135" s="59"/>
      <c r="AX135" s="59"/>
      <c r="AY135" s="59"/>
      <c r="AZ135" s="59"/>
      <c r="BA135" s="59"/>
      <c r="BB135" s="59"/>
      <c r="BC135" s="59"/>
      <c r="BD135" s="59"/>
      <c r="BE135" s="59"/>
      <c r="BF135" s="59"/>
      <c r="BG135" s="59"/>
      <c r="BH135" s="59"/>
    </row>
    <row r="136" spans="1:60" x14ac:dyDescent="0.25">
      <c r="A136" s="59"/>
      <c r="B136" s="59"/>
      <c r="C136" s="59"/>
      <c r="D136" s="59"/>
      <c r="E136" s="59"/>
      <c r="F136" s="59"/>
      <c r="G136" s="59"/>
      <c r="H136" s="59"/>
      <c r="I136" s="59"/>
      <c r="J136" s="59"/>
      <c r="K136" s="63"/>
      <c r="L136" s="59"/>
      <c r="M136" s="59"/>
      <c r="N136" s="59"/>
      <c r="O136" s="59"/>
      <c r="P136" s="59"/>
      <c r="Q136" s="59"/>
      <c r="R136" s="59"/>
      <c r="S136" s="59"/>
      <c r="T136" s="59"/>
      <c r="U136" s="59"/>
      <c r="V136" s="59"/>
      <c r="W136" s="59"/>
      <c r="X136" s="59"/>
      <c r="Y136" s="59"/>
      <c r="Z136" s="59"/>
      <c r="AA136" s="59"/>
      <c r="AB136" s="59"/>
      <c r="AC136" s="59"/>
      <c r="AD136" s="59"/>
      <c r="AE136" s="59"/>
      <c r="AF136" s="59"/>
      <c r="AG136" s="59"/>
      <c r="AH136" s="59"/>
      <c r="AI136" s="59"/>
      <c r="AJ136" s="59"/>
      <c r="AK136" s="59"/>
      <c r="AL136" s="59"/>
      <c r="AM136" s="59"/>
      <c r="AN136" s="59"/>
      <c r="AO136" s="59"/>
      <c r="AP136" s="59"/>
      <c r="AQ136" s="59"/>
      <c r="AR136" s="59"/>
      <c r="AS136" s="59"/>
      <c r="AT136" s="59"/>
      <c r="AU136" s="59"/>
      <c r="AV136" s="59"/>
      <c r="AW136" s="59"/>
      <c r="AX136" s="59"/>
      <c r="AY136" s="59"/>
      <c r="AZ136" s="59"/>
      <c r="BA136" s="59"/>
      <c r="BB136" s="59"/>
      <c r="BC136" s="59"/>
      <c r="BD136" s="59"/>
      <c r="BE136" s="59"/>
      <c r="BF136" s="59"/>
      <c r="BG136" s="59"/>
      <c r="BH136" s="59"/>
    </row>
    <row r="137" spans="1:60" x14ac:dyDescent="0.25">
      <c r="A137" s="59"/>
      <c r="B137" s="59"/>
      <c r="C137" s="59"/>
      <c r="D137" s="59"/>
      <c r="E137" s="59"/>
      <c r="F137" s="59"/>
      <c r="G137" s="59"/>
      <c r="H137" s="59"/>
      <c r="I137" s="59"/>
      <c r="J137" s="59"/>
      <c r="K137" s="63"/>
      <c r="L137" s="59"/>
      <c r="M137" s="59"/>
      <c r="N137" s="59"/>
      <c r="O137" s="59"/>
      <c r="P137" s="59"/>
      <c r="Q137" s="59"/>
      <c r="R137" s="59"/>
      <c r="S137" s="59"/>
      <c r="T137" s="59"/>
      <c r="U137" s="59"/>
      <c r="V137" s="59"/>
      <c r="W137" s="59"/>
      <c r="X137" s="59"/>
      <c r="Y137" s="59"/>
      <c r="Z137" s="59"/>
      <c r="AA137" s="59"/>
      <c r="AB137" s="59"/>
      <c r="AC137" s="59"/>
      <c r="AD137" s="59"/>
      <c r="AE137" s="59"/>
      <c r="AF137" s="59"/>
      <c r="AG137" s="59"/>
      <c r="AH137" s="59"/>
      <c r="AI137" s="59"/>
      <c r="AJ137" s="59"/>
      <c r="AK137" s="59"/>
      <c r="AL137" s="59"/>
      <c r="AM137" s="59"/>
      <c r="AN137" s="59"/>
      <c r="AO137" s="59"/>
      <c r="AP137" s="59"/>
      <c r="AQ137" s="59"/>
      <c r="AR137" s="59"/>
      <c r="AS137" s="59"/>
      <c r="AT137" s="59"/>
      <c r="AU137" s="59"/>
      <c r="AV137" s="59"/>
      <c r="AW137" s="59"/>
      <c r="AX137" s="59"/>
      <c r="AY137" s="59"/>
      <c r="AZ137" s="59"/>
      <c r="BA137" s="59"/>
      <c r="BB137" s="59"/>
      <c r="BC137" s="59"/>
      <c r="BD137" s="59"/>
      <c r="BE137" s="59"/>
      <c r="BF137" s="59"/>
      <c r="BG137" s="59"/>
      <c r="BH137" s="59"/>
    </row>
    <row r="138" spans="1:60" x14ac:dyDescent="0.25">
      <c r="A138" s="59"/>
      <c r="B138" s="59"/>
      <c r="C138" s="59"/>
      <c r="D138" s="59"/>
      <c r="E138" s="59"/>
      <c r="F138" s="59"/>
      <c r="G138" s="59"/>
      <c r="H138" s="59"/>
      <c r="I138" s="59"/>
      <c r="J138" s="59"/>
      <c r="K138" s="63"/>
      <c r="L138" s="59"/>
      <c r="M138" s="59"/>
      <c r="N138" s="59"/>
      <c r="O138" s="59"/>
      <c r="P138" s="59"/>
      <c r="Q138" s="59"/>
      <c r="R138" s="59"/>
      <c r="S138" s="59"/>
      <c r="T138" s="59"/>
      <c r="U138" s="59"/>
      <c r="V138" s="59"/>
      <c r="W138" s="59"/>
      <c r="X138" s="59"/>
      <c r="Y138" s="59"/>
      <c r="Z138" s="59"/>
      <c r="AA138" s="59"/>
      <c r="AB138" s="59"/>
      <c r="AC138" s="59"/>
      <c r="AD138" s="59"/>
      <c r="AE138" s="59"/>
      <c r="AF138" s="59"/>
      <c r="AG138" s="59"/>
      <c r="AH138" s="59"/>
      <c r="AI138" s="59"/>
      <c r="AJ138" s="59"/>
      <c r="AK138" s="59"/>
      <c r="AL138" s="59"/>
      <c r="AM138" s="59"/>
      <c r="AN138" s="59"/>
      <c r="AO138" s="59"/>
      <c r="AP138" s="59"/>
      <c r="AQ138" s="59"/>
      <c r="AR138" s="59"/>
      <c r="AS138" s="59"/>
      <c r="AT138" s="59"/>
      <c r="AU138" s="59"/>
      <c r="AV138" s="59"/>
      <c r="AW138" s="59"/>
      <c r="AX138" s="59"/>
      <c r="AY138" s="59"/>
      <c r="AZ138" s="59"/>
      <c r="BA138" s="59"/>
      <c r="BB138" s="59"/>
      <c r="BC138" s="59"/>
      <c r="BD138" s="59"/>
      <c r="BE138" s="59"/>
      <c r="BF138" s="59"/>
      <c r="BG138" s="59"/>
      <c r="BH138" s="59"/>
    </row>
    <row r="139" spans="1:60" x14ac:dyDescent="0.25">
      <c r="A139" s="59"/>
      <c r="B139" s="59"/>
      <c r="C139" s="59"/>
      <c r="D139" s="59"/>
      <c r="E139" s="59"/>
      <c r="F139" s="59"/>
      <c r="G139" s="59"/>
      <c r="H139" s="59"/>
      <c r="I139" s="59"/>
      <c r="J139" s="59"/>
      <c r="K139" s="63"/>
      <c r="L139" s="59"/>
      <c r="M139" s="59"/>
      <c r="N139" s="59"/>
      <c r="O139" s="59"/>
      <c r="P139" s="59"/>
      <c r="Q139" s="59"/>
      <c r="R139" s="59"/>
      <c r="S139" s="59"/>
      <c r="T139" s="59"/>
      <c r="U139" s="59"/>
      <c r="V139" s="59"/>
      <c r="W139" s="59"/>
      <c r="X139" s="59"/>
      <c r="Y139" s="59"/>
      <c r="Z139" s="59"/>
      <c r="AA139" s="59"/>
      <c r="AB139" s="59"/>
      <c r="AC139" s="59"/>
      <c r="AD139" s="59"/>
      <c r="AE139" s="59"/>
      <c r="AF139" s="59"/>
      <c r="AG139" s="59"/>
      <c r="AH139" s="59"/>
      <c r="AI139" s="59"/>
      <c r="AJ139" s="59"/>
      <c r="AK139" s="59"/>
      <c r="AL139" s="59"/>
      <c r="AM139" s="59"/>
      <c r="AN139" s="59"/>
      <c r="AO139" s="59"/>
      <c r="AP139" s="59"/>
      <c r="AQ139" s="59"/>
      <c r="AR139" s="59"/>
      <c r="AS139" s="59"/>
      <c r="AT139" s="59"/>
      <c r="AU139" s="59"/>
      <c r="AV139" s="59"/>
      <c r="AW139" s="59"/>
      <c r="AX139" s="59"/>
      <c r="AY139" s="59"/>
      <c r="AZ139" s="59"/>
      <c r="BA139" s="59"/>
      <c r="BB139" s="59"/>
      <c r="BC139" s="59"/>
      <c r="BD139" s="59"/>
      <c r="BE139" s="59"/>
      <c r="BF139" s="59"/>
      <c r="BG139" s="59"/>
      <c r="BH139" s="59"/>
    </row>
    <row r="140" spans="1:60" x14ac:dyDescent="0.25">
      <c r="A140" s="59"/>
      <c r="B140" s="59"/>
      <c r="C140" s="59"/>
      <c r="D140" s="59"/>
      <c r="E140" s="59"/>
      <c r="F140" s="59"/>
      <c r="G140" s="59"/>
      <c r="H140" s="59"/>
      <c r="I140" s="59"/>
      <c r="J140" s="59"/>
      <c r="K140" s="63"/>
      <c r="L140" s="59"/>
      <c r="M140" s="59"/>
      <c r="N140" s="59"/>
      <c r="O140" s="59"/>
      <c r="P140" s="59"/>
      <c r="Q140" s="59"/>
      <c r="R140" s="59"/>
      <c r="S140" s="59"/>
      <c r="T140" s="59"/>
      <c r="U140" s="59"/>
      <c r="V140" s="59"/>
      <c r="W140" s="59"/>
      <c r="X140" s="59"/>
      <c r="Y140" s="59"/>
      <c r="Z140" s="59"/>
      <c r="AA140" s="59"/>
      <c r="AB140" s="59"/>
      <c r="AC140" s="59"/>
      <c r="AD140" s="59"/>
      <c r="AE140" s="59"/>
      <c r="AF140" s="59"/>
      <c r="AG140" s="59"/>
      <c r="AH140" s="59"/>
      <c r="AI140" s="59"/>
      <c r="AJ140" s="59"/>
      <c r="AK140" s="59"/>
      <c r="AL140" s="59"/>
      <c r="AM140" s="59"/>
      <c r="AN140" s="59"/>
      <c r="AO140" s="59"/>
      <c r="AP140" s="59"/>
      <c r="AQ140" s="59"/>
      <c r="AR140" s="59"/>
      <c r="AS140" s="59"/>
      <c r="AT140" s="59"/>
      <c r="AU140" s="59"/>
      <c r="AV140" s="59"/>
      <c r="AW140" s="59"/>
      <c r="AX140" s="59"/>
      <c r="AY140" s="59"/>
      <c r="AZ140" s="59"/>
      <c r="BA140" s="59"/>
      <c r="BB140" s="59"/>
      <c r="BC140" s="59"/>
      <c r="BD140" s="59"/>
      <c r="BE140" s="59"/>
      <c r="BF140" s="59"/>
      <c r="BG140" s="59"/>
      <c r="BH140" s="59"/>
    </row>
    <row r="141" spans="1:60" x14ac:dyDescent="0.25">
      <c r="A141" s="59"/>
      <c r="B141" s="59"/>
      <c r="C141" s="59"/>
      <c r="D141" s="59"/>
      <c r="E141" s="59"/>
      <c r="F141" s="59"/>
      <c r="G141" s="59"/>
      <c r="H141" s="59"/>
      <c r="I141" s="59"/>
      <c r="J141" s="59"/>
      <c r="K141" s="63"/>
      <c r="L141" s="59"/>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c r="AZ141" s="59"/>
      <c r="BA141" s="59"/>
      <c r="BB141" s="59"/>
      <c r="BC141" s="59"/>
      <c r="BD141" s="59"/>
      <c r="BE141" s="59"/>
      <c r="BF141" s="59"/>
      <c r="BG141" s="59"/>
      <c r="BH141" s="59"/>
    </row>
    <row r="142" spans="1:60" x14ac:dyDescent="0.25">
      <c r="A142" s="59"/>
      <c r="B142" s="59"/>
      <c r="C142" s="59"/>
      <c r="D142" s="59"/>
      <c r="E142" s="59"/>
      <c r="F142" s="59"/>
      <c r="G142" s="59"/>
      <c r="H142" s="59"/>
      <c r="I142" s="59"/>
      <c r="J142" s="59"/>
      <c r="K142" s="63"/>
      <c r="L142" s="59"/>
      <c r="M142" s="59"/>
      <c r="N142" s="59"/>
      <c r="O142" s="59"/>
      <c r="P142" s="59"/>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c r="AY142" s="59"/>
      <c r="AZ142" s="59"/>
      <c r="BA142" s="59"/>
      <c r="BB142" s="59"/>
      <c r="BC142" s="59"/>
      <c r="BD142" s="59"/>
      <c r="BE142" s="59"/>
      <c r="BF142" s="59"/>
      <c r="BG142" s="59"/>
      <c r="BH142" s="59"/>
    </row>
    <row r="143" spans="1:60" x14ac:dyDescent="0.25">
      <c r="A143" s="59"/>
      <c r="B143" s="59"/>
      <c r="C143" s="59"/>
      <c r="D143" s="59"/>
      <c r="E143" s="59"/>
      <c r="F143" s="59"/>
      <c r="G143" s="59"/>
      <c r="H143" s="59"/>
      <c r="I143" s="59"/>
      <c r="J143" s="59"/>
      <c r="K143" s="63"/>
      <c r="L143" s="59"/>
      <c r="M143" s="59"/>
      <c r="N143" s="59"/>
      <c r="O143" s="59"/>
      <c r="P143" s="59"/>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c r="AY143" s="59"/>
      <c r="AZ143" s="59"/>
      <c r="BA143" s="59"/>
      <c r="BB143" s="59"/>
      <c r="BC143" s="59"/>
      <c r="BD143" s="59"/>
      <c r="BE143" s="59"/>
      <c r="BF143" s="59"/>
      <c r="BG143" s="59"/>
      <c r="BH143" s="59"/>
    </row>
    <row r="144" spans="1:60" x14ac:dyDescent="0.25">
      <c r="A144" s="59"/>
      <c r="B144" s="59"/>
      <c r="C144" s="59"/>
      <c r="D144" s="59"/>
      <c r="E144" s="59"/>
      <c r="F144" s="59"/>
      <c r="G144" s="59"/>
      <c r="H144" s="59"/>
      <c r="I144" s="59"/>
      <c r="J144" s="59"/>
      <c r="K144" s="63"/>
      <c r="L144" s="59"/>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c r="AZ144" s="59"/>
      <c r="BA144" s="59"/>
      <c r="BB144" s="59"/>
      <c r="BC144" s="59"/>
      <c r="BD144" s="59"/>
      <c r="BE144" s="59"/>
      <c r="BF144" s="59"/>
      <c r="BG144" s="59"/>
      <c r="BH144" s="59"/>
    </row>
    <row r="145" spans="1:60" x14ac:dyDescent="0.25">
      <c r="A145" s="59"/>
      <c r="B145" s="59"/>
      <c r="C145" s="59"/>
      <c r="D145" s="59"/>
      <c r="E145" s="59"/>
      <c r="F145" s="59"/>
      <c r="G145" s="59"/>
      <c r="H145" s="59"/>
      <c r="I145" s="59"/>
      <c r="J145" s="59"/>
      <c r="K145" s="63"/>
      <c r="L145" s="59"/>
      <c r="M145" s="59"/>
      <c r="N145" s="59"/>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c r="AZ145" s="59"/>
      <c r="BA145" s="59"/>
      <c r="BB145" s="59"/>
      <c r="BC145" s="59"/>
      <c r="BD145" s="59"/>
      <c r="BE145" s="59"/>
      <c r="BF145" s="59"/>
      <c r="BG145" s="59"/>
      <c r="BH145" s="59"/>
    </row>
    <row r="146" spans="1:60" x14ac:dyDescent="0.25">
      <c r="A146" s="59"/>
      <c r="B146" s="59"/>
      <c r="C146" s="59"/>
      <c r="D146" s="59"/>
      <c r="E146" s="59"/>
      <c r="F146" s="59"/>
      <c r="G146" s="59"/>
      <c r="H146" s="59"/>
      <c r="I146" s="59"/>
      <c r="J146" s="59"/>
      <c r="K146" s="63"/>
      <c r="L146" s="59"/>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c r="AY146" s="59"/>
      <c r="AZ146" s="59"/>
      <c r="BA146" s="59"/>
      <c r="BB146" s="59"/>
      <c r="BC146" s="59"/>
      <c r="BD146" s="59"/>
      <c r="BE146" s="59"/>
      <c r="BF146" s="59"/>
      <c r="BG146" s="59"/>
      <c r="BH146" s="59"/>
    </row>
    <row r="147" spans="1:60" x14ac:dyDescent="0.25">
      <c r="A147" s="59"/>
      <c r="B147" s="59"/>
      <c r="C147" s="59"/>
      <c r="D147" s="59"/>
      <c r="E147" s="59"/>
      <c r="F147" s="59"/>
      <c r="G147" s="59"/>
      <c r="H147" s="59"/>
      <c r="I147" s="59"/>
      <c r="J147" s="59"/>
      <c r="K147" s="63"/>
      <c r="L147" s="59"/>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c r="AZ147" s="59"/>
      <c r="BA147" s="59"/>
      <c r="BB147" s="59"/>
      <c r="BC147" s="59"/>
      <c r="BD147" s="59"/>
      <c r="BE147" s="59"/>
      <c r="BF147" s="59"/>
      <c r="BG147" s="59"/>
      <c r="BH147" s="59"/>
    </row>
    <row r="148" spans="1:60" x14ac:dyDescent="0.25">
      <c r="A148" s="59"/>
      <c r="B148" s="59"/>
      <c r="C148" s="59"/>
      <c r="D148" s="59"/>
      <c r="E148" s="59"/>
      <c r="F148" s="59"/>
      <c r="G148" s="59"/>
      <c r="H148" s="59"/>
      <c r="I148" s="59"/>
      <c r="J148" s="59"/>
      <c r="K148" s="63"/>
      <c r="L148" s="59"/>
      <c r="M148" s="59"/>
      <c r="N148" s="59"/>
      <c r="O148" s="59"/>
      <c r="P148" s="59"/>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c r="AY148" s="59"/>
      <c r="AZ148" s="59"/>
      <c r="BA148" s="59"/>
      <c r="BB148" s="59"/>
      <c r="BC148" s="59"/>
      <c r="BD148" s="59"/>
      <c r="BE148" s="59"/>
      <c r="BF148" s="59"/>
      <c r="BG148" s="59"/>
      <c r="BH148" s="59"/>
    </row>
    <row r="149" spans="1:60" x14ac:dyDescent="0.25">
      <c r="A149" s="59"/>
      <c r="B149" s="59"/>
      <c r="C149" s="59"/>
      <c r="D149" s="59"/>
      <c r="E149" s="59"/>
      <c r="F149" s="59"/>
      <c r="G149" s="59"/>
      <c r="H149" s="59"/>
      <c r="I149" s="59"/>
      <c r="J149" s="59"/>
      <c r="K149" s="63"/>
      <c r="L149" s="59"/>
      <c r="M149" s="59"/>
      <c r="N149" s="59"/>
      <c r="O149" s="59"/>
      <c r="P149" s="5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c r="AY149" s="59"/>
      <c r="AZ149" s="59"/>
      <c r="BA149" s="59"/>
      <c r="BB149" s="59"/>
      <c r="BC149" s="59"/>
      <c r="BD149" s="59"/>
      <c r="BE149" s="59"/>
      <c r="BF149" s="59"/>
      <c r="BG149" s="59"/>
      <c r="BH149" s="59"/>
    </row>
    <row r="150" spans="1:60" x14ac:dyDescent="0.25">
      <c r="A150" s="59"/>
      <c r="B150" s="59"/>
      <c r="C150" s="59"/>
      <c r="D150" s="59"/>
      <c r="E150" s="59"/>
      <c r="F150" s="59"/>
      <c r="G150" s="59"/>
      <c r="H150" s="59"/>
      <c r="I150" s="59"/>
      <c r="J150" s="59"/>
      <c r="K150" s="63"/>
      <c r="L150" s="59"/>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c r="AY150" s="59"/>
      <c r="AZ150" s="59"/>
      <c r="BA150" s="59"/>
      <c r="BB150" s="59"/>
      <c r="BC150" s="59"/>
      <c r="BD150" s="59"/>
      <c r="BE150" s="59"/>
      <c r="BF150" s="59"/>
      <c r="BG150" s="59"/>
      <c r="BH150" s="59"/>
    </row>
    <row r="151" spans="1:60" x14ac:dyDescent="0.25">
      <c r="A151" s="59"/>
      <c r="B151" s="59"/>
      <c r="C151" s="59"/>
      <c r="D151" s="59"/>
      <c r="E151" s="59"/>
      <c r="F151" s="59"/>
      <c r="G151" s="59"/>
      <c r="H151" s="59"/>
      <c r="I151" s="59"/>
      <c r="J151" s="59"/>
      <c r="K151" s="63"/>
      <c r="L151" s="59"/>
      <c r="M151" s="59"/>
      <c r="N151" s="59"/>
      <c r="O151" s="59"/>
      <c r="P151" s="59"/>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c r="AY151" s="59"/>
      <c r="AZ151" s="59"/>
      <c r="BA151" s="59"/>
      <c r="BB151" s="59"/>
      <c r="BC151" s="59"/>
      <c r="BD151" s="59"/>
      <c r="BE151" s="59"/>
      <c r="BF151" s="59"/>
      <c r="BG151" s="59"/>
      <c r="BH151" s="59"/>
    </row>
    <row r="152" spans="1:60" x14ac:dyDescent="0.25">
      <c r="A152" s="59"/>
      <c r="B152" s="59"/>
      <c r="C152" s="59"/>
      <c r="D152" s="59"/>
      <c r="E152" s="59"/>
      <c r="F152" s="59"/>
      <c r="G152" s="59"/>
      <c r="H152" s="59"/>
      <c r="I152" s="59"/>
      <c r="J152" s="59"/>
      <c r="K152" s="63"/>
      <c r="L152" s="59"/>
      <c r="M152" s="59"/>
      <c r="N152" s="59"/>
      <c r="O152" s="59"/>
      <c r="P152" s="59"/>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c r="AY152" s="59"/>
      <c r="AZ152" s="59"/>
      <c r="BA152" s="59"/>
      <c r="BB152" s="59"/>
      <c r="BC152" s="59"/>
      <c r="BD152" s="59"/>
      <c r="BE152" s="59"/>
      <c r="BF152" s="59"/>
      <c r="BG152" s="59"/>
      <c r="BH152" s="59"/>
    </row>
    <row r="153" spans="1:60" x14ac:dyDescent="0.25">
      <c r="A153" s="59"/>
      <c r="B153" s="59"/>
      <c r="C153" s="59"/>
      <c r="D153" s="59"/>
      <c r="E153" s="59"/>
      <c r="F153" s="59"/>
      <c r="G153" s="59"/>
      <c r="H153" s="59"/>
      <c r="I153" s="59"/>
      <c r="J153" s="59"/>
      <c r="K153" s="63"/>
      <c r="L153" s="59"/>
      <c r="M153" s="59"/>
      <c r="N153" s="59"/>
      <c r="O153" s="59"/>
      <c r="P153" s="59"/>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c r="AY153" s="59"/>
      <c r="AZ153" s="59"/>
      <c r="BA153" s="59"/>
      <c r="BB153" s="59"/>
      <c r="BC153" s="59"/>
      <c r="BD153" s="59"/>
      <c r="BE153" s="59"/>
      <c r="BF153" s="59"/>
      <c r="BG153" s="59"/>
      <c r="BH153" s="59"/>
    </row>
    <row r="154" spans="1:60" x14ac:dyDescent="0.25">
      <c r="A154" s="59"/>
      <c r="B154" s="59"/>
      <c r="C154" s="59"/>
      <c r="D154" s="59"/>
      <c r="E154" s="59"/>
      <c r="F154" s="59"/>
      <c r="G154" s="59"/>
      <c r="H154" s="59"/>
      <c r="I154" s="59"/>
      <c r="J154" s="59"/>
      <c r="K154" s="63"/>
      <c r="L154" s="59"/>
      <c r="M154" s="59"/>
      <c r="N154" s="59"/>
      <c r="O154" s="59"/>
      <c r="P154" s="59"/>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c r="AY154" s="59"/>
      <c r="AZ154" s="59"/>
      <c r="BA154" s="59"/>
      <c r="BB154" s="59"/>
      <c r="BC154" s="59"/>
      <c r="BD154" s="59"/>
      <c r="BE154" s="59"/>
      <c r="BF154" s="59"/>
      <c r="BG154" s="59"/>
      <c r="BH154" s="59"/>
    </row>
    <row r="155" spans="1:60" x14ac:dyDescent="0.25">
      <c r="A155" s="59"/>
      <c r="B155" s="59"/>
      <c r="C155" s="59"/>
      <c r="D155" s="59"/>
      <c r="E155" s="59"/>
      <c r="F155" s="59"/>
      <c r="G155" s="59"/>
      <c r="H155" s="59"/>
      <c r="I155" s="59"/>
      <c r="J155" s="59"/>
      <c r="K155" s="63"/>
      <c r="L155" s="59"/>
      <c r="M155" s="59"/>
      <c r="N155" s="59"/>
      <c r="O155" s="59"/>
      <c r="P155" s="59"/>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c r="AY155" s="59"/>
      <c r="AZ155" s="59"/>
      <c r="BA155" s="59"/>
      <c r="BB155" s="59"/>
      <c r="BC155" s="59"/>
      <c r="BD155" s="59"/>
      <c r="BE155" s="59"/>
      <c r="BF155" s="59"/>
      <c r="BG155" s="59"/>
      <c r="BH155" s="59"/>
    </row>
    <row r="156" spans="1:60" x14ac:dyDescent="0.25">
      <c r="A156" s="59"/>
      <c r="B156" s="59"/>
      <c r="C156" s="59"/>
      <c r="D156" s="59"/>
      <c r="E156" s="59"/>
      <c r="F156" s="59"/>
      <c r="G156" s="59"/>
      <c r="H156" s="59"/>
      <c r="I156" s="59"/>
      <c r="J156" s="59"/>
      <c r="K156" s="63"/>
      <c r="L156" s="59"/>
      <c r="M156" s="59"/>
      <c r="N156" s="59"/>
      <c r="O156" s="59"/>
      <c r="P156" s="59"/>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c r="AY156" s="59"/>
      <c r="AZ156" s="59"/>
      <c r="BA156" s="59"/>
      <c r="BB156" s="59"/>
      <c r="BC156" s="59"/>
      <c r="BD156" s="59"/>
      <c r="BE156" s="59"/>
      <c r="BF156" s="59"/>
      <c r="BG156" s="59"/>
      <c r="BH156" s="59"/>
    </row>
    <row r="157" spans="1:60" x14ac:dyDescent="0.25">
      <c r="A157" s="59"/>
      <c r="B157" s="59"/>
      <c r="C157" s="59"/>
      <c r="D157" s="59"/>
      <c r="E157" s="59"/>
      <c r="F157" s="59"/>
      <c r="G157" s="59"/>
      <c r="H157" s="59"/>
      <c r="I157" s="59"/>
      <c r="J157" s="59"/>
      <c r="K157" s="63"/>
      <c r="L157" s="59"/>
      <c r="M157" s="59"/>
      <c r="N157" s="59"/>
      <c r="O157" s="59"/>
      <c r="P157" s="59"/>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c r="AY157" s="59"/>
      <c r="AZ157" s="59"/>
      <c r="BA157" s="59"/>
      <c r="BB157" s="59"/>
      <c r="BC157" s="59"/>
      <c r="BD157" s="59"/>
      <c r="BE157" s="59"/>
      <c r="BF157" s="59"/>
      <c r="BG157" s="59"/>
      <c r="BH157" s="59"/>
    </row>
    <row r="158" spans="1:60" x14ac:dyDescent="0.25">
      <c r="A158" s="59"/>
      <c r="B158" s="59"/>
      <c r="C158" s="59"/>
      <c r="D158" s="59"/>
      <c r="E158" s="59"/>
      <c r="F158" s="59"/>
      <c r="G158" s="59"/>
      <c r="H158" s="59"/>
      <c r="I158" s="59"/>
      <c r="J158" s="59"/>
      <c r="K158" s="63"/>
      <c r="L158" s="59"/>
      <c r="M158" s="59"/>
      <c r="N158" s="59"/>
      <c r="O158" s="59"/>
      <c r="P158" s="59"/>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c r="AY158" s="59"/>
      <c r="AZ158" s="59"/>
      <c r="BA158" s="59"/>
      <c r="BB158" s="59"/>
      <c r="BC158" s="59"/>
      <c r="BD158" s="59"/>
      <c r="BE158" s="59"/>
      <c r="BF158" s="59"/>
      <c r="BG158" s="59"/>
      <c r="BH158" s="59"/>
    </row>
    <row r="159" spans="1:60" x14ac:dyDescent="0.25">
      <c r="A159" s="59"/>
      <c r="B159" s="59"/>
      <c r="C159" s="59"/>
      <c r="D159" s="59"/>
      <c r="E159" s="59"/>
      <c r="F159" s="59"/>
      <c r="G159" s="59"/>
      <c r="H159" s="59"/>
      <c r="I159" s="59"/>
      <c r="J159" s="59"/>
      <c r="K159" s="63"/>
      <c r="L159" s="59"/>
      <c r="M159" s="59"/>
      <c r="N159" s="59"/>
      <c r="O159" s="59"/>
      <c r="P159" s="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c r="AY159" s="59"/>
      <c r="AZ159" s="59"/>
      <c r="BA159" s="59"/>
      <c r="BB159" s="59"/>
      <c r="BC159" s="59"/>
      <c r="BD159" s="59"/>
      <c r="BE159" s="59"/>
      <c r="BF159" s="59"/>
      <c r="BG159" s="59"/>
      <c r="BH159" s="59"/>
    </row>
    <row r="160" spans="1:60" x14ac:dyDescent="0.25">
      <c r="A160" s="59"/>
      <c r="B160" s="59"/>
      <c r="C160" s="59"/>
      <c r="D160" s="59"/>
      <c r="E160" s="59"/>
      <c r="F160" s="59"/>
      <c r="G160" s="59"/>
      <c r="H160" s="59"/>
      <c r="I160" s="59"/>
      <c r="J160" s="59"/>
      <c r="K160" s="63"/>
      <c r="L160" s="59"/>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c r="AY160" s="59"/>
      <c r="AZ160" s="59"/>
      <c r="BA160" s="59"/>
      <c r="BB160" s="59"/>
      <c r="BC160" s="59"/>
      <c r="BD160" s="59"/>
      <c r="BE160" s="59"/>
      <c r="BF160" s="59"/>
      <c r="BG160" s="59"/>
      <c r="BH160" s="59"/>
    </row>
    <row r="161" spans="1:60" x14ac:dyDescent="0.25">
      <c r="A161" s="59"/>
      <c r="B161" s="59"/>
      <c r="C161" s="59"/>
      <c r="D161" s="59"/>
      <c r="E161" s="59"/>
      <c r="F161" s="59"/>
      <c r="G161" s="59"/>
      <c r="H161" s="59"/>
      <c r="I161" s="59"/>
      <c r="J161" s="59"/>
      <c r="K161" s="63"/>
      <c r="L161" s="59"/>
      <c r="M161" s="59"/>
      <c r="N161" s="59"/>
      <c r="O161" s="59"/>
      <c r="P161" s="59"/>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c r="AY161" s="59"/>
      <c r="AZ161" s="59"/>
      <c r="BA161" s="59"/>
      <c r="BB161" s="59"/>
      <c r="BC161" s="59"/>
      <c r="BD161" s="59"/>
      <c r="BE161" s="59"/>
      <c r="BF161" s="59"/>
      <c r="BG161" s="59"/>
      <c r="BH161" s="59"/>
    </row>
    <row r="162" spans="1:60" x14ac:dyDescent="0.25">
      <c r="A162" s="59"/>
      <c r="B162" s="59"/>
      <c r="C162" s="59"/>
      <c r="D162" s="59"/>
      <c r="E162" s="59"/>
      <c r="F162" s="59"/>
      <c r="G162" s="59"/>
      <c r="H162" s="59"/>
      <c r="I162" s="59"/>
      <c r="J162" s="59"/>
      <c r="K162" s="63"/>
      <c r="L162" s="59"/>
      <c r="M162" s="59"/>
      <c r="N162" s="59"/>
      <c r="O162" s="59"/>
      <c r="P162" s="59"/>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c r="AY162" s="59"/>
      <c r="AZ162" s="59"/>
      <c r="BA162" s="59"/>
      <c r="BB162" s="59"/>
      <c r="BC162" s="59"/>
      <c r="BD162" s="59"/>
      <c r="BE162" s="59"/>
      <c r="BF162" s="59"/>
      <c r="BG162" s="59"/>
      <c r="BH162" s="59"/>
    </row>
    <row r="163" spans="1:60" x14ac:dyDescent="0.25">
      <c r="A163" s="59"/>
      <c r="B163" s="59"/>
      <c r="C163" s="59"/>
      <c r="D163" s="59"/>
      <c r="E163" s="59"/>
      <c r="F163" s="59"/>
      <c r="G163" s="59"/>
      <c r="H163" s="59"/>
      <c r="I163" s="59"/>
      <c r="J163" s="59"/>
      <c r="K163" s="63"/>
      <c r="L163" s="59"/>
      <c r="M163" s="59"/>
      <c r="N163" s="59"/>
      <c r="O163" s="59"/>
      <c r="P163" s="59"/>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c r="AY163" s="59"/>
      <c r="AZ163" s="59"/>
      <c r="BA163" s="59"/>
      <c r="BB163" s="59"/>
      <c r="BC163" s="59"/>
      <c r="BD163" s="59"/>
      <c r="BE163" s="59"/>
      <c r="BF163" s="59"/>
      <c r="BG163" s="59"/>
      <c r="BH163" s="59"/>
    </row>
    <row r="164" spans="1:60" x14ac:dyDescent="0.25">
      <c r="A164" s="59"/>
      <c r="B164" s="59"/>
      <c r="C164" s="59"/>
      <c r="D164" s="59"/>
      <c r="E164" s="59"/>
      <c r="F164" s="59"/>
      <c r="G164" s="59"/>
      <c r="H164" s="59"/>
      <c r="I164" s="59"/>
      <c r="J164" s="59"/>
      <c r="K164" s="63"/>
      <c r="L164" s="59"/>
      <c r="M164" s="59"/>
      <c r="N164" s="59"/>
      <c r="O164" s="59"/>
      <c r="P164" s="59"/>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c r="AY164" s="59"/>
      <c r="AZ164" s="59"/>
      <c r="BA164" s="59"/>
      <c r="BB164" s="59"/>
      <c r="BC164" s="59"/>
      <c r="BD164" s="59"/>
      <c r="BE164" s="59"/>
      <c r="BF164" s="59"/>
      <c r="BG164" s="59"/>
      <c r="BH164" s="59"/>
    </row>
    <row r="165" spans="1:60" x14ac:dyDescent="0.25">
      <c r="A165" s="59"/>
      <c r="B165" s="59"/>
      <c r="C165" s="59"/>
      <c r="D165" s="59"/>
      <c r="E165" s="59"/>
      <c r="F165" s="59"/>
      <c r="G165" s="59"/>
      <c r="H165" s="59"/>
      <c r="I165" s="59"/>
      <c r="J165" s="59"/>
      <c r="K165" s="63"/>
      <c r="L165" s="59"/>
      <c r="M165" s="59"/>
      <c r="N165" s="59"/>
      <c r="O165" s="59"/>
      <c r="P165" s="59"/>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c r="AZ165" s="59"/>
      <c r="BA165" s="59"/>
      <c r="BB165" s="59"/>
      <c r="BC165" s="59"/>
      <c r="BD165" s="59"/>
      <c r="BE165" s="59"/>
      <c r="BF165" s="59"/>
      <c r="BG165" s="59"/>
      <c r="BH165" s="59"/>
    </row>
    <row r="166" spans="1:60" x14ac:dyDescent="0.25">
      <c r="A166" s="59"/>
      <c r="B166" s="59"/>
      <c r="C166" s="59"/>
      <c r="D166" s="59"/>
      <c r="E166" s="59"/>
      <c r="F166" s="59"/>
      <c r="G166" s="59"/>
      <c r="H166" s="59"/>
      <c r="I166" s="59"/>
      <c r="J166" s="59"/>
      <c r="K166" s="63"/>
      <c r="L166" s="59"/>
      <c r="M166" s="59"/>
      <c r="N166" s="59"/>
      <c r="O166" s="59"/>
      <c r="P166" s="59"/>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c r="AY166" s="59"/>
      <c r="AZ166" s="59"/>
      <c r="BA166" s="59"/>
      <c r="BB166" s="59"/>
      <c r="BC166" s="59"/>
      <c r="BD166" s="59"/>
      <c r="BE166" s="59"/>
      <c r="BF166" s="59"/>
      <c r="BG166" s="59"/>
      <c r="BH166" s="59"/>
    </row>
    <row r="167" spans="1:60" x14ac:dyDescent="0.25">
      <c r="A167" s="59"/>
      <c r="B167" s="59"/>
      <c r="C167" s="59"/>
      <c r="D167" s="59"/>
      <c r="E167" s="59"/>
      <c r="F167" s="59"/>
      <c r="G167" s="59"/>
      <c r="H167" s="59"/>
      <c r="I167" s="59"/>
      <c r="J167" s="59"/>
      <c r="K167" s="63"/>
      <c r="L167" s="59"/>
      <c r="M167" s="59"/>
      <c r="N167" s="59"/>
      <c r="O167" s="59"/>
      <c r="P167" s="59"/>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c r="AY167" s="59"/>
      <c r="AZ167" s="59"/>
      <c r="BA167" s="59"/>
      <c r="BB167" s="59"/>
      <c r="BC167" s="59"/>
      <c r="BD167" s="59"/>
      <c r="BE167" s="59"/>
      <c r="BF167" s="59"/>
      <c r="BG167" s="59"/>
      <c r="BH167" s="59"/>
    </row>
    <row r="168" spans="1:60" x14ac:dyDescent="0.25">
      <c r="A168" s="59"/>
      <c r="B168" s="59"/>
      <c r="C168" s="59"/>
      <c r="D168" s="59"/>
      <c r="E168" s="59"/>
      <c r="F168" s="59"/>
      <c r="G168" s="59"/>
      <c r="H168" s="59"/>
      <c r="I168" s="59"/>
      <c r="J168" s="59"/>
      <c r="K168" s="63"/>
      <c r="L168" s="59"/>
      <c r="M168" s="59"/>
      <c r="N168" s="59"/>
      <c r="O168" s="59"/>
      <c r="P168" s="59"/>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c r="AY168" s="59"/>
      <c r="AZ168" s="59"/>
      <c r="BA168" s="59"/>
      <c r="BB168" s="59"/>
      <c r="BC168" s="59"/>
      <c r="BD168" s="59"/>
      <c r="BE168" s="59"/>
      <c r="BF168" s="59"/>
      <c r="BG168" s="59"/>
      <c r="BH168" s="59"/>
    </row>
    <row r="169" spans="1:60" x14ac:dyDescent="0.25">
      <c r="A169" s="59"/>
      <c r="B169" s="59"/>
      <c r="C169" s="59"/>
      <c r="D169" s="59"/>
      <c r="E169" s="59"/>
      <c r="F169" s="59"/>
      <c r="G169" s="59"/>
      <c r="H169" s="59"/>
      <c r="I169" s="59"/>
      <c r="J169" s="59"/>
      <c r="K169" s="63"/>
      <c r="L169" s="59"/>
      <c r="M169" s="59"/>
      <c r="N169" s="59"/>
      <c r="O169" s="59"/>
      <c r="P169" s="5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c r="AY169" s="59"/>
      <c r="AZ169" s="59"/>
      <c r="BA169" s="59"/>
      <c r="BB169" s="59"/>
      <c r="BC169" s="59"/>
      <c r="BD169" s="59"/>
      <c r="BE169" s="59"/>
      <c r="BF169" s="59"/>
      <c r="BG169" s="59"/>
      <c r="BH169" s="59"/>
    </row>
    <row r="170" spans="1:60" x14ac:dyDescent="0.25">
      <c r="A170" s="59"/>
      <c r="B170" s="59"/>
      <c r="C170" s="59"/>
      <c r="D170" s="59"/>
      <c r="E170" s="59"/>
      <c r="F170" s="59"/>
      <c r="G170" s="59"/>
      <c r="H170" s="59"/>
      <c r="I170" s="59"/>
      <c r="J170" s="59"/>
      <c r="K170" s="63"/>
      <c r="L170" s="59"/>
      <c r="M170" s="59"/>
      <c r="N170" s="59"/>
      <c r="O170" s="59"/>
      <c r="P170" s="59"/>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c r="AY170" s="59"/>
      <c r="AZ170" s="59"/>
      <c r="BA170" s="59"/>
      <c r="BB170" s="59"/>
      <c r="BC170" s="59"/>
      <c r="BD170" s="59"/>
      <c r="BE170" s="59"/>
      <c r="BF170" s="59"/>
      <c r="BG170" s="59"/>
      <c r="BH170" s="59"/>
    </row>
    <row r="171" spans="1:60" x14ac:dyDescent="0.25">
      <c r="A171" s="59"/>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c r="AY171" s="59"/>
      <c r="AZ171" s="59"/>
      <c r="BA171" s="59"/>
      <c r="BB171" s="59"/>
      <c r="BC171" s="59"/>
      <c r="BD171" s="59"/>
      <c r="BE171" s="59"/>
      <c r="BF171" s="59"/>
      <c r="BG171" s="59"/>
      <c r="BH171" s="59"/>
    </row>
    <row r="172" spans="1:60" x14ac:dyDescent="0.25">
      <c r="A172" s="59"/>
      <c r="B172" s="59"/>
      <c r="C172" s="59"/>
      <c r="D172" s="59"/>
      <c r="E172" s="59"/>
      <c r="F172" s="59"/>
      <c r="G172" s="59"/>
      <c r="H172" s="59"/>
      <c r="I172" s="59"/>
      <c r="J172" s="59"/>
      <c r="K172" s="59"/>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c r="AY172" s="59"/>
      <c r="AZ172" s="59"/>
      <c r="BA172" s="59"/>
      <c r="BB172" s="59"/>
      <c r="BC172" s="59"/>
      <c r="BD172" s="59"/>
      <c r="BE172" s="59"/>
      <c r="BF172" s="59"/>
      <c r="BG172" s="59"/>
      <c r="BH172" s="59"/>
    </row>
    <row r="173" spans="1:60" x14ac:dyDescent="0.25">
      <c r="A173" s="59"/>
      <c r="B173" s="59"/>
      <c r="C173" s="59"/>
      <c r="D173" s="59"/>
      <c r="E173" s="59"/>
      <c r="F173" s="59"/>
      <c r="G173" s="59"/>
      <c r="H173" s="59"/>
      <c r="I173" s="59"/>
      <c r="J173" s="59"/>
      <c r="K173" s="59"/>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c r="AZ173" s="59"/>
      <c r="BA173" s="59"/>
      <c r="BB173" s="59"/>
      <c r="BC173" s="59"/>
      <c r="BD173" s="59"/>
      <c r="BE173" s="59"/>
      <c r="BF173" s="59"/>
      <c r="BG173" s="59"/>
      <c r="BH173" s="59"/>
    </row>
    <row r="174" spans="1:60" x14ac:dyDescent="0.25">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c r="AZ174" s="59"/>
      <c r="BA174" s="59"/>
      <c r="BB174" s="59"/>
      <c r="BC174" s="59"/>
      <c r="BD174" s="59"/>
      <c r="BE174" s="59"/>
      <c r="BF174" s="59"/>
      <c r="BG174" s="59"/>
      <c r="BH174" s="59"/>
    </row>
    <row r="175" spans="1:60" x14ac:dyDescent="0.25">
      <c r="A175" s="59"/>
      <c r="B175" s="59"/>
      <c r="C175" s="59"/>
      <c r="D175" s="59"/>
      <c r="E175" s="59"/>
      <c r="F175" s="59"/>
      <c r="G175" s="59"/>
      <c r="H175" s="59"/>
      <c r="I175" s="59"/>
      <c r="J175" s="59"/>
      <c r="K175" s="59"/>
      <c r="L175" s="59"/>
      <c r="M175" s="59"/>
      <c r="N175" s="59"/>
      <c r="O175" s="59"/>
      <c r="P175" s="59"/>
      <c r="Q175" s="59"/>
      <c r="R175" s="59"/>
      <c r="S175" s="59"/>
      <c r="T175" s="59"/>
      <c r="U175" s="59"/>
      <c r="V175" s="59"/>
      <c r="W175" s="59"/>
      <c r="X175" s="59"/>
      <c r="Y175" s="59"/>
      <c r="Z175" s="59"/>
      <c r="AA175" s="59"/>
      <c r="AB175" s="59"/>
      <c r="AC175" s="59"/>
      <c r="AD175" s="59"/>
      <c r="AE175" s="59"/>
      <c r="AF175" s="59"/>
      <c r="AG175" s="59"/>
      <c r="AH175" s="59"/>
      <c r="AI175" s="59"/>
      <c r="AJ175" s="59"/>
      <c r="AK175" s="59"/>
      <c r="AL175" s="59"/>
      <c r="AM175" s="59"/>
      <c r="AN175" s="59"/>
      <c r="AO175" s="59"/>
      <c r="AP175" s="59"/>
      <c r="AQ175" s="59"/>
      <c r="AR175" s="59"/>
      <c r="AS175" s="59"/>
      <c r="AT175" s="59"/>
      <c r="AU175" s="59"/>
      <c r="AV175" s="59"/>
      <c r="AW175" s="59"/>
      <c r="AX175" s="59"/>
      <c r="AY175" s="59"/>
      <c r="AZ175" s="59"/>
      <c r="BA175" s="59"/>
      <c r="BB175" s="59"/>
      <c r="BC175" s="59"/>
      <c r="BD175" s="59"/>
      <c r="BE175" s="59"/>
      <c r="BF175" s="59"/>
      <c r="BG175" s="59"/>
      <c r="BH175" s="59"/>
    </row>
    <row r="176" spans="1:60" x14ac:dyDescent="0.25">
      <c r="A176" s="59"/>
      <c r="B176" s="59"/>
      <c r="C176" s="59"/>
      <c r="D176" s="59"/>
      <c r="E176" s="59"/>
      <c r="F176" s="59"/>
      <c r="G176" s="59"/>
      <c r="H176" s="59"/>
      <c r="I176" s="59"/>
      <c r="J176" s="59"/>
      <c r="K176" s="59"/>
      <c r="L176" s="59"/>
      <c r="M176" s="59"/>
      <c r="N176" s="59"/>
      <c r="O176" s="59"/>
      <c r="P176" s="59"/>
      <c r="Q176" s="59"/>
      <c r="R176" s="59"/>
      <c r="S176" s="59"/>
      <c r="T176" s="59"/>
      <c r="U176" s="59"/>
      <c r="V176" s="59"/>
      <c r="W176" s="59"/>
      <c r="X176" s="59"/>
      <c r="Y176" s="59"/>
      <c r="Z176" s="59"/>
      <c r="AA176" s="59"/>
      <c r="AB176" s="59"/>
      <c r="AC176" s="59"/>
      <c r="AD176" s="59"/>
      <c r="AE176" s="59"/>
      <c r="AF176" s="59"/>
      <c r="AG176" s="59"/>
      <c r="AH176" s="59"/>
      <c r="AI176" s="59"/>
      <c r="AJ176" s="59"/>
      <c r="AK176" s="59"/>
      <c r="AL176" s="59"/>
      <c r="AM176" s="59"/>
      <c r="AN176" s="59"/>
      <c r="AO176" s="59"/>
      <c r="AP176" s="59"/>
      <c r="AQ176" s="59"/>
      <c r="AR176" s="59"/>
      <c r="AS176" s="59"/>
      <c r="AT176" s="59"/>
      <c r="AU176" s="59"/>
      <c r="AV176" s="59"/>
      <c r="AW176" s="59"/>
      <c r="AX176" s="59"/>
      <c r="AY176" s="59"/>
      <c r="AZ176" s="59"/>
      <c r="BA176" s="59"/>
      <c r="BB176" s="59"/>
      <c r="BC176" s="59"/>
      <c r="BD176" s="59"/>
      <c r="BE176" s="59"/>
      <c r="BF176" s="59"/>
      <c r="BG176" s="59"/>
      <c r="BH176" s="59"/>
    </row>
    <row r="177" spans="1:60" x14ac:dyDescent="0.25">
      <c r="A177" s="59"/>
      <c r="B177" s="59"/>
      <c r="C177" s="59"/>
      <c r="D177" s="59"/>
      <c r="E177" s="59"/>
      <c r="F177" s="59"/>
      <c r="G177" s="59"/>
      <c r="H177" s="59"/>
      <c r="I177" s="59"/>
      <c r="J177" s="59"/>
      <c r="K177" s="59"/>
      <c r="L177" s="59"/>
      <c r="M177" s="59"/>
      <c r="N177" s="59"/>
      <c r="O177" s="59"/>
      <c r="P177" s="59"/>
      <c r="Q177" s="59"/>
      <c r="R177" s="59"/>
      <c r="S177" s="59"/>
      <c r="T177" s="59"/>
      <c r="U177" s="59"/>
      <c r="V177" s="59"/>
      <c r="W177" s="59"/>
      <c r="X177" s="59"/>
      <c r="Y177" s="59"/>
      <c r="Z177" s="59"/>
      <c r="AA177" s="59"/>
      <c r="AB177" s="59"/>
      <c r="AC177" s="59"/>
      <c r="AD177" s="59"/>
      <c r="AE177" s="59"/>
      <c r="AF177" s="59"/>
      <c r="AG177" s="59"/>
      <c r="AH177" s="59"/>
      <c r="AI177" s="59"/>
      <c r="AJ177" s="59"/>
      <c r="AK177" s="59"/>
      <c r="AL177" s="59"/>
      <c r="AM177" s="59"/>
      <c r="AN177" s="59"/>
      <c r="AO177" s="59"/>
      <c r="AP177" s="59"/>
      <c r="AQ177" s="59"/>
      <c r="AR177" s="59"/>
      <c r="AS177" s="59"/>
      <c r="AT177" s="59"/>
      <c r="AU177" s="59"/>
      <c r="AV177" s="59"/>
      <c r="AW177" s="59"/>
      <c r="AX177" s="59"/>
      <c r="AY177" s="59"/>
      <c r="AZ177" s="59"/>
      <c r="BA177" s="59"/>
      <c r="BB177" s="59"/>
      <c r="BC177" s="59"/>
      <c r="BD177" s="59"/>
      <c r="BE177" s="59"/>
      <c r="BF177" s="59"/>
      <c r="BG177" s="59"/>
      <c r="BH177" s="59"/>
    </row>
    <row r="178" spans="1:60" x14ac:dyDescent="0.25">
      <c r="A178" s="59"/>
      <c r="B178" s="59"/>
      <c r="C178" s="59"/>
      <c r="D178" s="59"/>
      <c r="E178" s="59"/>
      <c r="F178" s="59"/>
      <c r="G178" s="59"/>
      <c r="H178" s="59"/>
      <c r="I178" s="59"/>
      <c r="J178" s="59"/>
      <c r="K178" s="59"/>
      <c r="L178" s="59"/>
      <c r="M178" s="59"/>
      <c r="N178" s="59"/>
      <c r="O178" s="59"/>
      <c r="P178" s="59"/>
      <c r="Q178" s="59"/>
      <c r="R178" s="59"/>
      <c r="S178" s="59"/>
      <c r="T178" s="59"/>
      <c r="U178" s="59"/>
      <c r="V178" s="59"/>
      <c r="W178" s="59"/>
      <c r="X178" s="59"/>
      <c r="Y178" s="59"/>
      <c r="Z178" s="59"/>
      <c r="AA178" s="59"/>
      <c r="AB178" s="59"/>
      <c r="AC178" s="59"/>
      <c r="AD178" s="59"/>
      <c r="AE178" s="59"/>
      <c r="AF178" s="59"/>
      <c r="AG178" s="59"/>
      <c r="AH178" s="59"/>
      <c r="AI178" s="59"/>
      <c r="AJ178" s="59"/>
      <c r="AK178" s="59"/>
      <c r="AL178" s="59"/>
      <c r="AM178" s="59"/>
      <c r="AN178" s="59"/>
      <c r="AO178" s="59"/>
      <c r="AP178" s="59"/>
      <c r="AQ178" s="59"/>
      <c r="AR178" s="59"/>
      <c r="AS178" s="59"/>
      <c r="AT178" s="59"/>
      <c r="AU178" s="59"/>
      <c r="AV178" s="59"/>
      <c r="AW178" s="59"/>
      <c r="AX178" s="59"/>
      <c r="AY178" s="59"/>
      <c r="AZ178" s="59"/>
      <c r="BA178" s="59"/>
      <c r="BB178" s="59"/>
      <c r="BC178" s="59"/>
      <c r="BD178" s="59"/>
      <c r="BE178" s="59"/>
      <c r="BF178" s="59"/>
      <c r="BG178" s="59"/>
      <c r="BH178" s="59"/>
    </row>
    <row r="179" spans="1:60" x14ac:dyDescent="0.25">
      <c r="A179" s="59"/>
      <c r="B179" s="59"/>
      <c r="C179" s="59"/>
      <c r="D179" s="59"/>
      <c r="E179" s="59"/>
      <c r="F179" s="59"/>
      <c r="G179" s="59"/>
      <c r="H179" s="59"/>
      <c r="I179" s="59"/>
      <c r="J179" s="59"/>
      <c r="K179" s="59"/>
      <c r="L179" s="59"/>
      <c r="M179" s="59"/>
      <c r="N179" s="59"/>
      <c r="O179" s="59"/>
      <c r="P179" s="59"/>
      <c r="Q179" s="59"/>
      <c r="R179" s="59"/>
      <c r="S179" s="59"/>
      <c r="T179" s="59"/>
      <c r="U179" s="59"/>
      <c r="V179" s="59"/>
      <c r="W179" s="59"/>
      <c r="X179" s="59"/>
      <c r="Y179" s="59"/>
      <c r="Z179" s="59"/>
      <c r="AA179" s="59"/>
      <c r="AB179" s="59"/>
      <c r="AC179" s="59"/>
      <c r="AD179" s="59"/>
      <c r="AE179" s="59"/>
      <c r="AF179" s="59"/>
      <c r="AG179" s="59"/>
      <c r="AH179" s="59"/>
      <c r="AI179" s="59"/>
      <c r="AJ179" s="59"/>
      <c r="AK179" s="59"/>
      <c r="AL179" s="59"/>
      <c r="AM179" s="59"/>
      <c r="AN179" s="59"/>
      <c r="AO179" s="59"/>
      <c r="AP179" s="59"/>
      <c r="AQ179" s="59"/>
      <c r="AR179" s="59"/>
      <c r="AS179" s="59"/>
      <c r="AT179" s="59"/>
      <c r="AU179" s="59"/>
      <c r="AV179" s="59"/>
      <c r="AW179" s="59"/>
      <c r="AX179" s="59"/>
      <c r="AY179" s="59"/>
      <c r="AZ179" s="59"/>
      <c r="BA179" s="59"/>
      <c r="BB179" s="59"/>
      <c r="BC179" s="59"/>
      <c r="BD179" s="59"/>
      <c r="BE179" s="59"/>
      <c r="BF179" s="59"/>
      <c r="BG179" s="59"/>
      <c r="BH179" s="59"/>
    </row>
    <row r="180" spans="1:60" x14ac:dyDescent="0.25">
      <c r="A180" s="59"/>
      <c r="B180" s="59"/>
      <c r="C180" s="59"/>
      <c r="D180" s="59"/>
      <c r="E180" s="59"/>
      <c r="F180" s="59"/>
      <c r="G180" s="59"/>
      <c r="H180" s="59"/>
      <c r="I180" s="59"/>
      <c r="J180" s="59"/>
      <c r="K180" s="59"/>
      <c r="L180" s="59"/>
      <c r="M180" s="59"/>
      <c r="N180" s="59"/>
      <c r="O180" s="59"/>
      <c r="P180" s="59"/>
      <c r="Q180" s="59"/>
      <c r="R180" s="59"/>
      <c r="S180" s="59"/>
      <c r="T180" s="59"/>
      <c r="U180" s="59"/>
      <c r="V180" s="59"/>
      <c r="W180" s="59"/>
      <c r="X180" s="59"/>
      <c r="Y180" s="59"/>
      <c r="Z180" s="59"/>
      <c r="AA180" s="59"/>
      <c r="AB180" s="59"/>
      <c r="AC180" s="59"/>
      <c r="AD180" s="59"/>
      <c r="AE180" s="59"/>
      <c r="AF180" s="59"/>
      <c r="AG180" s="59"/>
      <c r="AH180" s="59"/>
      <c r="AI180" s="59"/>
      <c r="AJ180" s="59"/>
      <c r="AK180" s="59"/>
      <c r="AL180" s="59"/>
      <c r="AM180" s="59"/>
      <c r="AN180" s="59"/>
      <c r="AO180" s="59"/>
      <c r="AP180" s="59"/>
      <c r="AQ180" s="59"/>
      <c r="AR180" s="59"/>
      <c r="AS180" s="59"/>
      <c r="AT180" s="59"/>
      <c r="AU180" s="59"/>
      <c r="AV180" s="59"/>
      <c r="AW180" s="59"/>
      <c r="AX180" s="59"/>
      <c r="AY180" s="59"/>
      <c r="AZ180" s="59"/>
      <c r="BA180" s="59"/>
      <c r="BB180" s="59"/>
      <c r="BC180" s="59"/>
      <c r="BD180" s="59"/>
      <c r="BE180" s="59"/>
      <c r="BF180" s="59"/>
      <c r="BG180" s="59"/>
      <c r="BH180" s="59"/>
    </row>
    <row r="181" spans="1:60" x14ac:dyDescent="0.25">
      <c r="A181" s="59"/>
      <c r="B181" s="59"/>
      <c r="C181" s="59"/>
      <c r="D181" s="59"/>
      <c r="E181" s="59"/>
      <c r="F181" s="59"/>
      <c r="G181" s="59"/>
      <c r="H181" s="59"/>
      <c r="I181" s="59"/>
      <c r="J181" s="59"/>
      <c r="K181" s="59"/>
      <c r="L181" s="59"/>
      <c r="M181" s="59"/>
      <c r="N181" s="59"/>
      <c r="O181" s="59"/>
      <c r="P181" s="59"/>
      <c r="Q181" s="59"/>
      <c r="R181" s="59"/>
      <c r="S181" s="59"/>
      <c r="T181" s="59"/>
      <c r="U181" s="59"/>
      <c r="V181" s="59"/>
      <c r="W181" s="59"/>
      <c r="X181" s="59"/>
      <c r="Y181" s="59"/>
      <c r="Z181" s="59"/>
      <c r="AA181" s="59"/>
      <c r="AB181" s="59"/>
      <c r="AC181" s="59"/>
      <c r="AD181" s="59"/>
      <c r="AE181" s="59"/>
      <c r="AF181" s="59"/>
      <c r="AG181" s="59"/>
      <c r="AH181" s="59"/>
      <c r="AI181" s="59"/>
      <c r="AJ181" s="59"/>
      <c r="AK181" s="59"/>
      <c r="AL181" s="59"/>
      <c r="AM181" s="59"/>
      <c r="AN181" s="59"/>
      <c r="AO181" s="59"/>
      <c r="AP181" s="59"/>
      <c r="AQ181" s="59"/>
      <c r="AR181" s="59"/>
      <c r="AS181" s="59"/>
      <c r="AT181" s="59"/>
      <c r="AU181" s="59"/>
      <c r="AV181" s="59"/>
      <c r="AW181" s="59"/>
      <c r="AX181" s="59"/>
      <c r="AY181" s="59"/>
      <c r="AZ181" s="59"/>
      <c r="BA181" s="59"/>
      <c r="BB181" s="59"/>
      <c r="BC181" s="59"/>
      <c r="BD181" s="59"/>
      <c r="BE181" s="59"/>
      <c r="BF181" s="59"/>
      <c r="BG181" s="59"/>
      <c r="BH181" s="59"/>
    </row>
    <row r="182" spans="1:60" x14ac:dyDescent="0.25">
      <c r="A182" s="59"/>
      <c r="B182" s="59"/>
      <c r="C182" s="59"/>
      <c r="D182" s="59"/>
      <c r="E182" s="59"/>
      <c r="F182" s="59"/>
      <c r="G182" s="59"/>
      <c r="H182" s="59"/>
      <c r="I182" s="59"/>
      <c r="J182" s="59"/>
      <c r="K182" s="59"/>
      <c r="L182" s="59"/>
      <c r="M182" s="59"/>
      <c r="N182" s="59"/>
      <c r="O182" s="59"/>
      <c r="P182" s="59"/>
      <c r="Q182" s="59"/>
      <c r="R182" s="59"/>
      <c r="S182" s="59"/>
      <c r="T182" s="59"/>
      <c r="U182" s="59"/>
      <c r="V182" s="59"/>
      <c r="W182" s="59"/>
      <c r="X182" s="59"/>
      <c r="Y182" s="59"/>
      <c r="Z182" s="59"/>
      <c r="AA182" s="59"/>
      <c r="AB182" s="59"/>
      <c r="AC182" s="59"/>
      <c r="AD182" s="59"/>
      <c r="AE182" s="59"/>
      <c r="AF182" s="59"/>
      <c r="AG182" s="59"/>
      <c r="AH182" s="59"/>
      <c r="AI182" s="59"/>
      <c r="AJ182" s="59"/>
      <c r="AK182" s="59"/>
      <c r="AL182" s="59"/>
      <c r="AM182" s="59"/>
      <c r="AN182" s="59"/>
      <c r="AO182" s="59"/>
      <c r="AP182" s="59"/>
      <c r="AQ182" s="59"/>
      <c r="AR182" s="59"/>
      <c r="AS182" s="59"/>
      <c r="AT182" s="59"/>
      <c r="AU182" s="59"/>
      <c r="AV182" s="59"/>
      <c r="AW182" s="59"/>
      <c r="AX182" s="59"/>
      <c r="AY182" s="59"/>
      <c r="AZ182" s="59"/>
      <c r="BA182" s="59"/>
      <c r="BB182" s="59"/>
      <c r="BC182" s="59"/>
      <c r="BD182" s="59"/>
      <c r="BE182" s="59"/>
      <c r="BF182" s="59"/>
      <c r="BG182" s="59"/>
      <c r="BH182" s="59"/>
    </row>
    <row r="183" spans="1:60" x14ac:dyDescent="0.25">
      <c r="A183" s="59"/>
      <c r="B183" s="59"/>
      <c r="C183" s="59"/>
      <c r="D183" s="59"/>
      <c r="E183" s="59"/>
      <c r="F183" s="59"/>
      <c r="G183" s="59"/>
      <c r="H183" s="59"/>
      <c r="I183" s="59"/>
      <c r="J183" s="59"/>
      <c r="K183" s="59"/>
      <c r="L183" s="59"/>
      <c r="M183" s="59"/>
      <c r="N183" s="59"/>
      <c r="O183" s="59"/>
      <c r="P183" s="59"/>
      <c r="Q183" s="59"/>
      <c r="R183" s="59"/>
      <c r="S183" s="59"/>
      <c r="T183" s="59"/>
      <c r="U183" s="59"/>
      <c r="V183" s="59"/>
      <c r="W183" s="59"/>
      <c r="X183" s="59"/>
      <c r="Y183" s="59"/>
      <c r="Z183" s="59"/>
      <c r="AA183" s="59"/>
      <c r="AB183" s="59"/>
      <c r="AC183" s="59"/>
      <c r="AD183" s="59"/>
      <c r="AE183" s="59"/>
      <c r="AF183" s="59"/>
      <c r="AG183" s="59"/>
      <c r="AH183" s="59"/>
      <c r="AI183" s="59"/>
      <c r="AJ183" s="59"/>
      <c r="AK183" s="59"/>
      <c r="AL183" s="59"/>
      <c r="AM183" s="59"/>
      <c r="AN183" s="59"/>
      <c r="AO183" s="59"/>
      <c r="AP183" s="59"/>
      <c r="AQ183" s="59"/>
      <c r="AR183" s="59"/>
      <c r="AS183" s="59"/>
      <c r="AT183" s="59"/>
      <c r="AU183" s="59"/>
      <c r="AV183" s="59"/>
      <c r="AW183" s="59"/>
      <c r="AX183" s="59"/>
      <c r="AY183" s="59"/>
      <c r="AZ183" s="59"/>
      <c r="BA183" s="59"/>
      <c r="BB183" s="59"/>
      <c r="BC183" s="59"/>
      <c r="BD183" s="59"/>
      <c r="BE183" s="59"/>
      <c r="BF183" s="59"/>
      <c r="BG183" s="59"/>
      <c r="BH183" s="59"/>
    </row>
    <row r="184" spans="1:60" x14ac:dyDescent="0.25">
      <c r="A184" s="59"/>
      <c r="B184" s="59"/>
      <c r="C184" s="59"/>
      <c r="D184" s="59"/>
      <c r="E184" s="59"/>
      <c r="F184" s="59"/>
      <c r="G184" s="59"/>
      <c r="H184" s="59"/>
      <c r="I184" s="59"/>
      <c r="J184" s="59"/>
      <c r="K184" s="59"/>
      <c r="L184" s="59"/>
      <c r="M184" s="59"/>
      <c r="N184" s="59"/>
      <c r="O184" s="59"/>
      <c r="P184" s="59"/>
      <c r="Q184" s="59"/>
      <c r="R184" s="59"/>
      <c r="S184" s="59"/>
      <c r="T184" s="59"/>
      <c r="U184" s="59"/>
      <c r="V184" s="59"/>
      <c r="W184" s="59"/>
      <c r="X184" s="59"/>
      <c r="Y184" s="59"/>
      <c r="Z184" s="59"/>
      <c r="AA184" s="59"/>
      <c r="AB184" s="59"/>
      <c r="AC184" s="59"/>
      <c r="AD184" s="59"/>
      <c r="AE184" s="59"/>
      <c r="AF184" s="59"/>
      <c r="AG184" s="59"/>
      <c r="AH184" s="59"/>
      <c r="AI184" s="59"/>
      <c r="AJ184" s="59"/>
      <c r="AK184" s="59"/>
      <c r="AL184" s="59"/>
      <c r="AM184" s="59"/>
      <c r="AN184" s="59"/>
      <c r="AO184" s="59"/>
      <c r="AP184" s="59"/>
      <c r="AQ184" s="59"/>
      <c r="AR184" s="59"/>
      <c r="AS184" s="59"/>
      <c r="AT184" s="59"/>
      <c r="AU184" s="59"/>
      <c r="AV184" s="59"/>
      <c r="AW184" s="59"/>
      <c r="AX184" s="59"/>
      <c r="AY184" s="59"/>
      <c r="AZ184" s="59"/>
      <c r="BA184" s="59"/>
      <c r="BB184" s="59"/>
      <c r="BC184" s="59"/>
      <c r="BD184" s="59"/>
      <c r="BE184" s="59"/>
      <c r="BF184" s="59"/>
      <c r="BG184" s="59"/>
      <c r="BH184" s="59"/>
    </row>
    <row r="185" spans="1:60" x14ac:dyDescent="0.25">
      <c r="A185" s="59"/>
      <c r="B185" s="59"/>
      <c r="C185" s="59"/>
      <c r="D185" s="59"/>
      <c r="E185" s="59"/>
      <c r="F185" s="59"/>
      <c r="G185" s="59"/>
      <c r="H185" s="59"/>
      <c r="I185" s="59"/>
      <c r="J185" s="59"/>
      <c r="K185" s="59"/>
      <c r="L185" s="59"/>
      <c r="M185" s="59"/>
      <c r="N185" s="59"/>
      <c r="O185" s="59"/>
      <c r="P185" s="59"/>
      <c r="Q185" s="59"/>
      <c r="R185" s="59"/>
      <c r="S185" s="59"/>
      <c r="T185" s="59"/>
      <c r="U185" s="59"/>
      <c r="V185" s="59"/>
      <c r="W185" s="59"/>
      <c r="X185" s="59"/>
      <c r="Y185" s="59"/>
      <c r="Z185" s="59"/>
      <c r="AA185" s="59"/>
      <c r="AB185" s="59"/>
      <c r="AC185" s="59"/>
      <c r="AD185" s="59"/>
      <c r="AE185" s="59"/>
      <c r="AF185" s="59"/>
      <c r="AG185" s="59"/>
      <c r="AH185" s="59"/>
      <c r="AI185" s="59"/>
      <c r="AJ185" s="59"/>
      <c r="AK185" s="59"/>
      <c r="AL185" s="59"/>
      <c r="AM185" s="59"/>
      <c r="AN185" s="59"/>
      <c r="AO185" s="59"/>
      <c r="AP185" s="59"/>
      <c r="AQ185" s="59"/>
      <c r="AR185" s="59"/>
      <c r="AS185" s="59"/>
      <c r="AT185" s="59"/>
      <c r="AU185" s="59"/>
      <c r="AV185" s="59"/>
      <c r="AW185" s="59"/>
      <c r="AX185" s="59"/>
      <c r="AY185" s="59"/>
      <c r="AZ185" s="59"/>
      <c r="BA185" s="59"/>
      <c r="BB185" s="59"/>
      <c r="BC185" s="59"/>
      <c r="BD185" s="59"/>
      <c r="BE185" s="59"/>
      <c r="BF185" s="59"/>
      <c r="BG185" s="59"/>
      <c r="BH185" s="59"/>
    </row>
    <row r="186" spans="1:60" x14ac:dyDescent="0.25">
      <c r="A186" s="59"/>
      <c r="B186" s="59"/>
      <c r="C186" s="59"/>
      <c r="D186" s="59"/>
      <c r="E186" s="59"/>
      <c r="F186" s="59"/>
      <c r="G186" s="59"/>
      <c r="H186" s="59"/>
      <c r="I186" s="59"/>
      <c r="J186" s="59"/>
      <c r="K186" s="59"/>
      <c r="L186" s="59"/>
      <c r="M186" s="59"/>
      <c r="N186" s="59"/>
      <c r="O186" s="59"/>
      <c r="P186" s="59"/>
      <c r="Q186" s="59"/>
      <c r="R186" s="59"/>
      <c r="S186" s="59"/>
      <c r="T186" s="59"/>
      <c r="U186" s="59"/>
      <c r="V186" s="59"/>
      <c r="W186" s="59"/>
      <c r="X186" s="59"/>
      <c r="Y186" s="59"/>
      <c r="Z186" s="59"/>
      <c r="AA186" s="59"/>
      <c r="AB186" s="59"/>
      <c r="AC186" s="59"/>
      <c r="AD186" s="59"/>
      <c r="AE186" s="59"/>
      <c r="AF186" s="59"/>
      <c r="AG186" s="59"/>
      <c r="AH186" s="59"/>
      <c r="AI186" s="59"/>
      <c r="AJ186" s="59"/>
      <c r="AK186" s="59"/>
      <c r="AL186" s="59"/>
      <c r="AM186" s="59"/>
      <c r="AN186" s="59"/>
      <c r="AO186" s="59"/>
      <c r="AP186" s="59"/>
      <c r="AQ186" s="59"/>
      <c r="AR186" s="59"/>
      <c r="AS186" s="59"/>
      <c r="AT186" s="59"/>
      <c r="AU186" s="59"/>
      <c r="AV186" s="59"/>
      <c r="AW186" s="59"/>
      <c r="AX186" s="59"/>
      <c r="AY186" s="59"/>
      <c r="AZ186" s="59"/>
      <c r="BA186" s="59"/>
      <c r="BB186" s="59"/>
      <c r="BC186" s="59"/>
      <c r="BD186" s="59"/>
      <c r="BE186" s="59"/>
      <c r="BF186" s="59"/>
      <c r="BG186" s="59"/>
      <c r="BH186" s="59"/>
    </row>
    <row r="187" spans="1:60" x14ac:dyDescent="0.25">
      <c r="A187" s="59"/>
      <c r="B187" s="59"/>
      <c r="C187" s="59"/>
      <c r="D187" s="59"/>
      <c r="E187" s="59"/>
      <c r="F187" s="59"/>
      <c r="G187" s="59"/>
      <c r="H187" s="59"/>
      <c r="I187" s="59"/>
      <c r="J187" s="59"/>
      <c r="K187" s="59"/>
      <c r="L187" s="59"/>
      <c r="M187" s="59"/>
      <c r="N187" s="59"/>
      <c r="O187" s="59"/>
      <c r="P187" s="59"/>
      <c r="Q187" s="59"/>
      <c r="R187" s="59"/>
      <c r="S187" s="59"/>
      <c r="T187" s="59"/>
      <c r="U187" s="59"/>
      <c r="V187" s="59"/>
      <c r="W187" s="59"/>
      <c r="X187" s="59"/>
      <c r="Y187" s="59"/>
      <c r="Z187" s="59"/>
      <c r="AA187" s="59"/>
      <c r="AB187" s="59"/>
      <c r="AC187" s="59"/>
      <c r="AD187" s="59"/>
      <c r="AE187" s="59"/>
      <c r="AF187" s="59"/>
      <c r="AG187" s="59"/>
      <c r="AH187" s="59"/>
      <c r="AI187" s="59"/>
      <c r="AJ187" s="59"/>
      <c r="AK187" s="59"/>
      <c r="AL187" s="59"/>
      <c r="AM187" s="59"/>
      <c r="AN187" s="59"/>
      <c r="AO187" s="59"/>
      <c r="AP187" s="59"/>
      <c r="AQ187" s="59"/>
      <c r="AR187" s="59"/>
      <c r="AS187" s="59"/>
      <c r="AT187" s="59"/>
      <c r="AU187" s="59"/>
      <c r="AV187" s="59"/>
      <c r="AW187" s="59"/>
      <c r="AX187" s="59"/>
      <c r="AY187" s="59"/>
      <c r="AZ187" s="59"/>
      <c r="BA187" s="59"/>
      <c r="BB187" s="59"/>
      <c r="BC187" s="59"/>
      <c r="BD187" s="59"/>
      <c r="BE187" s="59"/>
      <c r="BF187" s="59"/>
      <c r="BG187" s="59"/>
      <c r="BH187" s="59"/>
    </row>
    <row r="188" spans="1:60" x14ac:dyDescent="0.25">
      <c r="A188" s="59"/>
      <c r="B188" s="59"/>
      <c r="C188" s="59"/>
      <c r="D188" s="59"/>
      <c r="E188" s="59"/>
      <c r="F188" s="59"/>
      <c r="G188" s="59"/>
      <c r="H188" s="59"/>
      <c r="I188" s="59"/>
      <c r="J188" s="59"/>
      <c r="K188" s="59"/>
      <c r="L188" s="59"/>
      <c r="M188" s="59"/>
      <c r="N188" s="59"/>
      <c r="O188" s="59"/>
      <c r="P188" s="59"/>
      <c r="Q188" s="59"/>
      <c r="R188" s="59"/>
      <c r="S188" s="59"/>
      <c r="T188" s="59"/>
      <c r="U188" s="59"/>
      <c r="V188" s="59"/>
      <c r="W188" s="59"/>
      <c r="X188" s="59"/>
      <c r="Y188" s="59"/>
      <c r="Z188" s="59"/>
      <c r="AA188" s="59"/>
      <c r="AB188" s="59"/>
      <c r="AC188" s="59"/>
      <c r="AD188" s="59"/>
      <c r="AE188" s="59"/>
      <c r="AF188" s="59"/>
      <c r="AG188" s="59"/>
      <c r="AH188" s="59"/>
      <c r="AI188" s="59"/>
      <c r="AJ188" s="59"/>
      <c r="AK188" s="59"/>
      <c r="AL188" s="59"/>
      <c r="AM188" s="59"/>
      <c r="AN188" s="59"/>
      <c r="AO188" s="59"/>
      <c r="AP188" s="59"/>
      <c r="AQ188" s="59"/>
      <c r="AR188" s="59"/>
      <c r="AS188" s="59"/>
      <c r="AT188" s="59"/>
      <c r="AU188" s="59"/>
      <c r="AV188" s="59"/>
      <c r="AW188" s="59"/>
      <c r="AX188" s="59"/>
      <c r="AY188" s="59"/>
      <c r="AZ188" s="59"/>
      <c r="BA188" s="59"/>
      <c r="BB188" s="59"/>
      <c r="BC188" s="59"/>
      <c r="BD188" s="59"/>
      <c r="BE188" s="59"/>
      <c r="BF188" s="59"/>
      <c r="BG188" s="59"/>
      <c r="BH188" s="59"/>
    </row>
    <row r="189" spans="1:60" x14ac:dyDescent="0.25">
      <c r="A189" s="59"/>
      <c r="B189" s="59"/>
      <c r="C189" s="59"/>
      <c r="D189" s="59"/>
      <c r="E189" s="59"/>
      <c r="F189" s="59"/>
      <c r="G189" s="59"/>
      <c r="H189" s="59"/>
      <c r="I189" s="59"/>
      <c r="J189" s="59"/>
      <c r="K189" s="59"/>
      <c r="L189" s="59"/>
      <c r="M189" s="59"/>
      <c r="N189" s="59"/>
      <c r="O189" s="59"/>
      <c r="P189" s="59"/>
      <c r="Q189" s="59"/>
      <c r="R189" s="59"/>
      <c r="S189" s="59"/>
      <c r="T189" s="59"/>
      <c r="U189" s="59"/>
      <c r="V189" s="59"/>
      <c r="W189" s="59"/>
      <c r="X189" s="59"/>
      <c r="Y189" s="59"/>
      <c r="Z189" s="59"/>
      <c r="AA189" s="59"/>
      <c r="AB189" s="59"/>
      <c r="AC189" s="59"/>
      <c r="AD189" s="59"/>
      <c r="AE189" s="59"/>
      <c r="AF189" s="59"/>
      <c r="AG189" s="59"/>
      <c r="AH189" s="59"/>
      <c r="AI189" s="59"/>
      <c r="AJ189" s="59"/>
      <c r="AK189" s="59"/>
      <c r="AL189" s="59"/>
      <c r="AM189" s="59"/>
      <c r="AN189" s="59"/>
      <c r="AO189" s="59"/>
      <c r="AP189" s="59"/>
      <c r="AQ189" s="59"/>
      <c r="AR189" s="59"/>
      <c r="AS189" s="59"/>
      <c r="AT189" s="59"/>
      <c r="AU189" s="59"/>
      <c r="AV189" s="59"/>
      <c r="AW189" s="59"/>
      <c r="AX189" s="59"/>
      <c r="AY189" s="59"/>
      <c r="AZ189" s="59"/>
      <c r="BA189" s="59"/>
      <c r="BB189" s="59"/>
      <c r="BC189" s="59"/>
      <c r="BD189" s="59"/>
      <c r="BE189" s="59"/>
      <c r="BF189" s="59"/>
      <c r="BG189" s="59"/>
      <c r="BH189" s="59"/>
    </row>
    <row r="190" spans="1:60" x14ac:dyDescent="0.25">
      <c r="A190" s="59"/>
      <c r="B190" s="59"/>
      <c r="C190" s="59"/>
      <c r="D190" s="59"/>
      <c r="E190" s="59"/>
      <c r="F190" s="59"/>
      <c r="G190" s="59"/>
      <c r="H190" s="59"/>
      <c r="I190" s="59"/>
      <c r="J190" s="59"/>
      <c r="K190" s="59"/>
      <c r="L190" s="59"/>
      <c r="M190" s="59"/>
      <c r="N190" s="59"/>
      <c r="O190" s="59"/>
      <c r="P190" s="59"/>
      <c r="Q190" s="59"/>
      <c r="R190" s="59"/>
      <c r="S190" s="59"/>
      <c r="T190" s="59"/>
      <c r="U190" s="59"/>
      <c r="V190" s="59"/>
      <c r="W190" s="59"/>
      <c r="X190" s="59"/>
      <c r="Y190" s="59"/>
      <c r="Z190" s="59"/>
      <c r="AA190" s="59"/>
      <c r="AB190" s="59"/>
      <c r="AC190" s="59"/>
      <c r="AD190" s="59"/>
      <c r="AE190" s="59"/>
      <c r="AF190" s="59"/>
      <c r="AG190" s="59"/>
      <c r="AH190" s="59"/>
      <c r="AI190" s="59"/>
      <c r="AJ190" s="59"/>
      <c r="AK190" s="59"/>
      <c r="AL190" s="59"/>
      <c r="AM190" s="59"/>
      <c r="AN190" s="59"/>
      <c r="AO190" s="59"/>
      <c r="AP190" s="59"/>
      <c r="AQ190" s="59"/>
      <c r="AR190" s="59"/>
      <c r="AS190" s="59"/>
      <c r="AT190" s="59"/>
      <c r="AU190" s="59"/>
      <c r="AV190" s="59"/>
      <c r="AW190" s="59"/>
      <c r="AX190" s="59"/>
      <c r="AY190" s="59"/>
      <c r="AZ190" s="59"/>
      <c r="BA190" s="59"/>
      <c r="BB190" s="59"/>
      <c r="BC190" s="59"/>
      <c r="BD190" s="59"/>
      <c r="BE190" s="59"/>
      <c r="BF190" s="59"/>
      <c r="BG190" s="59"/>
      <c r="BH190" s="59"/>
    </row>
    <row r="191" spans="1:60" x14ac:dyDescent="0.25">
      <c r="A191" s="59"/>
      <c r="B191" s="59"/>
      <c r="C191" s="59"/>
      <c r="D191" s="59"/>
      <c r="E191" s="59"/>
      <c r="F191" s="59"/>
      <c r="G191" s="59"/>
      <c r="H191" s="59"/>
      <c r="I191" s="59"/>
      <c r="J191" s="59"/>
      <c r="K191" s="59"/>
      <c r="L191" s="59"/>
      <c r="M191" s="59"/>
      <c r="N191" s="59"/>
      <c r="O191" s="59"/>
      <c r="P191" s="59"/>
      <c r="Q191" s="59"/>
      <c r="R191" s="59"/>
      <c r="S191" s="59"/>
      <c r="T191" s="59"/>
      <c r="U191" s="59"/>
      <c r="V191" s="59"/>
      <c r="W191" s="59"/>
      <c r="X191" s="59"/>
      <c r="Y191" s="59"/>
      <c r="Z191" s="59"/>
      <c r="AA191" s="59"/>
      <c r="AB191" s="59"/>
      <c r="AC191" s="59"/>
      <c r="AD191" s="59"/>
      <c r="AE191" s="59"/>
      <c r="AF191" s="59"/>
      <c r="AG191" s="59"/>
      <c r="AH191" s="59"/>
      <c r="AI191" s="59"/>
      <c r="AJ191" s="59"/>
      <c r="AK191" s="59"/>
      <c r="AL191" s="59"/>
      <c r="AM191" s="59"/>
      <c r="AN191" s="59"/>
      <c r="AO191" s="59"/>
      <c r="AP191" s="59"/>
      <c r="AQ191" s="59"/>
      <c r="AR191" s="59"/>
      <c r="AS191" s="59"/>
      <c r="AT191" s="59"/>
      <c r="AU191" s="59"/>
      <c r="AV191" s="59"/>
      <c r="AW191" s="59"/>
      <c r="AX191" s="59"/>
      <c r="AY191" s="59"/>
      <c r="AZ191" s="59"/>
      <c r="BA191" s="59"/>
      <c r="BB191" s="59"/>
      <c r="BC191" s="59"/>
      <c r="BD191" s="59"/>
      <c r="BE191" s="59"/>
      <c r="BF191" s="59"/>
      <c r="BG191" s="59"/>
      <c r="BH191" s="59"/>
    </row>
    <row r="192" spans="1:60" x14ac:dyDescent="0.25">
      <c r="A192" s="59"/>
      <c r="B192" s="59"/>
      <c r="C192" s="59"/>
      <c r="D192" s="59"/>
      <c r="E192" s="59"/>
      <c r="F192" s="59"/>
      <c r="G192" s="59"/>
      <c r="H192" s="59"/>
      <c r="I192" s="59"/>
      <c r="J192" s="59"/>
      <c r="K192" s="59"/>
      <c r="L192" s="59"/>
      <c r="M192" s="59"/>
      <c r="N192" s="59"/>
      <c r="O192" s="59"/>
      <c r="P192" s="59"/>
      <c r="Q192" s="59"/>
      <c r="R192" s="59"/>
      <c r="S192" s="59"/>
      <c r="T192" s="59"/>
      <c r="U192" s="59"/>
      <c r="V192" s="59"/>
      <c r="W192" s="59"/>
      <c r="X192" s="59"/>
      <c r="Y192" s="59"/>
      <c r="Z192" s="59"/>
      <c r="AA192" s="59"/>
      <c r="AB192" s="59"/>
      <c r="AC192" s="59"/>
      <c r="AD192" s="59"/>
      <c r="AE192" s="59"/>
      <c r="AF192" s="59"/>
      <c r="AG192" s="59"/>
      <c r="AH192" s="59"/>
      <c r="AI192" s="59"/>
      <c r="AJ192" s="59"/>
      <c r="AK192" s="59"/>
      <c r="AL192" s="59"/>
      <c r="AM192" s="59"/>
      <c r="AN192" s="59"/>
      <c r="AO192" s="59"/>
      <c r="AP192" s="59"/>
      <c r="AQ192" s="59"/>
      <c r="AR192" s="59"/>
      <c r="AS192" s="59"/>
      <c r="AT192" s="59"/>
      <c r="AU192" s="59"/>
      <c r="AV192" s="59"/>
      <c r="AW192" s="59"/>
      <c r="AX192" s="59"/>
      <c r="AY192" s="59"/>
      <c r="AZ192" s="59"/>
      <c r="BA192" s="59"/>
      <c r="BB192" s="59"/>
      <c r="BC192" s="59"/>
      <c r="BD192" s="59"/>
      <c r="BE192" s="59"/>
      <c r="BF192" s="59"/>
      <c r="BG192" s="59"/>
      <c r="BH192" s="59"/>
    </row>
    <row r="193" spans="1:60" x14ac:dyDescent="0.25">
      <c r="A193" s="59"/>
      <c r="B193" s="59"/>
      <c r="C193" s="59"/>
      <c r="D193" s="59"/>
      <c r="E193" s="59"/>
      <c r="F193" s="59"/>
      <c r="G193" s="59"/>
      <c r="H193" s="59"/>
      <c r="I193" s="59"/>
      <c r="J193" s="59"/>
      <c r="K193" s="59"/>
      <c r="L193" s="59"/>
      <c r="M193" s="59"/>
      <c r="N193" s="59"/>
      <c r="O193" s="59"/>
      <c r="P193" s="59"/>
      <c r="Q193" s="59"/>
      <c r="R193" s="59"/>
      <c r="S193" s="59"/>
      <c r="T193" s="59"/>
      <c r="U193" s="59"/>
      <c r="V193" s="59"/>
      <c r="W193" s="59"/>
      <c r="X193" s="59"/>
      <c r="Y193" s="59"/>
      <c r="Z193" s="59"/>
      <c r="AA193" s="59"/>
      <c r="AB193" s="59"/>
      <c r="AC193" s="59"/>
      <c r="AD193" s="59"/>
      <c r="AE193" s="59"/>
      <c r="AF193" s="59"/>
      <c r="AG193" s="59"/>
      <c r="AH193" s="59"/>
      <c r="AI193" s="59"/>
      <c r="AJ193" s="59"/>
      <c r="AK193" s="59"/>
      <c r="AL193" s="59"/>
      <c r="AM193" s="59"/>
      <c r="AN193" s="59"/>
      <c r="AO193" s="59"/>
      <c r="AP193" s="59"/>
      <c r="AQ193" s="59"/>
      <c r="AR193" s="59"/>
      <c r="AS193" s="59"/>
      <c r="AT193" s="59"/>
      <c r="AU193" s="59"/>
      <c r="AV193" s="59"/>
      <c r="AW193" s="59"/>
      <c r="AX193" s="59"/>
      <c r="AY193" s="59"/>
      <c r="AZ193" s="59"/>
      <c r="BA193" s="59"/>
      <c r="BB193" s="59"/>
      <c r="BC193" s="59"/>
      <c r="BD193" s="59"/>
      <c r="BE193" s="59"/>
      <c r="BF193" s="59"/>
      <c r="BG193" s="59"/>
      <c r="BH193" s="59"/>
    </row>
    <row r="194" spans="1:60" x14ac:dyDescent="0.25">
      <c r="A194" s="59"/>
      <c r="B194" s="59"/>
      <c r="C194" s="59"/>
      <c r="D194" s="59"/>
      <c r="E194" s="59"/>
      <c r="F194" s="59"/>
      <c r="G194" s="59"/>
      <c r="H194" s="59"/>
      <c r="I194" s="59"/>
      <c r="J194" s="59"/>
      <c r="K194" s="59"/>
      <c r="L194" s="59"/>
      <c r="M194" s="59"/>
      <c r="N194" s="59"/>
      <c r="O194" s="59"/>
      <c r="P194" s="59"/>
      <c r="Q194" s="59"/>
      <c r="R194" s="59"/>
      <c r="S194" s="59"/>
      <c r="T194" s="59"/>
      <c r="U194" s="59"/>
      <c r="V194" s="59"/>
      <c r="W194" s="59"/>
      <c r="X194" s="59"/>
      <c r="Y194" s="59"/>
      <c r="Z194" s="59"/>
      <c r="AA194" s="59"/>
      <c r="AB194" s="59"/>
      <c r="AC194" s="59"/>
      <c r="AD194" s="59"/>
      <c r="AE194" s="59"/>
      <c r="AF194" s="59"/>
      <c r="AG194" s="59"/>
      <c r="AH194" s="59"/>
      <c r="AI194" s="59"/>
      <c r="AJ194" s="59"/>
      <c r="AK194" s="59"/>
      <c r="AL194" s="59"/>
      <c r="AM194" s="59"/>
      <c r="AN194" s="59"/>
      <c r="AO194" s="59"/>
      <c r="AP194" s="59"/>
      <c r="AQ194" s="59"/>
      <c r="AR194" s="59"/>
      <c r="AS194" s="59"/>
      <c r="AT194" s="59"/>
      <c r="AU194" s="59"/>
      <c r="AV194" s="59"/>
      <c r="AW194" s="59"/>
      <c r="AX194" s="59"/>
      <c r="AY194" s="59"/>
      <c r="AZ194" s="59"/>
      <c r="BA194" s="59"/>
      <c r="BB194" s="59"/>
      <c r="BC194" s="59"/>
      <c r="BD194" s="59"/>
      <c r="BE194" s="59"/>
      <c r="BF194" s="59"/>
      <c r="BG194" s="59"/>
      <c r="BH194" s="59"/>
    </row>
    <row r="195" spans="1:60" x14ac:dyDescent="0.25">
      <c r="A195" s="59"/>
      <c r="B195" s="59"/>
      <c r="C195" s="59"/>
      <c r="D195" s="59"/>
      <c r="E195" s="59"/>
      <c r="F195" s="59"/>
      <c r="G195" s="59"/>
      <c r="H195" s="59"/>
      <c r="I195" s="59"/>
      <c r="J195" s="59"/>
      <c r="K195" s="59"/>
      <c r="L195" s="59"/>
      <c r="M195" s="59"/>
      <c r="N195" s="59"/>
      <c r="O195" s="59"/>
      <c r="P195" s="59"/>
      <c r="Q195" s="59"/>
      <c r="R195" s="59"/>
      <c r="S195" s="59"/>
      <c r="T195" s="59"/>
      <c r="U195" s="59"/>
      <c r="V195" s="59"/>
      <c r="W195" s="59"/>
      <c r="X195" s="59"/>
      <c r="Y195" s="59"/>
      <c r="Z195" s="59"/>
      <c r="AA195" s="59"/>
      <c r="AB195" s="59"/>
      <c r="AC195" s="59"/>
      <c r="AD195" s="59"/>
      <c r="AE195" s="59"/>
      <c r="AF195" s="59"/>
      <c r="AG195" s="59"/>
      <c r="AH195" s="59"/>
      <c r="AI195" s="59"/>
      <c r="AJ195" s="59"/>
      <c r="AK195" s="59"/>
      <c r="AL195" s="59"/>
      <c r="AM195" s="59"/>
      <c r="AN195" s="59"/>
      <c r="AO195" s="59"/>
      <c r="AP195" s="59"/>
      <c r="AQ195" s="59"/>
      <c r="AR195" s="59"/>
      <c r="AS195" s="59"/>
      <c r="AT195" s="59"/>
      <c r="AU195" s="59"/>
      <c r="AV195" s="59"/>
      <c r="AW195" s="59"/>
      <c r="AX195" s="59"/>
      <c r="AY195" s="59"/>
      <c r="AZ195" s="59"/>
      <c r="BA195" s="59"/>
      <c r="BB195" s="59"/>
      <c r="BC195" s="59"/>
      <c r="BD195" s="59"/>
      <c r="BE195" s="59"/>
      <c r="BF195" s="59"/>
      <c r="BG195" s="59"/>
      <c r="BH195" s="59"/>
    </row>
    <row r="196" spans="1:60" x14ac:dyDescent="0.25">
      <c r="A196" s="59"/>
      <c r="B196" s="59"/>
      <c r="C196" s="59"/>
      <c r="D196" s="59"/>
      <c r="E196" s="59"/>
      <c r="F196" s="59"/>
      <c r="G196" s="59"/>
      <c r="H196" s="59"/>
      <c r="I196" s="59"/>
      <c r="J196" s="59"/>
      <c r="K196" s="59"/>
      <c r="L196" s="59"/>
      <c r="M196" s="59"/>
      <c r="N196" s="59"/>
      <c r="O196" s="59"/>
      <c r="P196" s="59"/>
      <c r="Q196" s="59"/>
      <c r="R196" s="59"/>
      <c r="S196" s="59"/>
      <c r="T196" s="59"/>
      <c r="U196" s="59"/>
      <c r="V196" s="59"/>
      <c r="W196" s="59"/>
      <c r="X196" s="59"/>
      <c r="Y196" s="59"/>
      <c r="Z196" s="59"/>
      <c r="AA196" s="59"/>
      <c r="AB196" s="59"/>
      <c r="AC196" s="59"/>
      <c r="AD196" s="59"/>
      <c r="AE196" s="59"/>
      <c r="AF196" s="59"/>
      <c r="AG196" s="59"/>
      <c r="AH196" s="59"/>
      <c r="AI196" s="59"/>
      <c r="AJ196" s="59"/>
      <c r="AK196" s="59"/>
      <c r="AL196" s="59"/>
      <c r="AM196" s="59"/>
      <c r="AN196" s="59"/>
      <c r="AO196" s="59"/>
      <c r="AP196" s="59"/>
      <c r="AQ196" s="59"/>
      <c r="AR196" s="59"/>
      <c r="AS196" s="59"/>
      <c r="AT196" s="59"/>
      <c r="AU196" s="59"/>
      <c r="AV196" s="59"/>
      <c r="AW196" s="59"/>
      <c r="AX196" s="59"/>
      <c r="AY196" s="59"/>
      <c r="AZ196" s="59"/>
      <c r="BA196" s="59"/>
      <c r="BB196" s="59"/>
      <c r="BC196" s="59"/>
      <c r="BD196" s="59"/>
      <c r="BE196" s="59"/>
      <c r="BF196" s="59"/>
      <c r="BG196" s="59"/>
      <c r="BH196" s="59"/>
    </row>
    <row r="197" spans="1:60" x14ac:dyDescent="0.25">
      <c r="A197" s="59"/>
      <c r="B197" s="59"/>
      <c r="C197" s="59"/>
      <c r="D197" s="59"/>
      <c r="E197" s="59"/>
      <c r="F197" s="59"/>
      <c r="G197" s="59"/>
      <c r="H197" s="59"/>
      <c r="I197" s="59"/>
      <c r="J197" s="59"/>
      <c r="K197" s="59"/>
      <c r="L197" s="59"/>
      <c r="M197" s="59"/>
      <c r="N197" s="59"/>
      <c r="O197" s="59"/>
      <c r="P197" s="59"/>
      <c r="Q197" s="59"/>
      <c r="R197" s="59"/>
      <c r="S197" s="59"/>
      <c r="T197" s="59"/>
      <c r="U197" s="59"/>
      <c r="V197" s="59"/>
      <c r="W197" s="59"/>
      <c r="X197" s="59"/>
      <c r="Y197" s="59"/>
      <c r="Z197" s="59"/>
      <c r="AA197" s="59"/>
      <c r="AB197" s="59"/>
      <c r="AC197" s="59"/>
      <c r="AD197" s="59"/>
      <c r="AE197" s="59"/>
      <c r="AF197" s="59"/>
      <c r="AG197" s="59"/>
      <c r="AH197" s="59"/>
      <c r="AI197" s="59"/>
      <c r="AJ197" s="59"/>
      <c r="AK197" s="59"/>
      <c r="AL197" s="59"/>
      <c r="AM197" s="59"/>
      <c r="AN197" s="59"/>
      <c r="AO197" s="59"/>
      <c r="AP197" s="59"/>
      <c r="AQ197" s="59"/>
      <c r="AR197" s="59"/>
      <c r="AS197" s="59"/>
      <c r="AT197" s="59"/>
      <c r="AU197" s="59"/>
      <c r="AV197" s="59"/>
      <c r="AW197" s="59"/>
      <c r="AX197" s="59"/>
      <c r="AY197" s="59"/>
      <c r="AZ197" s="59"/>
      <c r="BA197" s="59"/>
      <c r="BB197" s="59"/>
      <c r="BC197" s="59"/>
      <c r="BD197" s="59"/>
      <c r="BE197" s="59"/>
      <c r="BF197" s="59"/>
      <c r="BG197" s="59"/>
      <c r="BH197" s="59"/>
    </row>
    <row r="198" spans="1:60" x14ac:dyDescent="0.25">
      <c r="A198" s="59"/>
      <c r="B198" s="59"/>
      <c r="C198" s="59"/>
      <c r="D198" s="59"/>
      <c r="E198" s="59"/>
      <c r="F198" s="59"/>
      <c r="G198" s="59"/>
      <c r="H198" s="59"/>
      <c r="I198" s="59"/>
      <c r="J198" s="59"/>
      <c r="K198" s="59"/>
      <c r="L198" s="59"/>
      <c r="M198" s="59"/>
      <c r="N198" s="59"/>
      <c r="O198" s="59"/>
      <c r="P198" s="59"/>
      <c r="Q198" s="59"/>
      <c r="R198" s="59"/>
      <c r="S198" s="59"/>
      <c r="T198" s="59"/>
      <c r="U198" s="59"/>
      <c r="V198" s="59"/>
      <c r="W198" s="59"/>
      <c r="X198" s="59"/>
      <c r="Y198" s="59"/>
      <c r="Z198" s="59"/>
      <c r="AA198" s="59"/>
      <c r="AB198" s="59"/>
      <c r="AC198" s="59"/>
      <c r="AD198" s="59"/>
      <c r="AE198" s="59"/>
      <c r="AF198" s="59"/>
      <c r="AG198" s="59"/>
      <c r="AH198" s="59"/>
      <c r="AI198" s="59"/>
      <c r="AJ198" s="59"/>
      <c r="AK198" s="59"/>
      <c r="AL198" s="59"/>
      <c r="AM198" s="59"/>
      <c r="AN198" s="59"/>
      <c r="AO198" s="59"/>
      <c r="AP198" s="59"/>
      <c r="AQ198" s="59"/>
      <c r="AR198" s="59"/>
      <c r="AS198" s="59"/>
      <c r="AT198" s="59"/>
      <c r="AU198" s="59"/>
      <c r="AV198" s="59"/>
      <c r="AW198" s="59"/>
      <c r="AX198" s="59"/>
      <c r="AY198" s="59"/>
      <c r="AZ198" s="59"/>
      <c r="BA198" s="59"/>
      <c r="BB198" s="59"/>
      <c r="BC198" s="59"/>
      <c r="BD198" s="59"/>
      <c r="BE198" s="59"/>
      <c r="BF198" s="59"/>
      <c r="BG198" s="59"/>
      <c r="BH198" s="59"/>
    </row>
    <row r="199" spans="1:60" x14ac:dyDescent="0.25">
      <c r="A199" s="59"/>
      <c r="B199" s="59"/>
      <c r="C199" s="59"/>
      <c r="D199" s="59"/>
      <c r="E199" s="59"/>
      <c r="F199" s="59"/>
      <c r="G199" s="59"/>
      <c r="H199" s="59"/>
      <c r="I199" s="59"/>
      <c r="J199" s="59"/>
      <c r="K199" s="59"/>
      <c r="L199" s="59"/>
      <c r="M199" s="59"/>
      <c r="N199" s="59"/>
      <c r="O199" s="59"/>
      <c r="P199" s="59"/>
      <c r="Q199" s="59"/>
      <c r="R199" s="59"/>
      <c r="S199" s="59"/>
      <c r="T199" s="59"/>
      <c r="U199" s="59"/>
      <c r="V199" s="59"/>
      <c r="W199" s="59"/>
      <c r="X199" s="59"/>
      <c r="Y199" s="59"/>
      <c r="Z199" s="59"/>
      <c r="AA199" s="59"/>
      <c r="AB199" s="59"/>
      <c r="AC199" s="59"/>
      <c r="AD199" s="59"/>
      <c r="AE199" s="59"/>
      <c r="AF199" s="59"/>
      <c r="AG199" s="59"/>
      <c r="AH199" s="59"/>
      <c r="AI199" s="59"/>
      <c r="AJ199" s="59"/>
      <c r="AK199" s="59"/>
      <c r="AL199" s="59"/>
      <c r="AM199" s="59"/>
      <c r="AN199" s="59"/>
      <c r="AO199" s="59"/>
      <c r="AP199" s="59"/>
      <c r="AQ199" s="59"/>
      <c r="AR199" s="59"/>
      <c r="AS199" s="59"/>
      <c r="AT199" s="59"/>
      <c r="AU199" s="59"/>
      <c r="AV199" s="59"/>
      <c r="AW199" s="59"/>
      <c r="AX199" s="59"/>
      <c r="AY199" s="59"/>
      <c r="AZ199" s="59"/>
      <c r="BA199" s="59"/>
      <c r="BB199" s="59"/>
      <c r="BC199" s="59"/>
      <c r="BD199" s="59"/>
      <c r="BE199" s="59"/>
      <c r="BF199" s="59"/>
      <c r="BG199" s="59"/>
      <c r="BH199" s="59"/>
    </row>
    <row r="200" spans="1:60" x14ac:dyDescent="0.25">
      <c r="A200" s="59"/>
      <c r="B200" s="59"/>
      <c r="C200" s="59"/>
      <c r="D200" s="59"/>
      <c r="E200" s="59"/>
      <c r="F200" s="59"/>
      <c r="G200" s="59"/>
      <c r="H200" s="59"/>
      <c r="I200" s="59"/>
      <c r="J200" s="59"/>
      <c r="K200" s="59"/>
      <c r="L200" s="59"/>
      <c r="M200" s="59"/>
      <c r="N200" s="59"/>
      <c r="O200" s="59"/>
      <c r="P200" s="59"/>
      <c r="Q200" s="59"/>
      <c r="R200" s="59"/>
      <c r="S200" s="59"/>
      <c r="T200" s="59"/>
      <c r="U200" s="59"/>
      <c r="V200" s="59"/>
      <c r="W200" s="59"/>
      <c r="X200" s="59"/>
      <c r="Y200" s="59"/>
      <c r="Z200" s="59"/>
      <c r="AA200" s="59"/>
      <c r="AB200" s="59"/>
      <c r="AC200" s="59"/>
      <c r="AD200" s="59"/>
      <c r="AE200" s="59"/>
      <c r="AF200" s="59"/>
      <c r="AG200" s="59"/>
      <c r="AH200" s="59"/>
      <c r="AI200" s="59"/>
      <c r="AJ200" s="59"/>
      <c r="AK200" s="59"/>
      <c r="AL200" s="59"/>
      <c r="AM200" s="59"/>
      <c r="AN200" s="59"/>
      <c r="AO200" s="59"/>
      <c r="AP200" s="59"/>
      <c r="AQ200" s="59"/>
      <c r="AR200" s="59"/>
      <c r="AS200" s="59"/>
      <c r="AT200" s="59"/>
      <c r="AU200" s="59"/>
      <c r="AV200" s="59"/>
      <c r="AW200" s="59"/>
      <c r="AX200" s="59"/>
      <c r="AY200" s="59"/>
      <c r="AZ200" s="59"/>
      <c r="BA200" s="59"/>
      <c r="BB200" s="59"/>
      <c r="BC200" s="59"/>
      <c r="BD200" s="59"/>
      <c r="BE200" s="59"/>
      <c r="BF200" s="59"/>
      <c r="BG200" s="59"/>
      <c r="BH200" s="59"/>
    </row>
    <row r="201" spans="1:60" x14ac:dyDescent="0.25">
      <c r="A201" s="59"/>
      <c r="B201" s="59"/>
      <c r="C201" s="59"/>
      <c r="D201" s="59"/>
      <c r="E201" s="59"/>
      <c r="F201" s="59"/>
      <c r="G201" s="59"/>
      <c r="H201" s="59"/>
      <c r="I201" s="59"/>
      <c r="J201" s="59"/>
      <c r="K201" s="59"/>
      <c r="L201" s="59"/>
      <c r="M201" s="59"/>
      <c r="N201" s="59"/>
      <c r="O201" s="59"/>
      <c r="P201" s="59"/>
      <c r="Q201" s="59"/>
      <c r="R201" s="59"/>
      <c r="S201" s="59"/>
      <c r="T201" s="59"/>
      <c r="U201" s="59"/>
      <c r="V201" s="59"/>
      <c r="W201" s="59"/>
      <c r="X201" s="59"/>
      <c r="Y201" s="59"/>
      <c r="Z201" s="59"/>
      <c r="AA201" s="59"/>
      <c r="AB201" s="59"/>
      <c r="AC201" s="59"/>
      <c r="AD201" s="59"/>
      <c r="AE201" s="59"/>
      <c r="AF201" s="59"/>
      <c r="AG201" s="59"/>
      <c r="AH201" s="59"/>
      <c r="AI201" s="59"/>
      <c r="AJ201" s="59"/>
      <c r="AK201" s="59"/>
      <c r="AL201" s="59"/>
      <c r="AM201" s="59"/>
      <c r="AN201" s="59"/>
      <c r="AO201" s="59"/>
      <c r="AP201" s="59"/>
      <c r="AQ201" s="59"/>
      <c r="AR201" s="59"/>
      <c r="AS201" s="59"/>
      <c r="AT201" s="59"/>
      <c r="AU201" s="59"/>
      <c r="AV201" s="59"/>
      <c r="AW201" s="59"/>
      <c r="AX201" s="59"/>
      <c r="AY201" s="59"/>
      <c r="AZ201" s="59"/>
      <c r="BA201" s="59"/>
      <c r="BB201" s="59"/>
      <c r="BC201" s="59"/>
      <c r="BD201" s="59"/>
      <c r="BE201" s="59"/>
      <c r="BF201" s="59"/>
      <c r="BG201" s="59"/>
      <c r="BH201" s="59"/>
    </row>
    <row r="202" spans="1:60" x14ac:dyDescent="0.25">
      <c r="A202" s="59"/>
      <c r="B202" s="59"/>
      <c r="C202" s="59"/>
      <c r="D202" s="59"/>
      <c r="E202" s="59"/>
      <c r="F202" s="59"/>
      <c r="G202" s="59"/>
      <c r="H202" s="59"/>
      <c r="I202" s="59"/>
      <c r="J202" s="59"/>
      <c r="K202" s="59"/>
      <c r="L202" s="59"/>
      <c r="M202" s="59"/>
      <c r="N202" s="59"/>
      <c r="O202" s="59"/>
      <c r="P202" s="59"/>
      <c r="Q202" s="59"/>
      <c r="R202" s="59"/>
      <c r="S202" s="59"/>
      <c r="T202" s="59"/>
      <c r="U202" s="59"/>
      <c r="V202" s="59"/>
      <c r="W202" s="59"/>
      <c r="X202" s="59"/>
      <c r="Y202" s="59"/>
      <c r="Z202" s="59"/>
      <c r="AA202" s="59"/>
      <c r="AB202" s="59"/>
      <c r="AC202" s="59"/>
      <c r="AD202" s="59"/>
      <c r="AE202" s="59"/>
      <c r="AF202" s="59"/>
      <c r="AG202" s="59"/>
      <c r="AH202" s="59"/>
      <c r="AI202" s="59"/>
      <c r="AJ202" s="59"/>
      <c r="AK202" s="59"/>
      <c r="AL202" s="59"/>
      <c r="AM202" s="59"/>
      <c r="AN202" s="59"/>
      <c r="AO202" s="59"/>
      <c r="AP202" s="59"/>
      <c r="AQ202" s="59"/>
      <c r="AR202" s="59"/>
      <c r="AS202" s="59"/>
      <c r="AT202" s="59"/>
      <c r="AU202" s="59"/>
      <c r="AV202" s="59"/>
      <c r="AW202" s="59"/>
      <c r="AX202" s="59"/>
      <c r="AY202" s="59"/>
      <c r="AZ202" s="59"/>
      <c r="BA202" s="59"/>
      <c r="BB202" s="59"/>
      <c r="BC202" s="59"/>
      <c r="BD202" s="59"/>
      <c r="BE202" s="59"/>
      <c r="BF202" s="59"/>
      <c r="BG202" s="59"/>
      <c r="BH202" s="59"/>
    </row>
    <row r="203" spans="1:60" x14ac:dyDescent="0.25">
      <c r="A203" s="59"/>
      <c r="B203" s="59"/>
      <c r="C203" s="59"/>
      <c r="D203" s="59"/>
      <c r="E203" s="59"/>
      <c r="F203" s="59"/>
      <c r="G203" s="59"/>
      <c r="H203" s="59"/>
      <c r="I203" s="59"/>
      <c r="J203" s="59"/>
      <c r="K203" s="59"/>
      <c r="L203" s="59"/>
      <c r="M203" s="59"/>
      <c r="N203" s="59"/>
      <c r="O203" s="59"/>
      <c r="P203" s="59"/>
      <c r="Q203" s="59"/>
      <c r="R203" s="59"/>
      <c r="S203" s="59"/>
      <c r="T203" s="59"/>
      <c r="U203" s="59"/>
      <c r="V203" s="59"/>
      <c r="W203" s="59"/>
      <c r="X203" s="59"/>
      <c r="Y203" s="59"/>
      <c r="Z203" s="59"/>
      <c r="AA203" s="59"/>
      <c r="AB203" s="59"/>
      <c r="AC203" s="59"/>
      <c r="AD203" s="59"/>
      <c r="AE203" s="59"/>
      <c r="AF203" s="59"/>
      <c r="AG203" s="59"/>
      <c r="AH203" s="59"/>
      <c r="AI203" s="59"/>
      <c r="AJ203" s="59"/>
      <c r="AK203" s="59"/>
      <c r="AL203" s="59"/>
      <c r="AM203" s="59"/>
      <c r="AN203" s="59"/>
      <c r="AO203" s="59"/>
      <c r="AP203" s="59"/>
      <c r="AQ203" s="59"/>
      <c r="AR203" s="59"/>
      <c r="AS203" s="59"/>
      <c r="AT203" s="59"/>
      <c r="AU203" s="59"/>
      <c r="AV203" s="59"/>
      <c r="AW203" s="59"/>
      <c r="AX203" s="59"/>
      <c r="AY203" s="59"/>
      <c r="AZ203" s="59"/>
      <c r="BA203" s="59"/>
      <c r="BB203" s="59"/>
      <c r="BC203" s="59"/>
      <c r="BD203" s="59"/>
      <c r="BE203" s="59"/>
      <c r="BF203" s="59"/>
      <c r="BG203" s="59"/>
      <c r="BH203" s="59"/>
    </row>
    <row r="204" spans="1:60" x14ac:dyDescent="0.25">
      <c r="A204" s="59"/>
      <c r="B204" s="59"/>
      <c r="C204" s="59"/>
      <c r="D204" s="59"/>
      <c r="E204" s="59"/>
      <c r="F204" s="59"/>
      <c r="G204" s="59"/>
      <c r="H204" s="59"/>
      <c r="I204" s="59"/>
      <c r="J204" s="59"/>
      <c r="K204" s="59"/>
      <c r="L204" s="59"/>
      <c r="M204" s="59"/>
      <c r="N204" s="59"/>
      <c r="O204" s="59"/>
      <c r="P204" s="59"/>
      <c r="Q204" s="59"/>
      <c r="R204" s="59"/>
      <c r="S204" s="59"/>
      <c r="T204" s="59"/>
      <c r="U204" s="59"/>
      <c r="V204" s="59"/>
      <c r="W204" s="59"/>
      <c r="X204" s="59"/>
      <c r="Y204" s="59"/>
      <c r="Z204" s="59"/>
      <c r="AA204" s="59"/>
      <c r="AB204" s="59"/>
      <c r="AC204" s="59"/>
      <c r="AD204" s="59"/>
      <c r="AE204" s="59"/>
      <c r="AF204" s="59"/>
      <c r="AG204" s="59"/>
      <c r="AH204" s="59"/>
      <c r="AI204" s="59"/>
      <c r="AJ204" s="59"/>
      <c r="AK204" s="59"/>
      <c r="AL204" s="59"/>
      <c r="AM204" s="59"/>
      <c r="AN204" s="59"/>
      <c r="AO204" s="59"/>
      <c r="AP204" s="59"/>
      <c r="AQ204" s="59"/>
      <c r="AR204" s="59"/>
      <c r="AS204" s="59"/>
      <c r="AT204" s="59"/>
      <c r="AU204" s="59"/>
      <c r="AV204" s="59"/>
      <c r="AW204" s="59"/>
      <c r="AX204" s="59"/>
      <c r="AY204" s="59"/>
      <c r="AZ204" s="59"/>
      <c r="BA204" s="59"/>
      <c r="BB204" s="59"/>
      <c r="BC204" s="59"/>
      <c r="BD204" s="59"/>
      <c r="BE204" s="59"/>
      <c r="BF204" s="59"/>
      <c r="BG204" s="59"/>
      <c r="BH204" s="59"/>
    </row>
    <row r="205" spans="1:60" x14ac:dyDescent="0.25">
      <c r="A205" s="59"/>
      <c r="B205" s="59"/>
      <c r="C205" s="59"/>
      <c r="D205" s="59"/>
      <c r="E205" s="59"/>
      <c r="F205" s="59"/>
      <c r="G205" s="59"/>
      <c r="H205" s="59"/>
      <c r="I205" s="59"/>
      <c r="J205" s="59"/>
      <c r="K205" s="59"/>
      <c r="L205" s="59"/>
      <c r="M205" s="59"/>
      <c r="N205" s="59"/>
      <c r="O205" s="59"/>
      <c r="P205" s="59"/>
      <c r="Q205" s="59"/>
      <c r="R205" s="59"/>
      <c r="S205" s="59"/>
      <c r="T205" s="59"/>
      <c r="U205" s="59"/>
      <c r="V205" s="59"/>
      <c r="W205" s="59"/>
      <c r="X205" s="59"/>
      <c r="Y205" s="59"/>
      <c r="Z205" s="59"/>
      <c r="AA205" s="59"/>
      <c r="AB205" s="59"/>
      <c r="AC205" s="59"/>
      <c r="AD205" s="59"/>
      <c r="AE205" s="59"/>
      <c r="AF205" s="59"/>
      <c r="AG205" s="59"/>
      <c r="AH205" s="59"/>
      <c r="AI205" s="59"/>
      <c r="AJ205" s="59"/>
      <c r="AK205" s="59"/>
      <c r="AL205" s="59"/>
      <c r="AM205" s="59"/>
      <c r="AN205" s="59"/>
      <c r="AO205" s="59"/>
      <c r="AP205" s="59"/>
      <c r="AQ205" s="59"/>
      <c r="AR205" s="59"/>
      <c r="AS205" s="59"/>
      <c r="AT205" s="59"/>
      <c r="AU205" s="59"/>
      <c r="AV205" s="59"/>
      <c r="AW205" s="59"/>
      <c r="AX205" s="59"/>
      <c r="AY205" s="59"/>
      <c r="AZ205" s="59"/>
      <c r="BA205" s="59"/>
      <c r="BB205" s="59"/>
      <c r="BC205" s="59"/>
      <c r="BD205" s="59"/>
      <c r="BE205" s="59"/>
      <c r="BF205" s="59"/>
      <c r="BG205" s="59"/>
      <c r="BH205" s="59"/>
    </row>
    <row r="206" spans="1:60" x14ac:dyDescent="0.25">
      <c r="A206" s="59"/>
      <c r="B206" s="59"/>
      <c r="C206" s="59"/>
      <c r="D206" s="59"/>
      <c r="E206" s="59"/>
      <c r="F206" s="59"/>
      <c r="G206" s="59"/>
      <c r="H206" s="59"/>
      <c r="I206" s="59"/>
      <c r="J206" s="59"/>
      <c r="K206" s="59"/>
      <c r="L206" s="59"/>
      <c r="M206" s="59"/>
      <c r="N206" s="59"/>
      <c r="O206" s="59"/>
      <c r="P206" s="59"/>
      <c r="Q206" s="59"/>
      <c r="R206" s="59"/>
      <c r="S206" s="59"/>
      <c r="T206" s="59"/>
      <c r="U206" s="59"/>
      <c r="V206" s="59"/>
      <c r="W206" s="59"/>
      <c r="X206" s="59"/>
      <c r="Y206" s="59"/>
      <c r="Z206" s="59"/>
      <c r="AA206" s="59"/>
      <c r="AB206" s="59"/>
      <c r="AC206" s="59"/>
      <c r="AD206" s="59"/>
      <c r="AE206" s="59"/>
      <c r="AF206" s="59"/>
      <c r="AG206" s="59"/>
      <c r="AH206" s="59"/>
      <c r="AI206" s="59"/>
      <c r="AJ206" s="59"/>
      <c r="AK206" s="59"/>
      <c r="AL206" s="59"/>
      <c r="AM206" s="59"/>
      <c r="AN206" s="59"/>
      <c r="AO206" s="59"/>
      <c r="AP206" s="59"/>
      <c r="AQ206" s="59"/>
      <c r="AR206" s="59"/>
      <c r="AS206" s="59"/>
      <c r="AT206" s="59"/>
      <c r="AU206" s="59"/>
      <c r="AV206" s="59"/>
      <c r="AW206" s="59"/>
      <c r="AX206" s="59"/>
      <c r="AY206" s="59"/>
      <c r="AZ206" s="59"/>
      <c r="BA206" s="59"/>
      <c r="BB206" s="59"/>
      <c r="BC206" s="59"/>
      <c r="BD206" s="59"/>
      <c r="BE206" s="59"/>
      <c r="BF206" s="59"/>
      <c r="BG206" s="59"/>
      <c r="BH206" s="59"/>
    </row>
    <row r="207" spans="1:60" x14ac:dyDescent="0.25">
      <c r="A207" s="59"/>
      <c r="B207" s="59"/>
      <c r="C207" s="59"/>
      <c r="D207" s="59"/>
      <c r="E207" s="59"/>
      <c r="F207" s="59"/>
      <c r="G207" s="59"/>
      <c r="H207" s="59"/>
      <c r="I207" s="59"/>
      <c r="J207" s="59"/>
      <c r="K207" s="59"/>
      <c r="L207" s="59"/>
      <c r="M207" s="59"/>
      <c r="N207" s="59"/>
      <c r="O207" s="59"/>
      <c r="P207" s="59"/>
      <c r="Q207" s="59"/>
      <c r="R207" s="59"/>
      <c r="S207" s="59"/>
      <c r="T207" s="59"/>
      <c r="U207" s="59"/>
      <c r="V207" s="59"/>
      <c r="W207" s="59"/>
      <c r="X207" s="59"/>
      <c r="Y207" s="59"/>
      <c r="Z207" s="59"/>
      <c r="AA207" s="59"/>
      <c r="AB207" s="59"/>
      <c r="AC207" s="59"/>
      <c r="AD207" s="59"/>
      <c r="AE207" s="59"/>
      <c r="AF207" s="59"/>
      <c r="AG207" s="59"/>
      <c r="AH207" s="59"/>
      <c r="AI207" s="59"/>
      <c r="AJ207" s="59"/>
      <c r="AK207" s="59"/>
      <c r="AL207" s="59"/>
      <c r="AM207" s="59"/>
      <c r="AN207" s="59"/>
      <c r="AO207" s="59"/>
      <c r="AP207" s="59"/>
      <c r="AQ207" s="59"/>
      <c r="AR207" s="59"/>
      <c r="AS207" s="59"/>
      <c r="AT207" s="59"/>
      <c r="AU207" s="59"/>
      <c r="AV207" s="59"/>
      <c r="AW207" s="59"/>
      <c r="AX207" s="59"/>
      <c r="AY207" s="59"/>
      <c r="AZ207" s="59"/>
      <c r="BA207" s="59"/>
      <c r="BB207" s="59"/>
      <c r="BC207" s="59"/>
      <c r="BD207" s="59"/>
      <c r="BE207" s="59"/>
      <c r="BF207" s="59"/>
      <c r="BG207" s="59"/>
      <c r="BH207" s="59"/>
    </row>
    <row r="208" spans="1:60" x14ac:dyDescent="0.25">
      <c r="A208" s="59"/>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c r="AA208" s="59"/>
      <c r="AB208" s="59"/>
      <c r="AC208" s="59"/>
      <c r="AD208" s="59"/>
      <c r="AE208" s="59"/>
      <c r="AF208" s="59"/>
      <c r="AG208" s="59"/>
      <c r="AH208" s="59"/>
      <c r="AI208" s="59"/>
      <c r="AJ208" s="59"/>
      <c r="AK208" s="59"/>
      <c r="AL208" s="59"/>
      <c r="AM208" s="59"/>
      <c r="AN208" s="59"/>
      <c r="AO208" s="59"/>
      <c r="AP208" s="59"/>
      <c r="AQ208" s="59"/>
      <c r="AR208" s="59"/>
      <c r="AS208" s="59"/>
      <c r="AT208" s="59"/>
      <c r="AU208" s="59"/>
      <c r="AV208" s="59"/>
      <c r="AW208" s="59"/>
      <c r="AX208" s="59"/>
      <c r="AY208" s="59"/>
      <c r="AZ208" s="59"/>
      <c r="BA208" s="59"/>
      <c r="BB208" s="59"/>
      <c r="BC208" s="59"/>
      <c r="BD208" s="59"/>
      <c r="BE208" s="59"/>
      <c r="BF208" s="59"/>
      <c r="BG208" s="59"/>
      <c r="BH208" s="59"/>
    </row>
    <row r="209" spans="1:60" x14ac:dyDescent="0.25">
      <c r="A209" s="59"/>
      <c r="B209" s="59"/>
      <c r="C209" s="59"/>
      <c r="D209" s="59"/>
      <c r="E209" s="59"/>
      <c r="F209" s="59"/>
      <c r="G209" s="59"/>
      <c r="H209" s="59"/>
      <c r="I209" s="59"/>
      <c r="J209" s="59"/>
      <c r="K209" s="59"/>
      <c r="L209" s="59"/>
      <c r="M209" s="59"/>
      <c r="N209" s="59"/>
      <c r="O209" s="59"/>
      <c r="P209" s="59"/>
      <c r="Q209" s="59"/>
      <c r="R209" s="59"/>
      <c r="S209" s="59"/>
      <c r="T209" s="59"/>
      <c r="U209" s="59"/>
      <c r="V209" s="59"/>
      <c r="W209" s="59"/>
      <c r="X209" s="59"/>
      <c r="Y209" s="59"/>
      <c r="Z209" s="59"/>
      <c r="AA209" s="59"/>
      <c r="AB209" s="59"/>
      <c r="AC209" s="59"/>
      <c r="AD209" s="59"/>
      <c r="AE209" s="59"/>
      <c r="AF209" s="59"/>
      <c r="AG209" s="59"/>
      <c r="AH209" s="59"/>
      <c r="AI209" s="59"/>
      <c r="AJ209" s="59"/>
      <c r="AK209" s="59"/>
      <c r="AL209" s="59"/>
      <c r="AM209" s="59"/>
      <c r="AN209" s="59"/>
      <c r="AO209" s="59"/>
      <c r="AP209" s="59"/>
      <c r="AQ209" s="59"/>
      <c r="AR209" s="59"/>
      <c r="AS209" s="59"/>
      <c r="AT209" s="59"/>
      <c r="AU209" s="59"/>
      <c r="AV209" s="59"/>
      <c r="AW209" s="59"/>
      <c r="AX209" s="59"/>
      <c r="AY209" s="59"/>
      <c r="AZ209" s="59"/>
      <c r="BA209" s="59"/>
      <c r="BB209" s="59"/>
      <c r="BC209" s="59"/>
      <c r="BD209" s="59"/>
      <c r="BE209" s="59"/>
      <c r="BF209" s="59"/>
      <c r="BG209" s="59"/>
      <c r="BH209" s="59"/>
    </row>
    <row r="210" spans="1:60" x14ac:dyDescent="0.25">
      <c r="A210" s="59"/>
      <c r="B210" s="59"/>
      <c r="C210" s="59"/>
      <c r="D210" s="59"/>
      <c r="E210" s="59"/>
      <c r="F210" s="59"/>
      <c r="G210" s="59"/>
      <c r="H210" s="59"/>
      <c r="I210" s="59"/>
      <c r="J210" s="59"/>
      <c r="K210" s="59"/>
      <c r="L210" s="59"/>
      <c r="M210" s="59"/>
      <c r="N210" s="59"/>
      <c r="O210" s="59"/>
      <c r="P210" s="59"/>
      <c r="Q210" s="59"/>
      <c r="R210" s="59"/>
      <c r="S210" s="59"/>
      <c r="T210" s="59"/>
      <c r="U210" s="59"/>
      <c r="V210" s="59"/>
      <c r="W210" s="59"/>
      <c r="X210" s="59"/>
      <c r="Y210" s="59"/>
      <c r="Z210" s="59"/>
      <c r="AA210" s="59"/>
      <c r="AB210" s="59"/>
      <c r="AC210" s="59"/>
      <c r="AD210" s="59"/>
      <c r="AE210" s="59"/>
      <c r="AF210" s="59"/>
      <c r="AG210" s="59"/>
      <c r="AH210" s="59"/>
      <c r="AI210" s="59"/>
      <c r="AJ210" s="59"/>
      <c r="AK210" s="59"/>
      <c r="AL210" s="59"/>
      <c r="AM210" s="59"/>
      <c r="AN210" s="59"/>
      <c r="AO210" s="59"/>
      <c r="AP210" s="59"/>
      <c r="AQ210" s="59"/>
      <c r="AR210" s="59"/>
      <c r="AS210" s="59"/>
      <c r="AT210" s="59"/>
      <c r="AU210" s="59"/>
      <c r="AV210" s="59"/>
      <c r="AW210" s="59"/>
      <c r="AX210" s="59"/>
      <c r="AY210" s="59"/>
      <c r="AZ210" s="59"/>
      <c r="BA210" s="59"/>
      <c r="BB210" s="59"/>
      <c r="BC210" s="59"/>
      <c r="BD210" s="59"/>
      <c r="BE210" s="59"/>
      <c r="BF210" s="59"/>
      <c r="BG210" s="59"/>
      <c r="BH210" s="59"/>
    </row>
    <row r="211" spans="1:60" x14ac:dyDescent="0.25">
      <c r="A211" s="59"/>
      <c r="B211" s="59"/>
      <c r="C211" s="59"/>
      <c r="D211" s="59"/>
      <c r="E211" s="59"/>
      <c r="F211" s="59"/>
      <c r="G211" s="59"/>
      <c r="H211" s="59"/>
      <c r="I211" s="59"/>
      <c r="J211" s="59"/>
      <c r="K211" s="59"/>
      <c r="L211" s="59"/>
      <c r="M211" s="59"/>
      <c r="N211" s="59"/>
      <c r="O211" s="59"/>
      <c r="P211" s="59"/>
      <c r="Q211" s="59"/>
      <c r="R211" s="59"/>
      <c r="S211" s="59"/>
      <c r="T211" s="59"/>
      <c r="U211" s="59"/>
      <c r="V211" s="59"/>
      <c r="W211" s="59"/>
      <c r="X211" s="59"/>
      <c r="Y211" s="59"/>
      <c r="Z211" s="59"/>
      <c r="AA211" s="59"/>
      <c r="AB211" s="59"/>
      <c r="AC211" s="59"/>
      <c r="AD211" s="59"/>
      <c r="AE211" s="59"/>
      <c r="AF211" s="59"/>
      <c r="AG211" s="59"/>
      <c r="AH211" s="59"/>
      <c r="AI211" s="59"/>
      <c r="AJ211" s="59"/>
      <c r="AK211" s="59"/>
      <c r="AL211" s="59"/>
      <c r="AM211" s="59"/>
      <c r="AN211" s="59"/>
      <c r="AO211" s="59"/>
      <c r="AP211" s="59"/>
      <c r="AQ211" s="59"/>
      <c r="AR211" s="59"/>
      <c r="AS211" s="59"/>
      <c r="AT211" s="59"/>
      <c r="AU211" s="59"/>
      <c r="AV211" s="59"/>
      <c r="AW211" s="59"/>
      <c r="AX211" s="59"/>
      <c r="AY211" s="59"/>
      <c r="AZ211" s="59"/>
      <c r="BA211" s="59"/>
      <c r="BB211" s="59"/>
      <c r="BC211" s="59"/>
      <c r="BD211" s="59"/>
      <c r="BE211" s="59"/>
      <c r="BF211" s="59"/>
      <c r="BG211" s="59"/>
      <c r="BH211" s="59"/>
    </row>
    <row r="212" spans="1:60" x14ac:dyDescent="0.25">
      <c r="A212" s="59"/>
      <c r="B212" s="59"/>
      <c r="C212" s="59"/>
      <c r="D212" s="59"/>
      <c r="E212" s="59"/>
      <c r="F212" s="59"/>
      <c r="G212" s="59"/>
      <c r="H212" s="59"/>
      <c r="I212" s="59"/>
      <c r="J212" s="59"/>
      <c r="K212" s="59"/>
      <c r="L212" s="59"/>
      <c r="M212" s="59"/>
      <c r="N212" s="59"/>
      <c r="O212" s="59"/>
      <c r="P212" s="59"/>
      <c r="Q212" s="59"/>
      <c r="R212" s="59"/>
      <c r="S212" s="59"/>
      <c r="T212" s="59"/>
      <c r="U212" s="59"/>
      <c r="V212" s="59"/>
      <c r="W212" s="59"/>
      <c r="X212" s="59"/>
      <c r="Y212" s="59"/>
      <c r="Z212" s="59"/>
      <c r="AA212" s="59"/>
      <c r="AB212" s="59"/>
      <c r="AC212" s="59"/>
      <c r="AD212" s="59"/>
      <c r="AE212" s="59"/>
      <c r="AF212" s="59"/>
      <c r="AG212" s="59"/>
      <c r="AH212" s="59"/>
      <c r="AI212" s="59"/>
      <c r="AJ212" s="59"/>
      <c r="AK212" s="59"/>
      <c r="AL212" s="59"/>
      <c r="AM212" s="59"/>
      <c r="AN212" s="59"/>
      <c r="AO212" s="59"/>
      <c r="AP212" s="59"/>
      <c r="AQ212" s="59"/>
      <c r="AR212" s="59"/>
      <c r="AS212" s="59"/>
      <c r="AT212" s="59"/>
      <c r="AU212" s="59"/>
      <c r="AV212" s="59"/>
      <c r="AW212" s="59"/>
      <c r="AX212" s="59"/>
      <c r="AY212" s="59"/>
      <c r="AZ212" s="59"/>
      <c r="BA212" s="59"/>
      <c r="BB212" s="59"/>
      <c r="BC212" s="59"/>
      <c r="BD212" s="59"/>
      <c r="BE212" s="59"/>
      <c r="BF212" s="59"/>
      <c r="BG212" s="59"/>
      <c r="BH212" s="59"/>
    </row>
    <row r="213" spans="1:60" x14ac:dyDescent="0.25">
      <c r="A213" s="59"/>
      <c r="B213" s="59"/>
      <c r="C213" s="59"/>
      <c r="D213" s="59"/>
      <c r="E213" s="59"/>
      <c r="F213" s="59"/>
      <c r="G213" s="59"/>
      <c r="H213" s="59"/>
      <c r="I213" s="59"/>
      <c r="J213" s="59"/>
      <c r="K213" s="59"/>
      <c r="L213" s="59"/>
      <c r="M213" s="59"/>
      <c r="N213" s="59"/>
      <c r="O213" s="59"/>
      <c r="P213" s="59"/>
      <c r="Q213" s="59"/>
      <c r="R213" s="59"/>
      <c r="S213" s="59"/>
      <c r="T213" s="59"/>
      <c r="U213" s="59"/>
      <c r="V213" s="59"/>
      <c r="W213" s="59"/>
      <c r="X213" s="59"/>
      <c r="Y213" s="59"/>
      <c r="Z213" s="59"/>
      <c r="AA213" s="59"/>
      <c r="AB213" s="59"/>
      <c r="AC213" s="59"/>
      <c r="AD213" s="59"/>
      <c r="AE213" s="59"/>
      <c r="AF213" s="59"/>
      <c r="AG213" s="59"/>
      <c r="AH213" s="59"/>
      <c r="AI213" s="59"/>
      <c r="AJ213" s="59"/>
      <c r="AK213" s="59"/>
      <c r="AL213" s="59"/>
      <c r="AM213" s="59"/>
      <c r="AN213" s="59"/>
      <c r="AO213" s="59"/>
      <c r="AP213" s="59"/>
      <c r="AQ213" s="59"/>
      <c r="AR213" s="59"/>
      <c r="AS213" s="59"/>
      <c r="AT213" s="59"/>
      <c r="AU213" s="59"/>
      <c r="AV213" s="59"/>
      <c r="AW213" s="59"/>
      <c r="AX213" s="59"/>
      <c r="AY213" s="59"/>
      <c r="AZ213" s="59"/>
      <c r="BA213" s="59"/>
      <c r="BB213" s="59"/>
      <c r="BC213" s="59"/>
      <c r="BD213" s="59"/>
      <c r="BE213" s="59"/>
      <c r="BF213" s="59"/>
      <c r="BG213" s="59"/>
      <c r="BH213" s="59"/>
    </row>
    <row r="214" spans="1:60" x14ac:dyDescent="0.25">
      <c r="A214" s="59"/>
      <c r="B214" s="59"/>
      <c r="C214" s="59"/>
      <c r="D214" s="59"/>
      <c r="E214" s="59"/>
      <c r="F214" s="59"/>
      <c r="G214" s="59"/>
      <c r="H214" s="59"/>
      <c r="I214" s="59"/>
      <c r="J214" s="59"/>
      <c r="K214" s="59"/>
      <c r="L214" s="59"/>
      <c r="M214" s="59"/>
      <c r="N214" s="59"/>
      <c r="O214" s="59"/>
      <c r="P214" s="59"/>
      <c r="Q214" s="59"/>
      <c r="R214" s="59"/>
      <c r="S214" s="59"/>
      <c r="T214" s="59"/>
      <c r="U214" s="59"/>
      <c r="V214" s="59"/>
      <c r="W214" s="59"/>
      <c r="X214" s="59"/>
      <c r="Y214" s="59"/>
      <c r="Z214" s="59"/>
      <c r="AA214" s="59"/>
      <c r="AB214" s="59"/>
      <c r="AC214" s="59"/>
      <c r="AD214" s="59"/>
      <c r="AE214" s="59"/>
      <c r="AF214" s="59"/>
      <c r="AG214" s="59"/>
      <c r="AH214" s="59"/>
      <c r="AI214" s="59"/>
      <c r="AJ214" s="59"/>
      <c r="AK214" s="59"/>
      <c r="AL214" s="59"/>
      <c r="AM214" s="59"/>
      <c r="AN214" s="59"/>
      <c r="AO214" s="59"/>
      <c r="AP214" s="59"/>
      <c r="AQ214" s="59"/>
      <c r="AR214" s="59"/>
      <c r="AS214" s="59"/>
      <c r="AT214" s="59"/>
      <c r="AU214" s="59"/>
      <c r="AV214" s="59"/>
      <c r="AW214" s="59"/>
      <c r="AX214" s="59"/>
      <c r="AY214" s="59"/>
      <c r="AZ214" s="59"/>
      <c r="BA214" s="59"/>
      <c r="BB214" s="59"/>
      <c r="BC214" s="59"/>
      <c r="BD214" s="59"/>
      <c r="BE214" s="59"/>
      <c r="BF214" s="59"/>
      <c r="BG214" s="59"/>
      <c r="BH214" s="59"/>
    </row>
    <row r="215" spans="1:60" x14ac:dyDescent="0.25">
      <c r="A215" s="59"/>
      <c r="B215" s="59"/>
      <c r="C215" s="59"/>
      <c r="D215" s="59"/>
      <c r="E215" s="59"/>
      <c r="F215" s="59"/>
      <c r="G215" s="59"/>
      <c r="H215" s="59"/>
      <c r="I215" s="59"/>
      <c r="J215" s="59"/>
      <c r="K215" s="59"/>
      <c r="L215" s="59"/>
      <c r="M215" s="59"/>
      <c r="N215" s="59"/>
      <c r="O215" s="59"/>
      <c r="P215" s="59"/>
      <c r="Q215" s="59"/>
      <c r="R215" s="59"/>
      <c r="S215" s="59"/>
      <c r="T215" s="59"/>
      <c r="U215" s="59"/>
      <c r="V215" s="59"/>
      <c r="W215" s="59"/>
      <c r="X215" s="59"/>
      <c r="Y215" s="59"/>
      <c r="Z215" s="59"/>
      <c r="AA215" s="59"/>
      <c r="AB215" s="59"/>
      <c r="AC215" s="59"/>
      <c r="AD215" s="59"/>
      <c r="AE215" s="59"/>
      <c r="AF215" s="59"/>
      <c r="AG215" s="59"/>
      <c r="AH215" s="59"/>
      <c r="AI215" s="59"/>
      <c r="AJ215" s="59"/>
      <c r="AK215" s="59"/>
      <c r="AL215" s="59"/>
      <c r="AM215" s="59"/>
      <c r="AN215" s="59"/>
      <c r="AO215" s="59"/>
      <c r="AP215" s="59"/>
      <c r="AQ215" s="59"/>
      <c r="AR215" s="59"/>
      <c r="AS215" s="59"/>
      <c r="AT215" s="59"/>
      <c r="AU215" s="59"/>
      <c r="AV215" s="59"/>
      <c r="AW215" s="59"/>
      <c r="AX215" s="59"/>
      <c r="AY215" s="59"/>
      <c r="AZ215" s="59"/>
      <c r="BA215" s="59"/>
      <c r="BB215" s="59"/>
      <c r="BC215" s="59"/>
      <c r="BD215" s="59"/>
      <c r="BE215" s="59"/>
      <c r="BF215" s="59"/>
      <c r="BG215" s="59"/>
      <c r="BH215" s="59"/>
    </row>
    <row r="216" spans="1:60" x14ac:dyDescent="0.25">
      <c r="A216" s="59"/>
      <c r="B216" s="59"/>
      <c r="C216" s="59"/>
      <c r="D216" s="59"/>
      <c r="E216" s="59"/>
      <c r="F216" s="59"/>
      <c r="G216" s="59"/>
      <c r="H216" s="59"/>
      <c r="I216" s="59"/>
      <c r="J216" s="59"/>
      <c r="K216" s="59"/>
      <c r="L216" s="59"/>
      <c r="M216" s="59"/>
      <c r="N216" s="59"/>
      <c r="O216" s="59"/>
      <c r="P216" s="59"/>
      <c r="Q216" s="59"/>
      <c r="R216" s="59"/>
      <c r="S216" s="59"/>
      <c r="T216" s="59"/>
      <c r="U216" s="59"/>
      <c r="V216" s="59"/>
      <c r="W216" s="59"/>
      <c r="X216" s="59"/>
      <c r="Y216" s="59"/>
      <c r="Z216" s="59"/>
      <c r="AA216" s="59"/>
      <c r="AB216" s="59"/>
      <c r="AC216" s="59"/>
      <c r="AD216" s="59"/>
      <c r="AE216" s="59"/>
      <c r="AF216" s="59"/>
      <c r="AG216" s="59"/>
      <c r="AH216" s="59"/>
      <c r="AI216" s="59"/>
      <c r="AJ216" s="59"/>
      <c r="AK216" s="59"/>
      <c r="AL216" s="59"/>
      <c r="AM216" s="59"/>
      <c r="AN216" s="59"/>
      <c r="AO216" s="59"/>
      <c r="AP216" s="59"/>
      <c r="AQ216" s="59"/>
      <c r="AR216" s="59"/>
      <c r="AS216" s="59"/>
      <c r="AT216" s="59"/>
      <c r="AU216" s="59"/>
      <c r="AV216" s="59"/>
      <c r="AW216" s="59"/>
      <c r="AX216" s="59"/>
      <c r="AY216" s="59"/>
      <c r="AZ216" s="59"/>
      <c r="BA216" s="59"/>
      <c r="BB216" s="59"/>
      <c r="BC216" s="59"/>
      <c r="BD216" s="59"/>
      <c r="BE216" s="59"/>
      <c r="BF216" s="59"/>
      <c r="BG216" s="59"/>
      <c r="BH216" s="59"/>
    </row>
    <row r="217" spans="1:60" x14ac:dyDescent="0.25">
      <c r="A217" s="59"/>
      <c r="B217" s="59"/>
      <c r="C217" s="59"/>
      <c r="D217" s="59"/>
      <c r="E217" s="59"/>
      <c r="F217" s="59"/>
      <c r="G217" s="59"/>
      <c r="H217" s="59"/>
      <c r="I217" s="59"/>
      <c r="J217" s="59"/>
      <c r="K217" s="59"/>
      <c r="L217" s="59"/>
      <c r="M217" s="59"/>
      <c r="N217" s="59"/>
      <c r="O217" s="59"/>
      <c r="P217" s="59"/>
      <c r="Q217" s="59"/>
      <c r="R217" s="59"/>
      <c r="S217" s="59"/>
      <c r="T217" s="59"/>
      <c r="U217" s="59"/>
      <c r="V217" s="59"/>
      <c r="W217" s="59"/>
      <c r="X217" s="59"/>
      <c r="Y217" s="59"/>
      <c r="Z217" s="59"/>
      <c r="AA217" s="59"/>
      <c r="AB217" s="59"/>
      <c r="AC217" s="59"/>
      <c r="AD217" s="59"/>
      <c r="AE217" s="59"/>
      <c r="AF217" s="59"/>
      <c r="AG217" s="59"/>
      <c r="AH217" s="59"/>
      <c r="AI217" s="59"/>
      <c r="AJ217" s="59"/>
      <c r="AK217" s="59"/>
      <c r="AL217" s="59"/>
      <c r="AM217" s="59"/>
      <c r="AN217" s="59"/>
      <c r="AO217" s="59"/>
      <c r="AP217" s="59"/>
      <c r="AQ217" s="59"/>
      <c r="AR217" s="59"/>
      <c r="AS217" s="59"/>
      <c r="AT217" s="59"/>
      <c r="AU217" s="59"/>
      <c r="AV217" s="59"/>
      <c r="AW217" s="59"/>
      <c r="AX217" s="59"/>
      <c r="AY217" s="59"/>
      <c r="AZ217" s="59"/>
      <c r="BA217" s="59"/>
      <c r="BB217" s="59"/>
      <c r="BC217" s="59"/>
      <c r="BD217" s="59"/>
      <c r="BE217" s="59"/>
      <c r="BF217" s="59"/>
      <c r="BG217" s="59"/>
      <c r="BH217" s="59"/>
    </row>
    <row r="218" spans="1:60" x14ac:dyDescent="0.25">
      <c r="A218" s="59"/>
      <c r="B218" s="59"/>
      <c r="C218" s="59"/>
      <c r="D218" s="59"/>
      <c r="E218" s="59"/>
      <c r="F218" s="59"/>
      <c r="G218" s="59"/>
      <c r="H218" s="59"/>
      <c r="I218" s="59"/>
      <c r="J218" s="59"/>
      <c r="K218" s="59"/>
      <c r="L218" s="59"/>
      <c r="M218" s="59"/>
      <c r="N218" s="59"/>
      <c r="O218" s="59"/>
      <c r="P218" s="59"/>
      <c r="Q218" s="59"/>
      <c r="R218" s="59"/>
      <c r="S218" s="59"/>
      <c r="T218" s="59"/>
      <c r="U218" s="59"/>
      <c r="V218" s="59"/>
      <c r="W218" s="59"/>
      <c r="X218" s="59"/>
      <c r="Y218" s="59"/>
      <c r="Z218" s="59"/>
      <c r="AA218" s="59"/>
      <c r="AB218" s="59"/>
      <c r="AC218" s="59"/>
      <c r="AD218" s="59"/>
      <c r="AE218" s="59"/>
      <c r="AF218" s="59"/>
      <c r="AG218" s="59"/>
      <c r="AH218" s="59"/>
      <c r="AI218" s="59"/>
      <c r="AJ218" s="59"/>
      <c r="AK218" s="59"/>
      <c r="AL218" s="59"/>
      <c r="AM218" s="59"/>
      <c r="AN218" s="59"/>
      <c r="AO218" s="59"/>
      <c r="AP218" s="59"/>
      <c r="AQ218" s="59"/>
      <c r="AR218" s="59"/>
      <c r="AS218" s="59"/>
      <c r="AT218" s="59"/>
      <c r="AU218" s="59"/>
      <c r="AV218" s="59"/>
      <c r="AW218" s="59"/>
      <c r="AX218" s="59"/>
      <c r="AY218" s="59"/>
      <c r="AZ218" s="59"/>
      <c r="BA218" s="59"/>
      <c r="BB218" s="59"/>
      <c r="BC218" s="59"/>
      <c r="BD218" s="59"/>
      <c r="BE218" s="59"/>
      <c r="BF218" s="59"/>
      <c r="BG218" s="59"/>
      <c r="BH218" s="59"/>
    </row>
    <row r="219" spans="1:60" x14ac:dyDescent="0.25">
      <c r="A219" s="59"/>
      <c r="B219" s="59"/>
      <c r="C219" s="59"/>
      <c r="D219" s="59"/>
      <c r="E219" s="59"/>
      <c r="F219" s="59"/>
      <c r="G219" s="59"/>
      <c r="H219" s="59"/>
      <c r="I219" s="59"/>
      <c r="J219" s="59"/>
      <c r="K219" s="59"/>
      <c r="L219" s="59"/>
      <c r="M219" s="59"/>
      <c r="N219" s="59"/>
      <c r="O219" s="59"/>
      <c r="P219" s="59"/>
      <c r="Q219" s="59"/>
      <c r="R219" s="59"/>
      <c r="S219" s="59"/>
      <c r="T219" s="59"/>
      <c r="U219" s="59"/>
      <c r="V219" s="59"/>
      <c r="W219" s="59"/>
      <c r="X219" s="59"/>
      <c r="Y219" s="59"/>
      <c r="Z219" s="59"/>
      <c r="AA219" s="59"/>
      <c r="AB219" s="59"/>
      <c r="AC219" s="59"/>
      <c r="AD219" s="59"/>
      <c r="AE219" s="59"/>
      <c r="AF219" s="59"/>
      <c r="AG219" s="59"/>
      <c r="AH219" s="59"/>
      <c r="AI219" s="59"/>
      <c r="AJ219" s="59"/>
      <c r="AK219" s="59"/>
      <c r="AL219" s="59"/>
      <c r="AM219" s="59"/>
      <c r="AN219" s="59"/>
      <c r="AO219" s="59"/>
      <c r="AP219" s="59"/>
      <c r="AQ219" s="59"/>
      <c r="AR219" s="59"/>
      <c r="AS219" s="59"/>
      <c r="AT219" s="59"/>
      <c r="AU219" s="59"/>
      <c r="AV219" s="59"/>
      <c r="AW219" s="59"/>
      <c r="AX219" s="59"/>
      <c r="AY219" s="59"/>
      <c r="AZ219" s="59"/>
      <c r="BA219" s="59"/>
      <c r="BB219" s="59"/>
      <c r="BC219" s="59"/>
      <c r="BD219" s="59"/>
      <c r="BE219" s="59"/>
      <c r="BF219" s="59"/>
      <c r="BG219" s="59"/>
      <c r="BH219" s="59"/>
    </row>
    <row r="220" spans="1:60" x14ac:dyDescent="0.25">
      <c r="A220" s="59"/>
      <c r="B220" s="59"/>
      <c r="C220" s="59"/>
      <c r="D220" s="59"/>
      <c r="E220" s="59"/>
      <c r="F220" s="59"/>
      <c r="G220" s="59"/>
      <c r="H220" s="59"/>
      <c r="I220" s="59"/>
      <c r="J220" s="59"/>
      <c r="K220" s="59"/>
      <c r="L220" s="59"/>
      <c r="M220" s="59"/>
      <c r="N220" s="59"/>
      <c r="O220" s="59"/>
      <c r="P220" s="59"/>
      <c r="Q220" s="59"/>
      <c r="R220" s="59"/>
      <c r="S220" s="59"/>
      <c r="T220" s="59"/>
      <c r="U220" s="59"/>
      <c r="V220" s="59"/>
      <c r="W220" s="59"/>
      <c r="X220" s="59"/>
      <c r="Y220" s="59"/>
      <c r="Z220" s="59"/>
      <c r="AA220" s="59"/>
      <c r="AB220" s="59"/>
      <c r="AC220" s="59"/>
      <c r="AD220" s="59"/>
      <c r="AE220" s="59"/>
      <c r="AF220" s="59"/>
      <c r="AG220" s="59"/>
      <c r="AH220" s="59"/>
      <c r="AI220" s="59"/>
      <c r="AJ220" s="59"/>
      <c r="AK220" s="59"/>
      <c r="AL220" s="59"/>
      <c r="AM220" s="59"/>
      <c r="AN220" s="59"/>
      <c r="AO220" s="59"/>
      <c r="AP220" s="59"/>
      <c r="AQ220" s="59"/>
      <c r="AR220" s="59"/>
      <c r="AS220" s="59"/>
      <c r="AT220" s="59"/>
      <c r="AU220" s="59"/>
      <c r="AV220" s="59"/>
      <c r="AW220" s="59"/>
      <c r="AX220" s="59"/>
      <c r="AY220" s="59"/>
      <c r="AZ220" s="59"/>
      <c r="BA220" s="59"/>
      <c r="BB220" s="59"/>
      <c r="BC220" s="59"/>
      <c r="BD220" s="59"/>
      <c r="BE220" s="59"/>
      <c r="BF220" s="59"/>
      <c r="BG220" s="59"/>
      <c r="BH220" s="59"/>
    </row>
    <row r="221" spans="1:60" x14ac:dyDescent="0.25">
      <c r="A221" s="59"/>
      <c r="B221" s="59"/>
      <c r="C221" s="59"/>
      <c r="D221" s="59"/>
      <c r="E221" s="59"/>
      <c r="F221" s="59"/>
      <c r="G221" s="59"/>
      <c r="H221" s="59"/>
      <c r="I221" s="59"/>
      <c r="J221" s="59"/>
      <c r="K221" s="59"/>
      <c r="L221" s="59"/>
      <c r="M221" s="59"/>
      <c r="N221" s="59"/>
      <c r="O221" s="59"/>
      <c r="P221" s="59"/>
      <c r="Q221" s="59"/>
      <c r="R221" s="59"/>
      <c r="S221" s="59"/>
      <c r="T221" s="59"/>
      <c r="U221" s="59"/>
      <c r="V221" s="59"/>
      <c r="W221" s="59"/>
      <c r="X221" s="59"/>
      <c r="Y221" s="59"/>
      <c r="Z221" s="59"/>
      <c r="AA221" s="59"/>
      <c r="AB221" s="59"/>
      <c r="AC221" s="59"/>
      <c r="AD221" s="59"/>
      <c r="AE221" s="59"/>
      <c r="AF221" s="59"/>
      <c r="AG221" s="59"/>
      <c r="AH221" s="59"/>
      <c r="AI221" s="59"/>
      <c r="AJ221" s="59"/>
      <c r="AK221" s="59"/>
      <c r="AL221" s="59"/>
      <c r="AM221" s="59"/>
      <c r="AN221" s="59"/>
      <c r="AO221" s="59"/>
      <c r="AP221" s="59"/>
      <c r="AQ221" s="59"/>
      <c r="AR221" s="59"/>
      <c r="AS221" s="59"/>
      <c r="AT221" s="59"/>
      <c r="AU221" s="59"/>
      <c r="AV221" s="59"/>
      <c r="AW221" s="59"/>
      <c r="AX221" s="59"/>
      <c r="AY221" s="59"/>
      <c r="AZ221" s="59"/>
      <c r="BA221" s="59"/>
      <c r="BB221" s="59"/>
      <c r="BC221" s="59"/>
      <c r="BD221" s="59"/>
      <c r="BE221" s="59"/>
      <c r="BF221" s="59"/>
      <c r="BG221" s="59"/>
      <c r="BH221" s="59"/>
    </row>
    <row r="222" spans="1:60" x14ac:dyDescent="0.25">
      <c r="A222" s="59"/>
      <c r="B222" s="59"/>
      <c r="C222" s="59"/>
      <c r="D222" s="59"/>
      <c r="E222" s="59"/>
      <c r="F222" s="59"/>
      <c r="G222" s="59"/>
      <c r="H222" s="59"/>
      <c r="I222" s="59"/>
      <c r="J222" s="59"/>
      <c r="K222" s="59"/>
      <c r="L222" s="59"/>
      <c r="M222" s="59"/>
      <c r="N222" s="59"/>
      <c r="O222" s="59"/>
      <c r="P222" s="59"/>
      <c r="Q222" s="59"/>
      <c r="R222" s="59"/>
      <c r="S222" s="59"/>
      <c r="T222" s="59"/>
      <c r="U222" s="59"/>
      <c r="V222" s="59"/>
      <c r="W222" s="59"/>
      <c r="X222" s="59"/>
      <c r="Y222" s="59"/>
      <c r="Z222" s="59"/>
      <c r="AA222" s="59"/>
      <c r="AB222" s="59"/>
      <c r="AC222" s="59"/>
      <c r="AD222" s="59"/>
      <c r="AE222" s="59"/>
      <c r="AF222" s="59"/>
      <c r="AG222" s="59"/>
      <c r="AH222" s="59"/>
      <c r="AI222" s="59"/>
      <c r="AJ222" s="59"/>
      <c r="AK222" s="59"/>
      <c r="AL222" s="59"/>
      <c r="AM222" s="59"/>
      <c r="AN222" s="59"/>
      <c r="AO222" s="59"/>
      <c r="AP222" s="59"/>
      <c r="AQ222" s="59"/>
      <c r="AR222" s="59"/>
      <c r="AS222" s="59"/>
      <c r="AT222" s="59"/>
      <c r="AU222" s="59"/>
      <c r="AV222" s="59"/>
      <c r="AW222" s="59"/>
      <c r="AX222" s="59"/>
      <c r="AY222" s="59"/>
      <c r="AZ222" s="59"/>
      <c r="BA222" s="59"/>
      <c r="BB222" s="59"/>
      <c r="BC222" s="59"/>
      <c r="BD222" s="59"/>
      <c r="BE222" s="59"/>
      <c r="BF222" s="59"/>
      <c r="BG222" s="59"/>
      <c r="BH222" s="59"/>
    </row>
    <row r="223" spans="1:60" x14ac:dyDescent="0.25">
      <c r="A223" s="59"/>
      <c r="B223" s="59"/>
      <c r="C223" s="59"/>
      <c r="D223" s="59"/>
      <c r="E223" s="59"/>
      <c r="F223" s="59"/>
      <c r="G223" s="59"/>
      <c r="H223" s="59"/>
      <c r="I223" s="59"/>
      <c r="J223" s="59"/>
      <c r="K223" s="59"/>
      <c r="L223" s="59"/>
      <c r="M223" s="59"/>
      <c r="N223" s="59"/>
      <c r="O223" s="59"/>
      <c r="P223" s="59"/>
      <c r="Q223" s="59"/>
      <c r="R223" s="59"/>
      <c r="S223" s="59"/>
      <c r="T223" s="59"/>
      <c r="U223" s="59"/>
      <c r="V223" s="59"/>
      <c r="W223" s="59"/>
      <c r="X223" s="59"/>
      <c r="Y223" s="59"/>
      <c r="Z223" s="59"/>
      <c r="AA223" s="59"/>
      <c r="AB223" s="59"/>
      <c r="AC223" s="59"/>
      <c r="AD223" s="59"/>
      <c r="AE223" s="59"/>
      <c r="AF223" s="59"/>
      <c r="AG223" s="59"/>
      <c r="AH223" s="59"/>
      <c r="AI223" s="59"/>
      <c r="AJ223" s="59"/>
      <c r="AK223" s="59"/>
      <c r="AL223" s="59"/>
      <c r="AM223" s="59"/>
      <c r="AN223" s="59"/>
      <c r="AO223" s="59"/>
      <c r="AP223" s="59"/>
      <c r="AQ223" s="59"/>
      <c r="AR223" s="59"/>
      <c r="AS223" s="59"/>
      <c r="AT223" s="59"/>
      <c r="AU223" s="59"/>
      <c r="AV223" s="59"/>
      <c r="AW223" s="59"/>
      <c r="AX223" s="59"/>
      <c r="AY223" s="59"/>
      <c r="AZ223" s="59"/>
      <c r="BA223" s="59"/>
      <c r="BB223" s="59"/>
      <c r="BC223" s="59"/>
      <c r="BD223" s="59"/>
      <c r="BE223" s="59"/>
      <c r="BF223" s="59"/>
      <c r="BG223" s="59"/>
      <c r="BH223" s="59"/>
    </row>
    <row r="224" spans="1:60" x14ac:dyDescent="0.25">
      <c r="A224" s="59"/>
      <c r="B224" s="59"/>
      <c r="C224" s="59"/>
      <c r="D224" s="59"/>
      <c r="E224" s="59"/>
      <c r="F224" s="59"/>
      <c r="G224" s="59"/>
      <c r="H224" s="59"/>
      <c r="I224" s="59"/>
      <c r="J224" s="59"/>
      <c r="K224" s="59"/>
      <c r="L224" s="59"/>
      <c r="M224" s="59"/>
      <c r="N224" s="59"/>
      <c r="O224" s="59"/>
      <c r="P224" s="59"/>
      <c r="Q224" s="59"/>
      <c r="R224" s="59"/>
      <c r="S224" s="59"/>
      <c r="T224" s="59"/>
      <c r="U224" s="59"/>
      <c r="V224" s="59"/>
      <c r="W224" s="59"/>
      <c r="X224" s="59"/>
      <c r="Y224" s="59"/>
      <c r="Z224" s="59"/>
      <c r="AA224" s="59"/>
      <c r="AB224" s="59"/>
      <c r="AC224" s="59"/>
      <c r="AD224" s="59"/>
      <c r="AE224" s="59"/>
      <c r="AF224" s="59"/>
      <c r="AG224" s="59"/>
      <c r="AH224" s="59"/>
      <c r="AI224" s="59"/>
      <c r="AJ224" s="59"/>
      <c r="AK224" s="59"/>
      <c r="AL224" s="59"/>
      <c r="AM224" s="59"/>
      <c r="AN224" s="59"/>
      <c r="AO224" s="59"/>
      <c r="AP224" s="59"/>
      <c r="AQ224" s="59"/>
      <c r="AR224" s="59"/>
      <c r="AS224" s="59"/>
      <c r="AT224" s="59"/>
      <c r="AU224" s="59"/>
      <c r="AV224" s="59"/>
      <c r="AW224" s="59"/>
      <c r="AX224" s="59"/>
      <c r="AY224" s="59"/>
      <c r="AZ224" s="59"/>
      <c r="BA224" s="59"/>
      <c r="BB224" s="59"/>
      <c r="BC224" s="59"/>
      <c r="BD224" s="59"/>
      <c r="BE224" s="59"/>
      <c r="BF224" s="59"/>
      <c r="BG224" s="59"/>
      <c r="BH224" s="59"/>
    </row>
    <row r="225" spans="1:60" x14ac:dyDescent="0.25">
      <c r="A225" s="59"/>
      <c r="B225" s="59"/>
      <c r="C225" s="59"/>
      <c r="D225" s="59"/>
      <c r="E225" s="59"/>
      <c r="F225" s="59"/>
      <c r="G225" s="59"/>
      <c r="H225" s="59"/>
      <c r="I225" s="59"/>
      <c r="J225" s="59"/>
      <c r="K225" s="59"/>
      <c r="L225" s="59"/>
      <c r="M225" s="59"/>
      <c r="N225" s="59"/>
      <c r="O225" s="59"/>
      <c r="P225" s="59"/>
      <c r="Q225" s="59"/>
      <c r="R225" s="59"/>
      <c r="S225" s="59"/>
      <c r="T225" s="59"/>
      <c r="U225" s="59"/>
      <c r="V225" s="59"/>
      <c r="W225" s="59"/>
      <c r="X225" s="59"/>
      <c r="Y225" s="59"/>
      <c r="Z225" s="59"/>
      <c r="AA225" s="59"/>
      <c r="AB225" s="59"/>
      <c r="AC225" s="59"/>
      <c r="AD225" s="59"/>
      <c r="AE225" s="59"/>
      <c r="AF225" s="59"/>
      <c r="AG225" s="59"/>
      <c r="AH225" s="59"/>
      <c r="AI225" s="59"/>
      <c r="AJ225" s="59"/>
      <c r="AK225" s="59"/>
      <c r="AL225" s="59"/>
      <c r="AM225" s="59"/>
      <c r="AN225" s="59"/>
      <c r="AO225" s="59"/>
      <c r="AP225" s="59"/>
      <c r="AQ225" s="59"/>
      <c r="AR225" s="59"/>
      <c r="AS225" s="59"/>
      <c r="AT225" s="59"/>
      <c r="AU225" s="59"/>
      <c r="AV225" s="59"/>
      <c r="AW225" s="59"/>
      <c r="AX225" s="59"/>
      <c r="AY225" s="59"/>
      <c r="AZ225" s="59"/>
      <c r="BA225" s="59"/>
      <c r="BB225" s="59"/>
      <c r="BC225" s="59"/>
      <c r="BD225" s="59"/>
      <c r="BE225" s="59"/>
      <c r="BF225" s="59"/>
      <c r="BG225" s="59"/>
      <c r="BH225" s="59"/>
    </row>
    <row r="226" spans="1:60" x14ac:dyDescent="0.25">
      <c r="A226" s="59"/>
      <c r="B226" s="59"/>
      <c r="C226" s="59"/>
      <c r="D226" s="59"/>
      <c r="E226" s="59"/>
      <c r="F226" s="59"/>
      <c r="G226" s="59"/>
      <c r="H226" s="59"/>
      <c r="I226" s="59"/>
      <c r="J226" s="59"/>
      <c r="K226" s="59"/>
      <c r="L226" s="59"/>
      <c r="M226" s="59"/>
      <c r="N226" s="59"/>
      <c r="O226" s="59"/>
      <c r="P226" s="59"/>
      <c r="Q226" s="59"/>
      <c r="R226" s="59"/>
      <c r="S226" s="59"/>
      <c r="T226" s="59"/>
      <c r="U226" s="59"/>
      <c r="V226" s="59"/>
      <c r="W226" s="59"/>
      <c r="X226" s="59"/>
      <c r="Y226" s="59"/>
      <c r="Z226" s="59"/>
      <c r="AA226" s="59"/>
      <c r="AB226" s="59"/>
      <c r="AC226" s="59"/>
      <c r="AD226" s="59"/>
      <c r="AE226" s="59"/>
      <c r="AF226" s="59"/>
      <c r="AG226" s="59"/>
      <c r="AH226" s="59"/>
      <c r="AI226" s="59"/>
      <c r="AJ226" s="59"/>
      <c r="AK226" s="59"/>
      <c r="AL226" s="59"/>
      <c r="AM226" s="59"/>
      <c r="AN226" s="59"/>
      <c r="AO226" s="59"/>
      <c r="AP226" s="59"/>
      <c r="AQ226" s="59"/>
      <c r="AR226" s="59"/>
      <c r="AS226" s="59"/>
      <c r="AT226" s="59"/>
      <c r="AU226" s="59"/>
      <c r="AV226" s="59"/>
      <c r="AW226" s="59"/>
      <c r="AX226" s="59"/>
      <c r="AY226" s="59"/>
      <c r="AZ226" s="59"/>
      <c r="BA226" s="59"/>
      <c r="BB226" s="59"/>
      <c r="BC226" s="59"/>
      <c r="BD226" s="59"/>
      <c r="BE226" s="59"/>
      <c r="BF226" s="59"/>
      <c r="BG226" s="59"/>
      <c r="BH226" s="59"/>
    </row>
    <row r="227" spans="1:60" x14ac:dyDescent="0.25">
      <c r="A227" s="59"/>
      <c r="B227" s="59"/>
      <c r="C227" s="59"/>
      <c r="D227" s="59"/>
      <c r="E227" s="59"/>
      <c r="F227" s="59"/>
      <c r="G227" s="59"/>
      <c r="H227" s="59"/>
      <c r="I227" s="59"/>
      <c r="J227" s="59"/>
      <c r="K227" s="59"/>
      <c r="L227" s="59"/>
      <c r="M227" s="59"/>
      <c r="N227" s="59"/>
      <c r="O227" s="59"/>
      <c r="P227" s="59"/>
      <c r="Q227" s="59"/>
      <c r="R227" s="59"/>
      <c r="S227" s="59"/>
      <c r="T227" s="59"/>
      <c r="U227" s="59"/>
      <c r="V227" s="59"/>
      <c r="W227" s="59"/>
      <c r="X227" s="59"/>
      <c r="Y227" s="59"/>
      <c r="Z227" s="59"/>
      <c r="AA227" s="59"/>
      <c r="AB227" s="59"/>
      <c r="AC227" s="59"/>
      <c r="AD227" s="59"/>
      <c r="AE227" s="59"/>
      <c r="AF227" s="59"/>
      <c r="AG227" s="59"/>
      <c r="AH227" s="59"/>
      <c r="AI227" s="59"/>
      <c r="AJ227" s="59"/>
      <c r="AK227" s="59"/>
      <c r="AL227" s="59"/>
      <c r="AM227" s="59"/>
      <c r="AN227" s="59"/>
      <c r="AO227" s="59"/>
      <c r="AP227" s="59"/>
      <c r="AQ227" s="59"/>
      <c r="AR227" s="59"/>
      <c r="AS227" s="59"/>
      <c r="AT227" s="59"/>
      <c r="AU227" s="59"/>
      <c r="AV227" s="59"/>
      <c r="AW227" s="59"/>
      <c r="AX227" s="59"/>
      <c r="AY227" s="59"/>
      <c r="AZ227" s="59"/>
      <c r="BA227" s="59"/>
      <c r="BB227" s="59"/>
      <c r="BC227" s="59"/>
      <c r="BD227" s="59"/>
      <c r="BE227" s="59"/>
      <c r="BF227" s="59"/>
      <c r="BG227" s="59"/>
      <c r="BH227" s="59"/>
    </row>
    <row r="228" spans="1:60" x14ac:dyDescent="0.25">
      <c r="A228" s="59"/>
      <c r="B228" s="59"/>
      <c r="C228" s="59"/>
      <c r="D228" s="59"/>
      <c r="E228" s="59"/>
      <c r="F228" s="59"/>
      <c r="G228" s="59"/>
      <c r="H228" s="59"/>
      <c r="I228" s="59"/>
      <c r="J228" s="59"/>
      <c r="K228" s="59"/>
      <c r="L228" s="59"/>
      <c r="M228" s="59"/>
      <c r="N228" s="59"/>
      <c r="O228" s="59"/>
      <c r="P228" s="59"/>
      <c r="Q228" s="59"/>
      <c r="R228" s="59"/>
      <c r="S228" s="59"/>
      <c r="T228" s="59"/>
      <c r="U228" s="59"/>
      <c r="V228" s="59"/>
      <c r="W228" s="59"/>
      <c r="X228" s="59"/>
      <c r="Y228" s="59"/>
      <c r="Z228" s="59"/>
      <c r="AA228" s="59"/>
      <c r="AB228" s="59"/>
      <c r="AC228" s="59"/>
      <c r="AD228" s="59"/>
      <c r="AE228" s="59"/>
      <c r="AF228" s="59"/>
      <c r="AG228" s="59"/>
      <c r="AH228" s="59"/>
      <c r="AI228" s="59"/>
      <c r="AJ228" s="59"/>
      <c r="AK228" s="59"/>
      <c r="AL228" s="59"/>
      <c r="AM228" s="59"/>
      <c r="AN228" s="59"/>
      <c r="AO228" s="59"/>
      <c r="AP228" s="59"/>
      <c r="AQ228" s="59"/>
      <c r="AR228" s="59"/>
      <c r="AS228" s="59"/>
      <c r="AT228" s="59"/>
      <c r="AU228" s="59"/>
      <c r="AV228" s="59"/>
      <c r="AW228" s="59"/>
      <c r="AX228" s="59"/>
      <c r="AY228" s="59"/>
      <c r="AZ228" s="59"/>
      <c r="BA228" s="59"/>
      <c r="BB228" s="59"/>
      <c r="BC228" s="59"/>
      <c r="BD228" s="59"/>
      <c r="BE228" s="59"/>
      <c r="BF228" s="59"/>
      <c r="BG228" s="59"/>
      <c r="BH228" s="59"/>
    </row>
    <row r="229" spans="1:60" x14ac:dyDescent="0.25">
      <c r="A229" s="59"/>
      <c r="B229" s="59"/>
      <c r="C229" s="59"/>
      <c r="D229" s="59"/>
      <c r="E229" s="59"/>
      <c r="F229" s="59"/>
      <c r="G229" s="59"/>
      <c r="H229" s="59"/>
      <c r="I229" s="59"/>
      <c r="J229" s="59"/>
      <c r="K229" s="59"/>
      <c r="L229" s="59"/>
      <c r="M229" s="59"/>
      <c r="N229" s="59"/>
      <c r="O229" s="59"/>
      <c r="P229" s="59"/>
      <c r="Q229" s="59"/>
      <c r="R229" s="59"/>
      <c r="S229" s="59"/>
      <c r="T229" s="59"/>
      <c r="U229" s="59"/>
      <c r="V229" s="59"/>
      <c r="W229" s="59"/>
      <c r="X229" s="59"/>
      <c r="Y229" s="59"/>
      <c r="Z229" s="59"/>
      <c r="AA229" s="59"/>
      <c r="AB229" s="59"/>
      <c r="AC229" s="59"/>
      <c r="AD229" s="59"/>
      <c r="AE229" s="59"/>
      <c r="AF229" s="59"/>
      <c r="AG229" s="59"/>
      <c r="AH229" s="59"/>
      <c r="AI229" s="59"/>
      <c r="AJ229" s="59"/>
      <c r="AK229" s="59"/>
      <c r="AL229" s="59"/>
      <c r="AM229" s="59"/>
      <c r="AN229" s="59"/>
      <c r="AO229" s="59"/>
      <c r="AP229" s="59"/>
      <c r="AQ229" s="59"/>
      <c r="AR229" s="59"/>
      <c r="AS229" s="59"/>
      <c r="AT229" s="59"/>
      <c r="AU229" s="59"/>
      <c r="AV229" s="59"/>
      <c r="AW229" s="59"/>
      <c r="AX229" s="59"/>
      <c r="AY229" s="59"/>
      <c r="AZ229" s="59"/>
      <c r="BA229" s="59"/>
      <c r="BB229" s="59"/>
      <c r="BC229" s="59"/>
      <c r="BD229" s="59"/>
      <c r="BE229" s="59"/>
      <c r="BF229" s="59"/>
      <c r="BG229" s="59"/>
      <c r="BH229" s="59"/>
    </row>
    <row r="230" spans="1:60" x14ac:dyDescent="0.25">
      <c r="A230" s="59"/>
      <c r="B230" s="59"/>
      <c r="C230" s="59"/>
      <c r="D230" s="59"/>
      <c r="E230" s="59"/>
      <c r="F230" s="59"/>
      <c r="G230" s="59"/>
      <c r="H230" s="59"/>
      <c r="I230" s="59"/>
      <c r="J230" s="59"/>
      <c r="K230" s="59"/>
      <c r="L230" s="59"/>
      <c r="M230" s="59"/>
      <c r="N230" s="59"/>
      <c r="O230" s="59"/>
      <c r="P230" s="59"/>
      <c r="Q230" s="59"/>
      <c r="R230" s="59"/>
      <c r="S230" s="59"/>
      <c r="T230" s="59"/>
      <c r="U230" s="59"/>
      <c r="V230" s="59"/>
      <c r="W230" s="59"/>
      <c r="X230" s="59"/>
      <c r="Y230" s="59"/>
      <c r="Z230" s="59"/>
      <c r="AA230" s="59"/>
      <c r="AB230" s="59"/>
      <c r="AC230" s="59"/>
      <c r="AD230" s="59"/>
      <c r="AE230" s="59"/>
      <c r="AF230" s="59"/>
      <c r="AG230" s="59"/>
      <c r="AH230" s="59"/>
      <c r="AI230" s="59"/>
      <c r="AJ230" s="59"/>
      <c r="AK230" s="59"/>
      <c r="AL230" s="59"/>
      <c r="AM230" s="59"/>
      <c r="AN230" s="59"/>
      <c r="AO230" s="59"/>
      <c r="AP230" s="59"/>
      <c r="AQ230" s="59"/>
      <c r="AR230" s="59"/>
      <c r="AS230" s="59"/>
      <c r="AT230" s="59"/>
      <c r="AU230" s="59"/>
      <c r="AV230" s="59"/>
      <c r="AW230" s="59"/>
      <c r="AX230" s="59"/>
      <c r="AY230" s="59"/>
      <c r="AZ230" s="59"/>
      <c r="BA230" s="59"/>
      <c r="BB230" s="59"/>
      <c r="BC230" s="59"/>
      <c r="BD230" s="59"/>
      <c r="BE230" s="59"/>
      <c r="BF230" s="59"/>
      <c r="BG230" s="59"/>
      <c r="BH230" s="59"/>
    </row>
    <row r="231" spans="1:60" x14ac:dyDescent="0.25">
      <c r="A231" s="59"/>
      <c r="B231" s="59"/>
      <c r="C231" s="59"/>
      <c r="D231" s="59"/>
      <c r="E231" s="59"/>
      <c r="F231" s="59"/>
      <c r="G231" s="59"/>
      <c r="H231" s="59"/>
      <c r="I231" s="59"/>
      <c r="J231" s="59"/>
      <c r="K231" s="59"/>
      <c r="L231" s="59"/>
      <c r="M231" s="59"/>
      <c r="N231" s="59"/>
      <c r="O231" s="59"/>
      <c r="P231" s="59"/>
      <c r="Q231" s="59"/>
      <c r="R231" s="59"/>
      <c r="S231" s="59"/>
      <c r="T231" s="59"/>
      <c r="U231" s="59"/>
      <c r="V231" s="59"/>
      <c r="W231" s="59"/>
      <c r="X231" s="59"/>
      <c r="Y231" s="59"/>
      <c r="Z231" s="59"/>
      <c r="AA231" s="59"/>
      <c r="AB231" s="59"/>
      <c r="AC231" s="59"/>
      <c r="AD231" s="59"/>
      <c r="AE231" s="59"/>
      <c r="AF231" s="59"/>
      <c r="AG231" s="59"/>
      <c r="AH231" s="59"/>
      <c r="AI231" s="59"/>
      <c r="AJ231" s="59"/>
      <c r="AK231" s="59"/>
      <c r="AL231" s="59"/>
      <c r="AM231" s="59"/>
      <c r="AN231" s="59"/>
      <c r="AO231" s="59"/>
      <c r="AP231" s="59"/>
      <c r="AQ231" s="59"/>
      <c r="AR231" s="59"/>
      <c r="AS231" s="59"/>
      <c r="AT231" s="59"/>
      <c r="AU231" s="59"/>
      <c r="AV231" s="59"/>
      <c r="AW231" s="59"/>
      <c r="AX231" s="59"/>
      <c r="AY231" s="59"/>
      <c r="AZ231" s="59"/>
      <c r="BA231" s="59"/>
      <c r="BB231" s="59"/>
      <c r="BC231" s="59"/>
      <c r="BD231" s="59"/>
      <c r="BE231" s="59"/>
      <c r="BF231" s="59"/>
      <c r="BG231" s="59"/>
      <c r="BH231" s="59"/>
    </row>
    <row r="232" spans="1:60" x14ac:dyDescent="0.25">
      <c r="A232" s="59"/>
      <c r="B232" s="59"/>
      <c r="C232" s="59"/>
      <c r="D232" s="59"/>
      <c r="E232" s="59"/>
      <c r="F232" s="59"/>
      <c r="G232" s="59"/>
      <c r="H232" s="59"/>
      <c r="I232" s="59"/>
      <c r="J232" s="59"/>
      <c r="K232" s="59"/>
      <c r="L232" s="59"/>
      <c r="M232" s="59"/>
      <c r="N232" s="59"/>
      <c r="O232" s="59"/>
      <c r="P232" s="59"/>
      <c r="Q232" s="59"/>
      <c r="R232" s="59"/>
      <c r="S232" s="59"/>
      <c r="T232" s="59"/>
      <c r="U232" s="59"/>
      <c r="V232" s="59"/>
      <c r="W232" s="59"/>
      <c r="X232" s="59"/>
      <c r="Y232" s="59"/>
      <c r="Z232" s="59"/>
      <c r="AA232" s="59"/>
      <c r="AB232" s="59"/>
      <c r="AC232" s="59"/>
      <c r="AD232" s="59"/>
      <c r="AE232" s="59"/>
      <c r="AF232" s="59"/>
      <c r="AG232" s="59"/>
      <c r="AH232" s="59"/>
      <c r="AI232" s="59"/>
      <c r="AJ232" s="59"/>
      <c r="AK232" s="59"/>
      <c r="AL232" s="59"/>
      <c r="AM232" s="59"/>
      <c r="AN232" s="59"/>
      <c r="AO232" s="59"/>
      <c r="AP232" s="59"/>
      <c r="AQ232" s="59"/>
      <c r="AR232" s="59"/>
      <c r="AS232" s="59"/>
      <c r="AT232" s="59"/>
      <c r="AU232" s="59"/>
      <c r="AV232" s="59"/>
      <c r="AW232" s="59"/>
      <c r="AX232" s="59"/>
      <c r="AY232" s="59"/>
      <c r="AZ232" s="59"/>
      <c r="BA232" s="59"/>
      <c r="BB232" s="59"/>
      <c r="BC232" s="59"/>
      <c r="BD232" s="59"/>
      <c r="BE232" s="59"/>
      <c r="BF232" s="59"/>
      <c r="BG232" s="59"/>
      <c r="BH232" s="59"/>
    </row>
    <row r="233" spans="1:60" x14ac:dyDescent="0.25">
      <c r="A233" s="59"/>
      <c r="B233" s="59"/>
      <c r="C233" s="59"/>
      <c r="D233" s="59"/>
      <c r="E233" s="59"/>
      <c r="F233" s="59"/>
      <c r="G233" s="59"/>
      <c r="H233" s="59"/>
      <c r="I233" s="59"/>
      <c r="J233" s="59"/>
      <c r="K233" s="59"/>
      <c r="L233" s="59"/>
      <c r="M233" s="59"/>
      <c r="N233" s="59"/>
      <c r="O233" s="59"/>
      <c r="P233" s="59"/>
      <c r="Q233" s="59"/>
      <c r="R233" s="59"/>
      <c r="S233" s="59"/>
      <c r="T233" s="59"/>
      <c r="U233" s="59"/>
      <c r="V233" s="59"/>
      <c r="W233" s="59"/>
      <c r="X233" s="59"/>
      <c r="Y233" s="59"/>
      <c r="Z233" s="59"/>
      <c r="AA233" s="59"/>
      <c r="AB233" s="59"/>
      <c r="AC233" s="59"/>
      <c r="AD233" s="59"/>
      <c r="AE233" s="59"/>
      <c r="AF233" s="59"/>
      <c r="AG233" s="59"/>
      <c r="AH233" s="59"/>
      <c r="AI233" s="59"/>
      <c r="AJ233" s="59"/>
      <c r="AK233" s="59"/>
      <c r="AL233" s="59"/>
      <c r="AM233" s="59"/>
      <c r="AN233" s="59"/>
      <c r="AO233" s="59"/>
      <c r="AP233" s="59"/>
      <c r="AQ233" s="59"/>
      <c r="AR233" s="59"/>
      <c r="AS233" s="59"/>
      <c r="AT233" s="59"/>
      <c r="AU233" s="59"/>
      <c r="AV233" s="59"/>
      <c r="AW233" s="59"/>
      <c r="AX233" s="59"/>
      <c r="AY233" s="59"/>
      <c r="AZ233" s="59"/>
      <c r="BA233" s="59"/>
      <c r="BB233" s="59"/>
      <c r="BC233" s="59"/>
      <c r="BD233" s="59"/>
      <c r="BE233" s="59"/>
      <c r="BF233" s="59"/>
      <c r="BG233" s="59"/>
      <c r="BH233" s="59"/>
    </row>
    <row r="234" spans="1:60" x14ac:dyDescent="0.25">
      <c r="A234" s="59"/>
      <c r="B234" s="59"/>
      <c r="C234" s="59"/>
      <c r="D234" s="59"/>
      <c r="E234" s="59"/>
      <c r="F234" s="59"/>
      <c r="G234" s="59"/>
      <c r="H234" s="59"/>
      <c r="I234" s="59"/>
      <c r="J234" s="59"/>
      <c r="K234" s="59"/>
      <c r="L234" s="59"/>
      <c r="M234" s="59"/>
      <c r="N234" s="59"/>
      <c r="O234" s="59"/>
      <c r="P234" s="59"/>
      <c r="Q234" s="59"/>
      <c r="R234" s="59"/>
      <c r="S234" s="59"/>
      <c r="T234" s="59"/>
      <c r="U234" s="59"/>
      <c r="V234" s="59"/>
      <c r="W234" s="59"/>
      <c r="X234" s="59"/>
      <c r="Y234" s="59"/>
      <c r="Z234" s="59"/>
      <c r="AA234" s="59"/>
      <c r="AB234" s="59"/>
      <c r="AC234" s="59"/>
      <c r="AD234" s="59"/>
      <c r="AE234" s="59"/>
      <c r="AF234" s="59"/>
      <c r="AG234" s="59"/>
      <c r="AH234" s="59"/>
      <c r="AI234" s="59"/>
      <c r="AJ234" s="59"/>
      <c r="AK234" s="59"/>
      <c r="AL234" s="59"/>
      <c r="AM234" s="59"/>
      <c r="AN234" s="59"/>
      <c r="AO234" s="59"/>
      <c r="AP234" s="59"/>
      <c r="AQ234" s="59"/>
      <c r="AR234" s="59"/>
      <c r="AS234" s="59"/>
      <c r="AT234" s="59"/>
      <c r="AU234" s="59"/>
      <c r="AV234" s="59"/>
      <c r="AW234" s="59"/>
      <c r="AX234" s="59"/>
      <c r="AY234" s="59"/>
      <c r="AZ234" s="59"/>
      <c r="BA234" s="59"/>
      <c r="BB234" s="59"/>
      <c r="BC234" s="59"/>
      <c r="BD234" s="59"/>
      <c r="BE234" s="59"/>
      <c r="BF234" s="59"/>
      <c r="BG234" s="59"/>
      <c r="BH234" s="59"/>
    </row>
    <row r="235" spans="1:60" x14ac:dyDescent="0.25">
      <c r="A235" s="59"/>
      <c r="B235" s="59"/>
      <c r="C235" s="59"/>
      <c r="D235" s="59"/>
      <c r="E235" s="59"/>
      <c r="F235" s="59"/>
      <c r="G235" s="59"/>
      <c r="H235" s="59"/>
      <c r="I235" s="59"/>
      <c r="J235" s="59"/>
      <c r="K235" s="59"/>
      <c r="L235" s="59"/>
      <c r="M235" s="59"/>
      <c r="N235" s="59"/>
      <c r="O235" s="59"/>
      <c r="P235" s="59"/>
      <c r="Q235" s="59"/>
      <c r="R235" s="59"/>
      <c r="S235" s="59"/>
      <c r="T235" s="59"/>
      <c r="U235" s="59"/>
      <c r="V235" s="59"/>
      <c r="W235" s="59"/>
      <c r="X235" s="59"/>
      <c r="Y235" s="59"/>
      <c r="Z235" s="59"/>
      <c r="AA235" s="59"/>
      <c r="AB235" s="59"/>
      <c r="AC235" s="59"/>
      <c r="AD235" s="59"/>
      <c r="AE235" s="59"/>
      <c r="AF235" s="59"/>
      <c r="AG235" s="59"/>
      <c r="AH235" s="59"/>
      <c r="AI235" s="59"/>
      <c r="AJ235" s="59"/>
      <c r="AK235" s="59"/>
      <c r="AL235" s="59"/>
      <c r="AM235" s="59"/>
      <c r="AN235" s="59"/>
      <c r="AO235" s="59"/>
      <c r="AP235" s="59"/>
      <c r="AQ235" s="59"/>
      <c r="AR235" s="59"/>
      <c r="AS235" s="59"/>
      <c r="AT235" s="59"/>
      <c r="AU235" s="59"/>
      <c r="AV235" s="59"/>
      <c r="AW235" s="59"/>
      <c r="AX235" s="59"/>
      <c r="AY235" s="59"/>
      <c r="AZ235" s="59"/>
      <c r="BA235" s="59"/>
      <c r="BB235" s="59"/>
      <c r="BC235" s="59"/>
      <c r="BD235" s="59"/>
      <c r="BE235" s="59"/>
      <c r="BF235" s="59"/>
      <c r="BG235" s="59"/>
      <c r="BH235" s="59"/>
    </row>
    <row r="236" spans="1:60" x14ac:dyDescent="0.25">
      <c r="A236" s="59"/>
      <c r="B236" s="59"/>
      <c r="C236" s="59"/>
      <c r="D236" s="59"/>
      <c r="E236" s="59"/>
      <c r="F236" s="59"/>
      <c r="G236" s="59"/>
      <c r="H236" s="59"/>
      <c r="I236" s="59"/>
      <c r="J236" s="59"/>
      <c r="K236" s="59"/>
      <c r="L236" s="59"/>
      <c r="M236" s="59"/>
      <c r="N236" s="59"/>
      <c r="O236" s="59"/>
      <c r="P236" s="59"/>
      <c r="Q236" s="59"/>
      <c r="R236" s="59"/>
      <c r="S236" s="59"/>
      <c r="T236" s="59"/>
      <c r="U236" s="59"/>
      <c r="V236" s="59"/>
      <c r="W236" s="59"/>
      <c r="X236" s="59"/>
      <c r="Y236" s="59"/>
      <c r="Z236" s="59"/>
      <c r="AA236" s="59"/>
      <c r="AB236" s="59"/>
      <c r="AC236" s="59"/>
      <c r="AD236" s="59"/>
      <c r="AE236" s="59"/>
      <c r="AF236" s="59"/>
      <c r="AG236" s="59"/>
      <c r="AH236" s="59"/>
      <c r="AI236" s="59"/>
      <c r="AJ236" s="59"/>
      <c r="AK236" s="59"/>
      <c r="AL236" s="59"/>
      <c r="AM236" s="59"/>
      <c r="AN236" s="59"/>
      <c r="AO236" s="59"/>
      <c r="AP236" s="59"/>
      <c r="AQ236" s="59"/>
      <c r="AR236" s="59"/>
      <c r="AS236" s="59"/>
      <c r="AT236" s="59"/>
      <c r="AU236" s="59"/>
      <c r="AV236" s="59"/>
      <c r="AW236" s="59"/>
      <c r="AX236" s="59"/>
      <c r="AY236" s="59"/>
      <c r="AZ236" s="59"/>
      <c r="BA236" s="59"/>
      <c r="BB236" s="59"/>
      <c r="BC236" s="59"/>
      <c r="BD236" s="59"/>
      <c r="BE236" s="59"/>
      <c r="BF236" s="59"/>
      <c r="BG236" s="59"/>
      <c r="BH236" s="59"/>
    </row>
    <row r="237" spans="1:60" x14ac:dyDescent="0.25">
      <c r="A237" s="59"/>
      <c r="B237" s="59"/>
      <c r="C237" s="59"/>
      <c r="D237" s="59"/>
      <c r="E237" s="59"/>
      <c r="F237" s="59"/>
      <c r="G237" s="59"/>
      <c r="H237" s="59"/>
      <c r="I237" s="59"/>
      <c r="J237" s="59"/>
      <c r="K237" s="59"/>
      <c r="L237" s="59"/>
      <c r="M237" s="59"/>
      <c r="N237" s="59"/>
      <c r="O237" s="59"/>
      <c r="P237" s="59"/>
      <c r="Q237" s="59"/>
      <c r="R237" s="59"/>
      <c r="S237" s="59"/>
      <c r="T237" s="59"/>
      <c r="U237" s="59"/>
      <c r="V237" s="59"/>
      <c r="W237" s="59"/>
      <c r="X237" s="59"/>
      <c r="Y237" s="59"/>
      <c r="Z237" s="59"/>
      <c r="AA237" s="59"/>
      <c r="AB237" s="59"/>
      <c r="AC237" s="59"/>
      <c r="AD237" s="59"/>
      <c r="AE237" s="59"/>
      <c r="AF237" s="59"/>
      <c r="AG237" s="59"/>
      <c r="AH237" s="59"/>
      <c r="AI237" s="59"/>
      <c r="AJ237" s="59"/>
      <c r="AK237" s="59"/>
      <c r="AL237" s="59"/>
      <c r="AM237" s="59"/>
      <c r="AN237" s="59"/>
      <c r="AO237" s="59"/>
      <c r="AP237" s="59"/>
      <c r="AQ237" s="59"/>
      <c r="AR237" s="59"/>
      <c r="AS237" s="59"/>
      <c r="AT237" s="59"/>
      <c r="AU237" s="59"/>
      <c r="AV237" s="59"/>
      <c r="AW237" s="59"/>
      <c r="AX237" s="59"/>
      <c r="AY237" s="59"/>
      <c r="AZ237" s="59"/>
      <c r="BA237" s="59"/>
      <c r="BB237" s="59"/>
      <c r="BC237" s="59"/>
      <c r="BD237" s="59"/>
      <c r="BE237" s="59"/>
      <c r="BF237" s="59"/>
      <c r="BG237" s="59"/>
      <c r="BH237" s="59"/>
    </row>
    <row r="238" spans="1:60" x14ac:dyDescent="0.25">
      <c r="A238" s="59"/>
      <c r="B238" s="59"/>
      <c r="C238" s="59"/>
      <c r="D238" s="59"/>
      <c r="E238" s="59"/>
      <c r="F238" s="59"/>
      <c r="G238" s="59"/>
      <c r="H238" s="59"/>
      <c r="I238" s="59"/>
      <c r="J238" s="59"/>
      <c r="K238" s="59"/>
      <c r="L238" s="59"/>
      <c r="M238" s="59"/>
      <c r="N238" s="59"/>
      <c r="O238" s="59"/>
      <c r="P238" s="59"/>
      <c r="Q238" s="59"/>
      <c r="R238" s="59"/>
      <c r="S238" s="59"/>
      <c r="T238" s="59"/>
      <c r="U238" s="59"/>
      <c r="V238" s="59"/>
      <c r="W238" s="59"/>
      <c r="X238" s="59"/>
      <c r="Y238" s="59"/>
      <c r="Z238" s="59"/>
      <c r="AA238" s="59"/>
      <c r="AB238" s="59"/>
      <c r="AC238" s="59"/>
      <c r="AD238" s="59"/>
      <c r="AE238" s="59"/>
      <c r="AF238" s="59"/>
      <c r="AG238" s="59"/>
      <c r="AH238" s="59"/>
      <c r="AI238" s="59"/>
      <c r="AJ238" s="59"/>
      <c r="AK238" s="59"/>
      <c r="AL238" s="59"/>
      <c r="AM238" s="59"/>
      <c r="AN238" s="59"/>
      <c r="AO238" s="59"/>
      <c r="AP238" s="59"/>
      <c r="AQ238" s="59"/>
      <c r="AR238" s="59"/>
      <c r="AS238" s="59"/>
      <c r="AT238" s="59"/>
      <c r="AU238" s="59"/>
      <c r="AV238" s="59"/>
      <c r="AW238" s="59"/>
      <c r="AX238" s="59"/>
      <c r="AY238" s="59"/>
      <c r="AZ238" s="59"/>
      <c r="BA238" s="59"/>
      <c r="BB238" s="59"/>
      <c r="BC238" s="59"/>
      <c r="BD238" s="59"/>
      <c r="BE238" s="59"/>
      <c r="BF238" s="59"/>
      <c r="BG238" s="59"/>
      <c r="BH238" s="59"/>
    </row>
    <row r="239" spans="1:60" x14ac:dyDescent="0.25">
      <c r="A239" s="59"/>
      <c r="B239" s="59"/>
      <c r="C239" s="59"/>
      <c r="D239" s="59"/>
      <c r="E239" s="59"/>
      <c r="F239" s="59"/>
      <c r="G239" s="59"/>
      <c r="H239" s="59"/>
      <c r="I239" s="59"/>
      <c r="J239" s="59"/>
      <c r="K239" s="59"/>
      <c r="L239" s="59"/>
      <c r="M239" s="59"/>
      <c r="N239" s="59"/>
      <c r="O239" s="59"/>
      <c r="P239" s="59"/>
      <c r="Q239" s="59"/>
      <c r="R239" s="59"/>
      <c r="S239" s="59"/>
      <c r="T239" s="59"/>
      <c r="U239" s="59"/>
      <c r="V239" s="59"/>
      <c r="W239" s="59"/>
      <c r="X239" s="59"/>
      <c r="Y239" s="59"/>
      <c r="Z239" s="59"/>
      <c r="AA239" s="59"/>
      <c r="AB239" s="59"/>
      <c r="AC239" s="59"/>
      <c r="AD239" s="59"/>
      <c r="AE239" s="59"/>
      <c r="AF239" s="59"/>
      <c r="AG239" s="59"/>
      <c r="AH239" s="59"/>
      <c r="AI239" s="59"/>
      <c r="AJ239" s="59"/>
      <c r="AK239" s="59"/>
      <c r="AL239" s="59"/>
      <c r="AM239" s="59"/>
      <c r="AN239" s="59"/>
      <c r="AO239" s="59"/>
      <c r="AP239" s="59"/>
      <c r="AQ239" s="59"/>
      <c r="AR239" s="59"/>
      <c r="AS239" s="59"/>
      <c r="AT239" s="59"/>
      <c r="AU239" s="59"/>
      <c r="AV239" s="59"/>
      <c r="AW239" s="59"/>
      <c r="AX239" s="59"/>
      <c r="AY239" s="59"/>
      <c r="AZ239" s="59"/>
      <c r="BA239" s="59"/>
      <c r="BB239" s="59"/>
      <c r="BC239" s="59"/>
      <c r="BD239" s="59"/>
      <c r="BE239" s="59"/>
      <c r="BF239" s="59"/>
      <c r="BG239" s="59"/>
      <c r="BH239" s="59"/>
    </row>
    <row r="240" spans="1:60" x14ac:dyDescent="0.25">
      <c r="A240" s="59"/>
      <c r="B240" s="59"/>
      <c r="C240" s="59"/>
      <c r="D240" s="59"/>
      <c r="E240" s="59"/>
      <c r="F240" s="59"/>
      <c r="G240" s="59"/>
      <c r="H240" s="59"/>
      <c r="I240" s="59"/>
      <c r="J240" s="59"/>
      <c r="K240" s="59"/>
      <c r="L240" s="59"/>
      <c r="M240" s="59"/>
      <c r="N240" s="59"/>
      <c r="O240" s="59"/>
      <c r="P240" s="59"/>
      <c r="Q240" s="59"/>
      <c r="R240" s="59"/>
      <c r="S240" s="59"/>
      <c r="T240" s="59"/>
      <c r="U240" s="59"/>
      <c r="V240" s="59"/>
      <c r="W240" s="59"/>
      <c r="X240" s="59"/>
      <c r="Y240" s="59"/>
      <c r="Z240" s="59"/>
      <c r="AA240" s="59"/>
      <c r="AB240" s="59"/>
      <c r="AC240" s="59"/>
      <c r="AD240" s="59"/>
      <c r="AE240" s="59"/>
      <c r="AF240" s="59"/>
      <c r="AG240" s="59"/>
      <c r="AH240" s="59"/>
      <c r="AI240" s="59"/>
      <c r="AJ240" s="59"/>
      <c r="AK240" s="59"/>
      <c r="AL240" s="59"/>
      <c r="AM240" s="59"/>
      <c r="AN240" s="59"/>
      <c r="AO240" s="59"/>
      <c r="AP240" s="59"/>
      <c r="AQ240" s="59"/>
      <c r="AR240" s="59"/>
      <c r="AS240" s="59"/>
      <c r="AT240" s="59"/>
      <c r="AU240" s="59"/>
      <c r="AV240" s="59"/>
      <c r="AW240" s="59"/>
      <c r="AX240" s="59"/>
      <c r="AY240" s="59"/>
      <c r="AZ240" s="59"/>
      <c r="BA240" s="59"/>
      <c r="BB240" s="59"/>
      <c r="BC240" s="59"/>
      <c r="BD240" s="59"/>
      <c r="BE240" s="59"/>
      <c r="BF240" s="59"/>
      <c r="BG240" s="59"/>
      <c r="BH240" s="59"/>
    </row>
    <row r="241" spans="1:60" x14ac:dyDescent="0.25">
      <c r="A241" s="59"/>
      <c r="B241" s="59"/>
      <c r="C241" s="59"/>
      <c r="D241" s="59"/>
      <c r="E241" s="59"/>
      <c r="F241" s="59"/>
      <c r="G241" s="59"/>
      <c r="H241" s="59"/>
      <c r="I241" s="59"/>
      <c r="J241" s="59"/>
      <c r="K241" s="59"/>
      <c r="L241" s="59"/>
      <c r="M241" s="59"/>
      <c r="N241" s="59"/>
      <c r="O241" s="59"/>
      <c r="P241" s="59"/>
      <c r="Q241" s="59"/>
      <c r="R241" s="59"/>
      <c r="S241" s="59"/>
      <c r="T241" s="59"/>
      <c r="U241" s="59"/>
      <c r="V241" s="59"/>
      <c r="W241" s="59"/>
      <c r="X241" s="59"/>
      <c r="Y241" s="59"/>
      <c r="Z241" s="59"/>
      <c r="AA241" s="59"/>
      <c r="AB241" s="59"/>
      <c r="AC241" s="59"/>
      <c r="AD241" s="59"/>
      <c r="AE241" s="59"/>
      <c r="AF241" s="59"/>
      <c r="AG241" s="59"/>
      <c r="AH241" s="59"/>
      <c r="AI241" s="59"/>
      <c r="AJ241" s="59"/>
      <c r="AK241" s="59"/>
      <c r="AL241" s="59"/>
      <c r="AM241" s="59"/>
      <c r="AN241" s="59"/>
      <c r="AO241" s="59"/>
      <c r="AP241" s="59"/>
      <c r="AQ241" s="59"/>
      <c r="AR241" s="59"/>
      <c r="AS241" s="59"/>
      <c r="AT241" s="59"/>
      <c r="AU241" s="59"/>
      <c r="AV241" s="59"/>
      <c r="AW241" s="59"/>
      <c r="AX241" s="59"/>
      <c r="AY241" s="59"/>
      <c r="AZ241" s="59"/>
      <c r="BA241" s="59"/>
      <c r="BB241" s="59"/>
      <c r="BC241" s="59"/>
      <c r="BD241" s="59"/>
      <c r="BE241" s="59"/>
      <c r="BF241" s="59"/>
      <c r="BG241" s="59"/>
      <c r="BH241" s="59"/>
    </row>
    <row r="242" spans="1:60" x14ac:dyDescent="0.25">
      <c r="A242" s="59"/>
      <c r="B242" s="59"/>
      <c r="C242" s="59"/>
      <c r="D242" s="59"/>
      <c r="E242" s="59"/>
      <c r="F242" s="59"/>
      <c r="G242" s="59"/>
      <c r="H242" s="59"/>
      <c r="I242" s="59"/>
      <c r="J242" s="59"/>
      <c r="K242" s="59"/>
      <c r="L242" s="59"/>
      <c r="M242" s="59"/>
      <c r="N242" s="59"/>
      <c r="O242" s="59"/>
      <c r="P242" s="59"/>
      <c r="Q242" s="59"/>
      <c r="R242" s="59"/>
      <c r="S242" s="59"/>
      <c r="T242" s="59"/>
      <c r="U242" s="59"/>
      <c r="V242" s="59"/>
      <c r="W242" s="59"/>
      <c r="X242" s="59"/>
      <c r="Y242" s="59"/>
      <c r="Z242" s="59"/>
      <c r="AA242" s="59"/>
      <c r="AB242" s="59"/>
      <c r="AC242" s="59"/>
      <c r="AD242" s="59"/>
      <c r="AE242" s="59"/>
      <c r="AF242" s="59"/>
      <c r="AG242" s="59"/>
      <c r="AH242" s="59"/>
      <c r="AI242" s="59"/>
      <c r="AJ242" s="59"/>
      <c r="AK242" s="59"/>
      <c r="AL242" s="59"/>
      <c r="AM242" s="59"/>
      <c r="AN242" s="59"/>
      <c r="AO242" s="59"/>
      <c r="AP242" s="59"/>
      <c r="AQ242" s="59"/>
      <c r="AR242" s="59"/>
      <c r="AS242" s="59"/>
      <c r="AT242" s="59"/>
      <c r="AU242" s="59"/>
      <c r="AV242" s="59"/>
      <c r="AW242" s="59"/>
      <c r="AX242" s="59"/>
      <c r="AY242" s="59"/>
      <c r="AZ242" s="59"/>
      <c r="BA242" s="59"/>
      <c r="BB242" s="59"/>
      <c r="BC242" s="59"/>
      <c r="BD242" s="59"/>
      <c r="BE242" s="59"/>
      <c r="BF242" s="59"/>
      <c r="BG242" s="59"/>
      <c r="BH242" s="59"/>
    </row>
    <row r="243" spans="1:60" x14ac:dyDescent="0.25">
      <c r="A243" s="59"/>
      <c r="B243" s="59"/>
      <c r="C243" s="59"/>
      <c r="D243" s="59"/>
      <c r="E243" s="59"/>
      <c r="F243" s="59"/>
      <c r="G243" s="59"/>
      <c r="H243" s="59"/>
      <c r="I243" s="59"/>
      <c r="J243" s="59"/>
      <c r="K243" s="59"/>
      <c r="L243" s="59"/>
      <c r="M243" s="59"/>
      <c r="N243" s="59"/>
      <c r="O243" s="59"/>
      <c r="P243" s="59"/>
      <c r="Q243" s="59"/>
      <c r="R243" s="59"/>
      <c r="S243" s="59"/>
      <c r="T243" s="59"/>
      <c r="U243" s="59"/>
      <c r="V243" s="59"/>
      <c r="W243" s="59"/>
      <c r="X243" s="59"/>
      <c r="Y243" s="59"/>
      <c r="Z243" s="59"/>
      <c r="AA243" s="59"/>
      <c r="AB243" s="59"/>
      <c r="AC243" s="59"/>
      <c r="AD243" s="59"/>
      <c r="AE243" s="59"/>
      <c r="AF243" s="59"/>
      <c r="AG243" s="59"/>
      <c r="AH243" s="59"/>
      <c r="AI243" s="59"/>
      <c r="AJ243" s="59"/>
      <c r="AK243" s="59"/>
      <c r="AL243" s="59"/>
      <c r="AM243" s="59"/>
      <c r="AN243" s="59"/>
      <c r="AO243" s="59"/>
      <c r="AP243" s="59"/>
      <c r="AQ243" s="59"/>
      <c r="AR243" s="59"/>
      <c r="AS243" s="59"/>
      <c r="AT243" s="59"/>
      <c r="AU243" s="59"/>
      <c r="AV243" s="59"/>
      <c r="AW243" s="59"/>
      <c r="AX243" s="59"/>
      <c r="AY243" s="59"/>
      <c r="AZ243" s="59"/>
      <c r="BA243" s="59"/>
      <c r="BB243" s="59"/>
      <c r="BC243" s="59"/>
      <c r="BD243" s="59"/>
      <c r="BE243" s="59"/>
      <c r="BF243" s="59"/>
      <c r="BG243" s="59"/>
      <c r="BH243" s="59"/>
    </row>
    <row r="244" spans="1:60" x14ac:dyDescent="0.25">
      <c r="A244" s="59"/>
      <c r="B244" s="59"/>
      <c r="C244" s="59"/>
      <c r="D244" s="59"/>
      <c r="E244" s="59"/>
      <c r="F244" s="59"/>
      <c r="G244" s="59"/>
      <c r="H244" s="59"/>
      <c r="I244" s="59"/>
      <c r="J244" s="59"/>
      <c r="K244" s="59"/>
      <c r="L244" s="59"/>
      <c r="M244" s="59"/>
      <c r="N244" s="59"/>
      <c r="O244" s="59"/>
      <c r="P244" s="59"/>
      <c r="Q244" s="59"/>
      <c r="R244" s="59"/>
      <c r="S244" s="59"/>
      <c r="T244" s="59"/>
      <c r="U244" s="59"/>
      <c r="V244" s="59"/>
      <c r="W244" s="59"/>
      <c r="X244" s="59"/>
      <c r="Y244" s="59"/>
      <c r="Z244" s="59"/>
      <c r="AA244" s="59"/>
      <c r="AB244" s="59"/>
      <c r="AC244" s="59"/>
      <c r="AD244" s="59"/>
      <c r="AE244" s="59"/>
      <c r="AF244" s="59"/>
      <c r="AG244" s="59"/>
      <c r="AH244" s="59"/>
      <c r="AI244" s="59"/>
      <c r="AJ244" s="59"/>
      <c r="AK244" s="59"/>
      <c r="AL244" s="59"/>
      <c r="AM244" s="59"/>
      <c r="AN244" s="59"/>
      <c r="AO244" s="59"/>
      <c r="AP244" s="59"/>
      <c r="AQ244" s="59"/>
      <c r="AR244" s="59"/>
      <c r="AS244" s="59"/>
      <c r="AT244" s="59"/>
      <c r="AU244" s="59"/>
      <c r="AV244" s="59"/>
      <c r="AW244" s="59"/>
      <c r="AX244" s="59"/>
      <c r="AY244" s="59"/>
      <c r="AZ244" s="59"/>
      <c r="BA244" s="59"/>
      <c r="BB244" s="59"/>
      <c r="BC244" s="59"/>
      <c r="BD244" s="59"/>
      <c r="BE244" s="59"/>
      <c r="BF244" s="59"/>
      <c r="BG244" s="59"/>
      <c r="BH244" s="59"/>
    </row>
    <row r="245" spans="1:60" x14ac:dyDescent="0.25">
      <c r="A245" s="59"/>
      <c r="B245" s="59"/>
      <c r="C245" s="59"/>
      <c r="D245" s="59"/>
      <c r="E245" s="59"/>
      <c r="F245" s="59"/>
      <c r="G245" s="59"/>
      <c r="H245" s="59"/>
      <c r="I245" s="59"/>
      <c r="J245" s="59"/>
      <c r="K245" s="59"/>
      <c r="L245" s="59"/>
      <c r="M245" s="59"/>
      <c r="N245" s="59"/>
      <c r="O245" s="59"/>
      <c r="P245" s="59"/>
      <c r="Q245" s="59"/>
      <c r="R245" s="59"/>
      <c r="S245" s="59"/>
      <c r="T245" s="59"/>
      <c r="U245" s="59"/>
      <c r="V245" s="59"/>
      <c r="W245" s="59"/>
      <c r="X245" s="59"/>
      <c r="Y245" s="59"/>
      <c r="Z245" s="59"/>
      <c r="AA245" s="59"/>
      <c r="AB245" s="59"/>
      <c r="AC245" s="59"/>
      <c r="AD245" s="59"/>
      <c r="AE245" s="59"/>
      <c r="AF245" s="59"/>
      <c r="AG245" s="59"/>
      <c r="AH245" s="59"/>
      <c r="AI245" s="59"/>
      <c r="AJ245" s="59"/>
      <c r="AK245" s="59"/>
      <c r="AL245" s="59"/>
      <c r="AM245" s="59"/>
      <c r="AN245" s="59"/>
      <c r="AO245" s="59"/>
      <c r="AP245" s="59"/>
      <c r="AQ245" s="59"/>
      <c r="AR245" s="59"/>
      <c r="AS245" s="59"/>
      <c r="AT245" s="59"/>
      <c r="AU245" s="59"/>
      <c r="AV245" s="59"/>
      <c r="AW245" s="59"/>
      <c r="AX245" s="59"/>
      <c r="AY245" s="59"/>
      <c r="AZ245" s="59"/>
      <c r="BA245" s="59"/>
      <c r="BB245" s="59"/>
      <c r="BC245" s="59"/>
      <c r="BD245" s="59"/>
      <c r="BE245" s="59"/>
      <c r="BF245" s="59"/>
      <c r="BG245" s="59"/>
      <c r="BH245" s="59"/>
    </row>
    <row r="246" spans="1:60" x14ac:dyDescent="0.25">
      <c r="A246" s="59"/>
      <c r="B246" s="59"/>
      <c r="C246" s="59"/>
      <c r="D246" s="59"/>
      <c r="E246" s="59"/>
      <c r="F246" s="59"/>
      <c r="G246" s="59"/>
      <c r="H246" s="59"/>
      <c r="I246" s="59"/>
      <c r="J246" s="59"/>
      <c r="K246" s="59"/>
      <c r="L246" s="59"/>
      <c r="M246" s="59"/>
      <c r="N246" s="59"/>
      <c r="O246" s="59"/>
      <c r="P246" s="59"/>
      <c r="Q246" s="59"/>
      <c r="R246" s="59"/>
      <c r="S246" s="59"/>
      <c r="T246" s="59"/>
      <c r="U246" s="59"/>
      <c r="V246" s="59"/>
      <c r="W246" s="59"/>
      <c r="X246" s="59"/>
      <c r="Y246" s="59"/>
      <c r="Z246" s="59"/>
      <c r="AA246" s="59"/>
      <c r="AB246" s="59"/>
      <c r="AC246" s="59"/>
      <c r="AD246" s="59"/>
      <c r="AE246" s="59"/>
      <c r="AF246" s="59"/>
      <c r="AG246" s="59"/>
      <c r="AH246" s="59"/>
      <c r="AI246" s="59"/>
      <c r="AJ246" s="59"/>
      <c r="AK246" s="59"/>
      <c r="AL246" s="59"/>
      <c r="AM246" s="59"/>
      <c r="AN246" s="59"/>
      <c r="AO246" s="59"/>
      <c r="AP246" s="59"/>
      <c r="AQ246" s="59"/>
      <c r="AR246" s="59"/>
      <c r="AS246" s="59"/>
      <c r="AT246" s="59"/>
      <c r="AU246" s="59"/>
      <c r="AV246" s="59"/>
      <c r="AW246" s="59"/>
      <c r="AX246" s="59"/>
      <c r="AY246" s="59"/>
      <c r="AZ246" s="59"/>
      <c r="BA246" s="59"/>
      <c r="BB246" s="59"/>
      <c r="BC246" s="59"/>
      <c r="BD246" s="59"/>
      <c r="BE246" s="59"/>
      <c r="BF246" s="59"/>
      <c r="BG246" s="59"/>
      <c r="BH246" s="59"/>
    </row>
    <row r="247" spans="1:60" x14ac:dyDescent="0.25">
      <c r="A247" s="59"/>
      <c r="B247" s="59"/>
      <c r="C247" s="59"/>
      <c r="D247" s="59"/>
      <c r="E247" s="59"/>
      <c r="F247" s="59"/>
      <c r="G247" s="59"/>
      <c r="H247" s="59"/>
      <c r="I247" s="59"/>
      <c r="J247" s="59"/>
      <c r="K247" s="59"/>
      <c r="L247" s="59"/>
      <c r="M247" s="59"/>
      <c r="N247" s="59"/>
      <c r="O247" s="59"/>
      <c r="P247" s="59"/>
      <c r="Q247" s="59"/>
      <c r="R247" s="59"/>
      <c r="S247" s="59"/>
      <c r="T247" s="59"/>
      <c r="U247" s="59"/>
      <c r="V247" s="59"/>
      <c r="W247" s="59"/>
      <c r="X247" s="59"/>
      <c r="Y247" s="59"/>
      <c r="Z247" s="59"/>
      <c r="AA247" s="59"/>
      <c r="AB247" s="59"/>
      <c r="AC247" s="59"/>
      <c r="AD247" s="59"/>
      <c r="AE247" s="59"/>
      <c r="AF247" s="59"/>
      <c r="AG247" s="59"/>
      <c r="AH247" s="59"/>
      <c r="AI247" s="59"/>
      <c r="AJ247" s="59"/>
      <c r="AK247" s="59"/>
      <c r="AL247" s="59"/>
      <c r="AM247" s="59"/>
      <c r="AN247" s="59"/>
      <c r="AO247" s="59"/>
      <c r="AP247" s="59"/>
      <c r="AQ247" s="59"/>
      <c r="AR247" s="59"/>
      <c r="AS247" s="59"/>
      <c r="AT247" s="59"/>
      <c r="AU247" s="59"/>
      <c r="AV247" s="59"/>
      <c r="AW247" s="59"/>
      <c r="AX247" s="59"/>
      <c r="AY247" s="59"/>
      <c r="AZ247" s="59"/>
      <c r="BA247" s="59"/>
      <c r="BB247" s="59"/>
      <c r="BC247" s="59"/>
      <c r="BD247" s="59"/>
      <c r="BE247" s="59"/>
      <c r="BF247" s="59"/>
      <c r="BG247" s="59"/>
      <c r="BH247" s="59"/>
    </row>
    <row r="248" spans="1:60" x14ac:dyDescent="0.25">
      <c r="A248" s="59"/>
      <c r="B248" s="59"/>
      <c r="C248" s="59"/>
      <c r="D248" s="59"/>
      <c r="E248" s="59"/>
      <c r="F248" s="59"/>
      <c r="G248" s="59"/>
      <c r="H248" s="59"/>
      <c r="I248" s="59"/>
      <c r="J248" s="59"/>
      <c r="K248" s="59"/>
      <c r="L248" s="59"/>
      <c r="M248" s="59"/>
      <c r="N248" s="59"/>
      <c r="O248" s="59"/>
      <c r="P248" s="59"/>
      <c r="Q248" s="59"/>
      <c r="R248" s="59"/>
      <c r="S248" s="59"/>
      <c r="T248" s="59"/>
      <c r="U248" s="59"/>
      <c r="V248" s="59"/>
      <c r="W248" s="59"/>
      <c r="X248" s="59"/>
      <c r="Y248" s="59"/>
      <c r="Z248" s="59"/>
      <c r="AA248" s="59"/>
      <c r="AB248" s="59"/>
      <c r="AC248" s="59"/>
      <c r="AD248" s="59"/>
      <c r="AE248" s="59"/>
      <c r="AF248" s="59"/>
      <c r="AG248" s="59"/>
      <c r="AH248" s="59"/>
      <c r="AI248" s="59"/>
      <c r="AJ248" s="59"/>
      <c r="AK248" s="59"/>
      <c r="AL248" s="59"/>
      <c r="AM248" s="59"/>
      <c r="AN248" s="59"/>
      <c r="AO248" s="59"/>
      <c r="AP248" s="59"/>
      <c r="AQ248" s="59"/>
      <c r="AR248" s="59"/>
      <c r="AS248" s="59"/>
      <c r="AT248" s="59"/>
      <c r="AU248" s="59"/>
      <c r="AV248" s="59"/>
      <c r="AW248" s="59"/>
      <c r="AX248" s="59"/>
      <c r="AY248" s="59"/>
      <c r="AZ248" s="59"/>
      <c r="BA248" s="59"/>
      <c r="BB248" s="59"/>
      <c r="BC248" s="59"/>
      <c r="BD248" s="59"/>
      <c r="BE248" s="59"/>
      <c r="BF248" s="59"/>
      <c r="BG248" s="59"/>
      <c r="BH248" s="59"/>
    </row>
    <row r="249" spans="1:60" x14ac:dyDescent="0.25">
      <c r="A249" s="59"/>
      <c r="B249" s="59"/>
      <c r="C249" s="59"/>
      <c r="D249" s="59"/>
      <c r="E249" s="59"/>
      <c r="F249" s="59"/>
      <c r="G249" s="59"/>
      <c r="H249" s="59"/>
      <c r="I249" s="59"/>
      <c r="J249" s="59"/>
      <c r="K249" s="59"/>
      <c r="L249" s="59"/>
      <c r="M249" s="59"/>
      <c r="N249" s="59"/>
      <c r="O249" s="59"/>
      <c r="P249" s="59"/>
      <c r="Q249" s="59"/>
      <c r="R249" s="59"/>
      <c r="S249" s="59"/>
      <c r="T249" s="59"/>
      <c r="U249" s="59"/>
      <c r="V249" s="59"/>
      <c r="W249" s="59"/>
      <c r="X249" s="59"/>
      <c r="Y249" s="59"/>
      <c r="Z249" s="59"/>
      <c r="AA249" s="59"/>
      <c r="AB249" s="59"/>
      <c r="AC249" s="59"/>
      <c r="AD249" s="59"/>
      <c r="AE249" s="59"/>
      <c r="AF249" s="59"/>
      <c r="AG249" s="59"/>
      <c r="AH249" s="59"/>
      <c r="AI249" s="59"/>
      <c r="AJ249" s="59"/>
      <c r="AK249" s="59"/>
      <c r="AL249" s="59"/>
      <c r="AM249" s="59"/>
      <c r="AN249" s="59"/>
      <c r="AO249" s="59"/>
      <c r="AP249" s="59"/>
      <c r="AQ249" s="59"/>
      <c r="AR249" s="59"/>
      <c r="AS249" s="59"/>
      <c r="AT249" s="59"/>
      <c r="AU249" s="59"/>
      <c r="AV249" s="59"/>
      <c r="AW249" s="59"/>
      <c r="AX249" s="59"/>
      <c r="AY249" s="59"/>
      <c r="AZ249" s="59"/>
      <c r="BA249" s="59"/>
      <c r="BB249" s="59"/>
      <c r="BC249" s="59"/>
      <c r="BD249" s="59"/>
      <c r="BE249" s="59"/>
      <c r="BF249" s="59"/>
      <c r="BG249" s="59"/>
      <c r="BH249" s="59"/>
    </row>
    <row r="250" spans="1:60" x14ac:dyDescent="0.25">
      <c r="A250" s="59"/>
      <c r="B250" s="59"/>
      <c r="C250" s="59"/>
      <c r="D250" s="59"/>
      <c r="E250" s="59"/>
      <c r="F250" s="59"/>
      <c r="G250" s="59"/>
      <c r="H250" s="59"/>
      <c r="I250" s="59"/>
      <c r="J250" s="59"/>
      <c r="K250" s="59"/>
      <c r="L250" s="59"/>
      <c r="M250" s="59"/>
      <c r="N250" s="59"/>
      <c r="O250" s="59"/>
      <c r="P250" s="59"/>
      <c r="Q250" s="59"/>
      <c r="R250" s="59"/>
      <c r="S250" s="59"/>
      <c r="T250" s="59"/>
      <c r="U250" s="59"/>
      <c r="V250" s="59"/>
      <c r="W250" s="59"/>
      <c r="X250" s="59"/>
      <c r="Y250" s="59"/>
      <c r="Z250" s="59"/>
      <c r="AA250" s="59"/>
      <c r="AB250" s="59"/>
      <c r="AC250" s="59"/>
      <c r="AD250" s="59"/>
      <c r="AE250" s="59"/>
      <c r="AF250" s="59"/>
      <c r="AG250" s="59"/>
      <c r="AH250" s="59"/>
      <c r="AI250" s="59"/>
      <c r="AJ250" s="59"/>
      <c r="AK250" s="59"/>
      <c r="AL250" s="59"/>
      <c r="AM250" s="59"/>
      <c r="AN250" s="59"/>
      <c r="AO250" s="59"/>
      <c r="AP250" s="59"/>
      <c r="AQ250" s="59"/>
      <c r="AR250" s="59"/>
      <c r="AS250" s="59"/>
      <c r="AT250" s="59"/>
      <c r="AU250" s="59"/>
      <c r="AV250" s="59"/>
      <c r="AW250" s="59"/>
      <c r="AX250" s="59"/>
      <c r="AY250" s="59"/>
      <c r="AZ250" s="59"/>
      <c r="BA250" s="59"/>
      <c r="BB250" s="59"/>
      <c r="BC250" s="59"/>
      <c r="BD250" s="59"/>
      <c r="BE250" s="59"/>
      <c r="BF250" s="59"/>
      <c r="BG250" s="59"/>
      <c r="BH250" s="59"/>
    </row>
    <row r="251" spans="1:60" x14ac:dyDescent="0.25">
      <c r="A251" s="59"/>
      <c r="B251" s="59"/>
      <c r="C251" s="59"/>
      <c r="D251" s="59"/>
      <c r="E251" s="59"/>
      <c r="F251" s="59"/>
      <c r="G251" s="59"/>
      <c r="H251" s="59"/>
      <c r="I251" s="59"/>
      <c r="J251" s="59"/>
      <c r="K251" s="59"/>
      <c r="L251" s="59"/>
      <c r="M251" s="59"/>
      <c r="N251" s="59"/>
      <c r="O251" s="59"/>
      <c r="P251" s="59"/>
      <c r="Q251" s="59"/>
      <c r="R251" s="59"/>
      <c r="S251" s="59"/>
      <c r="T251" s="59"/>
      <c r="U251" s="59"/>
      <c r="V251" s="59"/>
      <c r="W251" s="59"/>
      <c r="X251" s="59"/>
      <c r="Y251" s="59"/>
      <c r="Z251" s="59"/>
      <c r="AA251" s="59"/>
      <c r="AB251" s="59"/>
      <c r="AC251" s="59"/>
      <c r="AD251" s="59"/>
      <c r="AE251" s="59"/>
      <c r="AF251" s="59"/>
      <c r="AG251" s="59"/>
      <c r="AH251" s="59"/>
      <c r="AI251" s="59"/>
      <c r="AJ251" s="59"/>
      <c r="AK251" s="59"/>
      <c r="AL251" s="59"/>
      <c r="AM251" s="59"/>
      <c r="AN251" s="59"/>
      <c r="AO251" s="59"/>
      <c r="AP251" s="59"/>
      <c r="AQ251" s="59"/>
      <c r="AR251" s="59"/>
      <c r="AS251" s="59"/>
      <c r="AT251" s="59"/>
      <c r="AU251" s="59"/>
      <c r="AV251" s="59"/>
      <c r="AW251" s="59"/>
      <c r="AX251" s="59"/>
      <c r="AY251" s="59"/>
      <c r="AZ251" s="59"/>
      <c r="BA251" s="59"/>
      <c r="BB251" s="59"/>
      <c r="BC251" s="59"/>
      <c r="BD251" s="59"/>
      <c r="BE251" s="59"/>
      <c r="BF251" s="59"/>
      <c r="BG251" s="59"/>
      <c r="BH251" s="59"/>
    </row>
    <row r="252" spans="1:60" x14ac:dyDescent="0.25">
      <c r="A252" s="59"/>
      <c r="B252" s="59"/>
      <c r="C252" s="59"/>
      <c r="D252" s="59"/>
      <c r="E252" s="59"/>
      <c r="F252" s="59"/>
      <c r="G252" s="59"/>
      <c r="H252" s="59"/>
      <c r="I252" s="59"/>
      <c r="J252" s="59"/>
      <c r="K252" s="59"/>
      <c r="L252" s="59"/>
      <c r="M252" s="59"/>
      <c r="N252" s="59"/>
      <c r="O252" s="59"/>
      <c r="P252" s="59"/>
      <c r="Q252" s="59"/>
      <c r="R252" s="59"/>
      <c r="S252" s="59"/>
      <c r="T252" s="59"/>
      <c r="U252" s="59"/>
      <c r="V252" s="59"/>
      <c r="W252" s="59"/>
      <c r="X252" s="59"/>
      <c r="Y252" s="59"/>
      <c r="Z252" s="59"/>
      <c r="AA252" s="59"/>
      <c r="AB252" s="59"/>
      <c r="AC252" s="59"/>
      <c r="AD252" s="59"/>
      <c r="AE252" s="59"/>
      <c r="AF252" s="59"/>
      <c r="AG252" s="59"/>
      <c r="AH252" s="59"/>
      <c r="AI252" s="59"/>
      <c r="AJ252" s="59"/>
      <c r="AK252" s="59"/>
      <c r="AL252" s="59"/>
      <c r="AM252" s="59"/>
      <c r="AN252" s="59"/>
      <c r="AO252" s="59"/>
      <c r="AP252" s="59"/>
      <c r="AQ252" s="59"/>
      <c r="AR252" s="59"/>
      <c r="AS252" s="59"/>
      <c r="AT252" s="59"/>
      <c r="AU252" s="59"/>
      <c r="AV252" s="59"/>
      <c r="AW252" s="59"/>
      <c r="AX252" s="59"/>
      <c r="AY252" s="59"/>
      <c r="AZ252" s="59"/>
      <c r="BA252" s="59"/>
      <c r="BB252" s="59"/>
      <c r="BC252" s="59"/>
      <c r="BD252" s="59"/>
      <c r="BE252" s="59"/>
      <c r="BF252" s="59"/>
      <c r="BG252" s="59"/>
      <c r="BH252" s="59"/>
    </row>
    <row r="253" spans="1:60" x14ac:dyDescent="0.25">
      <c r="A253" s="59"/>
      <c r="B253" s="59"/>
      <c r="C253" s="59"/>
      <c r="D253" s="59"/>
      <c r="E253" s="59"/>
      <c r="F253" s="59"/>
      <c r="G253" s="59"/>
      <c r="H253" s="59"/>
      <c r="I253" s="59"/>
      <c r="J253" s="59"/>
      <c r="K253" s="59"/>
      <c r="L253" s="59"/>
      <c r="M253" s="59"/>
      <c r="N253" s="59"/>
      <c r="O253" s="59"/>
      <c r="P253" s="59"/>
      <c r="Q253" s="59"/>
      <c r="R253" s="59"/>
      <c r="S253" s="59"/>
      <c r="T253" s="59"/>
      <c r="U253" s="59"/>
      <c r="V253" s="59"/>
      <c r="W253" s="59"/>
      <c r="X253" s="59"/>
      <c r="Y253" s="59"/>
      <c r="Z253" s="59"/>
      <c r="AA253" s="59"/>
      <c r="AB253" s="59"/>
      <c r="AC253" s="59"/>
      <c r="AD253" s="59"/>
      <c r="AE253" s="59"/>
      <c r="AF253" s="59"/>
      <c r="AG253" s="59"/>
      <c r="AH253" s="59"/>
      <c r="AI253" s="59"/>
      <c r="AJ253" s="59"/>
      <c r="AK253" s="59"/>
      <c r="AL253" s="59"/>
      <c r="AM253" s="59"/>
      <c r="AN253" s="59"/>
      <c r="AO253" s="59"/>
      <c r="AP253" s="59"/>
      <c r="AQ253" s="59"/>
      <c r="AR253" s="59"/>
      <c r="AS253" s="59"/>
      <c r="AT253" s="59"/>
      <c r="AU253" s="59"/>
      <c r="AV253" s="59"/>
      <c r="AW253" s="59"/>
      <c r="AX253" s="59"/>
      <c r="AY253" s="59"/>
      <c r="AZ253" s="59"/>
      <c r="BA253" s="59"/>
      <c r="BB253" s="59"/>
      <c r="BC253" s="59"/>
      <c r="BD253" s="59"/>
      <c r="BE253" s="59"/>
      <c r="BF253" s="59"/>
      <c r="BG253" s="59"/>
      <c r="BH253" s="59"/>
    </row>
    <row r="254" spans="1:60" x14ac:dyDescent="0.25">
      <c r="A254" s="59"/>
      <c r="B254" s="59"/>
      <c r="C254" s="59"/>
      <c r="D254" s="59"/>
      <c r="E254" s="59"/>
      <c r="F254" s="59"/>
      <c r="G254" s="59"/>
      <c r="H254" s="59"/>
      <c r="I254" s="59"/>
      <c r="J254" s="59"/>
      <c r="K254" s="59"/>
      <c r="L254" s="59"/>
      <c r="M254" s="59"/>
      <c r="N254" s="59"/>
      <c r="O254" s="59"/>
      <c r="P254" s="59"/>
      <c r="Q254" s="59"/>
      <c r="R254" s="59"/>
      <c r="S254" s="59"/>
      <c r="T254" s="59"/>
      <c r="U254" s="59"/>
      <c r="V254" s="59"/>
      <c r="W254" s="59"/>
      <c r="X254" s="59"/>
      <c r="Y254" s="59"/>
      <c r="Z254" s="59"/>
      <c r="AA254" s="59"/>
      <c r="AB254" s="59"/>
      <c r="AC254" s="59"/>
      <c r="AD254" s="59"/>
      <c r="AE254" s="59"/>
      <c r="AF254" s="59"/>
      <c r="AG254" s="59"/>
      <c r="AH254" s="59"/>
      <c r="AI254" s="59"/>
      <c r="AJ254" s="59"/>
      <c r="AK254" s="59"/>
      <c r="AL254" s="59"/>
      <c r="AM254" s="59"/>
      <c r="AN254" s="59"/>
      <c r="AO254" s="59"/>
      <c r="AP254" s="59"/>
      <c r="AQ254" s="59"/>
      <c r="AR254" s="59"/>
      <c r="AS254" s="59"/>
      <c r="AT254" s="59"/>
      <c r="AU254" s="59"/>
      <c r="AV254" s="59"/>
      <c r="AW254" s="59"/>
      <c r="AX254" s="59"/>
      <c r="AY254" s="59"/>
      <c r="AZ254" s="59"/>
      <c r="BA254" s="59"/>
      <c r="BB254" s="59"/>
      <c r="BC254" s="59"/>
      <c r="BD254" s="59"/>
      <c r="BE254" s="59"/>
      <c r="BF254" s="59"/>
      <c r="BG254" s="59"/>
      <c r="BH254" s="59"/>
    </row>
    <row r="255" spans="1:60" x14ac:dyDescent="0.25">
      <c r="A255" s="59"/>
      <c r="B255" s="59"/>
      <c r="C255" s="59"/>
      <c r="D255" s="59"/>
      <c r="E255" s="59"/>
      <c r="F255" s="59"/>
      <c r="G255" s="59"/>
      <c r="H255" s="59"/>
      <c r="I255" s="59"/>
      <c r="J255" s="59"/>
      <c r="K255" s="59"/>
      <c r="L255" s="59"/>
      <c r="M255" s="59"/>
      <c r="N255" s="59"/>
      <c r="O255" s="59"/>
      <c r="P255" s="59"/>
      <c r="Q255" s="59"/>
      <c r="R255" s="59"/>
      <c r="S255" s="59"/>
      <c r="T255" s="59"/>
      <c r="U255" s="59"/>
      <c r="V255" s="59"/>
      <c r="W255" s="59"/>
      <c r="X255" s="59"/>
      <c r="Y255" s="59"/>
      <c r="Z255" s="59"/>
      <c r="AA255" s="59"/>
      <c r="AB255" s="59"/>
      <c r="AC255" s="59"/>
      <c r="AD255" s="59"/>
      <c r="AE255" s="59"/>
      <c r="AF255" s="59"/>
      <c r="AG255" s="59"/>
      <c r="AH255" s="59"/>
      <c r="AI255" s="59"/>
      <c r="AJ255" s="59"/>
      <c r="AK255" s="59"/>
      <c r="AL255" s="59"/>
      <c r="AM255" s="59"/>
      <c r="AN255" s="59"/>
      <c r="AO255" s="59"/>
      <c r="AP255" s="59"/>
      <c r="AQ255" s="59"/>
      <c r="AR255" s="59"/>
      <c r="AS255" s="59"/>
      <c r="AT255" s="59"/>
      <c r="AU255" s="59"/>
      <c r="AV255" s="59"/>
      <c r="AW255" s="59"/>
      <c r="AX255" s="59"/>
      <c r="AY255" s="59"/>
      <c r="AZ255" s="59"/>
      <c r="BA255" s="59"/>
      <c r="BB255" s="59"/>
      <c r="BC255" s="59"/>
      <c r="BD255" s="59"/>
      <c r="BE255" s="59"/>
      <c r="BF255" s="59"/>
      <c r="BG255" s="59"/>
      <c r="BH255" s="59"/>
    </row>
    <row r="256" spans="1:60" x14ac:dyDescent="0.25">
      <c r="A256" s="59"/>
      <c r="B256" s="59"/>
      <c r="C256" s="59"/>
      <c r="D256" s="59"/>
      <c r="E256" s="59"/>
      <c r="F256" s="59"/>
      <c r="G256" s="59"/>
      <c r="H256" s="59"/>
      <c r="I256" s="59"/>
      <c r="J256" s="59"/>
      <c r="K256" s="59"/>
      <c r="L256" s="59"/>
      <c r="M256" s="59"/>
      <c r="N256" s="59"/>
      <c r="O256" s="59"/>
      <c r="P256" s="59"/>
      <c r="Q256" s="59"/>
      <c r="R256" s="59"/>
      <c r="S256" s="59"/>
      <c r="T256" s="59"/>
      <c r="U256" s="59"/>
      <c r="V256" s="59"/>
      <c r="W256" s="59"/>
      <c r="X256" s="59"/>
      <c r="Y256" s="59"/>
      <c r="Z256" s="59"/>
      <c r="AA256" s="59"/>
      <c r="AB256" s="59"/>
      <c r="AC256" s="59"/>
      <c r="AD256" s="59"/>
      <c r="AE256" s="59"/>
      <c r="AF256" s="59"/>
      <c r="AG256" s="59"/>
      <c r="AH256" s="59"/>
      <c r="AI256" s="59"/>
      <c r="AJ256" s="59"/>
      <c r="AK256" s="59"/>
      <c r="AL256" s="59"/>
      <c r="AM256" s="59"/>
      <c r="AN256" s="59"/>
      <c r="AO256" s="59"/>
      <c r="AP256" s="59"/>
      <c r="AQ256" s="59"/>
      <c r="AR256" s="59"/>
      <c r="AS256" s="59"/>
      <c r="AT256" s="59"/>
      <c r="AU256" s="59"/>
      <c r="AV256" s="59"/>
      <c r="AW256" s="59"/>
      <c r="AX256" s="59"/>
      <c r="AY256" s="59"/>
      <c r="AZ256" s="59"/>
      <c r="BA256" s="59"/>
      <c r="BB256" s="59"/>
      <c r="BC256" s="59"/>
      <c r="BD256" s="59"/>
      <c r="BE256" s="59"/>
      <c r="BF256" s="59"/>
      <c r="BG256" s="59"/>
      <c r="BH256" s="59"/>
    </row>
    <row r="257" spans="1:60" x14ac:dyDescent="0.25">
      <c r="A257" s="59"/>
      <c r="B257" s="59"/>
      <c r="C257" s="59"/>
      <c r="D257" s="59"/>
      <c r="E257" s="59"/>
      <c r="F257" s="59"/>
      <c r="G257" s="59"/>
      <c r="H257" s="59"/>
      <c r="I257" s="59"/>
      <c r="J257" s="59"/>
      <c r="K257" s="59"/>
      <c r="L257" s="59"/>
      <c r="M257" s="59"/>
      <c r="N257" s="59"/>
      <c r="O257" s="59"/>
      <c r="P257" s="59"/>
      <c r="Q257" s="59"/>
      <c r="R257" s="59"/>
      <c r="S257" s="59"/>
      <c r="T257" s="59"/>
      <c r="U257" s="59"/>
      <c r="V257" s="59"/>
      <c r="W257" s="59"/>
      <c r="X257" s="59"/>
      <c r="Y257" s="59"/>
      <c r="Z257" s="59"/>
      <c r="AA257" s="59"/>
      <c r="AB257" s="59"/>
      <c r="AC257" s="59"/>
      <c r="AD257" s="59"/>
      <c r="AE257" s="59"/>
      <c r="AF257" s="59"/>
      <c r="AG257" s="59"/>
      <c r="AH257" s="59"/>
      <c r="AI257" s="59"/>
      <c r="AJ257" s="59"/>
      <c r="AK257" s="59"/>
      <c r="AL257" s="59"/>
      <c r="AM257" s="59"/>
      <c r="AN257" s="59"/>
      <c r="AO257" s="59"/>
      <c r="AP257" s="59"/>
      <c r="AQ257" s="59"/>
      <c r="AR257" s="59"/>
      <c r="AS257" s="59"/>
      <c r="AT257" s="59"/>
      <c r="AU257" s="59"/>
      <c r="AV257" s="59"/>
      <c r="AW257" s="59"/>
      <c r="AX257" s="59"/>
      <c r="AY257" s="59"/>
      <c r="AZ257" s="59"/>
      <c r="BA257" s="59"/>
      <c r="BB257" s="59"/>
      <c r="BC257" s="59"/>
      <c r="BD257" s="59"/>
      <c r="BE257" s="59"/>
      <c r="BF257" s="59"/>
      <c r="BG257" s="59"/>
      <c r="BH257" s="59"/>
    </row>
    <row r="258" spans="1:60" x14ac:dyDescent="0.25">
      <c r="A258" s="59"/>
      <c r="B258" s="59"/>
      <c r="C258" s="59"/>
      <c r="D258" s="59"/>
      <c r="E258" s="59"/>
      <c r="F258" s="59"/>
      <c r="G258" s="59"/>
      <c r="H258" s="59"/>
      <c r="I258" s="59"/>
      <c r="J258" s="59"/>
      <c r="K258" s="59"/>
      <c r="L258" s="59"/>
      <c r="M258" s="59"/>
      <c r="N258" s="59"/>
      <c r="O258" s="59"/>
      <c r="P258" s="59"/>
      <c r="Q258" s="59"/>
      <c r="R258" s="59"/>
      <c r="S258" s="59"/>
      <c r="T258" s="59"/>
      <c r="U258" s="59"/>
      <c r="V258" s="59"/>
      <c r="W258" s="59"/>
      <c r="X258" s="59"/>
      <c r="Y258" s="59"/>
      <c r="Z258" s="59"/>
      <c r="AA258" s="59"/>
      <c r="AB258" s="59"/>
      <c r="AC258" s="59"/>
      <c r="AD258" s="59"/>
      <c r="AE258" s="59"/>
      <c r="AF258" s="59"/>
      <c r="AG258" s="59"/>
      <c r="AH258" s="59"/>
      <c r="AI258" s="59"/>
      <c r="AJ258" s="59"/>
      <c r="AK258" s="59"/>
      <c r="AL258" s="59"/>
      <c r="AM258" s="59"/>
      <c r="AN258" s="59"/>
      <c r="AO258" s="59"/>
      <c r="AP258" s="59"/>
      <c r="AQ258" s="59"/>
      <c r="AR258" s="59"/>
      <c r="AS258" s="59"/>
      <c r="AT258" s="59"/>
      <c r="AU258" s="59"/>
      <c r="AV258" s="59"/>
      <c r="AW258" s="59"/>
      <c r="AX258" s="59"/>
      <c r="AY258" s="59"/>
      <c r="AZ258" s="59"/>
      <c r="BA258" s="59"/>
      <c r="BB258" s="59"/>
      <c r="BC258" s="59"/>
      <c r="BD258" s="59"/>
      <c r="BE258" s="59"/>
      <c r="BF258" s="59"/>
      <c r="BG258" s="59"/>
      <c r="BH258" s="59"/>
    </row>
    <row r="259" spans="1:60" x14ac:dyDescent="0.25">
      <c r="A259" s="59"/>
      <c r="B259" s="59"/>
      <c r="C259" s="59"/>
      <c r="D259" s="59"/>
      <c r="E259" s="59"/>
      <c r="F259" s="59"/>
      <c r="G259" s="59"/>
      <c r="H259" s="59"/>
      <c r="I259" s="59"/>
      <c r="J259" s="59"/>
      <c r="K259" s="59"/>
      <c r="L259" s="59"/>
      <c r="M259" s="59"/>
      <c r="N259" s="59"/>
      <c r="O259" s="59"/>
      <c r="P259" s="59"/>
      <c r="Q259" s="59"/>
      <c r="R259" s="59"/>
      <c r="S259" s="59"/>
      <c r="T259" s="59"/>
      <c r="U259" s="59"/>
      <c r="V259" s="59"/>
      <c r="W259" s="59"/>
      <c r="X259" s="59"/>
      <c r="Y259" s="59"/>
      <c r="Z259" s="59"/>
      <c r="AA259" s="59"/>
      <c r="AB259" s="59"/>
      <c r="AC259" s="59"/>
      <c r="AD259" s="59"/>
      <c r="AE259" s="59"/>
      <c r="AF259" s="59"/>
      <c r="AG259" s="59"/>
      <c r="AH259" s="59"/>
      <c r="AI259" s="59"/>
      <c r="AJ259" s="59"/>
      <c r="AK259" s="59"/>
      <c r="AL259" s="59"/>
      <c r="AM259" s="59"/>
      <c r="AN259" s="59"/>
      <c r="AO259" s="59"/>
      <c r="AP259" s="59"/>
      <c r="AQ259" s="59"/>
      <c r="AR259" s="59"/>
      <c r="AS259" s="59"/>
      <c r="AT259" s="59"/>
      <c r="AU259" s="59"/>
      <c r="AV259" s="59"/>
      <c r="AW259" s="59"/>
      <c r="AX259" s="59"/>
      <c r="AY259" s="59"/>
      <c r="AZ259" s="59"/>
      <c r="BA259" s="59"/>
      <c r="BB259" s="59"/>
      <c r="BC259" s="59"/>
      <c r="BD259" s="59"/>
      <c r="BE259" s="59"/>
      <c r="BF259" s="59"/>
      <c r="BG259" s="59"/>
      <c r="BH259" s="59"/>
    </row>
    <row r="260" spans="1:60" x14ac:dyDescent="0.25">
      <c r="A260" s="59"/>
      <c r="B260" s="59"/>
      <c r="C260" s="59"/>
      <c r="D260" s="59"/>
      <c r="E260" s="59"/>
      <c r="F260" s="59"/>
      <c r="G260" s="59"/>
      <c r="H260" s="59"/>
      <c r="I260" s="59"/>
      <c r="J260" s="59"/>
      <c r="K260" s="59"/>
      <c r="L260" s="59"/>
      <c r="M260" s="59"/>
      <c r="N260" s="59"/>
      <c r="O260" s="59"/>
      <c r="P260" s="59"/>
      <c r="Q260" s="59"/>
      <c r="R260" s="59"/>
      <c r="S260" s="59"/>
      <c r="T260" s="59"/>
      <c r="U260" s="59"/>
      <c r="V260" s="59"/>
      <c r="W260" s="59"/>
      <c r="X260" s="59"/>
      <c r="Y260" s="59"/>
      <c r="Z260" s="59"/>
      <c r="AA260" s="59"/>
      <c r="AB260" s="59"/>
      <c r="AC260" s="59"/>
      <c r="AD260" s="59"/>
      <c r="AE260" s="59"/>
      <c r="AF260" s="59"/>
      <c r="AG260" s="59"/>
      <c r="AH260" s="59"/>
      <c r="AI260" s="59"/>
      <c r="AJ260" s="59"/>
      <c r="AK260" s="59"/>
      <c r="AL260" s="59"/>
      <c r="AM260" s="59"/>
      <c r="AN260" s="59"/>
      <c r="AO260" s="59"/>
      <c r="AP260" s="59"/>
      <c r="AQ260" s="59"/>
      <c r="AR260" s="59"/>
      <c r="AS260" s="59"/>
      <c r="AT260" s="59"/>
      <c r="AU260" s="59"/>
      <c r="AV260" s="59"/>
      <c r="AW260" s="59"/>
      <c r="AX260" s="59"/>
      <c r="AY260" s="59"/>
      <c r="AZ260" s="59"/>
      <c r="BA260" s="59"/>
      <c r="BB260" s="59"/>
      <c r="BC260" s="59"/>
      <c r="BD260" s="59"/>
      <c r="BE260" s="59"/>
      <c r="BF260" s="59"/>
      <c r="BG260" s="59"/>
      <c r="BH260" s="59"/>
    </row>
    <row r="261" spans="1:60" x14ac:dyDescent="0.25">
      <c r="A261" s="59"/>
      <c r="B261" s="59"/>
      <c r="C261" s="59"/>
      <c r="D261" s="59"/>
      <c r="E261" s="59"/>
      <c r="F261" s="59"/>
      <c r="G261" s="59"/>
      <c r="H261" s="59"/>
      <c r="I261" s="59"/>
      <c r="J261" s="59"/>
      <c r="K261" s="59"/>
      <c r="L261" s="59"/>
      <c r="M261" s="59"/>
      <c r="N261" s="59"/>
      <c r="O261" s="59"/>
      <c r="P261" s="59"/>
      <c r="Q261" s="59"/>
      <c r="R261" s="59"/>
      <c r="S261" s="59"/>
      <c r="T261" s="59"/>
      <c r="U261" s="59"/>
      <c r="V261" s="59"/>
      <c r="W261" s="59"/>
      <c r="X261" s="59"/>
      <c r="Y261" s="59"/>
      <c r="Z261" s="59"/>
      <c r="AA261" s="59"/>
      <c r="AB261" s="59"/>
      <c r="AC261" s="59"/>
      <c r="AD261" s="59"/>
      <c r="AE261" s="59"/>
      <c r="AF261" s="59"/>
      <c r="AG261" s="59"/>
      <c r="AH261" s="59"/>
      <c r="AI261" s="59"/>
      <c r="AJ261" s="59"/>
      <c r="AK261" s="59"/>
      <c r="AL261" s="59"/>
      <c r="AM261" s="59"/>
      <c r="AN261" s="59"/>
      <c r="AO261" s="59"/>
      <c r="AP261" s="59"/>
      <c r="AQ261" s="59"/>
      <c r="AR261" s="59"/>
      <c r="AS261" s="59"/>
      <c r="AT261" s="59"/>
      <c r="AU261" s="59"/>
      <c r="AV261" s="59"/>
      <c r="AW261" s="59"/>
      <c r="AX261" s="59"/>
      <c r="AY261" s="59"/>
      <c r="AZ261" s="59"/>
      <c r="BA261" s="59"/>
      <c r="BB261" s="59"/>
      <c r="BC261" s="59"/>
      <c r="BD261" s="59"/>
      <c r="BE261" s="59"/>
      <c r="BF261" s="59"/>
      <c r="BG261" s="59"/>
      <c r="BH261" s="59"/>
    </row>
    <row r="262" spans="1:60" x14ac:dyDescent="0.25">
      <c r="A262" s="59"/>
      <c r="B262" s="59"/>
      <c r="C262" s="59"/>
      <c r="D262" s="59"/>
      <c r="E262" s="59"/>
      <c r="F262" s="59"/>
      <c r="G262" s="59"/>
      <c r="H262" s="59"/>
      <c r="I262" s="59"/>
      <c r="J262" s="59"/>
      <c r="K262" s="59"/>
      <c r="L262" s="59"/>
      <c r="M262" s="59"/>
      <c r="N262" s="59"/>
      <c r="O262" s="59"/>
      <c r="P262" s="59"/>
      <c r="Q262" s="59"/>
      <c r="R262" s="59"/>
      <c r="S262" s="59"/>
      <c r="T262" s="59"/>
      <c r="U262" s="59"/>
      <c r="V262" s="59"/>
      <c r="W262" s="59"/>
      <c r="X262" s="59"/>
      <c r="Y262" s="59"/>
      <c r="Z262" s="59"/>
      <c r="AA262" s="59"/>
      <c r="AB262" s="59"/>
      <c r="AC262" s="59"/>
      <c r="AD262" s="59"/>
      <c r="AE262" s="59"/>
      <c r="AF262" s="59"/>
      <c r="AG262" s="59"/>
      <c r="AH262" s="59"/>
      <c r="AI262" s="59"/>
      <c r="AJ262" s="59"/>
      <c r="AK262" s="59"/>
      <c r="AL262" s="59"/>
      <c r="AM262" s="59"/>
      <c r="AN262" s="59"/>
      <c r="AO262" s="59"/>
      <c r="AP262" s="59"/>
      <c r="AQ262" s="59"/>
      <c r="AR262" s="59"/>
      <c r="AS262" s="59"/>
      <c r="AT262" s="59"/>
      <c r="AU262" s="59"/>
      <c r="AV262" s="59"/>
      <c r="AW262" s="59"/>
      <c r="AX262" s="59"/>
      <c r="AY262" s="59"/>
      <c r="AZ262" s="59"/>
      <c r="BA262" s="59"/>
      <c r="BB262" s="59"/>
      <c r="BC262" s="59"/>
      <c r="BD262" s="59"/>
      <c r="BE262" s="59"/>
      <c r="BF262" s="59"/>
      <c r="BG262" s="59"/>
      <c r="BH262" s="59"/>
    </row>
    <row r="263" spans="1:60" x14ac:dyDescent="0.25">
      <c r="A263" s="59"/>
      <c r="B263" s="59"/>
      <c r="C263" s="59"/>
      <c r="D263" s="59"/>
      <c r="E263" s="59"/>
      <c r="F263" s="59"/>
      <c r="G263" s="59"/>
      <c r="H263" s="59"/>
      <c r="I263" s="59"/>
      <c r="J263" s="59"/>
      <c r="K263" s="59"/>
      <c r="L263" s="59"/>
      <c r="M263" s="59"/>
      <c r="N263" s="59"/>
      <c r="O263" s="59"/>
      <c r="P263" s="59"/>
      <c r="Q263" s="59"/>
      <c r="R263" s="59"/>
      <c r="S263" s="59"/>
      <c r="T263" s="59"/>
      <c r="U263" s="59"/>
      <c r="V263" s="59"/>
      <c r="W263" s="59"/>
      <c r="X263" s="59"/>
      <c r="Y263" s="59"/>
      <c r="Z263" s="59"/>
      <c r="AA263" s="59"/>
      <c r="AB263" s="59"/>
      <c r="AC263" s="59"/>
      <c r="AD263" s="59"/>
      <c r="AE263" s="59"/>
      <c r="AF263" s="59"/>
      <c r="AG263" s="59"/>
      <c r="AH263" s="59"/>
      <c r="AI263" s="59"/>
      <c r="AJ263" s="59"/>
      <c r="AK263" s="59"/>
      <c r="AL263" s="59"/>
      <c r="AM263" s="59"/>
      <c r="AN263" s="59"/>
      <c r="AO263" s="59"/>
      <c r="AP263" s="59"/>
      <c r="AQ263" s="59"/>
      <c r="AR263" s="59"/>
      <c r="AS263" s="59"/>
      <c r="AT263" s="59"/>
      <c r="AU263" s="59"/>
      <c r="AV263" s="59"/>
      <c r="AW263" s="59"/>
      <c r="AX263" s="59"/>
      <c r="AY263" s="59"/>
      <c r="AZ263" s="59"/>
      <c r="BA263" s="59"/>
      <c r="BB263" s="59"/>
      <c r="BC263" s="59"/>
      <c r="BD263" s="59"/>
      <c r="BE263" s="59"/>
      <c r="BF263" s="59"/>
      <c r="BG263" s="59"/>
      <c r="BH263" s="59"/>
    </row>
    <row r="264" spans="1:60" x14ac:dyDescent="0.25">
      <c r="A264" s="59"/>
      <c r="B264" s="59"/>
      <c r="C264" s="59"/>
      <c r="D264" s="59"/>
      <c r="E264" s="59"/>
      <c r="F264" s="59"/>
      <c r="G264" s="59"/>
      <c r="H264" s="59"/>
      <c r="I264" s="59"/>
      <c r="J264" s="59"/>
      <c r="K264" s="59"/>
      <c r="L264" s="59"/>
      <c r="M264" s="59"/>
      <c r="N264" s="59"/>
      <c r="O264" s="59"/>
      <c r="P264" s="59"/>
      <c r="Q264" s="59"/>
      <c r="R264" s="59"/>
      <c r="S264" s="59"/>
      <c r="T264" s="59"/>
      <c r="U264" s="59"/>
      <c r="V264" s="59"/>
      <c r="W264" s="59"/>
      <c r="X264" s="59"/>
      <c r="Y264" s="59"/>
      <c r="Z264" s="59"/>
      <c r="AA264" s="59"/>
      <c r="AB264" s="59"/>
      <c r="AC264" s="59"/>
      <c r="AD264" s="59"/>
      <c r="AE264" s="59"/>
      <c r="AF264" s="59"/>
      <c r="AG264" s="59"/>
      <c r="AH264" s="59"/>
      <c r="AI264" s="59"/>
      <c r="AJ264" s="59"/>
      <c r="AK264" s="59"/>
      <c r="AL264" s="59"/>
      <c r="AM264" s="59"/>
      <c r="AN264" s="59"/>
      <c r="AO264" s="59"/>
      <c r="AP264" s="59"/>
      <c r="AQ264" s="59"/>
      <c r="AR264" s="59"/>
      <c r="AS264" s="59"/>
      <c r="AT264" s="59"/>
      <c r="AU264" s="59"/>
      <c r="AV264" s="59"/>
      <c r="AW264" s="59"/>
      <c r="AX264" s="59"/>
      <c r="AY264" s="59"/>
      <c r="AZ264" s="59"/>
      <c r="BA264" s="59"/>
      <c r="BB264" s="59"/>
      <c r="BC264" s="59"/>
      <c r="BD264" s="59"/>
      <c r="BE264" s="59"/>
      <c r="BF264" s="59"/>
      <c r="BG264" s="59"/>
      <c r="BH264" s="59"/>
    </row>
    <row r="265" spans="1:60" x14ac:dyDescent="0.25">
      <c r="A265" s="59"/>
      <c r="B265" s="59"/>
      <c r="C265" s="59"/>
      <c r="D265" s="59"/>
      <c r="E265" s="59"/>
      <c r="F265" s="59"/>
      <c r="G265" s="59"/>
      <c r="H265" s="59"/>
      <c r="I265" s="59"/>
      <c r="J265" s="59"/>
      <c r="K265" s="59"/>
      <c r="L265" s="59"/>
      <c r="M265" s="59"/>
      <c r="N265" s="59"/>
      <c r="O265" s="59"/>
      <c r="P265" s="59"/>
      <c r="Q265" s="59"/>
      <c r="R265" s="59"/>
      <c r="S265" s="59"/>
      <c r="T265" s="59"/>
      <c r="U265" s="59"/>
      <c r="V265" s="59"/>
      <c r="W265" s="59"/>
      <c r="X265" s="59"/>
      <c r="Y265" s="59"/>
      <c r="Z265" s="59"/>
      <c r="AA265" s="59"/>
      <c r="AB265" s="59"/>
      <c r="AC265" s="59"/>
      <c r="AD265" s="59"/>
      <c r="AE265" s="59"/>
      <c r="AF265" s="59"/>
      <c r="AG265" s="59"/>
      <c r="AH265" s="59"/>
      <c r="AI265" s="59"/>
      <c r="AJ265" s="59"/>
      <c r="AK265" s="59"/>
      <c r="AL265" s="59"/>
      <c r="AM265" s="59"/>
      <c r="AN265" s="59"/>
      <c r="AO265" s="59"/>
      <c r="AP265" s="59"/>
      <c r="AQ265" s="59"/>
      <c r="AR265" s="59"/>
      <c r="AS265" s="59"/>
      <c r="AT265" s="59"/>
      <c r="AU265" s="59"/>
      <c r="AV265" s="59"/>
      <c r="AW265" s="59"/>
      <c r="AX265" s="59"/>
      <c r="AY265" s="59"/>
      <c r="AZ265" s="59"/>
      <c r="BA265" s="59"/>
      <c r="BB265" s="59"/>
      <c r="BC265" s="59"/>
      <c r="BD265" s="59"/>
      <c r="BE265" s="59"/>
      <c r="BF265" s="59"/>
      <c r="BG265" s="59"/>
      <c r="BH265" s="59"/>
    </row>
    <row r="266" spans="1:60" x14ac:dyDescent="0.25">
      <c r="A266" s="59"/>
      <c r="B266" s="59"/>
      <c r="C266" s="59"/>
      <c r="D266" s="59"/>
      <c r="E266" s="59"/>
      <c r="F266" s="59"/>
      <c r="G266" s="59"/>
      <c r="H266" s="59"/>
      <c r="I266" s="59"/>
      <c r="J266" s="59"/>
      <c r="K266" s="59"/>
      <c r="L266" s="59"/>
      <c r="M266" s="59"/>
      <c r="N266" s="59"/>
      <c r="O266" s="59"/>
      <c r="P266" s="59"/>
      <c r="Q266" s="59"/>
      <c r="R266" s="59"/>
      <c r="S266" s="59"/>
      <c r="T266" s="59"/>
      <c r="U266" s="59"/>
      <c r="V266" s="59"/>
      <c r="W266" s="59"/>
      <c r="X266" s="59"/>
      <c r="Y266" s="59"/>
      <c r="Z266" s="59"/>
      <c r="AA266" s="59"/>
      <c r="AB266" s="59"/>
      <c r="AC266" s="59"/>
      <c r="AD266" s="59"/>
      <c r="AE266" s="59"/>
      <c r="AF266" s="59"/>
      <c r="AG266" s="59"/>
      <c r="AH266" s="59"/>
      <c r="AI266" s="59"/>
      <c r="AJ266" s="59"/>
      <c r="AK266" s="59"/>
      <c r="AL266" s="59"/>
      <c r="AM266" s="59"/>
      <c r="AN266" s="59"/>
      <c r="AO266" s="59"/>
      <c r="AP266" s="59"/>
      <c r="AQ266" s="59"/>
      <c r="AR266" s="59"/>
      <c r="AS266" s="59"/>
      <c r="AT266" s="59"/>
      <c r="AU266" s="59"/>
      <c r="AV266" s="59"/>
      <c r="AW266" s="59"/>
      <c r="AX266" s="59"/>
      <c r="AY266" s="59"/>
      <c r="AZ266" s="59"/>
      <c r="BA266" s="59"/>
      <c r="BB266" s="59"/>
      <c r="BC266" s="59"/>
      <c r="BD266" s="59"/>
      <c r="BE266" s="59"/>
      <c r="BF266" s="59"/>
      <c r="BG266" s="59"/>
      <c r="BH266" s="59"/>
    </row>
    <row r="267" spans="1:60" x14ac:dyDescent="0.25">
      <c r="A267" s="59"/>
      <c r="B267" s="59"/>
      <c r="C267" s="59"/>
      <c r="D267" s="59"/>
      <c r="E267" s="59"/>
      <c r="F267" s="59"/>
      <c r="G267" s="59"/>
      <c r="H267" s="59"/>
      <c r="I267" s="59"/>
      <c r="J267" s="59"/>
      <c r="K267" s="59"/>
      <c r="L267" s="59"/>
      <c r="M267" s="59"/>
      <c r="N267" s="59"/>
      <c r="O267" s="59"/>
      <c r="P267" s="59"/>
      <c r="Q267" s="59"/>
      <c r="R267" s="59"/>
      <c r="S267" s="59"/>
      <c r="T267" s="59"/>
      <c r="U267" s="59"/>
      <c r="V267" s="59"/>
      <c r="W267" s="59"/>
      <c r="X267" s="59"/>
      <c r="Y267" s="59"/>
      <c r="Z267" s="59"/>
      <c r="AA267" s="59"/>
      <c r="AB267" s="59"/>
      <c r="AC267" s="59"/>
      <c r="AD267" s="59"/>
      <c r="AE267" s="59"/>
      <c r="AF267" s="59"/>
      <c r="AG267" s="59"/>
      <c r="AH267" s="59"/>
      <c r="AI267" s="59"/>
      <c r="AJ267" s="59"/>
      <c r="AK267" s="59"/>
      <c r="AL267" s="59"/>
      <c r="AM267" s="59"/>
      <c r="AN267" s="59"/>
      <c r="AO267" s="59"/>
      <c r="AP267" s="59"/>
      <c r="AQ267" s="59"/>
      <c r="AR267" s="59"/>
      <c r="AS267" s="59"/>
      <c r="AT267" s="59"/>
      <c r="AU267" s="59"/>
      <c r="AV267" s="59"/>
      <c r="AW267" s="59"/>
      <c r="AX267" s="59"/>
      <c r="AY267" s="59"/>
      <c r="AZ267" s="59"/>
      <c r="BA267" s="59"/>
      <c r="BB267" s="59"/>
      <c r="BC267" s="59"/>
      <c r="BD267" s="59"/>
      <c r="BE267" s="59"/>
      <c r="BF267" s="59"/>
      <c r="BG267" s="59"/>
      <c r="BH267" s="59"/>
    </row>
    <row r="268" spans="1:60" x14ac:dyDescent="0.25">
      <c r="A268" s="59"/>
      <c r="B268" s="59"/>
      <c r="C268" s="59"/>
      <c r="D268" s="59"/>
      <c r="E268" s="59"/>
      <c r="F268" s="59"/>
      <c r="G268" s="59"/>
      <c r="H268" s="59"/>
      <c r="I268" s="59"/>
      <c r="J268" s="59"/>
      <c r="K268" s="59"/>
      <c r="L268" s="59"/>
      <c r="M268" s="59"/>
      <c r="N268" s="59"/>
      <c r="O268" s="59"/>
      <c r="P268" s="59"/>
      <c r="Q268" s="59"/>
      <c r="R268" s="59"/>
      <c r="S268" s="59"/>
      <c r="T268" s="59"/>
      <c r="U268" s="59"/>
      <c r="V268" s="59"/>
      <c r="W268" s="59"/>
      <c r="X268" s="59"/>
      <c r="Y268" s="59"/>
      <c r="Z268" s="59"/>
      <c r="AA268" s="59"/>
      <c r="AB268" s="59"/>
      <c r="AC268" s="59"/>
      <c r="AD268" s="59"/>
      <c r="AE268" s="59"/>
      <c r="AF268" s="59"/>
      <c r="AG268" s="59"/>
      <c r="AH268" s="59"/>
      <c r="AI268" s="59"/>
      <c r="AJ268" s="59"/>
      <c r="AK268" s="59"/>
      <c r="AL268" s="59"/>
      <c r="AM268" s="59"/>
      <c r="AN268" s="59"/>
      <c r="AO268" s="59"/>
      <c r="AP268" s="59"/>
      <c r="AQ268" s="59"/>
      <c r="AR268" s="59"/>
      <c r="AS268" s="59"/>
      <c r="AT268" s="59"/>
      <c r="AU268" s="59"/>
      <c r="AV268" s="59"/>
      <c r="AW268" s="59"/>
      <c r="AX268" s="59"/>
      <c r="AY268" s="59"/>
      <c r="AZ268" s="59"/>
      <c r="BA268" s="59"/>
      <c r="BB268" s="59"/>
      <c r="BC268" s="59"/>
      <c r="BD268" s="59"/>
      <c r="BE268" s="59"/>
      <c r="BF268" s="59"/>
      <c r="BG268" s="59"/>
      <c r="BH268" s="59"/>
    </row>
    <row r="269" spans="1:60" x14ac:dyDescent="0.25">
      <c r="A269" s="59"/>
      <c r="B269" s="59"/>
      <c r="C269" s="59"/>
      <c r="D269" s="59"/>
      <c r="E269" s="59"/>
      <c r="F269" s="59"/>
      <c r="G269" s="59"/>
      <c r="H269" s="59"/>
      <c r="I269" s="59"/>
      <c r="J269" s="59"/>
      <c r="K269" s="59"/>
      <c r="L269" s="59"/>
      <c r="M269" s="59"/>
      <c r="N269" s="59"/>
      <c r="O269" s="59"/>
      <c r="P269" s="59"/>
      <c r="Q269" s="59"/>
      <c r="R269" s="59"/>
      <c r="S269" s="59"/>
      <c r="T269" s="59"/>
      <c r="U269" s="59"/>
      <c r="V269" s="59"/>
      <c r="W269" s="59"/>
      <c r="X269" s="59"/>
      <c r="Y269" s="59"/>
      <c r="Z269" s="59"/>
      <c r="AA269" s="59"/>
      <c r="AB269" s="59"/>
      <c r="AC269" s="59"/>
      <c r="AD269" s="59"/>
      <c r="AE269" s="59"/>
      <c r="AF269" s="59"/>
      <c r="AG269" s="59"/>
      <c r="AH269" s="59"/>
      <c r="AI269" s="59"/>
      <c r="AJ269" s="59"/>
      <c r="AK269" s="59"/>
      <c r="AL269" s="59"/>
      <c r="AM269" s="59"/>
      <c r="AN269" s="59"/>
      <c r="AO269" s="59"/>
      <c r="AP269" s="59"/>
      <c r="AQ269" s="59"/>
      <c r="AR269" s="59"/>
      <c r="AS269" s="59"/>
      <c r="AT269" s="59"/>
      <c r="AU269" s="59"/>
      <c r="AV269" s="59"/>
      <c r="AW269" s="59"/>
      <c r="AX269" s="59"/>
      <c r="AY269" s="59"/>
      <c r="AZ269" s="59"/>
      <c r="BA269" s="59"/>
      <c r="BB269" s="59"/>
      <c r="BC269" s="59"/>
      <c r="BD269" s="59"/>
      <c r="BE269" s="59"/>
      <c r="BF269" s="59"/>
      <c r="BG269" s="59"/>
      <c r="BH269" s="59"/>
    </row>
    <row r="270" spans="1:60" x14ac:dyDescent="0.25">
      <c r="A270" s="59"/>
      <c r="B270" s="59"/>
      <c r="C270" s="59"/>
      <c r="D270" s="59"/>
      <c r="E270" s="59"/>
      <c r="F270" s="59"/>
      <c r="G270" s="59"/>
      <c r="H270" s="59"/>
      <c r="I270" s="59"/>
      <c r="J270" s="59"/>
      <c r="K270" s="59"/>
      <c r="L270" s="59"/>
      <c r="M270" s="59"/>
      <c r="N270" s="59"/>
      <c r="O270" s="59"/>
      <c r="P270" s="59"/>
      <c r="Q270" s="59"/>
      <c r="R270" s="59"/>
      <c r="S270" s="59"/>
      <c r="T270" s="59"/>
      <c r="U270" s="59"/>
      <c r="V270" s="59"/>
      <c r="W270" s="59"/>
      <c r="X270" s="59"/>
      <c r="Y270" s="59"/>
      <c r="Z270" s="59"/>
      <c r="AA270" s="59"/>
      <c r="AB270" s="59"/>
      <c r="AC270" s="59"/>
      <c r="AD270" s="59"/>
      <c r="AE270" s="59"/>
      <c r="AF270" s="59"/>
      <c r="AG270" s="59"/>
      <c r="AH270" s="59"/>
      <c r="AI270" s="59"/>
      <c r="AJ270" s="59"/>
      <c r="AK270" s="59"/>
      <c r="AL270" s="59"/>
      <c r="AM270" s="59"/>
      <c r="AN270" s="59"/>
      <c r="AO270" s="59"/>
      <c r="AP270" s="59"/>
      <c r="AQ270" s="59"/>
      <c r="AR270" s="59"/>
      <c r="AS270" s="59"/>
      <c r="AT270" s="59"/>
      <c r="AU270" s="59"/>
      <c r="AV270" s="59"/>
      <c r="AW270" s="59"/>
      <c r="AX270" s="59"/>
      <c r="AY270" s="59"/>
      <c r="AZ270" s="59"/>
      <c r="BA270" s="59"/>
      <c r="BB270" s="59"/>
      <c r="BC270" s="59"/>
      <c r="BD270" s="59"/>
      <c r="BE270" s="59"/>
      <c r="BF270" s="59"/>
      <c r="BG270" s="59"/>
      <c r="BH270" s="59"/>
    </row>
    <row r="271" spans="1:60" x14ac:dyDescent="0.25">
      <c r="A271" s="59"/>
      <c r="B271" s="59"/>
      <c r="C271" s="59"/>
      <c r="D271" s="59"/>
      <c r="E271" s="59"/>
      <c r="F271" s="59"/>
      <c r="G271" s="59"/>
      <c r="H271" s="59"/>
      <c r="I271" s="59"/>
      <c r="J271" s="59"/>
      <c r="K271" s="59"/>
      <c r="L271" s="59"/>
      <c r="M271" s="59"/>
      <c r="N271" s="59"/>
      <c r="O271" s="59"/>
      <c r="P271" s="59"/>
      <c r="Q271" s="59"/>
      <c r="R271" s="59"/>
      <c r="S271" s="59"/>
      <c r="T271" s="59"/>
      <c r="U271" s="59"/>
      <c r="V271" s="59"/>
      <c r="W271" s="59"/>
      <c r="X271" s="59"/>
      <c r="Y271" s="59"/>
      <c r="Z271" s="59"/>
      <c r="AA271" s="59"/>
      <c r="AB271" s="59"/>
      <c r="AC271" s="59"/>
      <c r="AD271" s="59"/>
      <c r="AE271" s="59"/>
      <c r="AF271" s="59"/>
      <c r="AG271" s="59"/>
      <c r="AH271" s="59"/>
      <c r="AI271" s="59"/>
      <c r="AJ271" s="59"/>
      <c r="AK271" s="59"/>
      <c r="AL271" s="59"/>
      <c r="AM271" s="59"/>
      <c r="AN271" s="59"/>
      <c r="AO271" s="59"/>
      <c r="AP271" s="59"/>
      <c r="AQ271" s="59"/>
      <c r="AR271" s="59"/>
      <c r="AS271" s="59"/>
      <c r="AT271" s="59"/>
      <c r="AU271" s="59"/>
      <c r="AV271" s="59"/>
      <c r="AW271" s="59"/>
      <c r="AX271" s="59"/>
      <c r="AY271" s="59"/>
      <c r="AZ271" s="59"/>
      <c r="BA271" s="59"/>
      <c r="BB271" s="59"/>
      <c r="BC271" s="59"/>
      <c r="BD271" s="59"/>
      <c r="BE271" s="59"/>
      <c r="BF271" s="59"/>
      <c r="BG271" s="59"/>
      <c r="BH271" s="59"/>
    </row>
    <row r="272" spans="1:60" x14ac:dyDescent="0.25">
      <c r="A272" s="59"/>
      <c r="B272" s="59"/>
      <c r="C272" s="59"/>
      <c r="D272" s="59"/>
      <c r="E272" s="59"/>
      <c r="F272" s="59"/>
      <c r="G272" s="59"/>
      <c r="H272" s="59"/>
      <c r="I272" s="59"/>
      <c r="J272" s="59"/>
      <c r="K272" s="59"/>
      <c r="L272" s="59"/>
      <c r="M272" s="59"/>
      <c r="N272" s="59"/>
      <c r="O272" s="59"/>
      <c r="P272" s="59"/>
      <c r="Q272" s="59"/>
      <c r="R272" s="59"/>
      <c r="S272" s="59"/>
      <c r="T272" s="59"/>
      <c r="U272" s="59"/>
      <c r="V272" s="59"/>
      <c r="W272" s="59"/>
      <c r="X272" s="59"/>
      <c r="Y272" s="59"/>
      <c r="Z272" s="59"/>
      <c r="AA272" s="59"/>
      <c r="AB272" s="59"/>
      <c r="AC272" s="59"/>
      <c r="AD272" s="59"/>
      <c r="AE272" s="59"/>
      <c r="AF272" s="59"/>
      <c r="AG272" s="59"/>
      <c r="AH272" s="59"/>
      <c r="AI272" s="59"/>
      <c r="AJ272" s="59"/>
      <c r="AK272" s="59"/>
      <c r="AL272" s="59"/>
      <c r="AM272" s="59"/>
      <c r="AN272" s="59"/>
      <c r="AO272" s="59"/>
      <c r="AP272" s="59"/>
      <c r="AQ272" s="59"/>
      <c r="AR272" s="59"/>
      <c r="AS272" s="59"/>
      <c r="AT272" s="59"/>
      <c r="AU272" s="59"/>
      <c r="AV272" s="59"/>
      <c r="AW272" s="59"/>
      <c r="AX272" s="59"/>
      <c r="AY272" s="59"/>
      <c r="AZ272" s="59"/>
      <c r="BA272" s="59"/>
      <c r="BB272" s="59"/>
      <c r="BC272" s="59"/>
      <c r="BD272" s="59"/>
      <c r="BE272" s="59"/>
      <c r="BF272" s="59"/>
      <c r="BG272" s="59"/>
      <c r="BH272" s="59"/>
    </row>
    <row r="273" spans="1:60" x14ac:dyDescent="0.25">
      <c r="A273" s="59"/>
      <c r="B273" s="59"/>
      <c r="C273" s="59"/>
      <c r="D273" s="59"/>
      <c r="E273" s="59"/>
      <c r="F273" s="59"/>
      <c r="G273" s="59"/>
      <c r="H273" s="59"/>
      <c r="I273" s="59"/>
      <c r="J273" s="59"/>
      <c r="K273" s="59"/>
      <c r="L273" s="59"/>
      <c r="M273" s="59"/>
      <c r="N273" s="59"/>
      <c r="O273" s="59"/>
      <c r="P273" s="59"/>
      <c r="Q273" s="59"/>
      <c r="R273" s="59"/>
      <c r="S273" s="59"/>
      <c r="T273" s="59"/>
      <c r="U273" s="59"/>
      <c r="V273" s="59"/>
      <c r="W273" s="59"/>
      <c r="X273" s="59"/>
      <c r="Y273" s="59"/>
      <c r="Z273" s="59"/>
      <c r="AA273" s="59"/>
      <c r="AB273" s="59"/>
      <c r="AC273" s="59"/>
      <c r="AD273" s="59"/>
      <c r="AE273" s="59"/>
      <c r="AF273" s="59"/>
      <c r="AG273" s="59"/>
      <c r="AH273" s="59"/>
      <c r="AI273" s="59"/>
      <c r="AJ273" s="59"/>
      <c r="AK273" s="59"/>
      <c r="AL273" s="59"/>
      <c r="AM273" s="59"/>
      <c r="AN273" s="59"/>
      <c r="AO273" s="59"/>
      <c r="AP273" s="59"/>
      <c r="AQ273" s="59"/>
      <c r="AR273" s="59"/>
      <c r="AS273" s="59"/>
      <c r="AT273" s="59"/>
      <c r="AU273" s="59"/>
      <c r="AV273" s="59"/>
      <c r="AW273" s="59"/>
      <c r="AX273" s="59"/>
      <c r="AY273" s="59"/>
      <c r="AZ273" s="59"/>
      <c r="BA273" s="59"/>
      <c r="BB273" s="59"/>
      <c r="BC273" s="59"/>
      <c r="BD273" s="59"/>
      <c r="BE273" s="59"/>
      <c r="BF273" s="59"/>
      <c r="BG273" s="59"/>
      <c r="BH273" s="59"/>
    </row>
    <row r="274" spans="1:60" x14ac:dyDescent="0.25">
      <c r="A274" s="59"/>
      <c r="B274" s="59"/>
      <c r="C274" s="59"/>
      <c r="D274" s="59"/>
      <c r="E274" s="59"/>
      <c r="F274" s="59"/>
      <c r="G274" s="59"/>
      <c r="H274" s="59"/>
      <c r="I274" s="59"/>
      <c r="J274" s="59"/>
      <c r="K274" s="59"/>
      <c r="L274" s="59"/>
      <c r="M274" s="59"/>
      <c r="N274" s="59"/>
      <c r="O274" s="59"/>
      <c r="P274" s="59"/>
      <c r="Q274" s="59"/>
      <c r="R274" s="59"/>
      <c r="S274" s="59"/>
      <c r="T274" s="59"/>
      <c r="U274" s="59"/>
      <c r="V274" s="59"/>
      <c r="W274" s="59"/>
      <c r="X274" s="59"/>
      <c r="Y274" s="59"/>
      <c r="Z274" s="59"/>
      <c r="AA274" s="59"/>
      <c r="AB274" s="59"/>
      <c r="AC274" s="59"/>
      <c r="AD274" s="59"/>
      <c r="AE274" s="59"/>
      <c r="AF274" s="59"/>
      <c r="AG274" s="59"/>
      <c r="AH274" s="59"/>
      <c r="AI274" s="59"/>
      <c r="AJ274" s="59"/>
      <c r="AK274" s="59"/>
      <c r="AL274" s="59"/>
      <c r="AM274" s="59"/>
      <c r="AN274" s="59"/>
      <c r="AO274" s="59"/>
      <c r="AP274" s="59"/>
      <c r="AQ274" s="59"/>
      <c r="AR274" s="59"/>
      <c r="AS274" s="59"/>
      <c r="AT274" s="59"/>
      <c r="AU274" s="59"/>
      <c r="AV274" s="59"/>
      <c r="AW274" s="59"/>
      <c r="AX274" s="59"/>
      <c r="AY274" s="59"/>
      <c r="AZ274" s="59"/>
      <c r="BA274" s="59"/>
      <c r="BB274" s="59"/>
      <c r="BC274" s="59"/>
      <c r="BD274" s="59"/>
      <c r="BE274" s="59"/>
      <c r="BF274" s="59"/>
      <c r="BG274" s="59"/>
      <c r="BH274" s="59"/>
    </row>
    <row r="275" spans="1:60" x14ac:dyDescent="0.25">
      <c r="A275" s="59"/>
      <c r="B275" s="59"/>
      <c r="C275" s="59"/>
      <c r="D275" s="59"/>
      <c r="E275" s="59"/>
      <c r="F275" s="59"/>
      <c r="G275" s="59"/>
      <c r="H275" s="59"/>
      <c r="I275" s="59"/>
      <c r="J275" s="59"/>
      <c r="K275" s="59"/>
      <c r="L275" s="59"/>
      <c r="M275" s="59"/>
      <c r="N275" s="59"/>
      <c r="O275" s="59"/>
      <c r="P275" s="59"/>
      <c r="Q275" s="59"/>
      <c r="R275" s="59"/>
      <c r="S275" s="59"/>
      <c r="T275" s="59"/>
      <c r="U275" s="59"/>
      <c r="V275" s="59"/>
      <c r="W275" s="59"/>
      <c r="X275" s="59"/>
      <c r="Y275" s="59"/>
      <c r="Z275" s="59"/>
      <c r="AA275" s="59"/>
      <c r="AB275" s="59"/>
      <c r="AC275" s="59"/>
      <c r="AD275" s="59"/>
      <c r="AE275" s="59"/>
      <c r="AF275" s="59"/>
      <c r="AG275" s="59"/>
      <c r="AH275" s="59"/>
      <c r="AI275" s="59"/>
      <c r="AJ275" s="59"/>
      <c r="AK275" s="59"/>
      <c r="AL275" s="59"/>
      <c r="AM275" s="59"/>
      <c r="AN275" s="59"/>
      <c r="AO275" s="59"/>
      <c r="AP275" s="59"/>
      <c r="AQ275" s="59"/>
      <c r="AR275" s="59"/>
      <c r="AS275" s="59"/>
      <c r="AT275" s="59"/>
      <c r="AU275" s="59"/>
      <c r="AV275" s="59"/>
      <c r="AW275" s="59"/>
      <c r="AX275" s="59"/>
      <c r="AY275" s="59"/>
      <c r="AZ275" s="59"/>
      <c r="BA275" s="59"/>
      <c r="BB275" s="59"/>
      <c r="BC275" s="59"/>
      <c r="BD275" s="59"/>
      <c r="BE275" s="59"/>
      <c r="BF275" s="59"/>
      <c r="BG275" s="59"/>
      <c r="BH275" s="59"/>
    </row>
    <row r="276" spans="1:60" x14ac:dyDescent="0.25">
      <c r="A276" s="59"/>
      <c r="B276" s="59"/>
      <c r="C276" s="59"/>
      <c r="D276" s="59"/>
      <c r="E276" s="59"/>
      <c r="F276" s="59"/>
      <c r="G276" s="59"/>
      <c r="H276" s="59"/>
      <c r="I276" s="59"/>
      <c r="J276" s="59"/>
      <c r="K276" s="59"/>
      <c r="L276" s="59"/>
      <c r="M276" s="59"/>
      <c r="N276" s="59"/>
      <c r="O276" s="59"/>
      <c r="P276" s="59"/>
      <c r="Q276" s="59"/>
      <c r="R276" s="59"/>
      <c r="S276" s="59"/>
      <c r="T276" s="59"/>
      <c r="U276" s="59"/>
      <c r="V276" s="59"/>
      <c r="W276" s="59"/>
      <c r="X276" s="59"/>
      <c r="Y276" s="59"/>
      <c r="Z276" s="59"/>
      <c r="AA276" s="59"/>
      <c r="AB276" s="59"/>
      <c r="AC276" s="59"/>
      <c r="AD276" s="59"/>
      <c r="AE276" s="59"/>
      <c r="AF276" s="59"/>
      <c r="AG276" s="59"/>
      <c r="AH276" s="59"/>
      <c r="AI276" s="59"/>
      <c r="AJ276" s="59"/>
      <c r="AK276" s="59"/>
      <c r="AL276" s="59"/>
      <c r="AM276" s="59"/>
      <c r="AN276" s="59"/>
      <c r="AO276" s="59"/>
      <c r="AP276" s="59"/>
      <c r="AQ276" s="59"/>
      <c r="AR276" s="59"/>
      <c r="AS276" s="59"/>
      <c r="AT276" s="59"/>
      <c r="AU276" s="59"/>
      <c r="AV276" s="59"/>
      <c r="AW276" s="59"/>
      <c r="AX276" s="59"/>
      <c r="AY276" s="59"/>
      <c r="AZ276" s="59"/>
      <c r="BA276" s="59"/>
      <c r="BB276" s="59"/>
      <c r="BC276" s="59"/>
      <c r="BD276" s="59"/>
      <c r="BE276" s="59"/>
      <c r="BF276" s="59"/>
      <c r="BG276" s="59"/>
      <c r="BH276" s="59"/>
    </row>
    <row r="277" spans="1:60" x14ac:dyDescent="0.25">
      <c r="A277" s="59"/>
      <c r="B277" s="59"/>
      <c r="C277" s="59"/>
      <c r="D277" s="59"/>
      <c r="E277" s="59"/>
      <c r="F277" s="59"/>
      <c r="G277" s="59"/>
      <c r="H277" s="59"/>
      <c r="I277" s="59"/>
      <c r="J277" s="59"/>
      <c r="K277" s="59"/>
      <c r="L277" s="59"/>
      <c r="M277" s="59"/>
      <c r="N277" s="59"/>
      <c r="O277" s="59"/>
      <c r="P277" s="59"/>
      <c r="Q277" s="59"/>
      <c r="R277" s="59"/>
      <c r="S277" s="59"/>
      <c r="T277" s="59"/>
      <c r="U277" s="59"/>
      <c r="V277" s="59"/>
      <c r="W277" s="59"/>
      <c r="X277" s="59"/>
      <c r="Y277" s="59"/>
      <c r="Z277" s="59"/>
      <c r="AA277" s="59"/>
      <c r="AB277" s="59"/>
      <c r="AC277" s="59"/>
      <c r="AD277" s="59"/>
      <c r="AE277" s="59"/>
      <c r="AF277" s="59"/>
      <c r="AG277" s="59"/>
      <c r="AH277" s="59"/>
      <c r="AI277" s="59"/>
      <c r="AJ277" s="59"/>
      <c r="AK277" s="59"/>
      <c r="AL277" s="59"/>
      <c r="AM277" s="59"/>
      <c r="AN277" s="59"/>
      <c r="AO277" s="59"/>
      <c r="AP277" s="59"/>
      <c r="AQ277" s="59"/>
      <c r="AR277" s="59"/>
      <c r="AS277" s="59"/>
      <c r="AT277" s="59"/>
      <c r="AU277" s="59"/>
      <c r="AV277" s="59"/>
      <c r="AW277" s="59"/>
      <c r="AX277" s="59"/>
      <c r="AY277" s="59"/>
      <c r="AZ277" s="59"/>
      <c r="BA277" s="59"/>
      <c r="BB277" s="59"/>
      <c r="BC277" s="59"/>
      <c r="BD277" s="59"/>
      <c r="BE277" s="59"/>
      <c r="BF277" s="59"/>
      <c r="BG277" s="59"/>
      <c r="BH277" s="59"/>
    </row>
    <row r="278" spans="1:60" x14ac:dyDescent="0.25">
      <c r="A278" s="59"/>
      <c r="B278" s="59"/>
      <c r="C278" s="59"/>
      <c r="D278" s="59"/>
      <c r="E278" s="59"/>
      <c r="F278" s="59"/>
      <c r="G278" s="59"/>
      <c r="H278" s="59"/>
      <c r="I278" s="59"/>
      <c r="J278" s="59"/>
      <c r="K278" s="59"/>
      <c r="L278" s="59"/>
      <c r="M278" s="59"/>
      <c r="N278" s="59"/>
      <c r="O278" s="59"/>
      <c r="P278" s="59"/>
      <c r="Q278" s="59"/>
      <c r="R278" s="59"/>
      <c r="S278" s="59"/>
      <c r="T278" s="59"/>
      <c r="U278" s="59"/>
      <c r="V278" s="59"/>
      <c r="W278" s="59"/>
      <c r="X278" s="59"/>
      <c r="Y278" s="59"/>
      <c r="Z278" s="59"/>
      <c r="AA278" s="59"/>
      <c r="AB278" s="59"/>
      <c r="AC278" s="59"/>
      <c r="AD278" s="59"/>
      <c r="AE278" s="59"/>
      <c r="AF278" s="59"/>
      <c r="AG278" s="59"/>
      <c r="AH278" s="59"/>
      <c r="AI278" s="59"/>
      <c r="AJ278" s="59"/>
      <c r="AK278" s="59"/>
      <c r="AL278" s="59"/>
      <c r="AM278" s="59"/>
      <c r="AN278" s="59"/>
      <c r="AO278" s="59"/>
      <c r="AP278" s="59"/>
      <c r="AQ278" s="59"/>
      <c r="AR278" s="59"/>
      <c r="AS278" s="59"/>
      <c r="AT278" s="59"/>
      <c r="AU278" s="59"/>
      <c r="AV278" s="59"/>
      <c r="AW278" s="59"/>
      <c r="AX278" s="59"/>
      <c r="AY278" s="59"/>
      <c r="AZ278" s="59"/>
      <c r="BA278" s="59"/>
      <c r="BB278" s="59"/>
      <c r="BC278" s="59"/>
      <c r="BD278" s="59"/>
      <c r="BE278" s="59"/>
      <c r="BF278" s="59"/>
      <c r="BG278" s="59"/>
      <c r="BH278" s="59"/>
    </row>
    <row r="279" spans="1:60" x14ac:dyDescent="0.25">
      <c r="A279" s="59"/>
      <c r="B279" s="59"/>
      <c r="C279" s="59"/>
      <c r="D279" s="59"/>
      <c r="E279" s="59"/>
      <c r="F279" s="59"/>
      <c r="G279" s="59"/>
      <c r="H279" s="59"/>
      <c r="I279" s="59"/>
      <c r="J279" s="59"/>
      <c r="K279" s="59"/>
      <c r="L279" s="59"/>
      <c r="M279" s="59"/>
      <c r="N279" s="59"/>
      <c r="O279" s="59"/>
      <c r="P279" s="59"/>
      <c r="Q279" s="59"/>
      <c r="R279" s="59"/>
      <c r="S279" s="59"/>
      <c r="T279" s="59"/>
      <c r="U279" s="59"/>
      <c r="V279" s="59"/>
      <c r="W279" s="59"/>
      <c r="X279" s="59"/>
      <c r="Y279" s="59"/>
      <c r="Z279" s="59"/>
      <c r="AA279" s="59"/>
      <c r="AB279" s="59"/>
      <c r="AC279" s="59"/>
      <c r="AD279" s="59"/>
      <c r="AE279" s="59"/>
      <c r="AF279" s="59"/>
      <c r="AG279" s="59"/>
      <c r="AH279" s="59"/>
      <c r="AI279" s="59"/>
      <c r="AJ279" s="59"/>
      <c r="AK279" s="59"/>
      <c r="AL279" s="59"/>
      <c r="AM279" s="59"/>
      <c r="AN279" s="59"/>
      <c r="AO279" s="59"/>
      <c r="AP279" s="59"/>
      <c r="AQ279" s="59"/>
      <c r="AR279" s="59"/>
      <c r="AS279" s="59"/>
      <c r="AT279" s="59"/>
      <c r="AU279" s="59"/>
      <c r="AV279" s="59"/>
      <c r="AW279" s="59"/>
      <c r="AX279" s="59"/>
      <c r="AY279" s="59"/>
      <c r="AZ279" s="59"/>
      <c r="BA279" s="59"/>
      <c r="BB279" s="59"/>
      <c r="BC279" s="59"/>
      <c r="BD279" s="59"/>
      <c r="BE279" s="59"/>
      <c r="BF279" s="59"/>
      <c r="BG279" s="59"/>
      <c r="BH279" s="59"/>
    </row>
    <row r="280" spans="1:60" x14ac:dyDescent="0.25">
      <c r="A280" s="59"/>
      <c r="B280" s="59"/>
      <c r="C280" s="59"/>
      <c r="D280" s="59"/>
      <c r="E280" s="59"/>
      <c r="F280" s="59"/>
      <c r="G280" s="59"/>
      <c r="H280" s="59"/>
      <c r="I280" s="59"/>
      <c r="J280" s="59"/>
      <c r="K280" s="59"/>
      <c r="L280" s="59"/>
      <c r="M280" s="59"/>
      <c r="N280" s="59"/>
      <c r="O280" s="59"/>
      <c r="P280" s="59"/>
      <c r="Q280" s="59"/>
      <c r="R280" s="59"/>
      <c r="S280" s="59"/>
      <c r="T280" s="59"/>
      <c r="U280" s="59"/>
      <c r="V280" s="59"/>
      <c r="W280" s="59"/>
      <c r="X280" s="59"/>
      <c r="Y280" s="59"/>
      <c r="Z280" s="59"/>
      <c r="AA280" s="59"/>
      <c r="AB280" s="59"/>
      <c r="AC280" s="59"/>
      <c r="AD280" s="59"/>
      <c r="AE280" s="59"/>
      <c r="AF280" s="59"/>
      <c r="AG280" s="59"/>
      <c r="AH280" s="59"/>
      <c r="AI280" s="59"/>
      <c r="AJ280" s="59"/>
      <c r="AK280" s="59"/>
      <c r="AL280" s="59"/>
      <c r="AM280" s="59"/>
      <c r="AN280" s="59"/>
      <c r="AO280" s="59"/>
      <c r="AP280" s="59"/>
      <c r="AQ280" s="59"/>
      <c r="AR280" s="59"/>
      <c r="AS280" s="59"/>
      <c r="AT280" s="59"/>
      <c r="AU280" s="59"/>
      <c r="AV280" s="59"/>
      <c r="AW280" s="59"/>
      <c r="AX280" s="59"/>
      <c r="AY280" s="59"/>
      <c r="AZ280" s="59"/>
      <c r="BA280" s="59"/>
      <c r="BB280" s="59"/>
      <c r="BC280" s="59"/>
      <c r="BD280" s="59"/>
      <c r="BE280" s="59"/>
      <c r="BF280" s="59"/>
      <c r="BG280" s="59"/>
      <c r="BH280" s="59"/>
    </row>
  </sheetData>
  <mergeCells count="2">
    <mergeCell ref="C1:M8"/>
    <mergeCell ref="A1:B1"/>
  </mergeCells>
  <conditionalFormatting sqref="B6">
    <cfRule type="dataBar" priority="7">
      <dataBar>
        <cfvo type="num" val="0"/>
        <cfvo type="num" val="100"/>
        <color rgb="FF63C384"/>
      </dataBar>
      <extLst>
        <ext xmlns:x14="http://schemas.microsoft.com/office/spreadsheetml/2009/9/main" uri="{B025F937-C7B1-47D3-B67F-A62EFF666E3E}">
          <x14:id>{AA3CD646-C5B1-48A3-908B-3AF258023794}</x14:id>
        </ext>
      </extLst>
    </cfRule>
  </conditionalFormatting>
  <conditionalFormatting sqref="B3">
    <cfRule type="colorScale" priority="9">
      <colorScale>
        <cfvo type="num" val="0"/>
        <cfvo type="formula" val="$B$2/2"/>
        <cfvo type="formula" val="$B$2"/>
        <color rgb="FF63BE7B"/>
        <color rgb="FFFFEB84"/>
        <color rgb="FFF8696B"/>
      </colorScale>
    </cfRule>
  </conditionalFormatting>
  <conditionalFormatting sqref="B4">
    <cfRule type="dataBar" priority="10">
      <dataBar>
        <cfvo type="num" val="0"/>
        <cfvo type="num" val="100"/>
        <color rgb="FF63C384"/>
      </dataBar>
      <extLst>
        <ext xmlns:x14="http://schemas.microsoft.com/office/spreadsheetml/2009/9/main" uri="{B025F937-C7B1-47D3-B67F-A62EFF666E3E}">
          <x14:id>{AD787FC9-B77F-4131-8EE1-6D0629AD976C}</x14:id>
        </ext>
      </extLst>
    </cfRule>
  </conditionalFormatting>
  <conditionalFormatting sqref="B5">
    <cfRule type="colorScale" priority="2">
      <colorScale>
        <cfvo type="num" val="0"/>
        <cfvo type="formula" val="$B$2/2"/>
        <cfvo type="formula" val="$B$2"/>
        <color rgb="FF63BE7B"/>
        <color rgb="FFFFEB84"/>
        <color rgb="FFF8696B"/>
      </colorScale>
    </cfRule>
  </conditionalFormatting>
  <conditionalFormatting sqref="B7">
    <cfRule type="colorScale" priority="1">
      <colorScale>
        <cfvo type="formula" val="$B$2"/>
        <cfvo type="formula" val="$B$2/2"/>
        <cfvo type="num" val="0"/>
        <color rgb="FFF8696B"/>
        <color rgb="FFFFEB84"/>
        <color rgb="FF63BE7B"/>
      </colorScale>
    </cfRule>
  </conditionalFormatting>
  <conditionalFormatting sqref="B8">
    <cfRule type="dataBar" priority="4">
      <dataBar>
        <cfvo type="num" val="0"/>
        <cfvo type="num" val="100"/>
        <color rgb="FF63C384"/>
      </dataBar>
      <extLst>
        <ext xmlns:x14="http://schemas.microsoft.com/office/spreadsheetml/2009/9/main" uri="{B025F937-C7B1-47D3-B67F-A62EFF666E3E}">
          <x14:id>{58BBC034-4F5D-4A67-AA09-100472484144}</x14:id>
        </ext>
      </extLst>
    </cfRule>
  </conditionalFormatting>
  <hyperlinks>
    <hyperlink ref="A1:B1" location="Menu!A1" display="Retour MENU" xr:uid="{7CE47136-FE7E-4C21-9DB5-58CF75D05ECB}"/>
    <hyperlink ref="M13" r:id="rId1" display="\\imhotep\Aff_SVM\ISC\RER\A-17-0138 Migration Ligne A Symphonie\E_Réalisation\1_Préparation et passation des marchés\Phase 1\OLS - STERIA" xr:uid="{26F32B1F-A9DF-47F0-B98D-1B1B8270A25B}"/>
    <hyperlink ref="M13" r:id="rId2" xr:uid="{CE2539C3-61AD-4E0B-AEA5-6FB20E73BE36}"/>
    <hyperlink ref="M11" r:id="rId3" xr:uid="{1D0AAB30-D2AE-41F7-BEA9-17E8DEEB0AFA}"/>
    <hyperlink ref="M11" r:id="rId4" xr:uid="{3885E26A-F169-4405-9B81-D56E85D1E7C2}"/>
    <hyperlink ref="M12" r:id="rId5" xr:uid="{215CA216-003C-477E-B2DF-2D9396D3E3CA}"/>
  </hyperlinks>
  <pageMargins left="0.7" right="0.7" top="0.75" bottom="0.75" header="0.3" footer="0.3"/>
  <pageSetup paperSize="9" orientation="portrait" r:id="rId6"/>
  <legacyDrawing r:id="rId7"/>
  <tableParts count="1">
    <tablePart r:id="rId8"/>
  </tableParts>
  <extLst>
    <ext xmlns:x14="http://schemas.microsoft.com/office/spreadsheetml/2009/9/main" uri="{78C0D931-6437-407d-A8EE-F0AAD7539E65}">
      <x14:conditionalFormattings>
        <x14:conditionalFormatting xmlns:xm="http://schemas.microsoft.com/office/excel/2006/main">
          <x14:cfRule type="dataBar" id="{AA3CD646-C5B1-48A3-908B-3AF258023794}">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B6</xm:sqref>
        </x14:conditionalFormatting>
        <x14:conditionalFormatting xmlns:xm="http://schemas.microsoft.com/office/excel/2006/main">
          <x14:cfRule type="dataBar" id="{AD787FC9-B77F-4131-8EE1-6D0629AD976C}">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58BBC034-4F5D-4A67-AA09-100472484144}">
            <x14:dataBar minLength="0" maxLength="100" border="1" direction="leftToRight" negativeBarBorderColorSameAsPositive="0">
              <x14:cfvo type="num">
                <xm:f>0</xm:f>
              </x14:cfvo>
              <x14:cfvo type="num">
                <xm:f>100</xm:f>
              </x14:cfvo>
              <x14:borderColor rgb="FF63C384"/>
              <x14:negativeFillColor rgb="FFFF0000"/>
              <x14:negativeBorderColor rgb="FFFF0000"/>
              <x14:axisColor rgb="FF000000"/>
            </x14:dataBar>
          </x14:cfRule>
          <xm:sqref>B8</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CA063-4CA1-42AF-8420-1281CF3BD2C0}">
  <sheetPr codeName="Feuil2">
    <tabColor rgb="FFFF0000"/>
  </sheetPr>
  <dimension ref="A1:AG204"/>
  <sheetViews>
    <sheetView zoomScale="85" zoomScaleNormal="85" workbookViewId="0">
      <pane xSplit="2" ySplit="8" topLeftCell="C9" activePane="bottomRight" state="frozen"/>
      <selection pane="topRight" activeCell="C1" sqref="C1"/>
      <selection pane="bottomLeft" activeCell="A9" sqref="A9"/>
      <selection pane="bottomRight" activeCell="B31" sqref="B31"/>
    </sheetView>
  </sheetViews>
  <sheetFormatPr baseColWidth="10" defaultRowHeight="15" x14ac:dyDescent="0.25"/>
  <cols>
    <col min="1" max="1" width="28.5703125" customWidth="1"/>
    <col min="2" max="2" width="32.42578125" customWidth="1"/>
    <col min="3" max="3" width="16.28515625" customWidth="1"/>
    <col min="4" max="4" width="16" customWidth="1"/>
    <col min="5" max="5" width="19" customWidth="1"/>
    <col min="6" max="6" width="19.42578125" customWidth="1"/>
    <col min="7" max="7" width="17.28515625" customWidth="1"/>
    <col min="8" max="9" width="18.5703125" customWidth="1"/>
    <col min="10" max="10" width="20.42578125" customWidth="1"/>
    <col min="11" max="11" width="18.5703125" customWidth="1"/>
    <col min="12" max="12" width="33" customWidth="1"/>
    <col min="13" max="13" width="49.5703125" customWidth="1"/>
  </cols>
  <sheetData>
    <row r="1" spans="1:33" ht="20.100000000000001" customHeight="1" x14ac:dyDescent="0.25">
      <c r="A1" s="278" t="s">
        <v>150</v>
      </c>
      <c r="B1" s="278"/>
      <c r="C1" s="279" t="s">
        <v>176</v>
      </c>
      <c r="D1" s="279"/>
      <c r="E1" s="279"/>
      <c r="F1" s="279"/>
      <c r="G1" s="279"/>
      <c r="H1" s="279"/>
      <c r="I1" s="279"/>
      <c r="J1" s="279"/>
      <c r="K1" s="279"/>
      <c r="L1" s="279"/>
      <c r="M1" s="279"/>
      <c r="N1" s="43"/>
      <c r="O1" s="43"/>
      <c r="P1" s="43"/>
      <c r="Q1" s="43"/>
      <c r="R1" s="43"/>
      <c r="S1" s="43"/>
      <c r="T1" s="43"/>
      <c r="U1" s="43"/>
      <c r="V1" s="43"/>
      <c r="W1" s="43"/>
      <c r="X1" s="43"/>
      <c r="Y1" s="43"/>
      <c r="Z1" s="43"/>
      <c r="AA1" s="59"/>
      <c r="AB1" s="59"/>
      <c r="AC1" s="59"/>
      <c r="AD1" s="59"/>
      <c r="AE1" s="59"/>
      <c r="AF1" s="59"/>
      <c r="AG1" s="59"/>
    </row>
    <row r="2" spans="1:33" ht="20.100000000000001" customHeight="1" x14ac:dyDescent="0.25">
      <c r="A2" t="s">
        <v>208</v>
      </c>
      <c r="B2" s="64">
        <v>442000</v>
      </c>
      <c r="C2" s="279"/>
      <c r="D2" s="279"/>
      <c r="E2" s="279"/>
      <c r="F2" s="279"/>
      <c r="G2" s="279"/>
      <c r="H2" s="279"/>
      <c r="I2" s="279"/>
      <c r="J2" s="279"/>
      <c r="K2" s="279"/>
      <c r="L2" s="279"/>
      <c r="M2" s="279"/>
      <c r="N2" s="43"/>
      <c r="O2" s="43"/>
      <c r="P2" s="43"/>
      <c r="Q2" s="43"/>
      <c r="R2" s="43"/>
      <c r="S2" s="43"/>
      <c r="T2" s="43"/>
      <c r="U2" s="43"/>
      <c r="V2" s="43"/>
      <c r="W2" s="43"/>
      <c r="X2" s="43"/>
      <c r="Y2" s="43"/>
      <c r="Z2" s="43"/>
      <c r="AA2" s="59"/>
      <c r="AB2" s="59"/>
      <c r="AC2" s="59"/>
      <c r="AD2" s="59"/>
      <c r="AE2" s="59"/>
      <c r="AF2" s="59"/>
      <c r="AG2" s="59"/>
    </row>
    <row r="3" spans="1:33" ht="20.100000000000001" customHeight="1" x14ac:dyDescent="0.25">
      <c r="A3" t="s">
        <v>198</v>
      </c>
      <c r="B3" s="61">
        <f>F11+F12+F13</f>
        <v>24605.96</v>
      </c>
      <c r="C3" s="279"/>
      <c r="D3" s="279"/>
      <c r="E3" s="279"/>
      <c r="F3" s="279"/>
      <c r="G3" s="279"/>
      <c r="H3" s="279"/>
      <c r="I3" s="279"/>
      <c r="J3" s="279"/>
      <c r="K3" s="279"/>
      <c r="L3" s="279"/>
      <c r="M3" s="279"/>
      <c r="N3" s="43"/>
      <c r="O3" s="43"/>
      <c r="P3" s="43"/>
      <c r="Q3" s="43"/>
      <c r="R3" s="43"/>
      <c r="S3" s="43"/>
      <c r="T3" s="43"/>
      <c r="U3" s="43"/>
      <c r="V3" s="43"/>
      <c r="W3" s="43"/>
      <c r="X3" s="43"/>
      <c r="Y3" s="43"/>
      <c r="Z3" s="43"/>
      <c r="AA3" s="59"/>
      <c r="AB3" s="59"/>
      <c r="AC3" s="59"/>
      <c r="AD3" s="59"/>
      <c r="AE3" s="59"/>
      <c r="AF3" s="59"/>
      <c r="AG3" s="59"/>
    </row>
    <row r="4" spans="1:33" ht="20.100000000000001" customHeight="1" x14ac:dyDescent="0.25">
      <c r="A4" s="149" t="s">
        <v>210</v>
      </c>
      <c r="B4" s="62">
        <f>((1-(B2-B3)/B2))*100</f>
        <v>5.5669592760181015</v>
      </c>
      <c r="C4" s="279"/>
      <c r="D4" s="279"/>
      <c r="E4" s="279"/>
      <c r="F4" s="279"/>
      <c r="G4" s="279"/>
      <c r="H4" s="279"/>
      <c r="I4" s="279"/>
      <c r="J4" s="279"/>
      <c r="K4" s="279"/>
      <c r="L4" s="279"/>
      <c r="M4" s="279"/>
      <c r="N4" s="43"/>
      <c r="O4" s="43"/>
      <c r="P4" s="43"/>
      <c r="Q4" s="43"/>
      <c r="R4" s="43"/>
      <c r="S4" s="43"/>
      <c r="T4" s="43"/>
      <c r="U4" s="43"/>
      <c r="V4" s="43"/>
      <c r="W4" s="43"/>
      <c r="X4" s="43"/>
      <c r="Y4" s="43"/>
      <c r="Z4" s="43"/>
      <c r="AA4" s="59"/>
      <c r="AB4" s="59"/>
      <c r="AC4" s="59"/>
      <c r="AD4" s="59"/>
      <c r="AE4" s="59"/>
      <c r="AF4" s="59"/>
      <c r="AG4" s="59"/>
    </row>
    <row r="5" spans="1:33" ht="20.100000000000001" customHeight="1" x14ac:dyDescent="0.25">
      <c r="A5" t="s">
        <v>203</v>
      </c>
      <c r="B5" s="62">
        <f>E11+E12+E13</f>
        <v>117094.05</v>
      </c>
      <c r="C5" s="279"/>
      <c r="D5" s="279"/>
      <c r="E5" s="279"/>
      <c r="F5" s="279"/>
      <c r="G5" s="279"/>
      <c r="H5" s="279"/>
      <c r="I5" s="279"/>
      <c r="J5" s="279"/>
      <c r="K5" s="279"/>
      <c r="L5" s="279"/>
      <c r="M5" s="279"/>
      <c r="N5" s="43"/>
      <c r="O5" s="43"/>
      <c r="P5" s="43"/>
      <c r="Q5" s="43"/>
      <c r="R5" s="43"/>
      <c r="S5" s="43"/>
      <c r="T5" s="43"/>
      <c r="U5" s="43"/>
      <c r="V5" s="43"/>
      <c r="W5" s="43"/>
      <c r="X5" s="43"/>
      <c r="Y5" s="43"/>
      <c r="Z5" s="43"/>
      <c r="AA5" s="59"/>
      <c r="AB5" s="59"/>
      <c r="AC5" s="59"/>
      <c r="AD5" s="59"/>
      <c r="AE5" s="59"/>
      <c r="AF5" s="59"/>
      <c r="AG5" s="59"/>
    </row>
    <row r="6" spans="1:33" ht="20.100000000000001" customHeight="1" x14ac:dyDescent="0.25">
      <c r="A6" t="s">
        <v>204</v>
      </c>
      <c r="B6" s="62">
        <f>(B5/B2)*100</f>
        <v>26.491866515837103</v>
      </c>
      <c r="C6" s="279"/>
      <c r="D6" s="279"/>
      <c r="E6" s="279"/>
      <c r="F6" s="279"/>
      <c r="G6" s="279"/>
      <c r="H6" s="279"/>
      <c r="I6" s="279"/>
      <c r="J6" s="279"/>
      <c r="K6" s="279"/>
      <c r="L6" s="279"/>
      <c r="M6" s="279"/>
      <c r="N6" s="43"/>
      <c r="O6" s="43"/>
      <c r="P6" s="43"/>
      <c r="Q6" s="43"/>
      <c r="R6" s="43"/>
      <c r="S6" s="43"/>
      <c r="T6" s="43"/>
      <c r="U6" s="43"/>
      <c r="V6" s="43"/>
      <c r="W6" s="43"/>
      <c r="X6" s="43"/>
      <c r="Y6" s="43"/>
      <c r="Z6" s="43"/>
      <c r="AA6" s="59"/>
      <c r="AB6" s="59"/>
      <c r="AC6" s="59"/>
      <c r="AD6" s="59"/>
      <c r="AE6" s="59"/>
      <c r="AF6" s="59"/>
      <c r="AG6" s="59"/>
    </row>
    <row r="7" spans="1:33" ht="20.100000000000001" customHeight="1" x14ac:dyDescent="0.25">
      <c r="A7" t="s">
        <v>205</v>
      </c>
      <c r="B7" s="62">
        <f>B2-B5</f>
        <v>324905.95</v>
      </c>
      <c r="C7" s="279"/>
      <c r="D7" s="279"/>
      <c r="E7" s="279"/>
      <c r="F7" s="279"/>
      <c r="G7" s="279"/>
      <c r="H7" s="279"/>
      <c r="I7" s="279"/>
      <c r="J7" s="279"/>
      <c r="K7" s="279"/>
      <c r="L7" s="279"/>
      <c r="M7" s="279"/>
      <c r="N7" s="43"/>
      <c r="O7" s="43"/>
      <c r="P7" s="43"/>
      <c r="Q7" s="43"/>
      <c r="R7" s="43"/>
      <c r="S7" s="43"/>
      <c r="T7" s="43"/>
      <c r="U7" s="43"/>
      <c r="V7" s="43"/>
      <c r="W7" s="43"/>
      <c r="X7" s="43"/>
      <c r="Y7" s="43"/>
      <c r="Z7" s="43"/>
      <c r="AA7" s="59"/>
      <c r="AB7" s="59"/>
      <c r="AC7" s="59"/>
      <c r="AD7" s="59"/>
      <c r="AE7" s="59"/>
      <c r="AF7" s="59"/>
      <c r="AG7" s="59"/>
    </row>
    <row r="8" spans="1:33" ht="20.100000000000001" customHeight="1" x14ac:dyDescent="0.25">
      <c r="A8" t="s">
        <v>206</v>
      </c>
      <c r="B8" s="62">
        <f>(B7/B2)*100</f>
        <v>73.508133484162897</v>
      </c>
      <c r="C8" s="279"/>
      <c r="D8" s="279"/>
      <c r="E8" s="279"/>
      <c r="F8" s="279"/>
      <c r="G8" s="279"/>
      <c r="H8" s="279"/>
      <c r="I8" s="279"/>
      <c r="J8" s="279"/>
      <c r="K8" s="279"/>
      <c r="L8" s="279"/>
      <c r="M8" s="279"/>
      <c r="N8" s="43"/>
      <c r="O8" s="43"/>
      <c r="P8" s="43"/>
      <c r="Q8" s="43"/>
      <c r="R8" s="43"/>
      <c r="S8" s="43"/>
      <c r="T8" s="43"/>
      <c r="U8" s="43"/>
      <c r="V8" s="43"/>
      <c r="W8" s="43"/>
      <c r="X8" s="43"/>
      <c r="Y8" s="43"/>
      <c r="Z8" s="43"/>
      <c r="AA8" s="59"/>
      <c r="AB8" s="59"/>
      <c r="AC8" s="59"/>
      <c r="AD8" s="59"/>
      <c r="AE8" s="59"/>
      <c r="AF8" s="59"/>
      <c r="AG8" s="59"/>
    </row>
    <row r="9" spans="1:33" x14ac:dyDescent="0.25">
      <c r="A9" s="43"/>
      <c r="B9" s="43"/>
      <c r="C9" s="43"/>
      <c r="D9" s="43"/>
      <c r="E9" s="43"/>
      <c r="F9" s="43"/>
      <c r="G9" s="43"/>
      <c r="H9" s="43"/>
      <c r="I9" s="43"/>
      <c r="J9" s="43"/>
      <c r="K9" s="43"/>
      <c r="L9" s="43"/>
      <c r="M9" s="43"/>
      <c r="N9" s="43"/>
      <c r="O9" s="43"/>
      <c r="P9" s="43"/>
      <c r="Q9" s="43"/>
      <c r="R9" s="43"/>
      <c r="S9" s="43"/>
      <c r="T9" s="43"/>
      <c r="U9" s="43"/>
      <c r="V9" s="43"/>
      <c r="W9" s="43"/>
      <c r="X9" s="43"/>
      <c r="Y9" s="43"/>
      <c r="Z9" s="43"/>
      <c r="AA9" s="59"/>
      <c r="AB9" s="59"/>
      <c r="AC9" s="59"/>
      <c r="AD9" s="59"/>
      <c r="AE9" s="59"/>
      <c r="AF9" s="59"/>
      <c r="AG9" s="59"/>
    </row>
    <row r="10" spans="1:33" ht="45.75" customHeight="1" x14ac:dyDescent="0.25">
      <c r="A10" s="97" t="s">
        <v>165</v>
      </c>
      <c r="B10" s="98" t="s">
        <v>154</v>
      </c>
      <c r="C10" s="98" t="s">
        <v>12</v>
      </c>
      <c r="D10" s="98" t="s">
        <v>13</v>
      </c>
      <c r="E10" s="99" t="s">
        <v>199</v>
      </c>
      <c r="F10" s="170" t="s">
        <v>200</v>
      </c>
      <c r="G10" s="170" t="s">
        <v>201</v>
      </c>
      <c r="H10" s="99" t="s">
        <v>14</v>
      </c>
      <c r="I10" s="99" t="s">
        <v>172</v>
      </c>
      <c r="J10" s="99" t="s">
        <v>180</v>
      </c>
      <c r="K10" s="99" t="s">
        <v>181</v>
      </c>
      <c r="L10" s="98" t="s">
        <v>170</v>
      </c>
      <c r="M10" s="98" t="s">
        <v>151</v>
      </c>
      <c r="N10" s="43"/>
      <c r="O10" s="43"/>
      <c r="P10" s="43"/>
      <c r="Q10" s="43"/>
      <c r="R10" s="43"/>
      <c r="S10" s="43"/>
      <c r="T10" s="43"/>
      <c r="U10" s="43"/>
      <c r="V10" s="43"/>
      <c r="W10" s="43"/>
      <c r="X10" s="43"/>
      <c r="Y10" s="43"/>
      <c r="Z10" s="43"/>
      <c r="AA10" s="59"/>
      <c r="AB10" s="59"/>
      <c r="AC10" s="59"/>
      <c r="AD10" s="59"/>
      <c r="AE10" s="59"/>
      <c r="AF10" s="59"/>
      <c r="AG10" s="59"/>
    </row>
    <row r="11" spans="1:33" ht="45.75" customHeight="1" x14ac:dyDescent="0.25">
      <c r="A11" s="122" t="s">
        <v>164</v>
      </c>
      <c r="B11" s="86" t="s">
        <v>169</v>
      </c>
      <c r="C11" s="86" t="s">
        <v>38</v>
      </c>
      <c r="D11" s="86" t="s">
        <v>171</v>
      </c>
      <c r="E11" s="87">
        <v>98423.72</v>
      </c>
      <c r="F11" s="87">
        <v>24605.96</v>
      </c>
      <c r="G11" s="87">
        <f>E11-F11</f>
        <v>73817.760000000009</v>
      </c>
      <c r="H11" s="91" t="s">
        <v>166</v>
      </c>
      <c r="I11" s="92">
        <v>24605.95</v>
      </c>
      <c r="J11" s="93">
        <v>43838</v>
      </c>
      <c r="K11" s="117">
        <f>F11/E11</f>
        <v>0.25000030480457353</v>
      </c>
      <c r="L11" s="115" t="s">
        <v>175</v>
      </c>
      <c r="M11" s="152" t="s">
        <v>0</v>
      </c>
      <c r="N11" s="43"/>
      <c r="O11" s="43"/>
      <c r="P11" s="43"/>
      <c r="Q11" s="43"/>
      <c r="R11" s="43"/>
      <c r="S11" s="43"/>
      <c r="T11" s="43"/>
      <c r="U11" s="43"/>
      <c r="V11" s="43"/>
      <c r="W11" s="43"/>
      <c r="X11" s="43"/>
      <c r="Y11" s="43"/>
      <c r="Z11" s="43"/>
      <c r="AA11" s="59"/>
      <c r="AB11" s="59"/>
      <c r="AC11" s="59"/>
      <c r="AD11" s="59"/>
      <c r="AE11" s="59"/>
      <c r="AF11" s="59"/>
      <c r="AG11" s="59"/>
    </row>
    <row r="12" spans="1:33" ht="45.75" customHeight="1" x14ac:dyDescent="0.25">
      <c r="A12" s="123"/>
      <c r="B12" s="91" t="s">
        <v>152</v>
      </c>
      <c r="C12" s="91" t="s">
        <v>94</v>
      </c>
      <c r="D12" s="86" t="s">
        <v>171</v>
      </c>
      <c r="E12" s="87">
        <v>10407.379999999999</v>
      </c>
      <c r="F12" s="96"/>
      <c r="G12" s="87">
        <f>E12-F12</f>
        <v>10407.379999999999</v>
      </c>
      <c r="H12" s="88"/>
      <c r="I12" s="89"/>
      <c r="J12" s="90"/>
      <c r="K12" s="90"/>
      <c r="L12" s="95"/>
      <c r="M12" s="152" t="s">
        <v>5</v>
      </c>
      <c r="N12" s="43"/>
      <c r="O12" s="43"/>
      <c r="P12" s="43"/>
      <c r="Q12" s="43"/>
      <c r="R12" s="43"/>
      <c r="S12" s="43"/>
      <c r="T12" s="43"/>
      <c r="U12" s="43"/>
      <c r="V12" s="43"/>
      <c r="W12" s="43"/>
      <c r="X12" s="43"/>
      <c r="Y12" s="43"/>
      <c r="Z12" s="43"/>
      <c r="AA12" s="59"/>
      <c r="AB12" s="59"/>
      <c r="AC12" s="59"/>
      <c r="AD12" s="59"/>
      <c r="AE12" s="59"/>
      <c r="AF12" s="59"/>
      <c r="AG12" s="59"/>
    </row>
    <row r="13" spans="1:33" ht="45.75" customHeight="1" x14ac:dyDescent="0.25">
      <c r="A13" s="160"/>
      <c r="B13" s="77" t="s">
        <v>153</v>
      </c>
      <c r="C13" s="77" t="s">
        <v>94</v>
      </c>
      <c r="D13" s="77" t="s">
        <v>171</v>
      </c>
      <c r="E13" s="81">
        <v>8262.9500000000007</v>
      </c>
      <c r="F13" s="101"/>
      <c r="G13" s="81">
        <f>E13-F13</f>
        <v>8262.9500000000007</v>
      </c>
      <c r="H13" s="83"/>
      <c r="I13" s="84"/>
      <c r="J13" s="85"/>
      <c r="K13" s="85"/>
      <c r="L13" s="102"/>
      <c r="M13" s="72" t="s">
        <v>141</v>
      </c>
      <c r="N13" s="43"/>
      <c r="O13" s="43"/>
      <c r="P13" s="43"/>
      <c r="Q13" s="43"/>
      <c r="R13" s="43"/>
      <c r="S13" s="43"/>
      <c r="T13" s="43"/>
      <c r="U13" s="43"/>
      <c r="V13" s="43"/>
      <c r="W13" s="43"/>
      <c r="X13" s="43"/>
      <c r="Y13" s="43"/>
      <c r="Z13" s="43"/>
      <c r="AA13" s="59"/>
      <c r="AB13" s="59"/>
      <c r="AC13" s="59"/>
      <c r="AD13" s="59"/>
      <c r="AE13" s="59"/>
      <c r="AF13" s="59"/>
      <c r="AG13" s="59"/>
    </row>
    <row r="14" spans="1:33" ht="15" customHeight="1" x14ac:dyDescent="0.25">
      <c r="A14" s="75" t="s">
        <v>214</v>
      </c>
      <c r="B14" s="75"/>
      <c r="C14" s="75"/>
      <c r="D14" s="81"/>
      <c r="E14" s="81"/>
      <c r="F14" s="42"/>
      <c r="G14" s="81"/>
      <c r="H14" s="76"/>
      <c r="I14" s="76"/>
      <c r="J14" s="76"/>
      <c r="K14" s="75"/>
      <c r="L14" s="75"/>
      <c r="M14" s="175"/>
      <c r="N14" s="43"/>
      <c r="O14" s="43"/>
      <c r="P14" s="43"/>
      <c r="Q14" s="43"/>
      <c r="R14" s="43"/>
      <c r="S14" s="43"/>
      <c r="T14" s="43"/>
      <c r="U14" s="43"/>
      <c r="V14" s="43"/>
      <c r="W14" s="43"/>
      <c r="X14" s="43"/>
      <c r="Y14" s="43"/>
      <c r="Z14" s="43"/>
      <c r="AA14" s="59"/>
      <c r="AB14" s="59"/>
      <c r="AC14" s="59"/>
      <c r="AD14" s="59"/>
      <c r="AE14" s="59"/>
      <c r="AF14" s="59"/>
    </row>
    <row r="15" spans="1:33" x14ac:dyDescent="0.25">
      <c r="A15" s="75" t="s">
        <v>215</v>
      </c>
      <c r="B15" s="75"/>
      <c r="C15" s="75"/>
      <c r="D15" s="81"/>
      <c r="E15" s="81"/>
      <c r="F15" s="42"/>
      <c r="G15" s="81"/>
      <c r="H15" s="76"/>
      <c r="I15" s="76"/>
      <c r="J15" s="76"/>
      <c r="K15" s="75"/>
      <c r="L15" s="75"/>
      <c r="M15" s="175"/>
      <c r="N15" s="43"/>
      <c r="O15" s="43"/>
      <c r="P15" s="43"/>
      <c r="Q15" s="43"/>
      <c r="R15" s="43"/>
      <c r="S15" s="43"/>
      <c r="T15" s="43"/>
      <c r="U15" s="43"/>
      <c r="V15" s="43"/>
      <c r="W15" s="43"/>
      <c r="X15" s="43"/>
      <c r="Y15" s="43"/>
      <c r="Z15" s="43"/>
      <c r="AA15" s="59"/>
      <c r="AB15" s="59"/>
      <c r="AC15" s="59"/>
      <c r="AD15" s="59"/>
      <c r="AE15" s="59"/>
      <c r="AF15" s="59"/>
    </row>
    <row r="16" spans="1:33" x14ac:dyDescent="0.25">
      <c r="A16" s="75" t="s">
        <v>216</v>
      </c>
      <c r="B16" s="75"/>
      <c r="C16" s="75"/>
      <c r="D16" s="81"/>
      <c r="E16" s="81"/>
      <c r="F16" s="42"/>
      <c r="G16" s="81">
        <f>E16-F16</f>
        <v>0</v>
      </c>
      <c r="H16" s="76"/>
      <c r="I16" s="76"/>
      <c r="J16" s="76"/>
      <c r="K16" s="75"/>
      <c r="L16" s="75"/>
      <c r="M16" s="175"/>
      <c r="N16" s="43"/>
      <c r="O16" s="43"/>
      <c r="P16" s="43"/>
      <c r="Q16" s="43"/>
      <c r="R16" s="43"/>
      <c r="S16" s="43"/>
      <c r="T16" s="43"/>
      <c r="U16" s="43"/>
      <c r="V16" s="43"/>
      <c r="W16" s="43"/>
      <c r="X16" s="43"/>
      <c r="Y16" s="43"/>
      <c r="Z16" s="43"/>
      <c r="AA16" s="59"/>
      <c r="AB16" s="59"/>
      <c r="AC16" s="59"/>
      <c r="AD16" s="59"/>
      <c r="AE16" s="59"/>
      <c r="AF16" s="59"/>
    </row>
    <row r="17" spans="1:32" x14ac:dyDescent="0.25">
      <c r="A17" s="75" t="s">
        <v>217</v>
      </c>
      <c r="B17" s="75" t="s">
        <v>218</v>
      </c>
      <c r="C17" s="75"/>
      <c r="D17" s="81"/>
      <c r="E17" s="81"/>
      <c r="F17" s="42"/>
      <c r="G17" s="81">
        <f>E17-F17</f>
        <v>0</v>
      </c>
      <c r="H17" s="76"/>
      <c r="I17" s="76"/>
      <c r="J17" s="76"/>
      <c r="K17" s="75"/>
      <c r="L17" s="75"/>
      <c r="M17" s="175"/>
      <c r="N17" s="43"/>
      <c r="O17" s="43"/>
      <c r="P17" s="43"/>
      <c r="Q17" s="43"/>
      <c r="R17" s="43"/>
      <c r="S17" s="43"/>
      <c r="T17" s="43"/>
      <c r="U17" s="43"/>
      <c r="V17" s="43"/>
      <c r="W17" s="43"/>
      <c r="X17" s="43"/>
      <c r="Y17" s="43"/>
      <c r="Z17" s="43"/>
      <c r="AA17" s="59"/>
      <c r="AB17" s="59"/>
      <c r="AC17" s="59"/>
      <c r="AD17" s="59"/>
      <c r="AE17" s="59"/>
      <c r="AF17" s="59"/>
    </row>
    <row r="18" spans="1:32" x14ac:dyDescent="0.25">
      <c r="A18" s="75" t="s">
        <v>221</v>
      </c>
      <c r="B18" s="75" t="s">
        <v>222</v>
      </c>
      <c r="C18" s="75" t="s">
        <v>221</v>
      </c>
      <c r="D18" s="81" t="s">
        <v>223</v>
      </c>
      <c r="E18" s="81" t="s">
        <v>224</v>
      </c>
      <c r="F18" s="42" t="s">
        <v>213</v>
      </c>
      <c r="G18" s="81" t="s">
        <v>213</v>
      </c>
      <c r="H18" s="76" t="s">
        <v>213</v>
      </c>
      <c r="I18" s="76" t="s">
        <v>213</v>
      </c>
      <c r="J18" s="76" t="s">
        <v>221</v>
      </c>
      <c r="K18" s="75"/>
      <c r="L18" s="75"/>
      <c r="M18" s="175"/>
      <c r="N18" s="43"/>
      <c r="O18" s="43"/>
      <c r="P18" s="43"/>
      <c r="Q18" s="43"/>
      <c r="R18" s="43"/>
      <c r="S18" s="43"/>
      <c r="T18" s="43"/>
      <c r="U18" s="43"/>
      <c r="V18" s="43"/>
      <c r="W18" s="43"/>
      <c r="X18" s="43"/>
      <c r="Y18" s="43"/>
      <c r="Z18" s="43"/>
      <c r="AA18" s="59"/>
      <c r="AB18" s="59"/>
      <c r="AC18" s="59"/>
      <c r="AD18" s="59"/>
      <c r="AE18" s="59"/>
      <c r="AF18" s="59"/>
    </row>
    <row r="19" spans="1:32" x14ac:dyDescent="0.25">
      <c r="A19" s="43"/>
      <c r="B19" s="43"/>
      <c r="C19" s="75"/>
      <c r="D19" s="42"/>
      <c r="E19" s="42"/>
      <c r="F19" s="42"/>
      <c r="G19" s="42"/>
      <c r="H19" s="76"/>
      <c r="I19" s="76"/>
      <c r="J19" s="76"/>
      <c r="K19" s="43"/>
      <c r="L19" s="43"/>
      <c r="M19" s="43"/>
      <c r="N19" s="43"/>
      <c r="O19" s="43"/>
      <c r="P19" s="43"/>
      <c r="Q19" s="43"/>
      <c r="R19" s="43"/>
      <c r="S19" s="43"/>
      <c r="T19" s="43"/>
      <c r="U19" s="43"/>
      <c r="V19" s="43"/>
      <c r="W19" s="43"/>
      <c r="X19" s="43"/>
      <c r="Y19" s="43"/>
      <c r="Z19" s="43"/>
      <c r="AA19" s="59"/>
      <c r="AB19" s="59"/>
      <c r="AC19" s="59"/>
      <c r="AD19" s="59"/>
      <c r="AE19" s="59"/>
      <c r="AF19" s="59"/>
    </row>
    <row r="20" spans="1:32" x14ac:dyDescent="0.25">
      <c r="A20" s="43"/>
      <c r="B20" s="43"/>
      <c r="C20" s="75"/>
      <c r="D20" s="42"/>
      <c r="E20" s="42"/>
      <c r="F20" s="42"/>
      <c r="G20" s="42"/>
      <c r="H20" s="76"/>
      <c r="I20" s="76"/>
      <c r="J20" s="76"/>
      <c r="K20" s="43"/>
      <c r="L20" s="43"/>
      <c r="M20" s="43"/>
      <c r="N20" s="43"/>
      <c r="O20" s="43"/>
      <c r="P20" s="43"/>
      <c r="Q20" s="43"/>
      <c r="R20" s="43"/>
      <c r="S20" s="43"/>
      <c r="T20" s="43"/>
      <c r="U20" s="43"/>
      <c r="V20" s="43"/>
      <c r="W20" s="43"/>
      <c r="X20" s="43"/>
      <c r="Y20" s="43"/>
      <c r="Z20" s="43"/>
      <c r="AA20" s="59"/>
      <c r="AB20" s="59"/>
      <c r="AC20" s="59"/>
      <c r="AD20" s="59"/>
      <c r="AE20" s="59"/>
      <c r="AF20" s="59"/>
    </row>
    <row r="21" spans="1:32" x14ac:dyDescent="0.25">
      <c r="A21" s="43"/>
      <c r="B21" s="43"/>
      <c r="C21" s="75"/>
      <c r="D21" s="42"/>
      <c r="E21" s="42"/>
      <c r="F21" s="42"/>
      <c r="G21" s="42"/>
      <c r="H21" s="76"/>
      <c r="I21" s="76"/>
      <c r="J21" s="76"/>
      <c r="K21" s="43"/>
      <c r="L21" s="43"/>
      <c r="M21" s="43"/>
      <c r="N21" s="43"/>
      <c r="O21" s="43"/>
      <c r="P21" s="43"/>
      <c r="Q21" s="43"/>
      <c r="R21" s="43"/>
      <c r="S21" s="43"/>
      <c r="T21" s="43"/>
      <c r="U21" s="43"/>
      <c r="V21" s="43"/>
      <c r="W21" s="43"/>
      <c r="X21" s="43"/>
      <c r="Y21" s="43"/>
      <c r="Z21" s="43"/>
      <c r="AA21" s="59"/>
      <c r="AB21" s="59"/>
      <c r="AC21" s="59"/>
      <c r="AD21" s="59"/>
      <c r="AE21" s="59"/>
      <c r="AF21" s="59"/>
    </row>
    <row r="22" spans="1:32" x14ac:dyDescent="0.25">
      <c r="A22" s="43"/>
      <c r="B22" s="43"/>
      <c r="C22" s="75"/>
      <c r="D22" s="42"/>
      <c r="E22" s="42"/>
      <c r="F22" s="42"/>
      <c r="G22" s="42"/>
      <c r="H22" s="76"/>
      <c r="I22" s="76"/>
      <c r="J22" s="76"/>
      <c r="K22" s="43"/>
      <c r="L22" s="43"/>
      <c r="M22" s="43"/>
      <c r="N22" s="43"/>
      <c r="O22" s="43"/>
      <c r="P22" s="43"/>
      <c r="Q22" s="43"/>
      <c r="R22" s="43"/>
      <c r="S22" s="43"/>
      <c r="T22" s="43"/>
      <c r="U22" s="43"/>
      <c r="V22" s="43"/>
      <c r="W22" s="43"/>
      <c r="X22" s="43"/>
      <c r="Y22" s="43"/>
      <c r="Z22" s="43"/>
      <c r="AA22" s="59"/>
      <c r="AB22" s="59"/>
      <c r="AC22" s="59"/>
      <c r="AD22" s="59"/>
      <c r="AE22" s="59"/>
      <c r="AF22" s="59"/>
    </row>
    <row r="23" spans="1:32" x14ac:dyDescent="0.25">
      <c r="A23" s="43"/>
      <c r="B23" s="43"/>
      <c r="C23" s="75"/>
      <c r="D23" s="42"/>
      <c r="E23" s="75"/>
      <c r="F23" s="75"/>
      <c r="G23" s="75"/>
      <c r="H23" s="76"/>
      <c r="I23" s="76"/>
      <c r="J23" s="76"/>
      <c r="K23" s="43"/>
      <c r="L23" s="43"/>
      <c r="M23" s="43"/>
      <c r="N23" s="43"/>
      <c r="O23" s="43"/>
      <c r="P23" s="43"/>
      <c r="Q23" s="43"/>
      <c r="R23" s="43"/>
      <c r="S23" s="43"/>
      <c r="T23" s="43"/>
      <c r="U23" s="43"/>
      <c r="V23" s="43"/>
      <c r="W23" s="43"/>
      <c r="X23" s="43"/>
      <c r="Y23" s="43"/>
      <c r="Z23" s="43"/>
      <c r="AA23" s="59"/>
      <c r="AB23" s="59"/>
      <c r="AC23" s="59"/>
      <c r="AD23" s="59"/>
      <c r="AE23" s="59"/>
      <c r="AF23" s="59"/>
    </row>
    <row r="24" spans="1:32" x14ac:dyDescent="0.25">
      <c r="A24" s="43"/>
      <c r="B24" s="43"/>
      <c r="C24" s="75"/>
      <c r="D24" s="42"/>
      <c r="E24" s="75"/>
      <c r="F24" s="75"/>
      <c r="G24" s="75"/>
      <c r="H24" s="76"/>
      <c r="I24" s="76"/>
      <c r="J24" s="76"/>
      <c r="K24" s="43"/>
      <c r="L24" s="43"/>
      <c r="M24" s="43"/>
      <c r="N24" s="43"/>
      <c r="O24" s="43"/>
      <c r="P24" s="43"/>
      <c r="Q24" s="43"/>
      <c r="R24" s="43"/>
      <c r="S24" s="43"/>
      <c r="T24" s="43"/>
      <c r="U24" s="43"/>
      <c r="V24" s="43"/>
      <c r="W24" s="43"/>
      <c r="X24" s="43"/>
      <c r="Y24" s="43"/>
      <c r="Z24" s="43"/>
      <c r="AA24" s="59"/>
      <c r="AB24" s="59"/>
      <c r="AC24" s="59"/>
      <c r="AD24" s="59"/>
      <c r="AE24" s="59"/>
      <c r="AF24" s="59"/>
    </row>
    <row r="25" spans="1:32" x14ac:dyDescent="0.25">
      <c r="A25" s="43"/>
      <c r="B25" s="43"/>
      <c r="C25" s="75"/>
      <c r="D25" s="42"/>
      <c r="E25" s="75"/>
      <c r="F25" s="75"/>
      <c r="G25" s="75"/>
      <c r="H25" s="76"/>
      <c r="I25" s="76"/>
      <c r="J25" s="76"/>
      <c r="K25" s="43"/>
      <c r="L25" s="43"/>
      <c r="M25" s="43"/>
      <c r="N25" s="43"/>
      <c r="O25" s="43"/>
      <c r="P25" s="43"/>
      <c r="Q25" s="43"/>
      <c r="R25" s="43"/>
      <c r="S25" s="43"/>
      <c r="T25" s="43"/>
      <c r="U25" s="43"/>
      <c r="V25" s="43"/>
      <c r="W25" s="43"/>
      <c r="X25" s="43"/>
      <c r="Y25" s="43"/>
      <c r="Z25" s="43"/>
      <c r="AA25" s="59"/>
      <c r="AB25" s="59"/>
      <c r="AC25" s="59"/>
      <c r="AD25" s="59"/>
      <c r="AE25" s="59"/>
      <c r="AF25" s="59"/>
    </row>
    <row r="26" spans="1:32" x14ac:dyDescent="0.25">
      <c r="A26" s="43"/>
      <c r="B26" s="43"/>
      <c r="C26" s="75"/>
      <c r="D26" s="42"/>
      <c r="E26" s="75"/>
      <c r="F26" s="75"/>
      <c r="G26" s="75"/>
      <c r="H26" s="76"/>
      <c r="I26" s="76"/>
      <c r="J26" s="76"/>
      <c r="K26" s="43"/>
      <c r="L26" s="43"/>
      <c r="M26" s="43"/>
      <c r="N26" s="43"/>
      <c r="O26" s="43"/>
      <c r="P26" s="43"/>
      <c r="Q26" s="43"/>
      <c r="R26" s="43"/>
      <c r="S26" s="43"/>
      <c r="T26" s="43"/>
      <c r="U26" s="43"/>
      <c r="V26" s="43"/>
      <c r="W26" s="43"/>
      <c r="X26" s="43"/>
      <c r="Y26" s="43"/>
      <c r="Z26" s="43"/>
      <c r="AA26" s="59"/>
      <c r="AB26" s="59"/>
      <c r="AC26" s="59"/>
      <c r="AD26" s="59"/>
      <c r="AE26" s="59"/>
      <c r="AF26" s="59"/>
    </row>
    <row r="27" spans="1:32" x14ac:dyDescent="0.25">
      <c r="A27" s="43"/>
      <c r="B27" s="43"/>
      <c r="C27" s="75"/>
      <c r="D27" s="75"/>
      <c r="E27" s="75"/>
      <c r="F27" s="75"/>
      <c r="G27" s="75"/>
      <c r="H27" s="76"/>
      <c r="I27" s="76"/>
      <c r="J27" s="76"/>
      <c r="K27" s="43"/>
      <c r="L27" s="43"/>
      <c r="M27" s="43"/>
      <c r="N27" s="43"/>
      <c r="O27" s="43"/>
      <c r="P27" s="43"/>
      <c r="Q27" s="43"/>
      <c r="R27" s="43"/>
      <c r="S27" s="43"/>
      <c r="T27" s="43"/>
      <c r="U27" s="43"/>
      <c r="V27" s="43"/>
      <c r="W27" s="43"/>
      <c r="X27" s="43"/>
      <c r="Y27" s="43"/>
      <c r="Z27" s="43"/>
      <c r="AA27" s="59"/>
      <c r="AB27" s="59"/>
      <c r="AC27" s="59"/>
      <c r="AD27" s="59"/>
      <c r="AE27" s="59"/>
      <c r="AF27" s="59"/>
    </row>
    <row r="28" spans="1:32" x14ac:dyDescent="0.25">
      <c r="A28" s="43"/>
      <c r="B28" s="43"/>
      <c r="C28" s="75"/>
      <c r="D28" s="75"/>
      <c r="E28" s="75"/>
      <c r="F28" s="75"/>
      <c r="G28" s="75"/>
      <c r="H28" s="76"/>
      <c r="I28" s="76"/>
      <c r="J28" s="76"/>
      <c r="K28" s="43"/>
      <c r="L28" s="43"/>
      <c r="M28" s="43"/>
      <c r="N28" s="43"/>
      <c r="O28" s="43"/>
      <c r="P28" s="43"/>
      <c r="Q28" s="43"/>
      <c r="R28" s="43"/>
      <c r="S28" s="43"/>
      <c r="T28" s="43"/>
      <c r="U28" s="43"/>
      <c r="V28" s="43"/>
      <c r="W28" s="43"/>
      <c r="X28" s="43"/>
      <c r="Y28" s="43"/>
      <c r="Z28" s="43"/>
      <c r="AA28" s="59"/>
      <c r="AB28" s="59"/>
      <c r="AC28" s="59"/>
      <c r="AD28" s="59"/>
      <c r="AE28" s="59"/>
      <c r="AF28" s="59"/>
    </row>
    <row r="29" spans="1:32" x14ac:dyDescent="0.25">
      <c r="A29" s="43"/>
      <c r="B29" s="43"/>
      <c r="C29" s="43"/>
      <c r="D29" s="43"/>
      <c r="E29" s="43"/>
      <c r="F29" s="43"/>
      <c r="G29" s="43"/>
      <c r="H29" s="110"/>
      <c r="I29" s="110"/>
      <c r="J29" s="110"/>
      <c r="K29" s="43"/>
      <c r="L29" s="43"/>
      <c r="M29" s="43"/>
      <c r="N29" s="43"/>
      <c r="O29" s="43"/>
      <c r="P29" s="43"/>
      <c r="Q29" s="43"/>
      <c r="R29" s="43"/>
      <c r="S29" s="43"/>
      <c r="T29" s="43"/>
      <c r="U29" s="43"/>
      <c r="V29" s="43"/>
      <c r="W29" s="43"/>
      <c r="X29" s="43"/>
      <c r="Y29" s="43"/>
      <c r="Z29" s="43"/>
      <c r="AA29" s="59"/>
      <c r="AB29" s="59"/>
      <c r="AC29" s="59"/>
      <c r="AD29" s="59"/>
      <c r="AE29" s="59"/>
      <c r="AF29" s="59"/>
    </row>
    <row r="30" spans="1:32" x14ac:dyDescent="0.25">
      <c r="A30" s="43"/>
      <c r="B30" s="43"/>
      <c r="C30" s="43"/>
      <c r="D30" s="43"/>
      <c r="E30" s="43"/>
      <c r="F30" s="43"/>
      <c r="G30" s="43"/>
      <c r="H30" s="110"/>
      <c r="I30" s="110"/>
      <c r="J30" s="110"/>
      <c r="K30" s="43"/>
      <c r="L30" s="43"/>
      <c r="M30" s="43"/>
      <c r="N30" s="43"/>
      <c r="O30" s="43"/>
      <c r="P30" s="43"/>
      <c r="Q30" s="43"/>
      <c r="R30" s="43"/>
      <c r="S30" s="43"/>
      <c r="T30" s="43"/>
      <c r="U30" s="43"/>
      <c r="V30" s="43"/>
      <c r="W30" s="43"/>
      <c r="X30" s="43"/>
      <c r="Y30" s="43"/>
      <c r="Z30" s="43"/>
      <c r="AA30" s="59"/>
      <c r="AB30" s="59"/>
      <c r="AC30" s="59"/>
      <c r="AD30" s="59"/>
      <c r="AE30" s="59"/>
      <c r="AF30" s="59"/>
    </row>
    <row r="31" spans="1:32" x14ac:dyDescent="0.25">
      <c r="A31" s="43"/>
      <c r="B31" s="43"/>
      <c r="C31" s="43"/>
      <c r="D31" s="43"/>
      <c r="E31" s="43"/>
      <c r="F31" s="43"/>
      <c r="G31" s="43"/>
      <c r="H31" s="110"/>
      <c r="I31" s="110"/>
      <c r="J31" s="110"/>
      <c r="K31" s="43"/>
      <c r="L31" s="43"/>
      <c r="M31" s="43"/>
      <c r="N31" s="43"/>
      <c r="O31" s="43"/>
      <c r="P31" s="43"/>
      <c r="Q31" s="43"/>
      <c r="R31" s="43"/>
      <c r="S31" s="43"/>
      <c r="T31" s="43"/>
      <c r="U31" s="43"/>
      <c r="V31" s="43"/>
      <c r="W31" s="43"/>
      <c r="X31" s="43"/>
      <c r="Y31" s="43"/>
      <c r="Z31" s="43"/>
      <c r="AA31" s="59"/>
      <c r="AB31" s="59"/>
      <c r="AC31" s="59"/>
      <c r="AD31" s="59"/>
      <c r="AE31" s="59"/>
      <c r="AF31" s="59"/>
    </row>
    <row r="32" spans="1:32" x14ac:dyDescent="0.25">
      <c r="A32" s="43"/>
      <c r="B32" s="43"/>
      <c r="C32" s="43"/>
      <c r="D32" s="43"/>
      <c r="E32" s="43"/>
      <c r="F32" s="43"/>
      <c r="G32" s="43"/>
      <c r="H32" s="110"/>
      <c r="I32" s="110"/>
      <c r="J32" s="110"/>
      <c r="K32" s="43"/>
      <c r="L32" s="43"/>
      <c r="M32" s="43"/>
      <c r="N32" s="43"/>
      <c r="O32" s="43"/>
      <c r="P32" s="43"/>
      <c r="Q32" s="43"/>
      <c r="R32" s="43"/>
      <c r="S32" s="43"/>
      <c r="T32" s="43"/>
      <c r="U32" s="43"/>
      <c r="V32" s="43"/>
      <c r="W32" s="43"/>
      <c r="X32" s="43"/>
      <c r="Y32" s="43"/>
      <c r="Z32" s="43"/>
      <c r="AA32" s="59"/>
      <c r="AB32" s="59"/>
      <c r="AC32" s="59"/>
      <c r="AD32" s="59"/>
      <c r="AE32" s="59"/>
      <c r="AF32" s="59"/>
    </row>
    <row r="33" spans="1:32" x14ac:dyDescent="0.25">
      <c r="A33" s="43"/>
      <c r="B33" s="43"/>
      <c r="C33" s="43"/>
      <c r="D33" s="43"/>
      <c r="E33" s="43"/>
      <c r="F33" s="43"/>
      <c r="G33" s="43"/>
      <c r="H33" s="110"/>
      <c r="I33" s="110"/>
      <c r="J33" s="110"/>
      <c r="K33" s="43"/>
      <c r="L33" s="43"/>
      <c r="M33" s="43"/>
      <c r="N33" s="43"/>
      <c r="O33" s="43"/>
      <c r="P33" s="43"/>
      <c r="Q33" s="43"/>
      <c r="R33" s="43"/>
      <c r="S33" s="43"/>
      <c r="T33" s="43"/>
      <c r="U33" s="43"/>
      <c r="V33" s="43"/>
      <c r="W33" s="43"/>
      <c r="X33" s="43"/>
      <c r="Y33" s="43"/>
      <c r="Z33" s="43"/>
      <c r="AA33" s="59"/>
      <c r="AB33" s="59"/>
      <c r="AC33" s="59"/>
      <c r="AD33" s="59"/>
      <c r="AE33" s="59"/>
      <c r="AF33" s="59"/>
    </row>
    <row r="34" spans="1:32" x14ac:dyDescent="0.25">
      <c r="A34" s="43"/>
      <c r="B34" s="43"/>
      <c r="C34" s="43"/>
      <c r="D34" s="43"/>
      <c r="E34" s="43"/>
      <c r="F34" s="43"/>
      <c r="G34" s="43"/>
      <c r="H34" s="110"/>
      <c r="I34" s="110"/>
      <c r="J34" s="110"/>
      <c r="K34" s="43"/>
      <c r="L34" s="43"/>
      <c r="M34" s="43"/>
      <c r="N34" s="43"/>
      <c r="O34" s="43"/>
      <c r="P34" s="43"/>
      <c r="Q34" s="43"/>
      <c r="R34" s="43"/>
      <c r="S34" s="43"/>
      <c r="T34" s="43"/>
      <c r="U34" s="43"/>
      <c r="V34" s="43"/>
      <c r="W34" s="43"/>
      <c r="X34" s="43"/>
      <c r="Y34" s="43"/>
      <c r="Z34" s="43"/>
      <c r="AA34" s="59"/>
      <c r="AB34" s="59"/>
      <c r="AC34" s="59"/>
      <c r="AD34" s="59"/>
      <c r="AE34" s="59"/>
      <c r="AF34" s="59"/>
    </row>
    <row r="35" spans="1:32" x14ac:dyDescent="0.25">
      <c r="A35" s="43"/>
      <c r="B35" s="43"/>
      <c r="C35" s="43"/>
      <c r="D35" s="43"/>
      <c r="E35" s="43"/>
      <c r="F35" s="43"/>
      <c r="G35" s="43"/>
      <c r="H35" s="110"/>
      <c r="I35" s="110"/>
      <c r="J35" s="110"/>
      <c r="K35" s="43"/>
      <c r="L35" s="43"/>
      <c r="M35" s="43"/>
      <c r="N35" s="43"/>
      <c r="O35" s="43"/>
      <c r="P35" s="43"/>
      <c r="Q35" s="43"/>
      <c r="R35" s="43"/>
      <c r="S35" s="43"/>
      <c r="T35" s="43"/>
      <c r="U35" s="43"/>
      <c r="V35" s="43"/>
      <c r="W35" s="43"/>
      <c r="X35" s="43"/>
      <c r="Y35" s="43"/>
      <c r="Z35" s="43"/>
      <c r="AA35" s="59"/>
      <c r="AB35" s="59"/>
      <c r="AC35" s="59"/>
      <c r="AD35" s="59"/>
      <c r="AE35" s="59"/>
      <c r="AF35" s="59"/>
    </row>
    <row r="36" spans="1:32" x14ac:dyDescent="0.25">
      <c r="A36" s="43"/>
      <c r="B36" s="43"/>
      <c r="C36" s="43"/>
      <c r="D36" s="43"/>
      <c r="E36" s="43"/>
      <c r="F36" s="43"/>
      <c r="G36" s="43"/>
      <c r="H36" s="110"/>
      <c r="I36" s="110"/>
      <c r="J36" s="110"/>
      <c r="K36" s="43"/>
      <c r="L36" s="43"/>
      <c r="M36" s="43"/>
      <c r="N36" s="43"/>
      <c r="O36" s="43"/>
      <c r="P36" s="43"/>
      <c r="Q36" s="43"/>
      <c r="R36" s="43"/>
      <c r="S36" s="43"/>
      <c r="T36" s="43"/>
      <c r="U36" s="43"/>
      <c r="V36" s="43"/>
      <c r="W36" s="43"/>
      <c r="X36" s="43"/>
      <c r="Y36" s="43"/>
      <c r="Z36" s="43"/>
      <c r="AA36" s="59"/>
      <c r="AB36" s="59"/>
      <c r="AC36" s="59"/>
      <c r="AD36" s="59"/>
      <c r="AE36" s="59"/>
      <c r="AF36" s="59"/>
    </row>
    <row r="37" spans="1:32" x14ac:dyDescent="0.25">
      <c r="A37" s="43"/>
      <c r="B37" s="43"/>
      <c r="C37" s="43"/>
      <c r="D37" s="43"/>
      <c r="E37" s="43"/>
      <c r="F37" s="43"/>
      <c r="G37" s="43"/>
      <c r="H37" s="110"/>
      <c r="I37" s="110"/>
      <c r="J37" s="110"/>
      <c r="K37" s="43"/>
      <c r="L37" s="43"/>
      <c r="M37" s="43"/>
      <c r="N37" s="43"/>
      <c r="O37" s="43"/>
      <c r="P37" s="43"/>
      <c r="Q37" s="43"/>
      <c r="R37" s="43"/>
      <c r="S37" s="43"/>
      <c r="T37" s="43"/>
      <c r="U37" s="43"/>
      <c r="V37" s="43"/>
      <c r="W37" s="43"/>
      <c r="X37" s="43"/>
      <c r="Y37" s="43"/>
      <c r="Z37" s="43"/>
      <c r="AA37" s="59"/>
      <c r="AB37" s="59"/>
      <c r="AC37" s="59"/>
      <c r="AD37" s="59"/>
      <c r="AE37" s="59"/>
      <c r="AF37" s="59"/>
    </row>
    <row r="38" spans="1:32" x14ac:dyDescent="0.25">
      <c r="A38" s="43"/>
      <c r="B38" s="43"/>
      <c r="C38" s="43"/>
      <c r="D38" s="43"/>
      <c r="E38" s="43"/>
      <c r="F38" s="43"/>
      <c r="G38" s="43"/>
      <c r="H38" s="110"/>
      <c r="I38" s="110"/>
      <c r="J38" s="110"/>
      <c r="K38" s="43"/>
      <c r="L38" s="43"/>
      <c r="M38" s="43"/>
      <c r="N38" s="43"/>
      <c r="O38" s="43"/>
      <c r="P38" s="43"/>
      <c r="Q38" s="43"/>
      <c r="R38" s="43"/>
      <c r="S38" s="43"/>
      <c r="T38" s="43"/>
      <c r="U38" s="43"/>
      <c r="V38" s="43"/>
      <c r="W38" s="43"/>
      <c r="X38" s="43"/>
      <c r="Y38" s="43"/>
      <c r="Z38" s="43"/>
      <c r="AA38" s="59"/>
      <c r="AB38" s="59"/>
      <c r="AC38" s="59"/>
      <c r="AD38" s="59"/>
      <c r="AE38" s="59"/>
      <c r="AF38" s="59"/>
    </row>
    <row r="39" spans="1:32" x14ac:dyDescent="0.25">
      <c r="A39" s="43"/>
      <c r="B39" s="43"/>
      <c r="C39" s="43"/>
      <c r="D39" s="43"/>
      <c r="E39" s="43"/>
      <c r="F39" s="43"/>
      <c r="G39" s="43"/>
      <c r="H39" s="110"/>
      <c r="I39" s="110"/>
      <c r="J39" s="110"/>
      <c r="K39" s="43"/>
      <c r="L39" s="43"/>
      <c r="M39" s="43"/>
      <c r="N39" s="43"/>
      <c r="O39" s="43"/>
      <c r="P39" s="43"/>
      <c r="Q39" s="43"/>
      <c r="R39" s="43"/>
      <c r="S39" s="43"/>
      <c r="T39" s="43"/>
      <c r="U39" s="43"/>
      <c r="V39" s="43"/>
      <c r="W39" s="43"/>
      <c r="X39" s="43"/>
      <c r="Y39" s="43"/>
      <c r="Z39" s="43"/>
      <c r="AA39" s="59"/>
      <c r="AB39" s="59"/>
      <c r="AC39" s="59"/>
      <c r="AD39" s="59"/>
      <c r="AE39" s="59"/>
      <c r="AF39" s="59"/>
    </row>
    <row r="40" spans="1:32" x14ac:dyDescent="0.25">
      <c r="A40" s="43"/>
      <c r="B40" s="43"/>
      <c r="C40" s="43"/>
      <c r="D40" s="43"/>
      <c r="E40" s="43"/>
      <c r="F40" s="43"/>
      <c r="G40" s="43"/>
      <c r="H40" s="110"/>
      <c r="I40" s="110"/>
      <c r="J40" s="110"/>
      <c r="K40" s="43"/>
      <c r="L40" s="43"/>
      <c r="M40" s="43"/>
      <c r="N40" s="43"/>
      <c r="O40" s="43"/>
      <c r="P40" s="43"/>
      <c r="Q40" s="43"/>
      <c r="R40" s="43"/>
      <c r="S40" s="43"/>
      <c r="T40" s="43"/>
      <c r="U40" s="43"/>
      <c r="V40" s="43"/>
      <c r="W40" s="43"/>
      <c r="X40" s="43"/>
      <c r="Y40" s="43"/>
      <c r="Z40" s="43"/>
      <c r="AA40" s="59"/>
      <c r="AB40" s="59"/>
      <c r="AC40" s="59"/>
      <c r="AD40" s="59"/>
      <c r="AE40" s="59"/>
      <c r="AF40" s="59"/>
    </row>
    <row r="41" spans="1:32" x14ac:dyDescent="0.25">
      <c r="A41" s="43"/>
      <c r="B41" s="43"/>
      <c r="C41" s="43"/>
      <c r="D41" s="43"/>
      <c r="E41" s="43"/>
      <c r="F41" s="43"/>
      <c r="G41" s="43"/>
      <c r="H41" s="110"/>
      <c r="I41" s="110"/>
      <c r="J41" s="110"/>
      <c r="K41" s="43"/>
      <c r="L41" s="43"/>
      <c r="M41" s="43"/>
      <c r="N41" s="43"/>
      <c r="O41" s="43"/>
      <c r="P41" s="43"/>
      <c r="Q41" s="43"/>
      <c r="R41" s="43"/>
      <c r="S41" s="43"/>
      <c r="T41" s="43"/>
      <c r="U41" s="43"/>
      <c r="V41" s="43"/>
      <c r="W41" s="43"/>
      <c r="X41" s="43"/>
      <c r="Y41" s="43"/>
      <c r="Z41" s="43"/>
      <c r="AA41" s="59"/>
      <c r="AB41" s="59"/>
      <c r="AC41" s="59"/>
      <c r="AD41" s="59"/>
      <c r="AE41" s="59"/>
      <c r="AF41" s="59"/>
    </row>
    <row r="42" spans="1:32" x14ac:dyDescent="0.25">
      <c r="A42" s="43"/>
      <c r="B42" s="43"/>
      <c r="C42" s="43"/>
      <c r="D42" s="43"/>
      <c r="E42" s="43"/>
      <c r="F42" s="43"/>
      <c r="G42" s="43"/>
      <c r="H42" s="110"/>
      <c r="I42" s="110"/>
      <c r="J42" s="110"/>
      <c r="K42" s="43"/>
      <c r="L42" s="43"/>
      <c r="M42" s="43"/>
      <c r="N42" s="43"/>
      <c r="O42" s="43"/>
      <c r="P42" s="43"/>
      <c r="Q42" s="43"/>
      <c r="R42" s="43"/>
      <c r="S42" s="43"/>
      <c r="T42" s="43"/>
      <c r="U42" s="43"/>
      <c r="V42" s="43"/>
      <c r="W42" s="43"/>
      <c r="X42" s="43"/>
      <c r="Y42" s="43"/>
      <c r="Z42" s="43"/>
      <c r="AA42" s="59"/>
      <c r="AB42" s="59"/>
      <c r="AC42" s="59"/>
      <c r="AD42" s="59"/>
      <c r="AE42" s="59"/>
      <c r="AF42" s="59"/>
    </row>
    <row r="43" spans="1:32" x14ac:dyDescent="0.25">
      <c r="A43" s="43"/>
      <c r="B43" s="43"/>
      <c r="C43" s="43"/>
      <c r="D43" s="43"/>
      <c r="E43" s="43"/>
      <c r="F43" s="43"/>
      <c r="G43" s="43"/>
      <c r="H43" s="110"/>
      <c r="I43" s="110"/>
      <c r="J43" s="110"/>
      <c r="K43" s="43"/>
      <c r="L43" s="43"/>
      <c r="M43" s="43"/>
      <c r="N43" s="43"/>
      <c r="O43" s="43"/>
      <c r="P43" s="43"/>
      <c r="Q43" s="43"/>
      <c r="R43" s="43"/>
      <c r="S43" s="43"/>
      <c r="T43" s="43"/>
      <c r="U43" s="43"/>
      <c r="V43" s="43"/>
      <c r="W43" s="43"/>
      <c r="X43" s="43"/>
      <c r="Y43" s="43"/>
      <c r="Z43" s="43"/>
      <c r="AA43" s="59"/>
      <c r="AB43" s="59"/>
      <c r="AC43" s="59"/>
      <c r="AD43" s="59"/>
      <c r="AE43" s="59"/>
      <c r="AF43" s="59"/>
    </row>
    <row r="44" spans="1:32" x14ac:dyDescent="0.25">
      <c r="A44" s="43"/>
      <c r="B44" s="43"/>
      <c r="C44" s="43"/>
      <c r="D44" s="43"/>
      <c r="E44" s="43"/>
      <c r="F44" s="43"/>
      <c r="G44" s="43"/>
      <c r="H44" s="110"/>
      <c r="I44" s="110"/>
      <c r="J44" s="110"/>
      <c r="K44" s="43"/>
      <c r="L44" s="43"/>
      <c r="M44" s="43"/>
      <c r="N44" s="43"/>
      <c r="O44" s="43"/>
      <c r="P44" s="43"/>
      <c r="Q44" s="43"/>
      <c r="R44" s="43"/>
      <c r="S44" s="43"/>
      <c r="T44" s="43"/>
      <c r="U44" s="43"/>
      <c r="V44" s="43"/>
      <c r="W44" s="43"/>
      <c r="X44" s="43"/>
      <c r="Y44" s="43"/>
      <c r="Z44" s="43"/>
      <c r="AA44" s="59"/>
      <c r="AB44" s="59"/>
      <c r="AC44" s="59"/>
      <c r="AD44" s="59"/>
      <c r="AE44" s="59"/>
      <c r="AF44" s="59"/>
    </row>
    <row r="45" spans="1:32" x14ac:dyDescent="0.25">
      <c r="A45" s="43"/>
      <c r="B45" s="43"/>
      <c r="C45" s="43"/>
      <c r="D45" s="43"/>
      <c r="E45" s="43"/>
      <c r="F45" s="43"/>
      <c r="G45" s="43"/>
      <c r="H45" s="110"/>
      <c r="I45" s="110"/>
      <c r="J45" s="110"/>
      <c r="K45" s="43"/>
      <c r="L45" s="43"/>
      <c r="M45" s="43"/>
      <c r="N45" s="43"/>
      <c r="O45" s="43"/>
      <c r="P45" s="43"/>
      <c r="Q45" s="43"/>
      <c r="R45" s="43"/>
      <c r="S45" s="43"/>
      <c r="T45" s="43"/>
      <c r="U45" s="43"/>
      <c r="V45" s="43"/>
      <c r="W45" s="43"/>
      <c r="X45" s="43"/>
      <c r="Y45" s="43"/>
      <c r="Z45" s="43"/>
      <c r="AA45" s="59"/>
      <c r="AB45" s="59"/>
      <c r="AC45" s="59"/>
      <c r="AD45" s="59"/>
      <c r="AE45" s="59"/>
      <c r="AF45" s="59"/>
    </row>
    <row r="46" spans="1:32" x14ac:dyDescent="0.25">
      <c r="A46" s="43"/>
      <c r="B46" s="43"/>
      <c r="C46" s="43"/>
      <c r="D46" s="43"/>
      <c r="E46" s="43"/>
      <c r="F46" s="43"/>
      <c r="G46" s="43"/>
      <c r="H46" s="110"/>
      <c r="I46" s="110"/>
      <c r="J46" s="110"/>
      <c r="K46" s="43"/>
      <c r="L46" s="43"/>
      <c r="M46" s="43"/>
      <c r="N46" s="43"/>
      <c r="O46" s="43"/>
      <c r="P46" s="43"/>
      <c r="Q46" s="43"/>
      <c r="R46" s="43"/>
      <c r="S46" s="43"/>
      <c r="T46" s="43"/>
      <c r="U46" s="43"/>
      <c r="V46" s="43"/>
      <c r="W46" s="43"/>
      <c r="X46" s="43"/>
      <c r="Y46" s="43"/>
      <c r="Z46" s="43"/>
      <c r="AA46" s="59"/>
      <c r="AB46" s="59"/>
      <c r="AC46" s="59"/>
      <c r="AD46" s="59"/>
      <c r="AE46" s="59"/>
      <c r="AF46" s="59"/>
    </row>
    <row r="47" spans="1:32" x14ac:dyDescent="0.25">
      <c r="A47" s="43"/>
      <c r="B47" s="43"/>
      <c r="C47" s="43"/>
      <c r="D47" s="43"/>
      <c r="E47" s="43"/>
      <c r="F47" s="43"/>
      <c r="G47" s="43"/>
      <c r="H47" s="110"/>
      <c r="I47" s="110"/>
      <c r="J47" s="110"/>
      <c r="K47" s="43"/>
      <c r="L47" s="43"/>
      <c r="M47" s="43"/>
      <c r="N47" s="43"/>
      <c r="O47" s="43"/>
      <c r="P47" s="43"/>
      <c r="Q47" s="43"/>
      <c r="R47" s="43"/>
      <c r="S47" s="43"/>
      <c r="T47" s="43"/>
      <c r="U47" s="43"/>
      <c r="V47" s="43"/>
      <c r="W47" s="43"/>
      <c r="X47" s="43"/>
      <c r="Y47" s="43"/>
      <c r="Z47" s="43"/>
      <c r="AA47" s="59"/>
      <c r="AB47" s="59"/>
      <c r="AC47" s="59"/>
      <c r="AD47" s="59"/>
      <c r="AE47" s="59"/>
      <c r="AF47" s="59"/>
    </row>
    <row r="48" spans="1:32" x14ac:dyDescent="0.25">
      <c r="A48" s="43"/>
      <c r="B48" s="43"/>
      <c r="C48" s="43"/>
      <c r="D48" s="43"/>
      <c r="E48" s="43"/>
      <c r="F48" s="43"/>
      <c r="G48" s="43"/>
      <c r="H48" s="110"/>
      <c r="I48" s="110"/>
      <c r="J48" s="110"/>
      <c r="K48" s="43"/>
      <c r="L48" s="43"/>
      <c r="M48" s="43"/>
      <c r="N48" s="43"/>
      <c r="O48" s="43"/>
      <c r="P48" s="43"/>
      <c r="Q48" s="43"/>
      <c r="R48" s="43"/>
      <c r="S48" s="43"/>
      <c r="T48" s="43"/>
      <c r="U48" s="43"/>
      <c r="V48" s="43"/>
      <c r="W48" s="43"/>
      <c r="X48" s="43"/>
      <c r="Y48" s="43"/>
      <c r="Z48" s="43"/>
      <c r="AA48" s="59"/>
      <c r="AB48" s="59"/>
      <c r="AC48" s="59"/>
      <c r="AD48" s="59"/>
      <c r="AE48" s="59"/>
      <c r="AF48" s="59"/>
    </row>
    <row r="49" spans="1:32" x14ac:dyDescent="0.25">
      <c r="A49" s="43"/>
      <c r="B49" s="43"/>
      <c r="C49" s="43"/>
      <c r="D49" s="43"/>
      <c r="E49" s="43"/>
      <c r="F49" s="43"/>
      <c r="G49" s="43"/>
      <c r="H49" s="110"/>
      <c r="I49" s="110"/>
      <c r="J49" s="110"/>
      <c r="K49" s="43"/>
      <c r="L49" s="43"/>
      <c r="M49" s="43"/>
      <c r="N49" s="43"/>
      <c r="O49" s="43"/>
      <c r="P49" s="43"/>
      <c r="Q49" s="43"/>
      <c r="R49" s="43"/>
      <c r="S49" s="43"/>
      <c r="T49" s="43"/>
      <c r="U49" s="43"/>
      <c r="V49" s="43"/>
      <c r="W49" s="43"/>
      <c r="X49" s="43"/>
      <c r="Y49" s="43"/>
      <c r="Z49" s="43"/>
      <c r="AA49" s="59"/>
      <c r="AB49" s="59"/>
      <c r="AC49" s="59"/>
      <c r="AD49" s="59"/>
      <c r="AE49" s="59"/>
      <c r="AF49" s="59"/>
    </row>
    <row r="50" spans="1:32" x14ac:dyDescent="0.25">
      <c r="A50" s="43"/>
      <c r="B50" s="43"/>
      <c r="C50" s="43"/>
      <c r="D50" s="43"/>
      <c r="E50" s="43"/>
      <c r="F50" s="43"/>
      <c r="G50" s="43"/>
      <c r="H50" s="110"/>
      <c r="I50" s="110"/>
      <c r="J50" s="110"/>
      <c r="K50" s="43"/>
      <c r="L50" s="43"/>
      <c r="M50" s="43"/>
      <c r="N50" s="43"/>
      <c r="O50" s="43"/>
      <c r="P50" s="43"/>
      <c r="Q50" s="43"/>
      <c r="R50" s="43"/>
      <c r="S50" s="43"/>
      <c r="T50" s="43"/>
      <c r="U50" s="43"/>
      <c r="V50" s="43"/>
      <c r="W50" s="43"/>
      <c r="X50" s="43"/>
      <c r="Y50" s="43"/>
      <c r="Z50" s="43"/>
      <c r="AA50" s="59"/>
      <c r="AB50" s="59"/>
      <c r="AC50" s="59"/>
      <c r="AD50" s="59"/>
      <c r="AE50" s="59"/>
      <c r="AF50" s="59"/>
    </row>
    <row r="51" spans="1:32" x14ac:dyDescent="0.25">
      <c r="A51" s="43"/>
      <c r="B51" s="43"/>
      <c r="C51" s="43"/>
      <c r="D51" s="43"/>
      <c r="E51" s="43"/>
      <c r="F51" s="43"/>
      <c r="G51" s="43"/>
      <c r="H51" s="110"/>
      <c r="I51" s="110"/>
      <c r="J51" s="110"/>
      <c r="K51" s="43"/>
      <c r="L51" s="43"/>
      <c r="M51" s="43"/>
      <c r="N51" s="43"/>
      <c r="O51" s="43"/>
      <c r="P51" s="43"/>
      <c r="Q51" s="43"/>
      <c r="R51" s="43"/>
      <c r="S51" s="43"/>
      <c r="T51" s="43"/>
      <c r="U51" s="43"/>
      <c r="V51" s="43"/>
      <c r="W51" s="43"/>
      <c r="X51" s="43"/>
      <c r="Y51" s="43"/>
      <c r="Z51" s="43"/>
      <c r="AA51" s="59"/>
      <c r="AB51" s="59"/>
      <c r="AC51" s="59"/>
      <c r="AD51" s="59"/>
      <c r="AE51" s="59"/>
      <c r="AF51" s="59"/>
    </row>
    <row r="52" spans="1:32" x14ac:dyDescent="0.25">
      <c r="A52" s="43"/>
      <c r="B52" s="43"/>
      <c r="C52" s="43"/>
      <c r="D52" s="43"/>
      <c r="E52" s="43"/>
      <c r="F52" s="43"/>
      <c r="G52" s="43"/>
      <c r="H52" s="110"/>
      <c r="I52" s="110"/>
      <c r="J52" s="110"/>
      <c r="K52" s="43"/>
      <c r="L52" s="43"/>
      <c r="M52" s="43"/>
      <c r="N52" s="43"/>
      <c r="O52" s="43"/>
      <c r="P52" s="43"/>
      <c r="Q52" s="43"/>
      <c r="R52" s="43"/>
      <c r="S52" s="43"/>
      <c r="T52" s="43"/>
      <c r="U52" s="43"/>
      <c r="V52" s="43"/>
      <c r="W52" s="43"/>
      <c r="X52" s="43"/>
      <c r="Y52" s="43"/>
      <c r="Z52" s="43"/>
      <c r="AA52" s="59"/>
      <c r="AB52" s="59"/>
      <c r="AC52" s="59"/>
      <c r="AD52" s="59"/>
      <c r="AE52" s="59"/>
      <c r="AF52" s="59"/>
    </row>
    <row r="53" spans="1:32" x14ac:dyDescent="0.25">
      <c r="A53" s="43"/>
      <c r="B53" s="43"/>
      <c r="C53" s="43"/>
      <c r="D53" s="43"/>
      <c r="E53" s="43"/>
      <c r="F53" s="43"/>
      <c r="G53" s="43"/>
      <c r="H53" s="110"/>
      <c r="I53" s="110"/>
      <c r="J53" s="110"/>
      <c r="K53" s="43"/>
      <c r="L53" s="43"/>
      <c r="M53" s="43"/>
      <c r="N53" s="43"/>
      <c r="O53" s="43"/>
      <c r="P53" s="43"/>
      <c r="Q53" s="43"/>
      <c r="R53" s="43"/>
      <c r="S53" s="43"/>
      <c r="T53" s="43"/>
      <c r="U53" s="43"/>
      <c r="V53" s="43"/>
      <c r="W53" s="43"/>
      <c r="X53" s="43"/>
      <c r="Y53" s="43"/>
      <c r="Z53" s="43"/>
      <c r="AA53" s="59"/>
      <c r="AB53" s="59"/>
      <c r="AC53" s="59"/>
      <c r="AD53" s="59"/>
      <c r="AE53" s="59"/>
      <c r="AF53" s="59"/>
    </row>
    <row r="54" spans="1:32" x14ac:dyDescent="0.25">
      <c r="A54" s="43"/>
      <c r="B54" s="43"/>
      <c r="C54" s="43"/>
      <c r="D54" s="43"/>
      <c r="E54" s="43"/>
      <c r="F54" s="43"/>
      <c r="G54" s="43"/>
      <c r="H54" s="110"/>
      <c r="I54" s="110"/>
      <c r="J54" s="110"/>
      <c r="K54" s="43"/>
      <c r="L54" s="43"/>
      <c r="M54" s="43"/>
      <c r="N54" s="43"/>
      <c r="O54" s="43"/>
      <c r="P54" s="43"/>
      <c r="Q54" s="43"/>
      <c r="R54" s="43"/>
      <c r="S54" s="43"/>
      <c r="T54" s="43"/>
      <c r="U54" s="43"/>
      <c r="V54" s="43"/>
      <c r="W54" s="43"/>
      <c r="X54" s="43"/>
      <c r="Y54" s="43"/>
      <c r="Z54" s="43"/>
      <c r="AA54" s="59"/>
      <c r="AB54" s="59"/>
      <c r="AC54" s="59"/>
      <c r="AD54" s="59"/>
      <c r="AE54" s="59"/>
      <c r="AF54" s="59"/>
    </row>
    <row r="55" spans="1:32" x14ac:dyDescent="0.25">
      <c r="A55" s="43"/>
      <c r="B55" s="43"/>
      <c r="C55" s="43"/>
      <c r="D55" s="43"/>
      <c r="E55" s="43"/>
      <c r="F55" s="43"/>
      <c r="G55" s="43"/>
      <c r="H55" s="110"/>
      <c r="I55" s="110"/>
      <c r="J55" s="110"/>
      <c r="K55" s="43"/>
      <c r="L55" s="43"/>
      <c r="M55" s="43"/>
      <c r="N55" s="43"/>
      <c r="O55" s="43"/>
      <c r="P55" s="43"/>
      <c r="Q55" s="43"/>
      <c r="R55" s="43"/>
      <c r="S55" s="43"/>
      <c r="T55" s="43"/>
      <c r="U55" s="43"/>
      <c r="V55" s="43"/>
      <c r="W55" s="43"/>
      <c r="X55" s="43"/>
      <c r="Y55" s="43"/>
      <c r="Z55" s="43"/>
      <c r="AA55" s="59"/>
      <c r="AB55" s="59"/>
      <c r="AC55" s="59"/>
      <c r="AD55" s="59"/>
      <c r="AE55" s="59"/>
      <c r="AF55" s="59"/>
    </row>
    <row r="56" spans="1:32" x14ac:dyDescent="0.25">
      <c r="A56" s="43"/>
      <c r="B56" s="43"/>
      <c r="C56" s="43"/>
      <c r="D56" s="43"/>
      <c r="E56" s="43"/>
      <c r="F56" s="43"/>
      <c r="G56" s="43"/>
      <c r="H56" s="110"/>
      <c r="I56" s="110"/>
      <c r="J56" s="110"/>
      <c r="K56" s="43"/>
      <c r="L56" s="43"/>
      <c r="M56" s="43"/>
      <c r="N56" s="43"/>
      <c r="O56" s="43"/>
      <c r="P56" s="43"/>
      <c r="Q56" s="43"/>
      <c r="R56" s="43"/>
      <c r="S56" s="43"/>
      <c r="T56" s="43"/>
      <c r="U56" s="43"/>
      <c r="V56" s="43"/>
      <c r="W56" s="43"/>
      <c r="X56" s="43"/>
      <c r="Y56" s="43"/>
      <c r="Z56" s="43"/>
      <c r="AA56" s="59"/>
      <c r="AB56" s="59"/>
      <c r="AC56" s="59"/>
      <c r="AD56" s="59"/>
      <c r="AE56" s="59"/>
      <c r="AF56" s="59"/>
    </row>
    <row r="57" spans="1:32" x14ac:dyDescent="0.25">
      <c r="A57" s="43"/>
      <c r="B57" s="43"/>
      <c r="C57" s="43"/>
      <c r="D57" s="43"/>
      <c r="E57" s="43"/>
      <c r="F57" s="43"/>
      <c r="G57" s="43"/>
      <c r="H57" s="110"/>
      <c r="I57" s="110"/>
      <c r="J57" s="110"/>
      <c r="K57" s="43"/>
      <c r="L57" s="43"/>
      <c r="M57" s="43"/>
      <c r="N57" s="43"/>
      <c r="O57" s="43"/>
      <c r="P57" s="43"/>
      <c r="Q57" s="43"/>
      <c r="R57" s="43"/>
      <c r="S57" s="43"/>
      <c r="T57" s="43"/>
      <c r="U57" s="43"/>
      <c r="V57" s="43"/>
      <c r="W57" s="43"/>
      <c r="X57" s="43"/>
      <c r="Y57" s="43"/>
      <c r="Z57" s="43"/>
      <c r="AA57" s="59"/>
      <c r="AB57" s="59"/>
      <c r="AC57" s="59"/>
      <c r="AD57" s="59"/>
      <c r="AE57" s="59"/>
      <c r="AF57" s="59"/>
    </row>
    <row r="58" spans="1:32" x14ac:dyDescent="0.25">
      <c r="A58" s="43"/>
      <c r="B58" s="43"/>
      <c r="C58" s="43"/>
      <c r="D58" s="43"/>
      <c r="E58" s="43"/>
      <c r="F58" s="43"/>
      <c r="G58" s="43"/>
      <c r="H58" s="110"/>
      <c r="I58" s="110"/>
      <c r="J58" s="110"/>
      <c r="K58" s="43"/>
      <c r="L58" s="43"/>
      <c r="M58" s="43"/>
      <c r="N58" s="43"/>
      <c r="O58" s="43"/>
      <c r="P58" s="43"/>
      <c r="Q58" s="43"/>
      <c r="R58" s="43"/>
      <c r="S58" s="43"/>
      <c r="T58" s="43"/>
      <c r="U58" s="43"/>
      <c r="V58" s="43"/>
      <c r="W58" s="43"/>
      <c r="X58" s="43"/>
      <c r="Y58" s="43"/>
      <c r="Z58" s="43"/>
      <c r="AA58" s="59"/>
      <c r="AB58" s="59"/>
      <c r="AC58" s="59"/>
      <c r="AD58" s="59"/>
      <c r="AE58" s="59"/>
      <c r="AF58" s="59"/>
    </row>
    <row r="59" spans="1:32" x14ac:dyDescent="0.25">
      <c r="A59" s="43"/>
      <c r="B59" s="43"/>
      <c r="C59" s="43"/>
      <c r="D59" s="43"/>
      <c r="E59" s="43"/>
      <c r="F59" s="43"/>
      <c r="G59" s="43"/>
      <c r="H59" s="110"/>
      <c r="I59" s="110"/>
      <c r="J59" s="110"/>
      <c r="K59" s="43"/>
      <c r="L59" s="43"/>
      <c r="M59" s="43"/>
      <c r="N59" s="43"/>
      <c r="O59" s="43"/>
      <c r="P59" s="43"/>
      <c r="Q59" s="43"/>
      <c r="R59" s="43"/>
      <c r="S59" s="43"/>
      <c r="T59" s="43"/>
      <c r="U59" s="43"/>
      <c r="V59" s="43"/>
      <c r="W59" s="43"/>
      <c r="X59" s="43"/>
      <c r="Y59" s="43"/>
      <c r="Z59" s="43"/>
      <c r="AA59" s="59"/>
      <c r="AB59" s="59"/>
      <c r="AC59" s="59"/>
      <c r="AD59" s="59"/>
      <c r="AE59" s="59"/>
      <c r="AF59" s="59"/>
    </row>
    <row r="60" spans="1:32" x14ac:dyDescent="0.25">
      <c r="A60" s="43"/>
      <c r="B60" s="43"/>
      <c r="C60" s="43"/>
      <c r="D60" s="43"/>
      <c r="E60" s="43"/>
      <c r="F60" s="43"/>
      <c r="G60" s="43"/>
      <c r="H60" s="110"/>
      <c r="I60" s="110"/>
      <c r="J60" s="110"/>
      <c r="K60" s="43"/>
      <c r="L60" s="43"/>
      <c r="M60" s="43"/>
      <c r="N60" s="43"/>
      <c r="O60" s="43"/>
      <c r="P60" s="43"/>
      <c r="Q60" s="43"/>
      <c r="R60" s="43"/>
      <c r="S60" s="43"/>
      <c r="T60" s="43"/>
      <c r="U60" s="43"/>
      <c r="V60" s="43"/>
      <c r="W60" s="43"/>
      <c r="X60" s="43"/>
      <c r="Y60" s="43"/>
      <c r="Z60" s="43"/>
      <c r="AA60" s="59"/>
      <c r="AB60" s="59"/>
      <c r="AC60" s="59"/>
      <c r="AD60" s="59"/>
      <c r="AE60" s="59"/>
      <c r="AF60" s="59"/>
    </row>
    <row r="61" spans="1:32" x14ac:dyDescent="0.25">
      <c r="A61" s="43"/>
      <c r="B61" s="43"/>
      <c r="C61" s="43"/>
      <c r="D61" s="43"/>
      <c r="E61" s="43"/>
      <c r="F61" s="43"/>
      <c r="G61" s="43"/>
      <c r="H61" s="110"/>
      <c r="I61" s="110"/>
      <c r="J61" s="110"/>
      <c r="K61" s="43"/>
      <c r="L61" s="43"/>
      <c r="M61" s="43"/>
      <c r="N61" s="43"/>
      <c r="O61" s="43"/>
      <c r="P61" s="43"/>
      <c r="Q61" s="43"/>
      <c r="R61" s="43"/>
      <c r="S61" s="43"/>
      <c r="T61" s="43"/>
      <c r="U61" s="43"/>
      <c r="V61" s="43"/>
      <c r="W61" s="43"/>
      <c r="X61" s="43"/>
      <c r="Y61" s="43"/>
      <c r="Z61" s="43"/>
      <c r="AA61" s="59"/>
      <c r="AB61" s="59"/>
      <c r="AC61" s="59"/>
      <c r="AD61" s="59"/>
      <c r="AE61" s="59"/>
      <c r="AF61" s="59"/>
    </row>
    <row r="62" spans="1:32" x14ac:dyDescent="0.25">
      <c r="A62" s="43"/>
      <c r="B62" s="43"/>
      <c r="C62" s="43"/>
      <c r="D62" s="43"/>
      <c r="E62" s="43"/>
      <c r="F62" s="43"/>
      <c r="G62" s="43"/>
      <c r="H62" s="110"/>
      <c r="I62" s="110"/>
      <c r="J62" s="110"/>
      <c r="K62" s="43"/>
      <c r="L62" s="43"/>
      <c r="M62" s="43"/>
      <c r="N62" s="43"/>
      <c r="O62" s="43"/>
      <c r="P62" s="43"/>
      <c r="Q62" s="43"/>
      <c r="R62" s="43"/>
      <c r="S62" s="43"/>
      <c r="T62" s="43"/>
      <c r="U62" s="43"/>
      <c r="V62" s="43"/>
      <c r="W62" s="43"/>
      <c r="X62" s="43"/>
      <c r="Y62" s="43"/>
      <c r="Z62" s="43"/>
      <c r="AA62" s="59"/>
      <c r="AB62" s="59"/>
      <c r="AC62" s="59"/>
      <c r="AD62" s="59"/>
      <c r="AE62" s="59"/>
      <c r="AF62" s="59"/>
    </row>
    <row r="63" spans="1:32" x14ac:dyDescent="0.25">
      <c r="A63" s="43"/>
      <c r="B63" s="43"/>
      <c r="C63" s="43"/>
      <c r="D63" s="43"/>
      <c r="E63" s="43"/>
      <c r="F63" s="43"/>
      <c r="G63" s="43"/>
      <c r="H63" s="110"/>
      <c r="I63" s="110"/>
      <c r="J63" s="110"/>
      <c r="K63" s="43"/>
      <c r="L63" s="43"/>
      <c r="M63" s="43"/>
      <c r="N63" s="43"/>
      <c r="O63" s="43"/>
      <c r="P63" s="43"/>
      <c r="Q63" s="43"/>
      <c r="R63" s="43"/>
      <c r="S63" s="43"/>
      <c r="T63" s="43"/>
      <c r="U63" s="43"/>
      <c r="V63" s="43"/>
      <c r="W63" s="43"/>
      <c r="X63" s="43"/>
      <c r="Y63" s="43"/>
      <c r="Z63" s="43"/>
      <c r="AA63" s="59"/>
      <c r="AB63" s="59"/>
      <c r="AC63" s="59"/>
      <c r="AD63" s="59"/>
      <c r="AE63" s="59"/>
      <c r="AF63" s="59"/>
    </row>
    <row r="64" spans="1:32" x14ac:dyDescent="0.25">
      <c r="A64" s="43"/>
      <c r="B64" s="43"/>
      <c r="C64" s="43"/>
      <c r="D64" s="43"/>
      <c r="E64" s="43"/>
      <c r="F64" s="43"/>
      <c r="G64" s="43"/>
      <c r="H64" s="110"/>
      <c r="I64" s="110"/>
      <c r="J64" s="110"/>
      <c r="K64" s="43"/>
      <c r="L64" s="43"/>
      <c r="M64" s="43"/>
      <c r="N64" s="43"/>
      <c r="O64" s="43"/>
      <c r="P64" s="43"/>
      <c r="Q64" s="43"/>
      <c r="R64" s="43"/>
      <c r="S64" s="43"/>
      <c r="T64" s="43"/>
      <c r="U64" s="43"/>
      <c r="V64" s="43"/>
      <c r="W64" s="43"/>
      <c r="X64" s="43"/>
      <c r="Y64" s="43"/>
      <c r="Z64" s="43"/>
      <c r="AA64" s="59"/>
      <c r="AB64" s="59"/>
      <c r="AC64" s="59"/>
      <c r="AD64" s="59"/>
      <c r="AE64" s="59"/>
      <c r="AF64" s="59"/>
    </row>
    <row r="65" spans="1:32" x14ac:dyDescent="0.25">
      <c r="A65" s="43"/>
      <c r="B65" s="43"/>
      <c r="C65" s="43"/>
      <c r="D65" s="43"/>
      <c r="E65" s="43"/>
      <c r="F65" s="43"/>
      <c r="G65" s="43"/>
      <c r="H65" s="110"/>
      <c r="I65" s="110"/>
      <c r="J65" s="110"/>
      <c r="K65" s="43"/>
      <c r="L65" s="43"/>
      <c r="M65" s="43"/>
      <c r="N65" s="43"/>
      <c r="O65" s="43"/>
      <c r="P65" s="43"/>
      <c r="Q65" s="43"/>
      <c r="R65" s="43"/>
      <c r="S65" s="43"/>
      <c r="T65" s="43"/>
      <c r="U65" s="43"/>
      <c r="V65" s="43"/>
      <c r="W65" s="43"/>
      <c r="X65" s="43"/>
      <c r="Y65" s="43"/>
      <c r="Z65" s="43"/>
      <c r="AA65" s="59"/>
      <c r="AB65" s="59"/>
      <c r="AC65" s="59"/>
      <c r="AD65" s="59"/>
      <c r="AE65" s="59"/>
      <c r="AF65" s="59"/>
    </row>
    <row r="66" spans="1:32" x14ac:dyDescent="0.25">
      <c r="A66" s="43"/>
      <c r="B66" s="43"/>
      <c r="C66" s="43"/>
      <c r="D66" s="43"/>
      <c r="E66" s="43"/>
      <c r="F66" s="43"/>
      <c r="G66" s="43"/>
      <c r="H66" s="110"/>
      <c r="I66" s="110"/>
      <c r="J66" s="110"/>
      <c r="K66" s="43"/>
      <c r="L66" s="43"/>
      <c r="M66" s="43"/>
      <c r="N66" s="43"/>
      <c r="O66" s="43"/>
      <c r="P66" s="43"/>
      <c r="Q66" s="43"/>
      <c r="R66" s="43"/>
      <c r="S66" s="43"/>
      <c r="T66" s="43"/>
      <c r="U66" s="43"/>
      <c r="V66" s="43"/>
      <c r="W66" s="43"/>
      <c r="X66" s="43"/>
      <c r="Y66" s="43"/>
      <c r="Z66" s="43"/>
      <c r="AA66" s="59"/>
      <c r="AB66" s="59"/>
      <c r="AC66" s="59"/>
      <c r="AD66" s="59"/>
      <c r="AE66" s="59"/>
      <c r="AF66" s="59"/>
    </row>
    <row r="67" spans="1:32" x14ac:dyDescent="0.25">
      <c r="A67" s="43"/>
      <c r="B67" s="43"/>
      <c r="C67" s="43"/>
      <c r="D67" s="43"/>
      <c r="E67" s="43"/>
      <c r="F67" s="43"/>
      <c r="G67" s="43"/>
      <c r="H67" s="110"/>
      <c r="I67" s="110"/>
      <c r="J67" s="110"/>
      <c r="K67" s="43"/>
      <c r="L67" s="43"/>
      <c r="M67" s="43"/>
      <c r="N67" s="43"/>
      <c r="O67" s="43"/>
      <c r="P67" s="43"/>
      <c r="Q67" s="43"/>
      <c r="R67" s="43"/>
      <c r="S67" s="43"/>
      <c r="T67" s="43"/>
      <c r="U67" s="43"/>
      <c r="V67" s="43"/>
      <c r="W67" s="43"/>
      <c r="X67" s="43"/>
      <c r="Y67" s="43"/>
      <c r="Z67" s="43"/>
      <c r="AA67" s="59"/>
      <c r="AB67" s="59"/>
      <c r="AC67" s="59"/>
      <c r="AD67" s="59"/>
      <c r="AE67" s="59"/>
      <c r="AF67" s="59"/>
    </row>
    <row r="68" spans="1:32" x14ac:dyDescent="0.25">
      <c r="A68" s="43"/>
      <c r="B68" s="43"/>
      <c r="C68" s="43"/>
      <c r="D68" s="43"/>
      <c r="E68" s="43"/>
      <c r="F68" s="43"/>
      <c r="G68" s="43"/>
      <c r="H68" s="110"/>
      <c r="I68" s="110"/>
      <c r="J68" s="110"/>
      <c r="K68" s="43"/>
      <c r="L68" s="43"/>
      <c r="M68" s="43"/>
      <c r="N68" s="43"/>
      <c r="O68" s="43"/>
      <c r="P68" s="43"/>
      <c r="Q68" s="43"/>
      <c r="R68" s="43"/>
      <c r="S68" s="43"/>
      <c r="T68" s="43"/>
      <c r="U68" s="43"/>
      <c r="V68" s="43"/>
      <c r="W68" s="43"/>
      <c r="X68" s="43"/>
      <c r="Y68" s="43"/>
      <c r="Z68" s="43"/>
      <c r="AA68" s="59"/>
      <c r="AB68" s="59"/>
      <c r="AC68" s="59"/>
      <c r="AD68" s="59"/>
      <c r="AE68" s="59"/>
      <c r="AF68" s="59"/>
    </row>
    <row r="69" spans="1:32" x14ac:dyDescent="0.25">
      <c r="A69" s="43"/>
      <c r="B69" s="43"/>
      <c r="C69" s="43"/>
      <c r="D69" s="43"/>
      <c r="E69" s="43"/>
      <c r="F69" s="43"/>
      <c r="G69" s="43"/>
      <c r="H69" s="110"/>
      <c r="I69" s="110"/>
      <c r="J69" s="110"/>
      <c r="K69" s="43"/>
      <c r="L69" s="43"/>
      <c r="M69" s="43"/>
      <c r="N69" s="43"/>
      <c r="O69" s="43"/>
      <c r="P69" s="43"/>
      <c r="Q69" s="43"/>
      <c r="R69" s="43"/>
      <c r="S69" s="43"/>
      <c r="T69" s="43"/>
      <c r="U69" s="43"/>
      <c r="V69" s="43"/>
      <c r="W69" s="43"/>
      <c r="X69" s="43"/>
      <c r="Y69" s="43"/>
      <c r="Z69" s="43"/>
      <c r="AA69" s="59"/>
      <c r="AB69" s="59"/>
      <c r="AC69" s="59"/>
      <c r="AD69" s="59"/>
      <c r="AE69" s="59"/>
      <c r="AF69" s="59"/>
    </row>
    <row r="70" spans="1:32" x14ac:dyDescent="0.25">
      <c r="A70" s="43"/>
      <c r="B70" s="43"/>
      <c r="C70" s="43"/>
      <c r="D70" s="43"/>
      <c r="E70" s="43"/>
      <c r="F70" s="43"/>
      <c r="G70" s="43"/>
      <c r="H70" s="110"/>
      <c r="I70" s="110"/>
      <c r="J70" s="110"/>
      <c r="K70" s="43"/>
      <c r="L70" s="43"/>
      <c r="M70" s="43"/>
      <c r="N70" s="43"/>
      <c r="O70" s="43"/>
      <c r="P70" s="43"/>
      <c r="Q70" s="43"/>
      <c r="R70" s="43"/>
      <c r="S70" s="43"/>
      <c r="T70" s="43"/>
      <c r="U70" s="43"/>
      <c r="V70" s="43"/>
      <c r="W70" s="43"/>
      <c r="X70" s="43"/>
      <c r="Y70" s="43"/>
      <c r="Z70" s="43"/>
      <c r="AA70" s="59"/>
      <c r="AB70" s="59"/>
      <c r="AC70" s="59"/>
      <c r="AD70" s="59"/>
      <c r="AE70" s="59"/>
      <c r="AF70" s="59"/>
    </row>
    <row r="71" spans="1:32" x14ac:dyDescent="0.25">
      <c r="A71" s="43"/>
      <c r="B71" s="43"/>
      <c r="C71" s="43"/>
      <c r="D71" s="43"/>
      <c r="E71" s="43"/>
      <c r="F71" s="43"/>
      <c r="G71" s="43"/>
      <c r="H71" s="110"/>
      <c r="I71" s="110"/>
      <c r="J71" s="110"/>
      <c r="K71" s="43"/>
      <c r="L71" s="43"/>
      <c r="M71" s="43"/>
      <c r="N71" s="43"/>
      <c r="O71" s="43"/>
      <c r="P71" s="43"/>
      <c r="Q71" s="43"/>
      <c r="R71" s="43"/>
      <c r="S71" s="43"/>
      <c r="T71" s="43"/>
      <c r="U71" s="43"/>
      <c r="V71" s="43"/>
      <c r="W71" s="43"/>
      <c r="X71" s="43"/>
      <c r="Y71" s="43"/>
      <c r="Z71" s="43"/>
      <c r="AA71" s="59"/>
      <c r="AB71" s="59"/>
      <c r="AC71" s="59"/>
      <c r="AD71" s="59"/>
      <c r="AE71" s="59"/>
      <c r="AF71" s="59"/>
    </row>
    <row r="72" spans="1:32" x14ac:dyDescent="0.25">
      <c r="A72" s="43"/>
      <c r="B72" s="43"/>
      <c r="C72" s="43"/>
      <c r="D72" s="43"/>
      <c r="E72" s="43"/>
      <c r="F72" s="43"/>
      <c r="G72" s="43"/>
      <c r="H72" s="110"/>
      <c r="I72" s="110"/>
      <c r="J72" s="110"/>
      <c r="K72" s="43"/>
      <c r="L72" s="43"/>
      <c r="M72" s="43"/>
      <c r="N72" s="43"/>
      <c r="O72" s="43"/>
      <c r="P72" s="43"/>
      <c r="Q72" s="43"/>
      <c r="R72" s="43"/>
      <c r="S72" s="43"/>
      <c r="T72" s="43"/>
      <c r="U72" s="43"/>
      <c r="V72" s="43"/>
      <c r="W72" s="43"/>
      <c r="X72" s="43"/>
      <c r="Y72" s="43"/>
      <c r="Z72" s="43"/>
      <c r="AA72" s="59"/>
      <c r="AB72" s="59"/>
      <c r="AC72" s="59"/>
      <c r="AD72" s="59"/>
      <c r="AE72" s="59"/>
      <c r="AF72" s="59"/>
    </row>
    <row r="73" spans="1:32" x14ac:dyDescent="0.25">
      <c r="A73" s="43"/>
      <c r="B73" s="43"/>
      <c r="C73" s="43"/>
      <c r="D73" s="43"/>
      <c r="E73" s="43"/>
      <c r="F73" s="43"/>
      <c r="G73" s="43"/>
      <c r="H73" s="110"/>
      <c r="I73" s="110"/>
      <c r="J73" s="110"/>
      <c r="K73" s="43"/>
      <c r="L73" s="43"/>
      <c r="M73" s="43"/>
      <c r="N73" s="43"/>
      <c r="O73" s="43"/>
      <c r="P73" s="43"/>
      <c r="Q73" s="43"/>
      <c r="R73" s="43"/>
      <c r="S73" s="43"/>
      <c r="T73" s="43"/>
      <c r="U73" s="43"/>
      <c r="V73" s="43"/>
      <c r="W73" s="43"/>
      <c r="X73" s="43"/>
      <c r="Y73" s="43"/>
      <c r="Z73" s="43"/>
      <c r="AA73" s="59"/>
      <c r="AB73" s="59"/>
      <c r="AC73" s="59"/>
      <c r="AD73" s="59"/>
      <c r="AE73" s="59"/>
      <c r="AF73" s="59"/>
    </row>
    <row r="74" spans="1:32" x14ac:dyDescent="0.25">
      <c r="A74" s="43"/>
      <c r="B74" s="43"/>
      <c r="C74" s="43"/>
      <c r="D74" s="43"/>
      <c r="E74" s="43"/>
      <c r="F74" s="43"/>
      <c r="G74" s="43"/>
      <c r="H74" s="110"/>
      <c r="I74" s="110"/>
      <c r="J74" s="110"/>
      <c r="K74" s="43"/>
      <c r="L74" s="43"/>
      <c r="M74" s="43"/>
      <c r="N74" s="43"/>
      <c r="O74" s="43"/>
      <c r="P74" s="43"/>
      <c r="Q74" s="43"/>
      <c r="R74" s="43"/>
      <c r="S74" s="43"/>
      <c r="T74" s="43"/>
      <c r="U74" s="43"/>
      <c r="V74" s="43"/>
      <c r="W74" s="43"/>
      <c r="X74" s="43"/>
      <c r="Y74" s="43"/>
      <c r="Z74" s="43"/>
      <c r="AA74" s="59"/>
      <c r="AB74" s="59"/>
      <c r="AC74" s="59"/>
      <c r="AD74" s="59"/>
      <c r="AE74" s="59"/>
      <c r="AF74" s="59"/>
    </row>
    <row r="75" spans="1:32" x14ac:dyDescent="0.25">
      <c r="A75" s="43"/>
      <c r="B75" s="43"/>
      <c r="C75" s="43"/>
      <c r="D75" s="43"/>
      <c r="E75" s="43"/>
      <c r="F75" s="43"/>
      <c r="G75" s="43"/>
      <c r="H75" s="110"/>
      <c r="I75" s="110"/>
      <c r="J75" s="110"/>
      <c r="K75" s="43"/>
      <c r="L75" s="43"/>
      <c r="M75" s="43"/>
      <c r="N75" s="43"/>
      <c r="O75" s="43"/>
      <c r="P75" s="43"/>
      <c r="Q75" s="43"/>
      <c r="R75" s="43"/>
      <c r="S75" s="43"/>
      <c r="T75" s="43"/>
      <c r="U75" s="43"/>
      <c r="V75" s="43"/>
      <c r="W75" s="43"/>
      <c r="X75" s="43"/>
      <c r="Y75" s="43"/>
      <c r="Z75" s="43"/>
      <c r="AA75" s="59"/>
      <c r="AB75" s="59"/>
      <c r="AC75" s="59"/>
      <c r="AD75" s="59"/>
      <c r="AE75" s="59"/>
      <c r="AF75" s="59"/>
    </row>
    <row r="76" spans="1:32" x14ac:dyDescent="0.25">
      <c r="A76" s="43"/>
      <c r="B76" s="43"/>
      <c r="C76" s="43"/>
      <c r="D76" s="43"/>
      <c r="E76" s="43"/>
      <c r="F76" s="43"/>
      <c r="G76" s="43"/>
      <c r="H76" s="110"/>
      <c r="I76" s="110"/>
      <c r="J76" s="110"/>
      <c r="K76" s="43"/>
      <c r="L76" s="43"/>
      <c r="M76" s="43"/>
      <c r="N76" s="43"/>
      <c r="O76" s="43"/>
      <c r="P76" s="43"/>
      <c r="Q76" s="43"/>
      <c r="R76" s="43"/>
      <c r="S76" s="43"/>
      <c r="T76" s="43"/>
      <c r="U76" s="43"/>
      <c r="V76" s="43"/>
      <c r="W76" s="43"/>
      <c r="X76" s="43"/>
      <c r="Y76" s="43"/>
      <c r="Z76" s="43"/>
      <c r="AA76" s="59"/>
      <c r="AB76" s="59"/>
      <c r="AC76" s="59"/>
      <c r="AD76" s="59"/>
      <c r="AE76" s="59"/>
      <c r="AF76" s="59"/>
    </row>
    <row r="77" spans="1:32" x14ac:dyDescent="0.25">
      <c r="A77" s="43"/>
      <c r="B77" s="43"/>
      <c r="C77" s="43"/>
      <c r="D77" s="43"/>
      <c r="E77" s="43"/>
      <c r="F77" s="43"/>
      <c r="G77" s="43"/>
      <c r="H77" s="110"/>
      <c r="I77" s="110"/>
      <c r="J77" s="110"/>
      <c r="K77" s="43"/>
      <c r="L77" s="43"/>
      <c r="M77" s="43"/>
      <c r="N77" s="43"/>
      <c r="O77" s="43"/>
      <c r="P77" s="43"/>
      <c r="Q77" s="43"/>
      <c r="R77" s="43"/>
      <c r="S77" s="43"/>
      <c r="T77" s="43"/>
      <c r="U77" s="43"/>
      <c r="V77" s="43"/>
      <c r="W77" s="43"/>
      <c r="X77" s="43"/>
      <c r="Y77" s="43"/>
      <c r="Z77" s="43"/>
      <c r="AA77" s="59"/>
      <c r="AB77" s="59"/>
      <c r="AC77" s="59"/>
      <c r="AD77" s="59"/>
      <c r="AE77" s="59"/>
      <c r="AF77" s="59"/>
    </row>
    <row r="78" spans="1:32" x14ac:dyDescent="0.25">
      <c r="A78" s="43"/>
      <c r="B78" s="43"/>
      <c r="C78" s="43"/>
      <c r="D78" s="43"/>
      <c r="E78" s="43"/>
      <c r="F78" s="43"/>
      <c r="G78" s="43"/>
      <c r="H78" s="110"/>
      <c r="I78" s="110"/>
      <c r="J78" s="110"/>
      <c r="K78" s="43"/>
      <c r="L78" s="43"/>
      <c r="M78" s="43"/>
      <c r="N78" s="43"/>
      <c r="O78" s="43"/>
      <c r="P78" s="43"/>
      <c r="Q78" s="43"/>
      <c r="R78" s="43"/>
      <c r="S78" s="43"/>
      <c r="T78" s="43"/>
      <c r="U78" s="43"/>
      <c r="V78" s="43"/>
      <c r="W78" s="43"/>
      <c r="X78" s="43"/>
      <c r="Y78" s="43"/>
      <c r="Z78" s="43"/>
      <c r="AA78" s="59"/>
      <c r="AB78" s="59"/>
      <c r="AC78" s="59"/>
      <c r="AD78" s="59"/>
      <c r="AE78" s="59"/>
      <c r="AF78" s="59"/>
    </row>
    <row r="79" spans="1:32" x14ac:dyDescent="0.25">
      <c r="A79" s="43"/>
      <c r="B79" s="43"/>
      <c r="C79" s="43"/>
      <c r="D79" s="43"/>
      <c r="E79" s="43"/>
      <c r="F79" s="43"/>
      <c r="G79" s="43"/>
      <c r="H79" s="110"/>
      <c r="I79" s="110"/>
      <c r="J79" s="110"/>
      <c r="K79" s="43"/>
      <c r="L79" s="43"/>
      <c r="M79" s="43"/>
      <c r="N79" s="43"/>
      <c r="O79" s="43"/>
      <c r="P79" s="43"/>
      <c r="Q79" s="43"/>
      <c r="R79" s="43"/>
      <c r="S79" s="43"/>
      <c r="T79" s="43"/>
      <c r="U79" s="43"/>
      <c r="V79" s="43"/>
      <c r="W79" s="43"/>
      <c r="X79" s="43"/>
      <c r="Y79" s="43"/>
      <c r="Z79" s="43"/>
      <c r="AA79" s="59"/>
      <c r="AB79" s="59"/>
      <c r="AC79" s="59"/>
      <c r="AD79" s="59"/>
      <c r="AE79" s="59"/>
      <c r="AF79" s="59"/>
    </row>
    <row r="80" spans="1:32" x14ac:dyDescent="0.25">
      <c r="A80" s="43"/>
      <c r="B80" s="43"/>
      <c r="C80" s="43"/>
      <c r="D80" s="43"/>
      <c r="E80" s="43"/>
      <c r="F80" s="43"/>
      <c r="G80" s="43"/>
      <c r="H80" s="110"/>
      <c r="I80" s="110"/>
      <c r="J80" s="110"/>
      <c r="K80" s="43"/>
      <c r="L80" s="43"/>
      <c r="M80" s="43"/>
      <c r="N80" s="43"/>
      <c r="O80" s="43"/>
      <c r="P80" s="43"/>
      <c r="Q80" s="43"/>
      <c r="R80" s="43"/>
      <c r="S80" s="43"/>
      <c r="T80" s="43"/>
      <c r="U80" s="43"/>
      <c r="V80" s="43"/>
      <c r="W80" s="43"/>
      <c r="X80" s="43"/>
      <c r="Y80" s="43"/>
      <c r="Z80" s="43"/>
      <c r="AA80" s="59"/>
      <c r="AB80" s="59"/>
      <c r="AC80" s="59"/>
      <c r="AD80" s="59"/>
      <c r="AE80" s="59"/>
      <c r="AF80" s="59"/>
    </row>
    <row r="81" spans="1:32" x14ac:dyDescent="0.25">
      <c r="A81" s="43"/>
      <c r="B81" s="43"/>
      <c r="C81" s="43"/>
      <c r="D81" s="43"/>
      <c r="E81" s="43"/>
      <c r="F81" s="43"/>
      <c r="G81" s="43"/>
      <c r="H81" s="110"/>
      <c r="I81" s="110"/>
      <c r="J81" s="110"/>
      <c r="K81" s="43"/>
      <c r="L81" s="43"/>
      <c r="M81" s="43"/>
      <c r="N81" s="43"/>
      <c r="O81" s="43"/>
      <c r="P81" s="43"/>
      <c r="Q81" s="43"/>
      <c r="R81" s="43"/>
      <c r="S81" s="43"/>
      <c r="T81" s="43"/>
      <c r="U81" s="43"/>
      <c r="V81" s="43"/>
      <c r="W81" s="43"/>
      <c r="X81" s="43"/>
      <c r="Y81" s="43"/>
      <c r="Z81" s="43"/>
      <c r="AA81" s="59"/>
      <c r="AB81" s="59"/>
      <c r="AC81" s="59"/>
      <c r="AD81" s="59"/>
      <c r="AE81" s="59"/>
      <c r="AF81" s="59"/>
    </row>
    <row r="82" spans="1:32" x14ac:dyDescent="0.25">
      <c r="A82" s="43"/>
      <c r="B82" s="43"/>
      <c r="C82" s="43"/>
      <c r="D82" s="43"/>
      <c r="E82" s="43"/>
      <c r="F82" s="43"/>
      <c r="G82" s="43"/>
      <c r="H82" s="110"/>
      <c r="I82" s="110"/>
      <c r="J82" s="110"/>
      <c r="K82" s="43"/>
      <c r="L82" s="43"/>
      <c r="M82" s="43"/>
      <c r="N82" s="43"/>
      <c r="O82" s="43"/>
      <c r="P82" s="43"/>
      <c r="Q82" s="43"/>
      <c r="R82" s="43"/>
      <c r="S82" s="43"/>
      <c r="T82" s="43"/>
      <c r="U82" s="43"/>
      <c r="V82" s="43"/>
      <c r="W82" s="43"/>
      <c r="X82" s="43"/>
      <c r="Y82" s="43"/>
      <c r="Z82" s="43"/>
      <c r="AA82" s="59"/>
      <c r="AB82" s="59"/>
      <c r="AC82" s="59"/>
      <c r="AD82" s="59"/>
      <c r="AE82" s="59"/>
      <c r="AF82" s="59"/>
    </row>
    <row r="83" spans="1:32" x14ac:dyDescent="0.25">
      <c r="A83" s="43"/>
      <c r="B83" s="43"/>
      <c r="C83" s="43"/>
      <c r="D83" s="43"/>
      <c r="E83" s="43"/>
      <c r="F83" s="43"/>
      <c r="G83" s="43"/>
      <c r="H83" s="110"/>
      <c r="I83" s="110"/>
      <c r="J83" s="110"/>
      <c r="K83" s="43"/>
      <c r="L83" s="43"/>
      <c r="M83" s="43"/>
      <c r="N83" s="43"/>
      <c r="O83" s="43"/>
      <c r="P83" s="43"/>
      <c r="Q83" s="43"/>
      <c r="R83" s="43"/>
      <c r="S83" s="43"/>
      <c r="T83" s="43"/>
      <c r="U83" s="43"/>
      <c r="V83" s="43"/>
      <c r="W83" s="43"/>
      <c r="X83" s="43"/>
      <c r="Y83" s="43"/>
      <c r="Z83" s="43"/>
      <c r="AA83" s="59"/>
      <c r="AB83" s="59"/>
      <c r="AC83" s="59"/>
      <c r="AD83" s="59"/>
      <c r="AE83" s="59"/>
      <c r="AF83" s="59"/>
    </row>
    <row r="84" spans="1:32" x14ac:dyDescent="0.25">
      <c r="A84" s="43"/>
      <c r="B84" s="43"/>
      <c r="C84" s="43"/>
      <c r="D84" s="43"/>
      <c r="E84" s="43"/>
      <c r="F84" s="43"/>
      <c r="G84" s="43"/>
      <c r="H84" s="110"/>
      <c r="I84" s="110"/>
      <c r="J84" s="110"/>
      <c r="K84" s="43"/>
      <c r="L84" s="43"/>
      <c r="M84" s="43"/>
      <c r="N84" s="43"/>
      <c r="O84" s="43"/>
      <c r="P84" s="43"/>
      <c r="Q84" s="43"/>
      <c r="R84" s="43"/>
      <c r="S84" s="43"/>
      <c r="T84" s="43"/>
      <c r="U84" s="43"/>
      <c r="V84" s="43"/>
      <c r="W84" s="43"/>
      <c r="X84" s="43"/>
      <c r="Y84" s="43"/>
      <c r="Z84" s="43"/>
      <c r="AA84" s="59"/>
      <c r="AB84" s="59"/>
      <c r="AC84" s="59"/>
      <c r="AD84" s="59"/>
      <c r="AE84" s="59"/>
      <c r="AF84" s="59"/>
    </row>
    <row r="85" spans="1:32" x14ac:dyDescent="0.25">
      <c r="A85" s="43"/>
      <c r="B85" s="43"/>
      <c r="C85" s="43"/>
      <c r="D85" s="43"/>
      <c r="E85" s="43"/>
      <c r="F85" s="43"/>
      <c r="G85" s="43"/>
      <c r="H85" s="110"/>
      <c r="I85" s="110"/>
      <c r="J85" s="110"/>
      <c r="K85" s="43"/>
      <c r="L85" s="43"/>
      <c r="M85" s="43"/>
      <c r="N85" s="43"/>
      <c r="O85" s="43"/>
      <c r="P85" s="43"/>
      <c r="Q85" s="43"/>
      <c r="R85" s="43"/>
      <c r="S85" s="43"/>
      <c r="T85" s="43"/>
      <c r="U85" s="43"/>
      <c r="V85" s="43"/>
      <c r="W85" s="43"/>
      <c r="X85" s="43"/>
      <c r="Y85" s="43"/>
      <c r="Z85" s="43"/>
      <c r="AA85" s="59"/>
      <c r="AB85" s="59"/>
      <c r="AC85" s="59"/>
      <c r="AD85" s="59"/>
      <c r="AE85" s="59"/>
      <c r="AF85" s="59"/>
    </row>
    <row r="86" spans="1:32" x14ac:dyDescent="0.25">
      <c r="A86" s="43"/>
      <c r="B86" s="43"/>
      <c r="C86" s="43"/>
      <c r="D86" s="43"/>
      <c r="E86" s="43"/>
      <c r="F86" s="43"/>
      <c r="G86" s="43"/>
      <c r="H86" s="110"/>
      <c r="I86" s="110"/>
      <c r="J86" s="110"/>
      <c r="K86" s="43"/>
      <c r="L86" s="43"/>
      <c r="M86" s="43"/>
      <c r="N86" s="43"/>
      <c r="O86" s="43"/>
      <c r="P86" s="43"/>
      <c r="Q86" s="43"/>
      <c r="R86" s="43"/>
      <c r="S86" s="43"/>
      <c r="T86" s="43"/>
      <c r="U86" s="43"/>
      <c r="V86" s="43"/>
      <c r="W86" s="43"/>
      <c r="X86" s="43"/>
      <c r="Y86" s="43"/>
      <c r="Z86" s="43"/>
      <c r="AA86" s="59"/>
      <c r="AB86" s="59"/>
      <c r="AC86" s="59"/>
      <c r="AD86" s="59"/>
      <c r="AE86" s="59"/>
      <c r="AF86" s="59"/>
    </row>
    <row r="87" spans="1:32" x14ac:dyDescent="0.25">
      <c r="A87" s="43"/>
      <c r="B87" s="43"/>
      <c r="C87" s="43"/>
      <c r="D87" s="43"/>
      <c r="E87" s="43"/>
      <c r="F87" s="43"/>
      <c r="G87" s="43"/>
      <c r="H87" s="110"/>
      <c r="I87" s="110"/>
      <c r="J87" s="110"/>
      <c r="K87" s="43"/>
      <c r="L87" s="43"/>
      <c r="M87" s="43"/>
      <c r="N87" s="43"/>
      <c r="O87" s="43"/>
      <c r="P87" s="43"/>
      <c r="Q87" s="43"/>
      <c r="R87" s="43"/>
      <c r="S87" s="43"/>
      <c r="T87" s="43"/>
      <c r="U87" s="43"/>
      <c r="V87" s="43"/>
      <c r="W87" s="43"/>
      <c r="X87" s="43"/>
      <c r="Y87" s="43"/>
      <c r="Z87" s="43"/>
      <c r="AA87" s="59"/>
      <c r="AB87" s="59"/>
      <c r="AC87" s="59"/>
      <c r="AD87" s="59"/>
      <c r="AE87" s="59"/>
      <c r="AF87" s="59"/>
    </row>
    <row r="88" spans="1:32" x14ac:dyDescent="0.25">
      <c r="A88" s="43"/>
      <c r="B88" s="43"/>
      <c r="C88" s="43"/>
      <c r="D88" s="43"/>
      <c r="E88" s="43"/>
      <c r="F88" s="43"/>
      <c r="G88" s="43"/>
      <c r="H88" s="110"/>
      <c r="I88" s="110"/>
      <c r="J88" s="110"/>
      <c r="K88" s="43"/>
      <c r="L88" s="43"/>
      <c r="M88" s="43"/>
      <c r="N88" s="43"/>
      <c r="O88" s="43"/>
      <c r="P88" s="43"/>
      <c r="Q88" s="43"/>
      <c r="R88" s="43"/>
      <c r="S88" s="43"/>
      <c r="T88" s="43"/>
      <c r="U88" s="43"/>
      <c r="V88" s="43"/>
      <c r="W88" s="43"/>
      <c r="X88" s="43"/>
      <c r="Y88" s="43"/>
      <c r="Z88" s="43"/>
      <c r="AA88" s="59"/>
      <c r="AB88" s="59"/>
      <c r="AC88" s="59"/>
      <c r="AD88" s="59"/>
      <c r="AE88" s="59"/>
      <c r="AF88" s="59"/>
    </row>
    <row r="89" spans="1:32" x14ac:dyDescent="0.25">
      <c r="A89" s="43"/>
      <c r="B89" s="43"/>
      <c r="C89" s="43"/>
      <c r="D89" s="43"/>
      <c r="E89" s="43"/>
      <c r="F89" s="43"/>
      <c r="G89" s="43"/>
      <c r="H89" s="110"/>
      <c r="I89" s="110"/>
      <c r="J89" s="110"/>
      <c r="K89" s="43"/>
      <c r="L89" s="43"/>
      <c r="M89" s="43"/>
      <c r="N89" s="43"/>
      <c r="O89" s="43"/>
      <c r="P89" s="43"/>
      <c r="Q89" s="43"/>
      <c r="R89" s="43"/>
      <c r="S89" s="43"/>
      <c r="T89" s="43"/>
      <c r="U89" s="43"/>
      <c r="V89" s="43"/>
      <c r="W89" s="43"/>
      <c r="X89" s="43"/>
      <c r="Y89" s="43"/>
      <c r="Z89" s="43"/>
      <c r="AA89" s="59"/>
      <c r="AB89" s="59"/>
      <c r="AC89" s="59"/>
      <c r="AD89" s="59"/>
      <c r="AE89" s="59"/>
      <c r="AF89" s="59"/>
    </row>
    <row r="90" spans="1:32" x14ac:dyDescent="0.25">
      <c r="A90" s="43"/>
      <c r="B90" s="43"/>
      <c r="C90" s="43"/>
      <c r="D90" s="43"/>
      <c r="E90" s="43"/>
      <c r="F90" s="43"/>
      <c r="G90" s="43"/>
      <c r="H90" s="110"/>
      <c r="I90" s="110"/>
      <c r="J90" s="110"/>
      <c r="K90" s="43"/>
      <c r="L90" s="43"/>
      <c r="M90" s="43"/>
      <c r="N90" s="43"/>
      <c r="O90" s="43"/>
      <c r="P90" s="43"/>
      <c r="Q90" s="43"/>
      <c r="R90" s="43"/>
      <c r="S90" s="43"/>
      <c r="T90" s="43"/>
      <c r="U90" s="43"/>
      <c r="V90" s="43"/>
      <c r="W90" s="43"/>
      <c r="X90" s="43"/>
      <c r="Y90" s="43"/>
      <c r="Z90" s="43"/>
      <c r="AA90" s="59"/>
      <c r="AB90" s="59"/>
      <c r="AC90" s="59"/>
      <c r="AD90" s="59"/>
      <c r="AE90" s="59"/>
      <c r="AF90" s="59"/>
    </row>
    <row r="91" spans="1:32" x14ac:dyDescent="0.25">
      <c r="A91" s="43"/>
      <c r="B91" s="43"/>
      <c r="C91" s="43"/>
      <c r="D91" s="43"/>
      <c r="E91" s="43"/>
      <c r="F91" s="43"/>
      <c r="G91" s="43"/>
      <c r="H91" s="110"/>
      <c r="I91" s="110"/>
      <c r="J91" s="110"/>
      <c r="K91" s="43"/>
      <c r="L91" s="43"/>
      <c r="M91" s="43"/>
      <c r="N91" s="43"/>
      <c r="O91" s="43"/>
      <c r="P91" s="43"/>
      <c r="Q91" s="43"/>
      <c r="R91" s="43"/>
      <c r="S91" s="43"/>
      <c r="T91" s="43"/>
      <c r="U91" s="43"/>
      <c r="V91" s="43"/>
      <c r="W91" s="43"/>
      <c r="X91" s="43"/>
      <c r="Y91" s="43"/>
      <c r="Z91" s="43"/>
      <c r="AA91" s="59"/>
      <c r="AB91" s="59"/>
      <c r="AC91" s="59"/>
      <c r="AD91" s="59"/>
      <c r="AE91" s="59"/>
      <c r="AF91" s="59"/>
    </row>
    <row r="92" spans="1:32" x14ac:dyDescent="0.25">
      <c r="A92" s="43"/>
      <c r="B92" s="43"/>
      <c r="C92" s="43"/>
      <c r="D92" s="43"/>
      <c r="E92" s="43"/>
      <c r="F92" s="43"/>
      <c r="G92" s="43"/>
      <c r="H92" s="110"/>
      <c r="I92" s="110"/>
      <c r="J92" s="110"/>
      <c r="K92" s="43"/>
      <c r="L92" s="43"/>
      <c r="M92" s="43"/>
      <c r="N92" s="43"/>
      <c r="O92" s="43"/>
      <c r="P92" s="43"/>
      <c r="Q92" s="43"/>
      <c r="R92" s="43"/>
      <c r="S92" s="43"/>
      <c r="T92" s="43"/>
      <c r="U92" s="43"/>
      <c r="V92" s="43"/>
      <c r="W92" s="43"/>
      <c r="X92" s="43"/>
      <c r="Y92" s="43"/>
      <c r="Z92" s="43"/>
      <c r="AA92" s="59"/>
      <c r="AB92" s="59"/>
      <c r="AC92" s="59"/>
      <c r="AD92" s="59"/>
      <c r="AE92" s="59"/>
      <c r="AF92" s="59"/>
    </row>
    <row r="93" spans="1:32" x14ac:dyDescent="0.25">
      <c r="A93" s="43"/>
      <c r="B93" s="43"/>
      <c r="C93" s="43"/>
      <c r="D93" s="43"/>
      <c r="E93" s="43"/>
      <c r="F93" s="43"/>
      <c r="G93" s="43"/>
      <c r="H93" s="110"/>
      <c r="I93" s="110"/>
      <c r="J93" s="110"/>
      <c r="K93" s="43"/>
      <c r="L93" s="43"/>
      <c r="M93" s="43"/>
      <c r="N93" s="43"/>
      <c r="O93" s="43"/>
      <c r="P93" s="43"/>
      <c r="Q93" s="43"/>
      <c r="R93" s="43"/>
      <c r="S93" s="43"/>
      <c r="T93" s="43"/>
      <c r="U93" s="43"/>
      <c r="V93" s="43"/>
      <c r="W93" s="43"/>
      <c r="X93" s="43"/>
      <c r="Y93" s="43"/>
      <c r="Z93" s="43"/>
      <c r="AA93" s="59"/>
      <c r="AB93" s="59"/>
      <c r="AC93" s="59"/>
      <c r="AD93" s="59"/>
      <c r="AE93" s="59"/>
      <c r="AF93" s="59"/>
    </row>
    <row r="94" spans="1:32" x14ac:dyDescent="0.25">
      <c r="A94" s="43"/>
      <c r="B94" s="43"/>
      <c r="C94" s="43"/>
      <c r="D94" s="43"/>
      <c r="E94" s="43"/>
      <c r="F94" s="43"/>
      <c r="G94" s="43"/>
      <c r="H94" s="110"/>
      <c r="I94" s="110"/>
      <c r="J94" s="110"/>
      <c r="K94" s="43"/>
      <c r="L94" s="43"/>
      <c r="M94" s="43"/>
      <c r="N94" s="43"/>
      <c r="O94" s="43"/>
      <c r="P94" s="43"/>
      <c r="Q94" s="43"/>
      <c r="R94" s="43"/>
      <c r="S94" s="43"/>
      <c r="T94" s="43"/>
      <c r="U94" s="43"/>
      <c r="V94" s="43"/>
      <c r="W94" s="43"/>
      <c r="X94" s="43"/>
      <c r="Y94" s="43"/>
      <c r="Z94" s="43"/>
      <c r="AA94" s="59"/>
      <c r="AB94" s="59"/>
      <c r="AC94" s="59"/>
      <c r="AD94" s="59"/>
      <c r="AE94" s="59"/>
      <c r="AF94" s="59"/>
    </row>
    <row r="95" spans="1:32" x14ac:dyDescent="0.25">
      <c r="A95" s="43"/>
      <c r="B95" s="43"/>
      <c r="C95" s="43"/>
      <c r="D95" s="43"/>
      <c r="E95" s="43"/>
      <c r="F95" s="43"/>
      <c r="G95" s="43"/>
      <c r="H95" s="110"/>
      <c r="I95" s="110"/>
      <c r="J95" s="110"/>
      <c r="K95" s="43"/>
      <c r="L95" s="43"/>
      <c r="M95" s="43"/>
      <c r="N95" s="43"/>
      <c r="O95" s="43"/>
      <c r="P95" s="43"/>
      <c r="Q95" s="43"/>
      <c r="R95" s="43"/>
      <c r="S95" s="43"/>
      <c r="T95" s="43"/>
      <c r="U95" s="43"/>
      <c r="V95" s="43"/>
      <c r="W95" s="43"/>
      <c r="X95" s="43"/>
      <c r="Y95" s="43"/>
      <c r="Z95" s="43"/>
      <c r="AA95" s="59"/>
      <c r="AB95" s="59"/>
      <c r="AC95" s="59"/>
      <c r="AD95" s="59"/>
      <c r="AE95" s="59"/>
      <c r="AF95" s="59"/>
    </row>
    <row r="96" spans="1:32" x14ac:dyDescent="0.25">
      <c r="A96" s="43"/>
      <c r="B96" s="43"/>
      <c r="C96" s="43"/>
      <c r="D96" s="43"/>
      <c r="E96" s="43"/>
      <c r="F96" s="43"/>
      <c r="G96" s="43"/>
      <c r="H96" s="110"/>
      <c r="I96" s="110"/>
      <c r="J96" s="110"/>
      <c r="K96" s="43"/>
      <c r="L96" s="43"/>
      <c r="M96" s="43"/>
      <c r="N96" s="43"/>
      <c r="O96" s="43"/>
      <c r="P96" s="43"/>
      <c r="Q96" s="43"/>
      <c r="R96" s="43"/>
      <c r="S96" s="43"/>
      <c r="T96" s="43"/>
      <c r="U96" s="43"/>
      <c r="V96" s="43"/>
      <c r="W96" s="43"/>
      <c r="X96" s="43"/>
      <c r="Y96" s="43"/>
      <c r="Z96" s="43"/>
      <c r="AA96" s="59"/>
      <c r="AB96" s="59"/>
      <c r="AC96" s="59"/>
      <c r="AD96" s="59"/>
      <c r="AE96" s="59"/>
      <c r="AF96" s="59"/>
    </row>
    <row r="97" spans="1:32" x14ac:dyDescent="0.25">
      <c r="A97" s="43"/>
      <c r="B97" s="43"/>
      <c r="C97" s="43"/>
      <c r="D97" s="43"/>
      <c r="E97" s="43"/>
      <c r="F97" s="43"/>
      <c r="G97" s="43"/>
      <c r="H97" s="110"/>
      <c r="I97" s="110"/>
      <c r="J97" s="110"/>
      <c r="K97" s="43"/>
      <c r="L97" s="43"/>
      <c r="M97" s="43"/>
      <c r="N97" s="43"/>
      <c r="O97" s="43"/>
      <c r="P97" s="43"/>
      <c r="Q97" s="43"/>
      <c r="R97" s="43"/>
      <c r="S97" s="43"/>
      <c r="T97" s="43"/>
      <c r="U97" s="43"/>
      <c r="V97" s="43"/>
      <c r="W97" s="43"/>
      <c r="X97" s="43"/>
      <c r="Y97" s="43"/>
      <c r="Z97" s="43"/>
      <c r="AA97" s="59"/>
      <c r="AB97" s="59"/>
      <c r="AC97" s="59"/>
      <c r="AD97" s="59"/>
      <c r="AE97" s="59"/>
      <c r="AF97" s="59"/>
    </row>
    <row r="98" spans="1:32" x14ac:dyDescent="0.25">
      <c r="A98" s="43"/>
      <c r="B98" s="43"/>
      <c r="C98" s="43"/>
      <c r="D98" s="43"/>
      <c r="E98" s="43"/>
      <c r="F98" s="43"/>
      <c r="G98" s="43"/>
      <c r="H98" s="110"/>
      <c r="I98" s="110"/>
      <c r="J98" s="110"/>
      <c r="K98" s="43"/>
      <c r="L98" s="43"/>
      <c r="M98" s="43"/>
      <c r="N98" s="43"/>
      <c r="O98" s="43"/>
      <c r="P98" s="43"/>
      <c r="Q98" s="43"/>
      <c r="R98" s="43"/>
      <c r="S98" s="43"/>
      <c r="T98" s="43"/>
      <c r="U98" s="43"/>
      <c r="V98" s="43"/>
      <c r="W98" s="43"/>
      <c r="X98" s="43"/>
      <c r="Y98" s="43"/>
      <c r="Z98" s="43"/>
      <c r="AA98" s="59"/>
      <c r="AB98" s="59"/>
      <c r="AC98" s="59"/>
      <c r="AD98" s="59"/>
      <c r="AE98" s="59"/>
      <c r="AF98" s="59"/>
    </row>
    <row r="99" spans="1:32" x14ac:dyDescent="0.25">
      <c r="A99" s="43"/>
      <c r="B99" s="43"/>
      <c r="C99" s="43"/>
      <c r="D99" s="43"/>
      <c r="E99" s="43"/>
      <c r="F99" s="43"/>
      <c r="G99" s="43"/>
      <c r="H99" s="110"/>
      <c r="I99" s="110"/>
      <c r="J99" s="110"/>
      <c r="K99" s="43"/>
      <c r="L99" s="43"/>
      <c r="M99" s="43"/>
      <c r="N99" s="43"/>
      <c r="O99" s="43"/>
      <c r="P99" s="43"/>
      <c r="Q99" s="43"/>
      <c r="R99" s="43"/>
      <c r="S99" s="43"/>
      <c r="T99" s="43"/>
      <c r="U99" s="43"/>
      <c r="V99" s="43"/>
      <c r="W99" s="43"/>
      <c r="X99" s="43"/>
      <c r="Y99" s="43"/>
      <c r="Z99" s="43"/>
      <c r="AA99" s="59"/>
      <c r="AB99" s="59"/>
      <c r="AC99" s="59"/>
      <c r="AD99" s="59"/>
      <c r="AE99" s="59"/>
      <c r="AF99" s="59"/>
    </row>
    <row r="100" spans="1:32" x14ac:dyDescent="0.25">
      <c r="A100" s="43"/>
      <c r="B100" s="43"/>
      <c r="C100" s="43"/>
      <c r="D100" s="43"/>
      <c r="E100" s="43"/>
      <c r="F100" s="43"/>
      <c r="G100" s="43"/>
      <c r="H100" s="110"/>
      <c r="I100" s="110"/>
      <c r="J100" s="110"/>
      <c r="K100" s="43"/>
      <c r="L100" s="43"/>
      <c r="M100" s="43"/>
      <c r="N100" s="43"/>
      <c r="O100" s="43"/>
      <c r="P100" s="43"/>
      <c r="Q100" s="43"/>
      <c r="R100" s="43"/>
      <c r="S100" s="43"/>
      <c r="T100" s="43"/>
      <c r="U100" s="43"/>
      <c r="V100" s="43"/>
      <c r="W100" s="43"/>
      <c r="X100" s="43"/>
      <c r="Y100" s="43"/>
      <c r="Z100" s="43"/>
      <c r="AA100" s="59"/>
      <c r="AB100" s="59"/>
      <c r="AC100" s="59"/>
      <c r="AD100" s="59"/>
      <c r="AE100" s="59"/>
      <c r="AF100" s="59"/>
    </row>
    <row r="101" spans="1:32" x14ac:dyDescent="0.25">
      <c r="A101" s="43"/>
      <c r="B101" s="43"/>
      <c r="C101" s="43"/>
      <c r="D101" s="43"/>
      <c r="E101" s="43"/>
      <c r="F101" s="43"/>
      <c r="G101" s="43"/>
      <c r="H101" s="110"/>
      <c r="I101" s="110"/>
      <c r="J101" s="110"/>
      <c r="K101" s="43"/>
      <c r="L101" s="43"/>
      <c r="M101" s="43"/>
      <c r="N101" s="43"/>
      <c r="O101" s="43"/>
      <c r="P101" s="43"/>
      <c r="Q101" s="43"/>
      <c r="R101" s="43"/>
      <c r="S101" s="43"/>
      <c r="T101" s="43"/>
      <c r="U101" s="43"/>
      <c r="V101" s="43"/>
      <c r="W101" s="43"/>
      <c r="X101" s="43"/>
      <c r="Y101" s="43"/>
      <c r="Z101" s="43"/>
      <c r="AA101" s="59"/>
      <c r="AB101" s="59"/>
      <c r="AC101" s="59"/>
      <c r="AD101" s="59"/>
      <c r="AE101" s="59"/>
      <c r="AF101" s="59"/>
    </row>
    <row r="102" spans="1:32" x14ac:dyDescent="0.25">
      <c r="A102" s="43"/>
      <c r="B102" s="43"/>
      <c r="C102" s="43"/>
      <c r="D102" s="43"/>
      <c r="E102" s="43"/>
      <c r="F102" s="43"/>
      <c r="G102" s="43"/>
      <c r="H102" s="110"/>
      <c r="I102" s="110"/>
      <c r="J102" s="110"/>
      <c r="K102" s="43"/>
      <c r="L102" s="43"/>
      <c r="M102" s="43"/>
      <c r="N102" s="43"/>
      <c r="O102" s="43"/>
      <c r="P102" s="43"/>
      <c r="Q102" s="43"/>
      <c r="R102" s="43"/>
      <c r="S102" s="43"/>
      <c r="T102" s="43"/>
      <c r="U102" s="43"/>
      <c r="V102" s="43"/>
      <c r="W102" s="43"/>
      <c r="X102" s="43"/>
      <c r="Y102" s="43"/>
      <c r="Z102" s="43"/>
      <c r="AA102" s="59"/>
      <c r="AB102" s="59"/>
      <c r="AC102" s="59"/>
      <c r="AD102" s="59"/>
      <c r="AE102" s="59"/>
      <c r="AF102" s="59"/>
    </row>
    <row r="103" spans="1:32" x14ac:dyDescent="0.25">
      <c r="A103" s="43"/>
      <c r="B103" s="43"/>
      <c r="C103" s="43"/>
      <c r="D103" s="43"/>
      <c r="E103" s="43"/>
      <c r="F103" s="43"/>
      <c r="G103" s="43"/>
      <c r="H103" s="110"/>
      <c r="I103" s="110"/>
      <c r="J103" s="110"/>
      <c r="K103" s="43"/>
      <c r="L103" s="43"/>
      <c r="M103" s="43"/>
      <c r="N103" s="43"/>
      <c r="O103" s="43"/>
      <c r="P103" s="43"/>
      <c r="Q103" s="43"/>
      <c r="R103" s="43"/>
      <c r="S103" s="43"/>
      <c r="T103" s="43"/>
      <c r="U103" s="43"/>
      <c r="V103" s="43"/>
      <c r="W103" s="43"/>
      <c r="X103" s="43"/>
      <c r="Y103" s="43"/>
      <c r="Z103" s="43"/>
      <c r="AA103" s="59"/>
      <c r="AB103" s="59"/>
      <c r="AC103" s="59"/>
      <c r="AD103" s="59"/>
      <c r="AE103" s="59"/>
      <c r="AF103" s="59"/>
    </row>
    <row r="104" spans="1:32" x14ac:dyDescent="0.25">
      <c r="A104" s="43"/>
      <c r="B104" s="43"/>
      <c r="C104" s="43"/>
      <c r="D104" s="43"/>
      <c r="E104" s="43"/>
      <c r="F104" s="43"/>
      <c r="G104" s="43"/>
      <c r="H104" s="110"/>
      <c r="I104" s="110"/>
      <c r="J104" s="110"/>
      <c r="K104" s="43"/>
      <c r="L104" s="43"/>
      <c r="M104" s="43"/>
      <c r="N104" s="43"/>
      <c r="O104" s="43"/>
      <c r="P104" s="43"/>
      <c r="Q104" s="43"/>
      <c r="R104" s="43"/>
      <c r="S104" s="43"/>
      <c r="T104" s="43"/>
      <c r="U104" s="43"/>
      <c r="V104" s="43"/>
      <c r="W104" s="43"/>
      <c r="X104" s="43"/>
      <c r="Y104" s="43"/>
      <c r="Z104" s="43"/>
      <c r="AA104" s="59"/>
      <c r="AB104" s="59"/>
      <c r="AC104" s="59"/>
      <c r="AD104" s="59"/>
      <c r="AE104" s="59"/>
      <c r="AF104" s="59"/>
    </row>
    <row r="105" spans="1:32" x14ac:dyDescent="0.25">
      <c r="A105" s="43"/>
      <c r="B105" s="43"/>
      <c r="C105" s="43"/>
      <c r="D105" s="43"/>
      <c r="E105" s="43"/>
      <c r="F105" s="43"/>
      <c r="G105" s="43"/>
      <c r="H105" s="110"/>
      <c r="I105" s="110"/>
      <c r="J105" s="110"/>
      <c r="K105" s="43"/>
      <c r="L105" s="43"/>
      <c r="M105" s="43"/>
      <c r="N105" s="43"/>
      <c r="O105" s="43"/>
      <c r="P105" s="43"/>
      <c r="Q105" s="43"/>
      <c r="R105" s="43"/>
      <c r="S105" s="43"/>
      <c r="T105" s="43"/>
      <c r="U105" s="43"/>
      <c r="V105" s="43"/>
      <c r="W105" s="43"/>
      <c r="X105" s="43"/>
      <c r="Y105" s="43"/>
      <c r="Z105" s="43"/>
      <c r="AA105" s="59"/>
      <c r="AB105" s="59"/>
      <c r="AC105" s="59"/>
      <c r="AD105" s="59"/>
      <c r="AE105" s="59"/>
      <c r="AF105" s="59"/>
    </row>
    <row r="106" spans="1:32" x14ac:dyDescent="0.25">
      <c r="A106" s="43"/>
      <c r="B106" s="43"/>
      <c r="C106" s="43"/>
      <c r="D106" s="43"/>
      <c r="E106" s="43"/>
      <c r="F106" s="43"/>
      <c r="G106" s="43"/>
      <c r="H106" s="110"/>
      <c r="I106" s="110"/>
      <c r="J106" s="110"/>
      <c r="K106" s="43"/>
      <c r="L106" s="43"/>
      <c r="M106" s="43"/>
      <c r="N106" s="43"/>
      <c r="O106" s="43"/>
      <c r="P106" s="43"/>
      <c r="Q106" s="43"/>
      <c r="R106" s="43"/>
      <c r="S106" s="43"/>
      <c r="T106" s="43"/>
      <c r="U106" s="43"/>
      <c r="V106" s="43"/>
      <c r="W106" s="43"/>
      <c r="X106" s="43"/>
      <c r="Y106" s="43"/>
      <c r="Z106" s="43"/>
      <c r="AA106" s="59"/>
      <c r="AB106" s="59"/>
      <c r="AC106" s="59"/>
      <c r="AD106" s="59"/>
      <c r="AE106" s="59"/>
      <c r="AF106" s="59"/>
    </row>
    <row r="107" spans="1:32" x14ac:dyDescent="0.25">
      <c r="A107" s="43"/>
      <c r="B107" s="43"/>
      <c r="C107" s="43"/>
      <c r="D107" s="43"/>
      <c r="E107" s="43"/>
      <c r="F107" s="43"/>
      <c r="G107" s="43"/>
      <c r="H107" s="110"/>
      <c r="I107" s="110"/>
      <c r="J107" s="110"/>
      <c r="K107" s="43"/>
      <c r="L107" s="43"/>
      <c r="M107" s="43"/>
      <c r="N107" s="43"/>
      <c r="O107" s="43"/>
      <c r="P107" s="43"/>
      <c r="Q107" s="43"/>
      <c r="R107" s="43"/>
      <c r="S107" s="43"/>
      <c r="T107" s="43"/>
      <c r="U107" s="43"/>
      <c r="V107" s="43"/>
      <c r="W107" s="43"/>
      <c r="X107" s="43"/>
      <c r="Y107" s="43"/>
      <c r="Z107" s="43"/>
      <c r="AA107" s="59"/>
      <c r="AB107" s="59"/>
      <c r="AC107" s="59"/>
      <c r="AD107" s="59"/>
      <c r="AE107" s="59"/>
      <c r="AF107" s="59"/>
    </row>
    <row r="108" spans="1:32" x14ac:dyDescent="0.25">
      <c r="A108" s="43"/>
      <c r="B108" s="43"/>
      <c r="C108" s="43"/>
      <c r="D108" s="43"/>
      <c r="E108" s="43"/>
      <c r="F108" s="43"/>
      <c r="G108" s="43"/>
      <c r="H108" s="110"/>
      <c r="I108" s="110"/>
      <c r="J108" s="110"/>
      <c r="K108" s="43"/>
      <c r="L108" s="43"/>
      <c r="M108" s="43"/>
      <c r="N108" s="43"/>
      <c r="O108" s="43"/>
      <c r="P108" s="43"/>
      <c r="Q108" s="43"/>
      <c r="R108" s="43"/>
      <c r="S108" s="43"/>
      <c r="T108" s="43"/>
      <c r="U108" s="43"/>
      <c r="V108" s="43"/>
      <c r="W108" s="43"/>
      <c r="X108" s="43"/>
      <c r="Y108" s="43"/>
      <c r="Z108" s="43"/>
      <c r="AA108" s="59"/>
      <c r="AB108" s="59"/>
      <c r="AC108" s="59"/>
      <c r="AD108" s="59"/>
      <c r="AE108" s="59"/>
      <c r="AF108" s="59"/>
    </row>
    <row r="109" spans="1:32" x14ac:dyDescent="0.25">
      <c r="A109" s="43"/>
      <c r="B109" s="43"/>
      <c r="C109" s="43"/>
      <c r="D109" s="43"/>
      <c r="E109" s="43"/>
      <c r="F109" s="43"/>
      <c r="G109" s="43"/>
      <c r="H109" s="110"/>
      <c r="I109" s="110"/>
      <c r="J109" s="110"/>
      <c r="K109" s="43"/>
      <c r="L109" s="43"/>
      <c r="M109" s="43"/>
      <c r="N109" s="43"/>
      <c r="O109" s="43"/>
      <c r="P109" s="43"/>
      <c r="Q109" s="43"/>
      <c r="R109" s="43"/>
      <c r="S109" s="43"/>
      <c r="T109" s="43"/>
      <c r="U109" s="43"/>
      <c r="V109" s="43"/>
      <c r="W109" s="43"/>
      <c r="X109" s="43"/>
      <c r="Y109" s="43"/>
      <c r="Z109" s="43"/>
      <c r="AA109" s="59"/>
      <c r="AB109" s="59"/>
      <c r="AC109" s="59"/>
      <c r="AD109" s="59"/>
      <c r="AE109" s="59"/>
      <c r="AF109" s="59"/>
    </row>
    <row r="110" spans="1:32" x14ac:dyDescent="0.25">
      <c r="A110" s="43"/>
      <c r="B110" s="43"/>
      <c r="C110" s="43"/>
      <c r="D110" s="43"/>
      <c r="E110" s="43"/>
      <c r="F110" s="43"/>
      <c r="G110" s="43"/>
      <c r="H110" s="110"/>
      <c r="I110" s="110"/>
      <c r="J110" s="110"/>
      <c r="K110" s="43"/>
      <c r="L110" s="43"/>
      <c r="M110" s="43"/>
      <c r="N110" s="43"/>
      <c r="O110" s="43"/>
      <c r="P110" s="43"/>
      <c r="Q110" s="43"/>
      <c r="R110" s="43"/>
      <c r="S110" s="43"/>
      <c r="T110" s="43"/>
      <c r="U110" s="43"/>
      <c r="V110" s="43"/>
      <c r="W110" s="43"/>
      <c r="X110" s="43"/>
      <c r="Y110" s="43"/>
      <c r="Z110" s="43"/>
      <c r="AA110" s="59"/>
      <c r="AB110" s="59"/>
      <c r="AC110" s="59"/>
      <c r="AD110" s="59"/>
      <c r="AE110" s="59"/>
      <c r="AF110" s="59"/>
    </row>
    <row r="111" spans="1:32" x14ac:dyDescent="0.25">
      <c r="A111" s="43"/>
      <c r="B111" s="43"/>
      <c r="C111" s="43"/>
      <c r="D111" s="43"/>
      <c r="E111" s="43"/>
      <c r="F111" s="43"/>
      <c r="G111" s="43"/>
      <c r="H111" s="110"/>
      <c r="I111" s="110"/>
      <c r="J111" s="110"/>
      <c r="K111" s="43"/>
      <c r="L111" s="43"/>
      <c r="M111" s="43"/>
      <c r="N111" s="43"/>
      <c r="O111" s="43"/>
      <c r="P111" s="43"/>
      <c r="Q111" s="43"/>
      <c r="R111" s="43"/>
      <c r="S111" s="43"/>
      <c r="T111" s="43"/>
      <c r="U111" s="43"/>
      <c r="V111" s="43"/>
      <c r="W111" s="43"/>
      <c r="X111" s="43"/>
      <c r="Y111" s="43"/>
      <c r="Z111" s="43"/>
      <c r="AA111" s="59"/>
      <c r="AB111" s="59"/>
      <c r="AC111" s="59"/>
      <c r="AD111" s="59"/>
      <c r="AE111" s="59"/>
      <c r="AF111" s="59"/>
    </row>
    <row r="112" spans="1:32" x14ac:dyDescent="0.25">
      <c r="A112" s="43"/>
      <c r="B112" s="43"/>
      <c r="C112" s="43"/>
      <c r="D112" s="43"/>
      <c r="E112" s="43"/>
      <c r="F112" s="43"/>
      <c r="G112" s="43"/>
      <c r="H112" s="110"/>
      <c r="I112" s="110"/>
      <c r="J112" s="110"/>
      <c r="K112" s="43"/>
      <c r="L112" s="43"/>
      <c r="M112" s="43"/>
      <c r="N112" s="43"/>
      <c r="O112" s="43"/>
      <c r="P112" s="43"/>
      <c r="Q112" s="43"/>
      <c r="R112" s="43"/>
      <c r="S112" s="43"/>
      <c r="T112" s="43"/>
      <c r="U112" s="43"/>
      <c r="V112" s="43"/>
      <c r="W112" s="43"/>
      <c r="X112" s="43"/>
      <c r="Y112" s="43"/>
      <c r="Z112" s="43"/>
      <c r="AA112" s="59"/>
      <c r="AB112" s="59"/>
      <c r="AC112" s="59"/>
      <c r="AD112" s="59"/>
      <c r="AE112" s="59"/>
      <c r="AF112" s="59"/>
    </row>
    <row r="113" spans="1:32" x14ac:dyDescent="0.25">
      <c r="A113" s="43"/>
      <c r="B113" s="43"/>
      <c r="C113" s="43"/>
      <c r="D113" s="43"/>
      <c r="E113" s="43"/>
      <c r="F113" s="43"/>
      <c r="G113" s="43"/>
      <c r="H113" s="110"/>
      <c r="I113" s="110"/>
      <c r="J113" s="110"/>
      <c r="K113" s="43"/>
      <c r="L113" s="43"/>
      <c r="M113" s="43"/>
      <c r="N113" s="43"/>
      <c r="O113" s="43"/>
      <c r="P113" s="43"/>
      <c r="Q113" s="43"/>
      <c r="R113" s="43"/>
      <c r="S113" s="43"/>
      <c r="T113" s="43"/>
      <c r="U113" s="43"/>
      <c r="V113" s="43"/>
      <c r="W113" s="43"/>
      <c r="X113" s="43"/>
      <c r="Y113" s="43"/>
      <c r="Z113" s="43"/>
      <c r="AA113" s="59"/>
      <c r="AB113" s="59"/>
      <c r="AC113" s="59"/>
      <c r="AD113" s="59"/>
      <c r="AE113" s="59"/>
      <c r="AF113" s="59"/>
    </row>
    <row r="114" spans="1:32" x14ac:dyDescent="0.25">
      <c r="A114" s="43"/>
      <c r="B114" s="43"/>
      <c r="C114" s="43"/>
      <c r="D114" s="43"/>
      <c r="E114" s="43"/>
      <c r="F114" s="43"/>
      <c r="G114" s="43"/>
      <c r="H114" s="110"/>
      <c r="I114" s="110"/>
      <c r="J114" s="110"/>
      <c r="K114" s="43"/>
      <c r="L114" s="43"/>
      <c r="M114" s="43"/>
      <c r="N114" s="43"/>
      <c r="O114" s="43"/>
      <c r="P114" s="43"/>
      <c r="Q114" s="43"/>
      <c r="R114" s="43"/>
      <c r="S114" s="43"/>
      <c r="T114" s="43"/>
      <c r="U114" s="43"/>
      <c r="V114" s="43"/>
      <c r="W114" s="43"/>
      <c r="X114" s="43"/>
      <c r="Y114" s="43"/>
      <c r="Z114" s="43"/>
      <c r="AA114" s="59"/>
      <c r="AB114" s="59"/>
      <c r="AC114" s="59"/>
      <c r="AD114" s="59"/>
      <c r="AE114" s="59"/>
      <c r="AF114" s="59"/>
    </row>
    <row r="115" spans="1:32" x14ac:dyDescent="0.25">
      <c r="A115" s="43"/>
      <c r="B115" s="43"/>
      <c r="C115" s="43"/>
      <c r="D115" s="43"/>
      <c r="E115" s="43"/>
      <c r="F115" s="43"/>
      <c r="G115" s="43"/>
      <c r="H115" s="110"/>
      <c r="I115" s="110"/>
      <c r="J115" s="110"/>
      <c r="K115" s="43"/>
      <c r="L115" s="43"/>
      <c r="M115" s="43"/>
      <c r="N115" s="43"/>
      <c r="O115" s="43"/>
      <c r="P115" s="43"/>
      <c r="Q115" s="43"/>
      <c r="R115" s="43"/>
      <c r="S115" s="43"/>
      <c r="T115" s="43"/>
      <c r="U115" s="43"/>
      <c r="V115" s="43"/>
      <c r="W115" s="43"/>
      <c r="X115" s="43"/>
      <c r="Y115" s="43"/>
      <c r="Z115" s="43"/>
      <c r="AA115" s="59"/>
      <c r="AB115" s="59"/>
      <c r="AC115" s="59"/>
      <c r="AD115" s="59"/>
      <c r="AE115" s="59"/>
      <c r="AF115" s="59"/>
    </row>
    <row r="116" spans="1:32" x14ac:dyDescent="0.25">
      <c r="A116" s="43"/>
      <c r="B116" s="43"/>
      <c r="C116" s="43"/>
      <c r="D116" s="43"/>
      <c r="E116" s="43"/>
      <c r="F116" s="43"/>
      <c r="G116" s="43"/>
      <c r="H116" s="110"/>
      <c r="I116" s="110"/>
      <c r="J116" s="110"/>
      <c r="K116" s="43"/>
      <c r="L116" s="43"/>
      <c r="M116" s="43"/>
      <c r="N116" s="43"/>
      <c r="O116" s="43"/>
      <c r="P116" s="43"/>
      <c r="Q116" s="43"/>
      <c r="R116" s="43"/>
      <c r="S116" s="43"/>
      <c r="T116" s="43"/>
      <c r="U116" s="43"/>
      <c r="V116" s="43"/>
      <c r="W116" s="43"/>
      <c r="X116" s="43"/>
      <c r="Y116" s="43"/>
      <c r="Z116" s="43"/>
      <c r="AA116" s="59"/>
      <c r="AB116" s="59"/>
      <c r="AC116" s="59"/>
      <c r="AD116" s="59"/>
      <c r="AE116" s="59"/>
      <c r="AF116" s="59"/>
    </row>
    <row r="117" spans="1:32" x14ac:dyDescent="0.25">
      <c r="A117" s="43"/>
      <c r="B117" s="43"/>
      <c r="C117" s="43"/>
      <c r="D117" s="43"/>
      <c r="E117" s="43"/>
      <c r="F117" s="43"/>
      <c r="G117" s="43"/>
      <c r="H117" s="110"/>
      <c r="I117" s="110"/>
      <c r="J117" s="110"/>
      <c r="K117" s="43"/>
      <c r="L117" s="43"/>
      <c r="M117" s="43"/>
      <c r="N117" s="43"/>
      <c r="O117" s="43"/>
      <c r="P117" s="43"/>
      <c r="Q117" s="43"/>
      <c r="R117" s="43"/>
      <c r="S117" s="43"/>
      <c r="T117" s="43"/>
      <c r="U117" s="43"/>
      <c r="V117" s="43"/>
      <c r="W117" s="43"/>
      <c r="X117" s="43"/>
      <c r="Y117" s="43"/>
      <c r="Z117" s="43"/>
      <c r="AA117" s="59"/>
      <c r="AB117" s="59"/>
      <c r="AC117" s="59"/>
      <c r="AD117" s="59"/>
      <c r="AE117" s="59"/>
      <c r="AF117" s="59"/>
    </row>
    <row r="118" spans="1:32" x14ac:dyDescent="0.25">
      <c r="A118" s="43"/>
      <c r="B118" s="43"/>
      <c r="C118" s="43"/>
      <c r="D118" s="43"/>
      <c r="E118" s="43"/>
      <c r="F118" s="43"/>
      <c r="G118" s="43"/>
      <c r="H118" s="110"/>
      <c r="I118" s="110"/>
      <c r="J118" s="110"/>
      <c r="K118" s="43"/>
      <c r="L118" s="43"/>
      <c r="M118" s="43"/>
      <c r="N118" s="43"/>
      <c r="O118" s="43"/>
      <c r="P118" s="43"/>
      <c r="Q118" s="43"/>
      <c r="R118" s="43"/>
      <c r="S118" s="43"/>
      <c r="T118" s="43"/>
      <c r="U118" s="43"/>
      <c r="V118" s="43"/>
      <c r="W118" s="43"/>
      <c r="X118" s="43"/>
      <c r="Y118" s="43"/>
      <c r="Z118" s="43"/>
      <c r="AA118" s="59"/>
      <c r="AB118" s="59"/>
      <c r="AC118" s="59"/>
      <c r="AD118" s="59"/>
      <c r="AE118" s="59"/>
      <c r="AF118" s="59"/>
    </row>
    <row r="119" spans="1:32" x14ac:dyDescent="0.25">
      <c r="A119" s="43"/>
      <c r="B119" s="43"/>
      <c r="C119" s="43"/>
      <c r="D119" s="43"/>
      <c r="E119" s="43"/>
      <c r="F119" s="43"/>
      <c r="G119" s="43"/>
      <c r="H119" s="110"/>
      <c r="I119" s="110"/>
      <c r="J119" s="110"/>
      <c r="K119" s="43"/>
      <c r="L119" s="43"/>
      <c r="M119" s="43"/>
      <c r="N119" s="43"/>
      <c r="O119" s="43"/>
      <c r="P119" s="43"/>
      <c r="Q119" s="43"/>
      <c r="R119" s="43"/>
      <c r="S119" s="43"/>
      <c r="T119" s="43"/>
      <c r="U119" s="43"/>
      <c r="V119" s="43"/>
      <c r="W119" s="43"/>
      <c r="X119" s="43"/>
      <c r="Y119" s="43"/>
      <c r="Z119" s="43"/>
      <c r="AA119" s="59"/>
      <c r="AB119" s="59"/>
      <c r="AC119" s="59"/>
      <c r="AD119" s="59"/>
      <c r="AE119" s="59"/>
      <c r="AF119" s="59"/>
    </row>
    <row r="120" spans="1:32" x14ac:dyDescent="0.25">
      <c r="A120" s="43"/>
      <c r="B120" s="43"/>
      <c r="C120" s="43"/>
      <c r="D120" s="43"/>
      <c r="E120" s="43"/>
      <c r="F120" s="43"/>
      <c r="G120" s="43"/>
      <c r="H120" s="110"/>
      <c r="I120" s="110"/>
      <c r="J120" s="110"/>
      <c r="K120" s="43"/>
      <c r="L120" s="43"/>
      <c r="M120" s="43"/>
      <c r="N120" s="43"/>
      <c r="O120" s="43"/>
      <c r="P120" s="43"/>
      <c r="Q120" s="43"/>
      <c r="R120" s="43"/>
      <c r="S120" s="43"/>
      <c r="T120" s="43"/>
      <c r="U120" s="43"/>
      <c r="V120" s="43"/>
      <c r="W120" s="43"/>
      <c r="X120" s="43"/>
      <c r="Y120" s="43"/>
      <c r="Z120" s="43"/>
      <c r="AA120" s="59"/>
      <c r="AB120" s="59"/>
      <c r="AC120" s="59"/>
      <c r="AD120" s="59"/>
      <c r="AE120" s="59"/>
      <c r="AF120" s="59"/>
    </row>
    <row r="121" spans="1:32" x14ac:dyDescent="0.25">
      <c r="A121" s="43"/>
      <c r="B121" s="43"/>
      <c r="C121" s="43"/>
      <c r="D121" s="43"/>
      <c r="E121" s="43"/>
      <c r="F121" s="43"/>
      <c r="G121" s="43"/>
      <c r="H121" s="110"/>
      <c r="I121" s="110"/>
      <c r="J121" s="110"/>
      <c r="K121" s="43"/>
      <c r="L121" s="43"/>
      <c r="M121" s="43"/>
      <c r="N121" s="43"/>
      <c r="O121" s="43"/>
      <c r="P121" s="43"/>
      <c r="Q121" s="43"/>
      <c r="R121" s="43"/>
      <c r="S121" s="43"/>
      <c r="T121" s="43"/>
      <c r="U121" s="43"/>
      <c r="V121" s="43"/>
      <c r="W121" s="43"/>
      <c r="X121" s="43"/>
      <c r="Y121" s="43"/>
      <c r="Z121" s="43"/>
      <c r="AA121" s="59"/>
      <c r="AB121" s="59"/>
      <c r="AC121" s="59"/>
      <c r="AD121" s="59"/>
      <c r="AE121" s="59"/>
      <c r="AF121" s="59"/>
    </row>
    <row r="122" spans="1:32" x14ac:dyDescent="0.25">
      <c r="A122" s="43"/>
      <c r="B122" s="43"/>
      <c r="C122" s="43"/>
      <c r="D122" s="43"/>
      <c r="E122" s="43"/>
      <c r="F122" s="43"/>
      <c r="G122" s="43"/>
      <c r="H122" s="110"/>
      <c r="I122" s="110"/>
      <c r="J122" s="110"/>
      <c r="K122" s="43"/>
      <c r="L122" s="43"/>
      <c r="M122" s="43"/>
      <c r="N122" s="43"/>
      <c r="O122" s="43"/>
      <c r="P122" s="43"/>
      <c r="Q122" s="43"/>
      <c r="R122" s="43"/>
      <c r="S122" s="43"/>
      <c r="T122" s="43"/>
      <c r="U122" s="43"/>
      <c r="V122" s="43"/>
      <c r="W122" s="43"/>
      <c r="X122" s="43"/>
      <c r="Y122" s="43"/>
      <c r="Z122" s="43"/>
      <c r="AA122" s="59"/>
      <c r="AB122" s="59"/>
      <c r="AC122" s="59"/>
      <c r="AD122" s="59"/>
      <c r="AE122" s="59"/>
      <c r="AF122" s="59"/>
    </row>
    <row r="123" spans="1:32" x14ac:dyDescent="0.25">
      <c r="A123" s="43"/>
      <c r="B123" s="43"/>
      <c r="C123" s="43"/>
      <c r="D123" s="43"/>
      <c r="E123" s="43"/>
      <c r="F123" s="43"/>
      <c r="G123" s="43"/>
      <c r="H123" s="110"/>
      <c r="I123" s="110"/>
      <c r="J123" s="110"/>
      <c r="K123" s="43"/>
      <c r="L123" s="43"/>
      <c r="M123" s="43"/>
      <c r="N123" s="43"/>
      <c r="O123" s="43"/>
      <c r="P123" s="43"/>
      <c r="Q123" s="43"/>
      <c r="R123" s="43"/>
      <c r="S123" s="43"/>
      <c r="T123" s="43"/>
      <c r="U123" s="43"/>
      <c r="V123" s="43"/>
      <c r="W123" s="43"/>
      <c r="X123" s="43"/>
      <c r="Y123" s="43"/>
      <c r="Z123" s="43"/>
      <c r="AA123" s="59"/>
      <c r="AB123" s="59"/>
      <c r="AC123" s="59"/>
      <c r="AD123" s="59"/>
      <c r="AE123" s="59"/>
      <c r="AF123" s="59"/>
    </row>
    <row r="124" spans="1:32" x14ac:dyDescent="0.25">
      <c r="A124" s="43"/>
      <c r="B124" s="43"/>
      <c r="C124" s="43"/>
      <c r="D124" s="43"/>
      <c r="E124" s="43"/>
      <c r="F124" s="43"/>
      <c r="G124" s="43"/>
      <c r="H124" s="110"/>
      <c r="I124" s="110"/>
      <c r="J124" s="110"/>
      <c r="K124" s="43"/>
      <c r="L124" s="43"/>
      <c r="M124" s="43"/>
      <c r="N124" s="43"/>
      <c r="O124" s="43"/>
      <c r="P124" s="43"/>
      <c r="Q124" s="43"/>
      <c r="R124" s="43"/>
      <c r="S124" s="43"/>
      <c r="T124" s="43"/>
      <c r="U124" s="43"/>
      <c r="V124" s="43"/>
      <c r="W124" s="43"/>
      <c r="X124" s="43"/>
      <c r="Y124" s="43"/>
      <c r="Z124" s="43"/>
      <c r="AA124" s="59"/>
      <c r="AB124" s="59"/>
      <c r="AC124" s="59"/>
      <c r="AD124" s="59"/>
      <c r="AE124" s="59"/>
      <c r="AF124" s="59"/>
    </row>
    <row r="125" spans="1:32" x14ac:dyDescent="0.25">
      <c r="A125" s="43"/>
      <c r="B125" s="43"/>
      <c r="C125" s="43"/>
      <c r="D125" s="43"/>
      <c r="E125" s="43"/>
      <c r="F125" s="43"/>
      <c r="G125" s="43"/>
      <c r="H125" s="110"/>
      <c r="I125" s="110"/>
      <c r="J125" s="110"/>
      <c r="K125" s="43"/>
      <c r="L125" s="43"/>
      <c r="M125" s="43"/>
      <c r="N125" s="43"/>
      <c r="O125" s="43"/>
      <c r="P125" s="43"/>
      <c r="Q125" s="43"/>
      <c r="R125" s="43"/>
      <c r="S125" s="43"/>
      <c r="T125" s="43"/>
      <c r="U125" s="43"/>
      <c r="V125" s="43"/>
      <c r="W125" s="43"/>
      <c r="X125" s="43"/>
      <c r="Y125" s="43"/>
      <c r="Z125" s="43"/>
      <c r="AA125" s="59"/>
      <c r="AB125" s="59"/>
      <c r="AC125" s="59"/>
      <c r="AD125" s="59"/>
      <c r="AE125" s="59"/>
      <c r="AF125" s="59"/>
    </row>
    <row r="126" spans="1:32" x14ac:dyDescent="0.25">
      <c r="A126" s="43"/>
      <c r="B126" s="43"/>
      <c r="C126" s="43"/>
      <c r="D126" s="43"/>
      <c r="E126" s="43"/>
      <c r="F126" s="43"/>
      <c r="G126" s="43"/>
      <c r="H126" s="110"/>
      <c r="I126" s="110"/>
      <c r="J126" s="110"/>
      <c r="K126" s="43"/>
      <c r="L126" s="43"/>
      <c r="M126" s="43"/>
      <c r="N126" s="43"/>
      <c r="O126" s="43"/>
      <c r="P126" s="43"/>
      <c r="Q126" s="43"/>
      <c r="R126" s="43"/>
      <c r="S126" s="43"/>
      <c r="T126" s="43"/>
      <c r="U126" s="43"/>
      <c r="V126" s="43"/>
      <c r="W126" s="43"/>
      <c r="X126" s="43"/>
      <c r="Y126" s="43"/>
      <c r="Z126" s="43"/>
      <c r="AA126" s="59"/>
      <c r="AB126" s="59"/>
      <c r="AC126" s="59"/>
      <c r="AD126" s="59"/>
      <c r="AE126" s="59"/>
      <c r="AF126" s="59"/>
    </row>
    <row r="127" spans="1:32" x14ac:dyDescent="0.25">
      <c r="A127" s="43"/>
      <c r="B127" s="43"/>
      <c r="C127" s="43"/>
      <c r="D127" s="43"/>
      <c r="E127" s="43"/>
      <c r="F127" s="43"/>
      <c r="G127" s="43"/>
      <c r="H127" s="110"/>
      <c r="I127" s="110"/>
      <c r="J127" s="110"/>
      <c r="K127" s="43"/>
      <c r="L127" s="43"/>
      <c r="M127" s="43"/>
      <c r="N127" s="43"/>
      <c r="O127" s="43"/>
      <c r="P127" s="43"/>
      <c r="Q127" s="43"/>
      <c r="R127" s="43"/>
      <c r="S127" s="43"/>
      <c r="T127" s="43"/>
      <c r="U127" s="43"/>
      <c r="V127" s="43"/>
      <c r="W127" s="43"/>
      <c r="X127" s="43"/>
      <c r="Y127" s="43"/>
      <c r="Z127" s="43"/>
      <c r="AA127" s="59"/>
      <c r="AB127" s="59"/>
      <c r="AC127" s="59"/>
      <c r="AD127" s="59"/>
      <c r="AE127" s="59"/>
      <c r="AF127" s="59"/>
    </row>
    <row r="128" spans="1:32" x14ac:dyDescent="0.25">
      <c r="A128" s="43"/>
      <c r="B128" s="43"/>
      <c r="C128" s="43"/>
      <c r="D128" s="43"/>
      <c r="E128" s="43"/>
      <c r="F128" s="43"/>
      <c r="G128" s="43"/>
      <c r="H128" s="110"/>
      <c r="I128" s="110"/>
      <c r="J128" s="110"/>
      <c r="K128" s="43"/>
      <c r="L128" s="43"/>
      <c r="M128" s="43"/>
      <c r="N128" s="43"/>
      <c r="O128" s="43"/>
      <c r="P128" s="43"/>
      <c r="Q128" s="43"/>
      <c r="R128" s="43"/>
      <c r="S128" s="43"/>
      <c r="T128" s="43"/>
      <c r="U128" s="43"/>
      <c r="V128" s="43"/>
      <c r="W128" s="43"/>
      <c r="X128" s="43"/>
      <c r="Y128" s="43"/>
      <c r="Z128" s="43"/>
      <c r="AA128" s="59"/>
      <c r="AB128" s="59"/>
      <c r="AC128" s="59"/>
      <c r="AD128" s="59"/>
      <c r="AE128" s="59"/>
      <c r="AF128" s="59"/>
    </row>
    <row r="129" spans="1:32" x14ac:dyDescent="0.25">
      <c r="A129" s="43"/>
      <c r="B129" s="43"/>
      <c r="C129" s="43"/>
      <c r="D129" s="43"/>
      <c r="E129" s="43"/>
      <c r="F129" s="43"/>
      <c r="G129" s="43"/>
      <c r="H129" s="110"/>
      <c r="I129" s="110"/>
      <c r="J129" s="110"/>
      <c r="K129" s="43"/>
      <c r="L129" s="43"/>
      <c r="M129" s="43"/>
      <c r="N129" s="43"/>
      <c r="O129" s="43"/>
      <c r="P129" s="43"/>
      <c r="Q129" s="43"/>
      <c r="R129" s="43"/>
      <c r="S129" s="43"/>
      <c r="T129" s="43"/>
      <c r="U129" s="43"/>
      <c r="V129" s="43"/>
      <c r="W129" s="43"/>
      <c r="X129" s="43"/>
      <c r="Y129" s="43"/>
      <c r="Z129" s="43"/>
      <c r="AA129" s="59"/>
      <c r="AB129" s="59"/>
      <c r="AC129" s="59"/>
      <c r="AD129" s="59"/>
      <c r="AE129" s="59"/>
      <c r="AF129" s="59"/>
    </row>
    <row r="130" spans="1:32" x14ac:dyDescent="0.25">
      <c r="A130" s="43"/>
      <c r="B130" s="43"/>
      <c r="C130" s="43"/>
      <c r="D130" s="43"/>
      <c r="E130" s="43"/>
      <c r="F130" s="43"/>
      <c r="G130" s="43"/>
      <c r="H130" s="110"/>
      <c r="I130" s="110"/>
      <c r="J130" s="110"/>
      <c r="K130" s="43"/>
      <c r="L130" s="43"/>
      <c r="M130" s="43"/>
      <c r="N130" s="43"/>
      <c r="O130" s="43"/>
      <c r="P130" s="43"/>
      <c r="Q130" s="43"/>
      <c r="R130" s="43"/>
      <c r="S130" s="43"/>
      <c r="T130" s="43"/>
      <c r="U130" s="43"/>
      <c r="V130" s="43"/>
      <c r="W130" s="43"/>
      <c r="X130" s="43"/>
      <c r="Y130" s="43"/>
      <c r="Z130" s="43"/>
      <c r="AA130" s="59"/>
      <c r="AB130" s="59"/>
      <c r="AC130" s="59"/>
      <c r="AD130" s="59"/>
      <c r="AE130" s="59"/>
      <c r="AF130" s="59"/>
    </row>
    <row r="131" spans="1:32" x14ac:dyDescent="0.25">
      <c r="A131" s="43"/>
      <c r="B131" s="43"/>
      <c r="C131" s="43"/>
      <c r="D131" s="43"/>
      <c r="E131" s="43"/>
      <c r="F131" s="43"/>
      <c r="G131" s="43"/>
      <c r="H131" s="110"/>
      <c r="I131" s="110"/>
      <c r="J131" s="110"/>
      <c r="K131" s="43"/>
      <c r="L131" s="43"/>
      <c r="M131" s="43"/>
      <c r="N131" s="43"/>
      <c r="O131" s="43"/>
      <c r="P131" s="43"/>
      <c r="Q131" s="43"/>
      <c r="R131" s="43"/>
      <c r="S131" s="43"/>
      <c r="T131" s="43"/>
      <c r="U131" s="43"/>
      <c r="V131" s="43"/>
      <c r="W131" s="43"/>
      <c r="X131" s="43"/>
      <c r="Y131" s="43"/>
      <c r="Z131" s="43"/>
      <c r="AA131" s="59"/>
      <c r="AB131" s="59"/>
      <c r="AC131" s="59"/>
      <c r="AD131" s="59"/>
      <c r="AE131" s="59"/>
      <c r="AF131" s="59"/>
    </row>
    <row r="132" spans="1:32" x14ac:dyDescent="0.25">
      <c r="A132" s="43"/>
      <c r="B132" s="43"/>
      <c r="C132" s="43"/>
      <c r="D132" s="43"/>
      <c r="E132" s="43"/>
      <c r="F132" s="43"/>
      <c r="G132" s="43"/>
      <c r="H132" s="110"/>
      <c r="I132" s="110"/>
      <c r="J132" s="110"/>
      <c r="K132" s="43"/>
      <c r="L132" s="43"/>
      <c r="M132" s="43"/>
      <c r="N132" s="43"/>
      <c r="O132" s="43"/>
      <c r="P132" s="43"/>
      <c r="Q132" s="43"/>
      <c r="R132" s="43"/>
      <c r="S132" s="43"/>
      <c r="T132" s="43"/>
      <c r="U132" s="43"/>
      <c r="V132" s="43"/>
      <c r="W132" s="43"/>
      <c r="X132" s="43"/>
      <c r="Y132" s="43"/>
      <c r="Z132" s="43"/>
      <c r="AA132" s="59"/>
      <c r="AB132" s="59"/>
      <c r="AC132" s="59"/>
      <c r="AD132" s="59"/>
      <c r="AE132" s="59"/>
      <c r="AF132" s="59"/>
    </row>
    <row r="133" spans="1:32" x14ac:dyDescent="0.25">
      <c r="A133" s="43"/>
      <c r="B133" s="43"/>
      <c r="C133" s="43"/>
      <c r="D133" s="43"/>
      <c r="E133" s="43"/>
      <c r="F133" s="43"/>
      <c r="G133" s="43"/>
      <c r="H133" s="110"/>
      <c r="I133" s="110"/>
      <c r="J133" s="110"/>
      <c r="K133" s="43"/>
      <c r="L133" s="43"/>
      <c r="M133" s="43"/>
      <c r="N133" s="43"/>
      <c r="O133" s="43"/>
      <c r="P133" s="43"/>
      <c r="Q133" s="43"/>
      <c r="R133" s="43"/>
      <c r="S133" s="43"/>
      <c r="T133" s="43"/>
      <c r="U133" s="43"/>
      <c r="V133" s="43"/>
      <c r="W133" s="43"/>
      <c r="X133" s="43"/>
      <c r="Y133" s="43"/>
      <c r="Z133" s="43"/>
    </row>
    <row r="134" spans="1:32" x14ac:dyDescent="0.25">
      <c r="A134" s="43"/>
      <c r="B134" s="43"/>
      <c r="C134" s="43"/>
      <c r="D134" s="43"/>
      <c r="E134" s="43"/>
      <c r="F134" s="43"/>
      <c r="G134" s="43"/>
      <c r="H134" s="110"/>
      <c r="I134" s="110"/>
      <c r="J134" s="110"/>
      <c r="K134" s="43"/>
      <c r="L134" s="43"/>
      <c r="M134" s="43"/>
      <c r="N134" s="43"/>
      <c r="O134" s="43"/>
      <c r="P134" s="43"/>
      <c r="Q134" s="43"/>
      <c r="R134" s="43"/>
      <c r="S134" s="43"/>
      <c r="T134" s="43"/>
      <c r="U134" s="43"/>
      <c r="V134" s="43"/>
      <c r="W134" s="43"/>
      <c r="X134" s="43"/>
      <c r="Y134" s="43"/>
      <c r="Z134" s="43"/>
    </row>
    <row r="135" spans="1:32" x14ac:dyDescent="0.25">
      <c r="A135" s="43"/>
      <c r="B135" s="43"/>
      <c r="C135" s="43"/>
      <c r="D135" s="43"/>
      <c r="E135" s="43"/>
      <c r="F135" s="43"/>
      <c r="G135" s="43"/>
      <c r="H135" s="110"/>
      <c r="I135" s="110"/>
      <c r="J135" s="110"/>
      <c r="K135" s="43"/>
      <c r="L135" s="43"/>
      <c r="M135" s="43"/>
      <c r="N135" s="43"/>
      <c r="O135" s="43"/>
      <c r="P135" s="43"/>
      <c r="Q135" s="43"/>
      <c r="R135" s="43"/>
      <c r="S135" s="43"/>
      <c r="T135" s="43"/>
      <c r="U135" s="43"/>
      <c r="V135" s="43"/>
      <c r="W135" s="43"/>
      <c r="X135" s="43"/>
      <c r="Y135" s="43"/>
      <c r="Z135" s="43"/>
    </row>
    <row r="136" spans="1:32" x14ac:dyDescent="0.25">
      <c r="A136" s="43"/>
      <c r="B136" s="43"/>
      <c r="C136" s="43"/>
      <c r="D136" s="43"/>
      <c r="E136" s="43"/>
      <c r="F136" s="43"/>
      <c r="G136" s="43"/>
      <c r="H136" s="110"/>
      <c r="I136" s="110"/>
      <c r="J136" s="110"/>
      <c r="K136" s="43"/>
      <c r="L136" s="43"/>
      <c r="M136" s="43"/>
      <c r="N136" s="43"/>
      <c r="O136" s="43"/>
      <c r="P136" s="43"/>
      <c r="Q136" s="43"/>
      <c r="R136" s="43"/>
      <c r="S136" s="43"/>
      <c r="T136" s="43"/>
      <c r="U136" s="43"/>
      <c r="V136" s="43"/>
      <c r="W136" s="43"/>
      <c r="X136" s="43"/>
      <c r="Y136" s="43"/>
      <c r="Z136" s="43"/>
    </row>
    <row r="137" spans="1:32" x14ac:dyDescent="0.25">
      <c r="A137" s="43"/>
      <c r="B137" s="43"/>
      <c r="C137" s="43"/>
      <c r="D137" s="43"/>
      <c r="E137" s="43"/>
      <c r="F137" s="43"/>
      <c r="G137" s="43"/>
      <c r="H137" s="110"/>
      <c r="I137" s="110"/>
      <c r="J137" s="110"/>
      <c r="K137" s="43"/>
      <c r="L137" s="43"/>
      <c r="M137" s="43"/>
      <c r="N137" s="43"/>
      <c r="O137" s="43"/>
      <c r="P137" s="43"/>
      <c r="Q137" s="43"/>
      <c r="R137" s="43"/>
      <c r="S137" s="43"/>
      <c r="T137" s="43"/>
      <c r="U137" s="43"/>
      <c r="V137" s="43"/>
      <c r="W137" s="43"/>
      <c r="X137" s="43"/>
      <c r="Y137" s="43"/>
      <c r="Z137" s="43"/>
    </row>
    <row r="138" spans="1:32" x14ac:dyDescent="0.25">
      <c r="A138" s="43"/>
      <c r="B138" s="43"/>
      <c r="C138" s="43"/>
      <c r="D138" s="43"/>
      <c r="E138" s="43"/>
      <c r="F138" s="43"/>
      <c r="G138" s="43"/>
      <c r="H138" s="110"/>
      <c r="I138" s="110"/>
      <c r="J138" s="110"/>
      <c r="K138" s="43"/>
      <c r="L138" s="43"/>
      <c r="M138" s="43"/>
      <c r="N138" s="43"/>
      <c r="O138" s="43"/>
      <c r="P138" s="43"/>
      <c r="Q138" s="43"/>
      <c r="R138" s="43"/>
      <c r="S138" s="43"/>
      <c r="T138" s="43"/>
      <c r="U138" s="43"/>
      <c r="V138" s="43"/>
      <c r="W138" s="43"/>
      <c r="X138" s="43"/>
      <c r="Y138" s="43"/>
      <c r="Z138" s="43"/>
    </row>
    <row r="139" spans="1:32" x14ac:dyDescent="0.25">
      <c r="A139" s="43"/>
      <c r="B139" s="43"/>
      <c r="C139" s="43"/>
      <c r="D139" s="43"/>
      <c r="E139" s="43"/>
      <c r="F139" s="43"/>
      <c r="G139" s="43"/>
      <c r="H139" s="110"/>
      <c r="I139" s="110"/>
      <c r="J139" s="110"/>
      <c r="K139" s="43"/>
      <c r="L139" s="43"/>
      <c r="M139" s="43"/>
      <c r="N139" s="43"/>
      <c r="O139" s="43"/>
      <c r="P139" s="43"/>
      <c r="Q139" s="43"/>
      <c r="R139" s="43"/>
      <c r="S139" s="43"/>
      <c r="T139" s="43"/>
      <c r="U139" s="43"/>
      <c r="V139" s="43"/>
      <c r="W139" s="43"/>
      <c r="X139" s="43"/>
      <c r="Y139" s="43"/>
      <c r="Z139" s="43"/>
    </row>
    <row r="140" spans="1:32" x14ac:dyDescent="0.25">
      <c r="A140" s="43"/>
      <c r="B140" s="43"/>
      <c r="C140" s="43"/>
      <c r="D140" s="43"/>
      <c r="E140" s="43"/>
      <c r="F140" s="43"/>
      <c r="G140" s="43"/>
      <c r="H140" s="110"/>
      <c r="I140" s="110"/>
      <c r="J140" s="110"/>
      <c r="K140" s="43"/>
      <c r="L140" s="43"/>
      <c r="M140" s="43"/>
      <c r="N140" s="43"/>
      <c r="O140" s="43"/>
      <c r="P140" s="43"/>
      <c r="Q140" s="43"/>
      <c r="R140" s="43"/>
      <c r="S140" s="43"/>
      <c r="T140" s="43"/>
      <c r="U140" s="43"/>
      <c r="V140" s="43"/>
      <c r="W140" s="43"/>
      <c r="X140" s="43"/>
      <c r="Y140" s="43"/>
      <c r="Z140" s="43"/>
    </row>
    <row r="141" spans="1:32" x14ac:dyDescent="0.25">
      <c r="A141" s="43"/>
      <c r="B141" s="43"/>
      <c r="C141" s="43"/>
      <c r="D141" s="43"/>
      <c r="E141" s="43"/>
      <c r="F141" s="43"/>
      <c r="G141" s="43"/>
      <c r="H141" s="110"/>
      <c r="I141" s="110"/>
      <c r="J141" s="110"/>
      <c r="K141" s="43"/>
      <c r="L141" s="43"/>
      <c r="M141" s="43"/>
      <c r="N141" s="43"/>
      <c r="O141" s="43"/>
      <c r="P141" s="43"/>
      <c r="Q141" s="43"/>
      <c r="R141" s="43"/>
      <c r="S141" s="43"/>
      <c r="T141" s="43"/>
      <c r="U141" s="43"/>
      <c r="V141" s="43"/>
      <c r="W141" s="43"/>
      <c r="X141" s="43"/>
      <c r="Y141" s="43"/>
      <c r="Z141" s="43"/>
    </row>
    <row r="142" spans="1:32" x14ac:dyDescent="0.25">
      <c r="A142" s="43"/>
      <c r="B142" s="43"/>
      <c r="C142" s="43"/>
      <c r="D142" s="43"/>
      <c r="E142" s="43"/>
      <c r="F142" s="43"/>
      <c r="G142" s="43"/>
      <c r="H142" s="110"/>
      <c r="I142" s="110"/>
      <c r="J142" s="110"/>
      <c r="K142" s="43"/>
      <c r="L142" s="43"/>
      <c r="M142" s="43"/>
      <c r="N142" s="43"/>
      <c r="O142" s="43"/>
      <c r="P142" s="43"/>
      <c r="Q142" s="43"/>
      <c r="R142" s="43"/>
      <c r="S142" s="43"/>
      <c r="T142" s="43"/>
      <c r="U142" s="43"/>
      <c r="V142" s="43"/>
      <c r="W142" s="43"/>
      <c r="X142" s="43"/>
      <c r="Y142" s="43"/>
      <c r="Z142" s="43"/>
    </row>
    <row r="143" spans="1:32" x14ac:dyDescent="0.25">
      <c r="A143" s="43"/>
      <c r="B143" s="43"/>
      <c r="C143" s="43"/>
      <c r="D143" s="43"/>
      <c r="E143" s="43"/>
      <c r="F143" s="43"/>
      <c r="G143" s="43"/>
      <c r="H143" s="110"/>
      <c r="I143" s="110"/>
      <c r="J143" s="110"/>
      <c r="K143" s="43"/>
      <c r="L143" s="43"/>
      <c r="M143" s="43"/>
      <c r="N143" s="43"/>
      <c r="O143" s="43"/>
      <c r="P143" s="43"/>
      <c r="Q143" s="43"/>
      <c r="R143" s="43"/>
      <c r="S143" s="43"/>
      <c r="T143" s="43"/>
      <c r="U143" s="43"/>
      <c r="V143" s="43"/>
      <c r="W143" s="43"/>
      <c r="X143" s="43"/>
      <c r="Y143" s="43"/>
      <c r="Z143" s="43"/>
    </row>
    <row r="144" spans="1:32" x14ac:dyDescent="0.25">
      <c r="A144" s="43"/>
      <c r="B144" s="43"/>
      <c r="C144" s="43"/>
      <c r="D144" s="43"/>
      <c r="E144" s="43"/>
      <c r="F144" s="43"/>
      <c r="G144" s="43"/>
      <c r="H144" s="110"/>
      <c r="I144" s="110"/>
      <c r="J144" s="110"/>
      <c r="K144" s="43"/>
      <c r="L144" s="43"/>
      <c r="M144" s="43"/>
      <c r="N144" s="43"/>
      <c r="O144" s="43"/>
      <c r="P144" s="43"/>
      <c r="Q144" s="43"/>
      <c r="R144" s="43"/>
      <c r="S144" s="43"/>
      <c r="T144" s="43"/>
      <c r="U144" s="43"/>
      <c r="V144" s="43"/>
      <c r="W144" s="43"/>
      <c r="X144" s="43"/>
      <c r="Y144" s="43"/>
      <c r="Z144" s="43"/>
    </row>
    <row r="145" spans="1:26" x14ac:dyDescent="0.25">
      <c r="A145" s="43"/>
      <c r="B145" s="43"/>
      <c r="C145" s="43"/>
      <c r="D145" s="43"/>
      <c r="E145" s="43"/>
      <c r="F145" s="43"/>
      <c r="G145" s="43"/>
      <c r="H145" s="110"/>
      <c r="I145" s="110"/>
      <c r="J145" s="110"/>
      <c r="K145" s="43"/>
      <c r="L145" s="43"/>
      <c r="M145" s="43"/>
      <c r="N145" s="43"/>
      <c r="O145" s="43"/>
      <c r="P145" s="43"/>
      <c r="Q145" s="43"/>
      <c r="R145" s="43"/>
      <c r="S145" s="43"/>
      <c r="T145" s="43"/>
      <c r="U145" s="43"/>
      <c r="V145" s="43"/>
      <c r="W145" s="43"/>
      <c r="X145" s="43"/>
      <c r="Y145" s="43"/>
      <c r="Z145" s="43"/>
    </row>
    <row r="146" spans="1:26" x14ac:dyDescent="0.25">
      <c r="A146" s="43"/>
      <c r="B146" s="43"/>
      <c r="C146" s="43"/>
      <c r="D146" s="43"/>
      <c r="E146" s="43"/>
      <c r="F146" s="43"/>
      <c r="G146" s="43"/>
      <c r="H146" s="110"/>
      <c r="I146" s="110"/>
      <c r="J146" s="110"/>
      <c r="K146" s="43"/>
      <c r="L146" s="43"/>
      <c r="M146" s="43"/>
      <c r="N146" s="43"/>
      <c r="O146" s="43"/>
      <c r="P146" s="43"/>
      <c r="Q146" s="43"/>
      <c r="R146" s="43"/>
      <c r="S146" s="43"/>
      <c r="T146" s="43"/>
      <c r="U146" s="43"/>
      <c r="V146" s="43"/>
      <c r="W146" s="43"/>
      <c r="X146" s="43"/>
      <c r="Y146" s="43"/>
      <c r="Z146" s="43"/>
    </row>
    <row r="147" spans="1:26" x14ac:dyDescent="0.25">
      <c r="A147" s="43"/>
      <c r="B147" s="43"/>
      <c r="C147" s="43"/>
      <c r="D147" s="43"/>
      <c r="E147" s="43"/>
      <c r="F147" s="43"/>
      <c r="G147" s="43"/>
      <c r="H147" s="110"/>
      <c r="I147" s="110"/>
      <c r="J147" s="110"/>
      <c r="K147" s="43"/>
      <c r="L147" s="43"/>
      <c r="M147" s="43"/>
      <c r="N147" s="43"/>
      <c r="O147" s="43"/>
      <c r="P147" s="43"/>
      <c r="Q147" s="43"/>
      <c r="R147" s="43"/>
      <c r="S147" s="43"/>
      <c r="T147" s="43"/>
      <c r="U147" s="43"/>
      <c r="V147" s="43"/>
      <c r="W147" s="43"/>
      <c r="X147" s="43"/>
      <c r="Y147" s="43"/>
      <c r="Z147" s="43"/>
    </row>
    <row r="148" spans="1:26" x14ac:dyDescent="0.25">
      <c r="A148" s="43"/>
      <c r="B148" s="43"/>
      <c r="C148" s="43"/>
      <c r="D148" s="43"/>
      <c r="E148" s="43"/>
      <c r="F148" s="43"/>
      <c r="G148" s="43"/>
      <c r="H148" s="110"/>
      <c r="I148" s="110"/>
      <c r="J148" s="110"/>
      <c r="K148" s="43"/>
      <c r="L148" s="43"/>
      <c r="M148" s="43"/>
      <c r="N148" s="43"/>
      <c r="O148" s="43"/>
      <c r="P148" s="43"/>
      <c r="Q148" s="43"/>
      <c r="R148" s="43"/>
      <c r="S148" s="43"/>
      <c r="T148" s="43"/>
      <c r="U148" s="43"/>
      <c r="V148" s="43"/>
      <c r="W148" s="43"/>
      <c r="X148" s="43"/>
      <c r="Y148" s="43"/>
      <c r="Z148" s="43"/>
    </row>
    <row r="149" spans="1:26" x14ac:dyDescent="0.25">
      <c r="A149" s="43"/>
      <c r="B149" s="43"/>
      <c r="C149" s="43"/>
      <c r="D149" s="43"/>
      <c r="E149" s="43"/>
      <c r="F149" s="43"/>
      <c r="G149" s="43"/>
      <c r="H149" s="110"/>
      <c r="I149" s="110"/>
      <c r="J149" s="110"/>
      <c r="K149" s="43"/>
      <c r="L149" s="43"/>
      <c r="M149" s="43"/>
      <c r="N149" s="43"/>
      <c r="O149" s="43"/>
      <c r="P149" s="43"/>
      <c r="Q149" s="43"/>
      <c r="R149" s="43"/>
      <c r="S149" s="43"/>
      <c r="T149" s="43"/>
      <c r="U149" s="43"/>
      <c r="V149" s="43"/>
      <c r="W149" s="43"/>
      <c r="X149" s="43"/>
      <c r="Y149" s="43"/>
      <c r="Z149" s="43"/>
    </row>
    <row r="150" spans="1:26" x14ac:dyDescent="0.25">
      <c r="A150" s="43"/>
      <c r="B150" s="43"/>
      <c r="C150" s="43"/>
      <c r="D150" s="43"/>
      <c r="E150" s="43"/>
      <c r="F150" s="43"/>
      <c r="G150" s="43"/>
      <c r="H150" s="110"/>
      <c r="I150" s="110"/>
      <c r="J150" s="110"/>
      <c r="K150" s="43"/>
      <c r="L150" s="43"/>
      <c r="M150" s="43"/>
      <c r="N150" s="43"/>
      <c r="O150" s="43"/>
      <c r="P150" s="43"/>
      <c r="Q150" s="43"/>
      <c r="R150" s="43"/>
      <c r="S150" s="43"/>
      <c r="T150" s="43"/>
      <c r="U150" s="43"/>
      <c r="V150" s="43"/>
      <c r="W150" s="43"/>
      <c r="X150" s="43"/>
      <c r="Y150" s="43"/>
      <c r="Z150" s="43"/>
    </row>
    <row r="151" spans="1:26" x14ac:dyDescent="0.25">
      <c r="A151" s="43"/>
      <c r="B151" s="43"/>
      <c r="C151" s="43"/>
      <c r="D151" s="43"/>
      <c r="E151" s="43"/>
      <c r="F151" s="43"/>
      <c r="G151" s="43"/>
      <c r="H151" s="110"/>
      <c r="I151" s="110"/>
      <c r="J151" s="110"/>
      <c r="K151" s="43"/>
      <c r="L151" s="43"/>
      <c r="M151" s="43"/>
      <c r="N151" s="43"/>
      <c r="O151" s="43"/>
      <c r="P151" s="43"/>
      <c r="Q151" s="43"/>
      <c r="R151" s="43"/>
      <c r="S151" s="43"/>
      <c r="T151" s="43"/>
      <c r="U151" s="43"/>
      <c r="V151" s="43"/>
      <c r="W151" s="43"/>
      <c r="X151" s="43"/>
      <c r="Y151" s="43"/>
      <c r="Z151" s="43"/>
    </row>
    <row r="152" spans="1:26" x14ac:dyDescent="0.25">
      <c r="A152" s="43"/>
      <c r="B152" s="43"/>
      <c r="C152" s="43"/>
      <c r="D152" s="43"/>
      <c r="E152" s="43"/>
      <c r="F152" s="43"/>
      <c r="G152" s="43"/>
      <c r="H152" s="110"/>
      <c r="I152" s="110"/>
      <c r="J152" s="110"/>
      <c r="K152" s="43"/>
      <c r="L152" s="43"/>
      <c r="M152" s="43"/>
      <c r="N152" s="43"/>
      <c r="O152" s="43"/>
      <c r="P152" s="43"/>
      <c r="Q152" s="43"/>
      <c r="R152" s="43"/>
      <c r="S152" s="43"/>
      <c r="T152" s="43"/>
      <c r="U152" s="43"/>
      <c r="V152" s="43"/>
      <c r="W152" s="43"/>
      <c r="X152" s="43"/>
      <c r="Y152" s="43"/>
      <c r="Z152" s="43"/>
    </row>
    <row r="153" spans="1:26" x14ac:dyDescent="0.25">
      <c r="A153" s="43"/>
      <c r="B153" s="43"/>
      <c r="C153" s="43"/>
      <c r="D153" s="43"/>
      <c r="E153" s="43"/>
      <c r="F153" s="43"/>
      <c r="G153" s="43"/>
      <c r="H153" s="110"/>
      <c r="I153" s="110"/>
      <c r="J153" s="110"/>
      <c r="K153" s="43"/>
      <c r="L153" s="43"/>
      <c r="M153" s="43"/>
      <c r="N153" s="43"/>
      <c r="O153" s="43"/>
      <c r="P153" s="43"/>
      <c r="Q153" s="43"/>
      <c r="R153" s="43"/>
      <c r="S153" s="43"/>
      <c r="T153" s="43"/>
      <c r="U153" s="43"/>
      <c r="V153" s="43"/>
      <c r="W153" s="43"/>
      <c r="X153" s="43"/>
      <c r="Y153" s="43"/>
      <c r="Z153" s="43"/>
    </row>
    <row r="154" spans="1:26" x14ac:dyDescent="0.25">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c r="Y154" s="43"/>
      <c r="Z154" s="43"/>
    </row>
    <row r="155" spans="1:26" x14ac:dyDescent="0.25">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c r="Y155" s="43"/>
      <c r="Z155" s="43"/>
    </row>
    <row r="156" spans="1:26" x14ac:dyDescent="0.25">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c r="Y156" s="43"/>
      <c r="Z156" s="43"/>
    </row>
    <row r="157" spans="1:26" x14ac:dyDescent="0.25">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c r="Y157" s="43"/>
      <c r="Z157" s="43"/>
    </row>
    <row r="158" spans="1:26" x14ac:dyDescent="0.25">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c r="Y158" s="43"/>
      <c r="Z158" s="43"/>
    </row>
    <row r="159" spans="1:26" x14ac:dyDescent="0.25">
      <c r="A159" s="43"/>
      <c r="B159" s="43"/>
      <c r="C159" s="43"/>
      <c r="D159" s="43"/>
      <c r="E159" s="43"/>
      <c r="F159" s="43"/>
      <c r="G159" s="43"/>
      <c r="H159" s="43"/>
      <c r="I159" s="43"/>
      <c r="J159" s="43"/>
      <c r="K159" s="43"/>
      <c r="L159" s="43"/>
      <c r="M159" s="43"/>
      <c r="N159" s="43"/>
      <c r="O159" s="43"/>
      <c r="P159" s="43"/>
      <c r="Q159" s="43"/>
      <c r="R159" s="43"/>
      <c r="S159" s="43"/>
      <c r="T159" s="43"/>
      <c r="U159" s="43"/>
      <c r="V159" s="43"/>
      <c r="W159" s="43"/>
      <c r="X159" s="43"/>
      <c r="Y159" s="43"/>
      <c r="Z159" s="43"/>
    </row>
    <row r="160" spans="1:26" x14ac:dyDescent="0.25">
      <c r="A160" s="43"/>
      <c r="B160" s="43"/>
      <c r="C160" s="43"/>
      <c r="D160" s="43"/>
      <c r="E160" s="43"/>
      <c r="F160" s="43"/>
      <c r="G160" s="43"/>
      <c r="H160" s="43"/>
      <c r="I160" s="43"/>
      <c r="J160" s="43"/>
      <c r="K160" s="43"/>
      <c r="L160" s="43"/>
      <c r="M160" s="43"/>
      <c r="N160" s="43"/>
      <c r="O160" s="43"/>
      <c r="P160" s="43"/>
      <c r="Q160" s="43"/>
      <c r="R160" s="43"/>
      <c r="S160" s="43"/>
      <c r="T160" s="43"/>
      <c r="U160" s="43"/>
      <c r="V160" s="43"/>
      <c r="W160" s="43"/>
      <c r="X160" s="43"/>
      <c r="Y160" s="43"/>
      <c r="Z160" s="43"/>
    </row>
    <row r="161" spans="1:26" x14ac:dyDescent="0.25">
      <c r="A161" s="43"/>
      <c r="B161" s="43"/>
      <c r="C161" s="43"/>
      <c r="D161" s="43"/>
      <c r="E161" s="43"/>
      <c r="F161" s="43"/>
      <c r="G161" s="43"/>
      <c r="H161" s="43"/>
      <c r="I161" s="43"/>
      <c r="J161" s="43"/>
      <c r="K161" s="43"/>
      <c r="L161" s="43"/>
      <c r="M161" s="43"/>
      <c r="N161" s="43"/>
      <c r="O161" s="43"/>
      <c r="P161" s="43"/>
      <c r="Q161" s="43"/>
      <c r="R161" s="43"/>
      <c r="S161" s="43"/>
      <c r="T161" s="43"/>
      <c r="U161" s="43"/>
      <c r="V161" s="43"/>
      <c r="W161" s="43"/>
      <c r="X161" s="43"/>
      <c r="Y161" s="43"/>
      <c r="Z161" s="43"/>
    </row>
    <row r="162" spans="1:26" x14ac:dyDescent="0.25">
      <c r="A162" s="43"/>
      <c r="B162" s="43"/>
      <c r="C162" s="43"/>
      <c r="D162" s="43"/>
      <c r="E162" s="43"/>
      <c r="F162" s="43"/>
      <c r="G162" s="43"/>
      <c r="H162" s="43"/>
      <c r="I162" s="43"/>
      <c r="J162" s="43"/>
      <c r="K162" s="43"/>
      <c r="L162" s="43"/>
      <c r="M162" s="43"/>
      <c r="N162" s="43"/>
      <c r="O162" s="43"/>
      <c r="P162" s="43"/>
      <c r="Q162" s="43"/>
      <c r="R162" s="43"/>
      <c r="S162" s="43"/>
      <c r="T162" s="43"/>
      <c r="U162" s="43"/>
      <c r="V162" s="43"/>
      <c r="W162" s="43"/>
      <c r="X162" s="43"/>
      <c r="Y162" s="43"/>
      <c r="Z162" s="43"/>
    </row>
    <row r="163" spans="1:26" x14ac:dyDescent="0.25">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row>
    <row r="164" spans="1:26" x14ac:dyDescent="0.25">
      <c r="A164" s="43"/>
      <c r="B164" s="43"/>
      <c r="C164" s="43"/>
      <c r="D164" s="43"/>
      <c r="E164" s="43"/>
      <c r="F164" s="43"/>
      <c r="G164" s="43"/>
      <c r="H164" s="43"/>
      <c r="I164" s="43"/>
      <c r="J164" s="43"/>
      <c r="K164" s="43"/>
      <c r="L164" s="43"/>
      <c r="M164" s="43"/>
      <c r="N164" s="43"/>
      <c r="O164" s="43"/>
      <c r="P164" s="43"/>
      <c r="Q164" s="43"/>
      <c r="R164" s="43"/>
      <c r="S164" s="43"/>
      <c r="T164" s="43"/>
      <c r="U164" s="43"/>
      <c r="V164" s="43"/>
      <c r="W164" s="43"/>
      <c r="X164" s="43"/>
      <c r="Y164" s="43"/>
      <c r="Z164" s="43"/>
    </row>
    <row r="165" spans="1:26" x14ac:dyDescent="0.25">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c r="Y165" s="43"/>
      <c r="Z165" s="43"/>
    </row>
    <row r="166" spans="1:26" x14ac:dyDescent="0.25">
      <c r="A166" s="43"/>
      <c r="B166" s="43"/>
      <c r="C166" s="43"/>
      <c r="D166" s="43"/>
      <c r="E166" s="43"/>
      <c r="F166" s="43"/>
      <c r="G166" s="43"/>
      <c r="H166" s="43"/>
      <c r="I166" s="43"/>
      <c r="J166" s="43"/>
      <c r="K166" s="43"/>
      <c r="L166" s="43"/>
      <c r="M166" s="43"/>
      <c r="N166" s="43"/>
      <c r="O166" s="43"/>
      <c r="P166" s="43"/>
      <c r="Q166" s="43"/>
      <c r="R166" s="43"/>
      <c r="S166" s="43"/>
      <c r="T166" s="43"/>
      <c r="U166" s="43"/>
      <c r="V166" s="43"/>
      <c r="W166" s="43"/>
      <c r="X166" s="43"/>
      <c r="Y166" s="43"/>
      <c r="Z166" s="43"/>
    </row>
    <row r="167" spans="1:26" x14ac:dyDescent="0.25">
      <c r="A167" s="43"/>
      <c r="B167" s="43"/>
      <c r="C167" s="43"/>
      <c r="D167" s="43"/>
      <c r="E167" s="43"/>
      <c r="F167" s="43"/>
      <c r="G167" s="43"/>
      <c r="H167" s="43"/>
      <c r="I167" s="43"/>
      <c r="J167" s="43"/>
      <c r="K167" s="43"/>
      <c r="L167" s="43"/>
      <c r="M167" s="43"/>
      <c r="N167" s="43"/>
      <c r="O167" s="43"/>
      <c r="P167" s="43"/>
      <c r="Q167" s="43"/>
      <c r="R167" s="43"/>
      <c r="S167" s="43"/>
      <c r="T167" s="43"/>
      <c r="U167" s="43"/>
      <c r="V167" s="43"/>
      <c r="W167" s="43"/>
      <c r="X167" s="43"/>
      <c r="Y167" s="43"/>
      <c r="Z167" s="43"/>
    </row>
    <row r="168" spans="1:26" x14ac:dyDescent="0.25">
      <c r="A168" s="43"/>
      <c r="B168" s="43"/>
      <c r="C168" s="43"/>
      <c r="D168" s="43"/>
      <c r="E168" s="43"/>
      <c r="F168" s="43"/>
      <c r="G168" s="43"/>
      <c r="H168" s="43"/>
      <c r="I168" s="43"/>
      <c r="J168" s="43"/>
      <c r="K168" s="43"/>
      <c r="L168" s="43"/>
      <c r="M168" s="43"/>
      <c r="N168" s="43"/>
      <c r="O168" s="43"/>
      <c r="P168" s="43"/>
      <c r="Q168" s="43"/>
      <c r="R168" s="43"/>
      <c r="S168" s="43"/>
      <c r="T168" s="43"/>
      <c r="U168" s="43"/>
      <c r="V168" s="43"/>
      <c r="W168" s="43"/>
      <c r="X168" s="43"/>
      <c r="Y168" s="43"/>
      <c r="Z168" s="43"/>
    </row>
    <row r="169" spans="1:26" x14ac:dyDescent="0.25">
      <c r="A169" s="43"/>
      <c r="B169" s="43"/>
      <c r="C169" s="43"/>
      <c r="D169" s="43"/>
      <c r="E169" s="43"/>
      <c r="F169" s="43"/>
      <c r="G169" s="43"/>
      <c r="H169" s="43"/>
      <c r="I169" s="43"/>
      <c r="J169" s="43"/>
      <c r="K169" s="43"/>
      <c r="L169" s="43"/>
      <c r="M169" s="43"/>
      <c r="N169" s="43"/>
      <c r="O169" s="43"/>
      <c r="P169" s="43"/>
      <c r="Q169" s="43"/>
      <c r="R169" s="43"/>
      <c r="S169" s="43"/>
      <c r="T169" s="43"/>
      <c r="U169" s="43"/>
      <c r="V169" s="43"/>
      <c r="W169" s="43"/>
      <c r="X169" s="43"/>
      <c r="Y169" s="43"/>
      <c r="Z169" s="43"/>
    </row>
    <row r="170" spans="1:26" x14ac:dyDescent="0.25">
      <c r="A170" s="43"/>
      <c r="B170" s="43"/>
      <c r="C170" s="43"/>
      <c r="D170" s="43"/>
      <c r="E170" s="43"/>
      <c r="F170" s="43"/>
      <c r="G170" s="43"/>
      <c r="H170" s="43"/>
      <c r="I170" s="43"/>
      <c r="J170" s="43"/>
      <c r="K170" s="43"/>
      <c r="L170" s="43"/>
      <c r="M170" s="43"/>
      <c r="N170" s="43"/>
      <c r="O170" s="43"/>
      <c r="P170" s="43"/>
      <c r="Q170" s="43"/>
      <c r="R170" s="43"/>
      <c r="S170" s="43"/>
      <c r="T170" s="43"/>
      <c r="U170" s="43"/>
      <c r="V170" s="43"/>
      <c r="W170" s="43"/>
      <c r="X170" s="43"/>
      <c r="Y170" s="43"/>
      <c r="Z170" s="43"/>
    </row>
    <row r="171" spans="1:26" x14ac:dyDescent="0.25">
      <c r="A171" s="43"/>
      <c r="B171" s="43"/>
      <c r="C171" s="43"/>
      <c r="D171" s="43"/>
      <c r="E171" s="43"/>
      <c r="F171" s="43"/>
      <c r="G171" s="43"/>
      <c r="H171" s="43"/>
      <c r="I171" s="43"/>
      <c r="J171" s="43"/>
      <c r="K171" s="43"/>
      <c r="L171" s="43"/>
      <c r="M171" s="43"/>
      <c r="N171" s="43"/>
      <c r="O171" s="43"/>
      <c r="P171" s="43"/>
      <c r="Q171" s="43"/>
      <c r="R171" s="43"/>
      <c r="S171" s="43"/>
      <c r="T171" s="43"/>
      <c r="U171" s="43"/>
      <c r="V171" s="43"/>
      <c r="W171" s="43"/>
      <c r="X171" s="43"/>
      <c r="Y171" s="43"/>
      <c r="Z171" s="43"/>
    </row>
    <row r="172" spans="1:26" x14ac:dyDescent="0.25">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c r="Y172" s="43"/>
      <c r="Z172" s="43"/>
    </row>
    <row r="173" spans="1:26" x14ac:dyDescent="0.25">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c r="Y173" s="43"/>
      <c r="Z173" s="43"/>
    </row>
    <row r="174" spans="1:26" x14ac:dyDescent="0.25">
      <c r="A174" s="43"/>
      <c r="B174" s="43"/>
      <c r="C174" s="43"/>
      <c r="D174" s="43"/>
      <c r="E174" s="43"/>
      <c r="F174" s="43"/>
      <c r="G174" s="43"/>
      <c r="H174" s="43"/>
      <c r="I174" s="43"/>
      <c r="J174" s="43"/>
      <c r="K174" s="43"/>
      <c r="L174" s="43"/>
      <c r="M174" s="43"/>
      <c r="N174" s="43"/>
      <c r="O174" s="43"/>
      <c r="P174" s="43"/>
      <c r="Q174" s="43"/>
      <c r="R174" s="43"/>
      <c r="S174" s="43"/>
      <c r="T174" s="43"/>
      <c r="U174" s="43"/>
      <c r="V174" s="43"/>
      <c r="W174" s="43"/>
      <c r="X174" s="43"/>
      <c r="Y174" s="43"/>
      <c r="Z174" s="43"/>
    </row>
    <row r="175" spans="1:26" x14ac:dyDescent="0.25">
      <c r="A175" s="43"/>
      <c r="B175" s="43"/>
      <c r="C175" s="43"/>
      <c r="D175" s="43"/>
      <c r="E175" s="43"/>
      <c r="F175" s="43"/>
      <c r="G175" s="43"/>
      <c r="H175" s="43"/>
      <c r="I175" s="43"/>
      <c r="J175" s="43"/>
      <c r="K175" s="43"/>
      <c r="L175" s="43"/>
      <c r="M175" s="43"/>
      <c r="N175" s="43"/>
      <c r="O175" s="43"/>
      <c r="P175" s="43"/>
      <c r="Q175" s="43"/>
      <c r="R175" s="43"/>
      <c r="S175" s="43"/>
      <c r="T175" s="43"/>
      <c r="U175" s="43"/>
      <c r="V175" s="43"/>
      <c r="W175" s="43"/>
      <c r="X175" s="43"/>
      <c r="Y175" s="43"/>
      <c r="Z175" s="43"/>
    </row>
    <row r="176" spans="1:26" x14ac:dyDescent="0.25">
      <c r="A176" s="43"/>
      <c r="B176" s="43"/>
      <c r="C176" s="43"/>
      <c r="D176" s="43"/>
      <c r="E176" s="43"/>
      <c r="F176" s="43"/>
      <c r="G176" s="43"/>
      <c r="H176" s="43"/>
      <c r="I176" s="43"/>
      <c r="J176" s="43"/>
      <c r="K176" s="43"/>
      <c r="L176" s="43"/>
      <c r="M176" s="43"/>
      <c r="N176" s="43"/>
      <c r="O176" s="43"/>
      <c r="P176" s="43"/>
      <c r="Q176" s="43"/>
      <c r="R176" s="43"/>
      <c r="S176" s="43"/>
      <c r="T176" s="43"/>
      <c r="U176" s="43"/>
      <c r="V176" s="43"/>
      <c r="W176" s="43"/>
      <c r="X176" s="43"/>
      <c r="Y176" s="43"/>
      <c r="Z176" s="43"/>
    </row>
    <row r="177" spans="1:26" x14ac:dyDescent="0.25">
      <c r="A177" s="43"/>
      <c r="B177" s="43"/>
      <c r="C177" s="43"/>
      <c r="D177" s="43"/>
      <c r="E177" s="43"/>
      <c r="F177" s="43"/>
      <c r="G177" s="43"/>
      <c r="H177" s="43"/>
      <c r="I177" s="43"/>
      <c r="J177" s="43"/>
      <c r="K177" s="43"/>
      <c r="L177" s="43"/>
      <c r="M177" s="43"/>
      <c r="N177" s="43"/>
      <c r="O177" s="43"/>
      <c r="P177" s="43"/>
      <c r="Q177" s="43"/>
      <c r="R177" s="43"/>
      <c r="S177" s="43"/>
      <c r="T177" s="43"/>
      <c r="U177" s="43"/>
      <c r="V177" s="43"/>
      <c r="W177" s="43"/>
      <c r="X177" s="43"/>
      <c r="Y177" s="43"/>
      <c r="Z177" s="43"/>
    </row>
    <row r="178" spans="1:26" x14ac:dyDescent="0.25">
      <c r="A178" s="43"/>
      <c r="B178" s="43"/>
      <c r="C178" s="43"/>
      <c r="D178" s="43"/>
      <c r="E178" s="43"/>
      <c r="F178" s="43"/>
      <c r="G178" s="43"/>
      <c r="H178" s="43"/>
      <c r="I178" s="43"/>
      <c r="J178" s="43"/>
      <c r="K178" s="43"/>
      <c r="L178" s="43"/>
      <c r="M178" s="43"/>
      <c r="N178" s="43"/>
      <c r="O178" s="43"/>
      <c r="P178" s="43"/>
      <c r="Q178" s="43"/>
      <c r="R178" s="43"/>
      <c r="S178" s="43"/>
      <c r="T178" s="43"/>
      <c r="U178" s="43"/>
      <c r="V178" s="43"/>
      <c r="W178" s="43"/>
      <c r="X178" s="43"/>
      <c r="Y178" s="43"/>
      <c r="Z178" s="43"/>
    </row>
    <row r="179" spans="1:26" x14ac:dyDescent="0.25">
      <c r="A179" s="43"/>
      <c r="B179" s="43"/>
      <c r="C179" s="43"/>
      <c r="D179" s="43"/>
      <c r="E179" s="43"/>
      <c r="F179" s="43"/>
      <c r="G179" s="43"/>
      <c r="H179" s="43"/>
      <c r="I179" s="43"/>
      <c r="J179" s="43"/>
      <c r="K179" s="43"/>
      <c r="L179" s="43"/>
      <c r="M179" s="43"/>
      <c r="N179" s="43"/>
      <c r="O179" s="43"/>
      <c r="P179" s="43"/>
      <c r="Q179" s="43"/>
      <c r="R179" s="43"/>
      <c r="S179" s="43"/>
      <c r="T179" s="43"/>
      <c r="U179" s="43"/>
      <c r="V179" s="43"/>
      <c r="W179" s="43"/>
      <c r="X179" s="43"/>
      <c r="Y179" s="43"/>
      <c r="Z179" s="43"/>
    </row>
    <row r="180" spans="1:26" x14ac:dyDescent="0.25">
      <c r="A180" s="43"/>
      <c r="B180" s="43"/>
      <c r="C180" s="43"/>
      <c r="D180" s="43"/>
      <c r="E180" s="43"/>
      <c r="F180" s="43"/>
      <c r="G180" s="43"/>
      <c r="H180" s="43"/>
      <c r="I180" s="43"/>
      <c r="J180" s="43"/>
      <c r="K180" s="43"/>
      <c r="L180" s="43"/>
      <c r="M180" s="43"/>
      <c r="N180" s="43"/>
      <c r="O180" s="43"/>
      <c r="P180" s="43"/>
      <c r="Q180" s="43"/>
      <c r="R180" s="43"/>
      <c r="S180" s="43"/>
      <c r="T180" s="43"/>
      <c r="U180" s="43"/>
      <c r="V180" s="43"/>
      <c r="W180" s="43"/>
      <c r="X180" s="43"/>
      <c r="Y180" s="43"/>
      <c r="Z180" s="43"/>
    </row>
    <row r="181" spans="1:26" x14ac:dyDescent="0.25">
      <c r="A181" s="43"/>
      <c r="B181" s="43"/>
      <c r="C181" s="43"/>
      <c r="D181" s="43"/>
      <c r="E181" s="43"/>
      <c r="F181" s="43"/>
      <c r="G181" s="43"/>
      <c r="H181" s="43"/>
      <c r="I181" s="43"/>
      <c r="J181" s="43"/>
      <c r="K181" s="43"/>
      <c r="L181" s="43"/>
      <c r="M181" s="43"/>
      <c r="N181" s="43"/>
      <c r="O181" s="43"/>
      <c r="P181" s="43"/>
      <c r="Q181" s="43"/>
      <c r="R181" s="43"/>
      <c r="S181" s="43"/>
      <c r="T181" s="43"/>
      <c r="U181" s="43"/>
      <c r="V181" s="43"/>
      <c r="W181" s="43"/>
      <c r="X181" s="43"/>
      <c r="Y181" s="43"/>
      <c r="Z181" s="43"/>
    </row>
    <row r="182" spans="1:26" x14ac:dyDescent="0.25">
      <c r="A182" s="43"/>
      <c r="B182" s="43"/>
      <c r="C182" s="43"/>
      <c r="D182" s="43"/>
      <c r="E182" s="43"/>
      <c r="F182" s="43"/>
      <c r="G182" s="43"/>
      <c r="H182" s="43"/>
      <c r="I182" s="43"/>
      <c r="J182" s="43"/>
      <c r="K182" s="43"/>
      <c r="L182" s="43"/>
      <c r="M182" s="43"/>
      <c r="N182" s="43"/>
      <c r="O182" s="43"/>
      <c r="P182" s="43"/>
      <c r="Q182" s="43"/>
      <c r="R182" s="43"/>
      <c r="S182" s="43"/>
      <c r="T182" s="43"/>
      <c r="U182" s="43"/>
      <c r="V182" s="43"/>
      <c r="W182" s="43"/>
      <c r="X182" s="43"/>
      <c r="Y182" s="43"/>
      <c r="Z182" s="43"/>
    </row>
    <row r="183" spans="1:26" x14ac:dyDescent="0.25">
      <c r="A183" s="43"/>
      <c r="B183" s="43"/>
      <c r="C183" s="43"/>
      <c r="D183" s="43"/>
      <c r="E183" s="43"/>
      <c r="F183" s="43"/>
      <c r="G183" s="43"/>
      <c r="H183" s="43"/>
      <c r="I183" s="43"/>
      <c r="J183" s="43"/>
      <c r="K183" s="43"/>
      <c r="L183" s="43"/>
      <c r="M183" s="43"/>
      <c r="N183" s="43"/>
      <c r="O183" s="43"/>
      <c r="P183" s="43"/>
      <c r="Q183" s="43"/>
      <c r="R183" s="43"/>
      <c r="S183" s="43"/>
      <c r="T183" s="43"/>
      <c r="U183" s="43"/>
      <c r="V183" s="43"/>
      <c r="W183" s="43"/>
      <c r="X183" s="43"/>
      <c r="Y183" s="43"/>
      <c r="Z183" s="43"/>
    </row>
    <row r="184" spans="1:26" x14ac:dyDescent="0.25">
      <c r="A184" s="43"/>
      <c r="B184" s="43"/>
      <c r="C184" s="43"/>
      <c r="D184" s="43"/>
      <c r="E184" s="43"/>
      <c r="F184" s="43"/>
      <c r="G184" s="43"/>
      <c r="H184" s="43"/>
      <c r="I184" s="43"/>
      <c r="J184" s="43"/>
      <c r="K184" s="43"/>
      <c r="L184" s="43"/>
      <c r="M184" s="43"/>
      <c r="N184" s="43"/>
      <c r="O184" s="43"/>
      <c r="P184" s="43"/>
      <c r="Q184" s="43"/>
      <c r="R184" s="43"/>
      <c r="S184" s="43"/>
      <c r="T184" s="43"/>
      <c r="U184" s="43"/>
      <c r="V184" s="43"/>
      <c r="W184" s="43"/>
      <c r="X184" s="43"/>
      <c r="Y184" s="43"/>
      <c r="Z184" s="43"/>
    </row>
    <row r="185" spans="1:26" x14ac:dyDescent="0.25">
      <c r="A185" s="43"/>
      <c r="B185" s="43"/>
      <c r="C185" s="43"/>
      <c r="D185" s="43"/>
      <c r="E185" s="43"/>
      <c r="F185" s="43"/>
      <c r="G185" s="43"/>
      <c r="H185" s="43"/>
      <c r="I185" s="43"/>
      <c r="J185" s="43"/>
      <c r="K185" s="43"/>
      <c r="L185" s="43"/>
      <c r="M185" s="43"/>
      <c r="N185" s="43"/>
      <c r="O185" s="43"/>
      <c r="P185" s="43"/>
      <c r="Q185" s="43"/>
      <c r="R185" s="43"/>
      <c r="S185" s="43"/>
      <c r="T185" s="43"/>
      <c r="U185" s="43"/>
      <c r="V185" s="43"/>
      <c r="W185" s="43"/>
      <c r="X185" s="43"/>
      <c r="Y185" s="43"/>
      <c r="Z185" s="43"/>
    </row>
    <row r="186" spans="1:26" x14ac:dyDescent="0.25">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c r="Y186" s="43"/>
      <c r="Z186" s="43"/>
    </row>
    <row r="187" spans="1:26" x14ac:dyDescent="0.25">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c r="Y187" s="43"/>
      <c r="Z187" s="43"/>
    </row>
    <row r="188" spans="1:26" x14ac:dyDescent="0.25">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c r="Y188" s="43"/>
      <c r="Z188" s="43"/>
    </row>
    <row r="189" spans="1:26" x14ac:dyDescent="0.25">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c r="Y189" s="43"/>
      <c r="Z189" s="43"/>
    </row>
    <row r="190" spans="1:26" x14ac:dyDescent="0.25">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c r="Y190" s="43"/>
      <c r="Z190" s="43"/>
    </row>
    <row r="191" spans="1:26" x14ac:dyDescent="0.25">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c r="Y191" s="43"/>
      <c r="Z191" s="43"/>
    </row>
    <row r="192" spans="1:26" x14ac:dyDescent="0.25">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c r="Y192" s="43"/>
      <c r="Z192" s="43"/>
    </row>
    <row r="193" spans="1:26" x14ac:dyDescent="0.25">
      <c r="A193" s="43"/>
      <c r="B193" s="43"/>
      <c r="C193" s="43"/>
      <c r="D193" s="43"/>
      <c r="E193" s="43"/>
      <c r="F193" s="43"/>
      <c r="G193" s="43"/>
      <c r="H193" s="43"/>
      <c r="I193" s="43"/>
      <c r="J193" s="43"/>
      <c r="K193" s="43"/>
      <c r="L193" s="43"/>
      <c r="M193" s="43"/>
      <c r="N193" s="43"/>
      <c r="O193" s="43"/>
      <c r="P193" s="43"/>
      <c r="Q193" s="43"/>
      <c r="R193" s="43"/>
      <c r="S193" s="43"/>
      <c r="T193" s="43"/>
      <c r="U193" s="43"/>
      <c r="V193" s="43"/>
      <c r="W193" s="43"/>
      <c r="X193" s="43"/>
      <c r="Y193" s="43"/>
      <c r="Z193" s="43"/>
    </row>
    <row r="194" spans="1:26" x14ac:dyDescent="0.25">
      <c r="A194" s="43"/>
      <c r="B194" s="43"/>
      <c r="C194" s="43"/>
      <c r="D194" s="43"/>
      <c r="E194" s="43"/>
      <c r="F194" s="43"/>
      <c r="G194" s="43"/>
      <c r="H194" s="43"/>
      <c r="I194" s="43"/>
      <c r="J194" s="43"/>
      <c r="K194" s="43"/>
      <c r="L194" s="43"/>
      <c r="M194" s="43"/>
      <c r="N194" s="43"/>
      <c r="O194" s="43"/>
      <c r="P194" s="43"/>
      <c r="Q194" s="43"/>
      <c r="R194" s="43"/>
      <c r="S194" s="43"/>
      <c r="T194" s="43"/>
      <c r="U194" s="43"/>
      <c r="V194" s="43"/>
      <c r="W194" s="43"/>
      <c r="X194" s="43"/>
      <c r="Y194" s="43"/>
      <c r="Z194" s="43"/>
    </row>
    <row r="195" spans="1:26" x14ac:dyDescent="0.25">
      <c r="A195" s="43"/>
      <c r="B195" s="43"/>
      <c r="C195" s="43"/>
      <c r="D195" s="43"/>
      <c r="E195" s="43"/>
      <c r="F195" s="43"/>
      <c r="G195" s="43"/>
      <c r="H195" s="43"/>
      <c r="I195" s="43"/>
      <c r="J195" s="43"/>
      <c r="K195" s="43"/>
      <c r="L195" s="43"/>
      <c r="M195" s="43"/>
      <c r="N195" s="43"/>
      <c r="O195" s="43"/>
      <c r="P195" s="43"/>
      <c r="Q195" s="43"/>
      <c r="R195" s="43"/>
      <c r="S195" s="43"/>
      <c r="T195" s="43"/>
      <c r="U195" s="43"/>
      <c r="V195" s="43"/>
      <c r="W195" s="43"/>
      <c r="X195" s="43"/>
      <c r="Y195" s="43"/>
      <c r="Z195" s="43"/>
    </row>
    <row r="196" spans="1:26" x14ac:dyDescent="0.25">
      <c r="A196" s="43"/>
      <c r="B196" s="43"/>
      <c r="C196" s="43"/>
      <c r="D196" s="43"/>
      <c r="E196" s="43"/>
      <c r="F196" s="43"/>
      <c r="G196" s="43"/>
      <c r="H196" s="43"/>
      <c r="I196" s="43"/>
      <c r="J196" s="43"/>
      <c r="K196" s="43"/>
      <c r="L196" s="43"/>
      <c r="M196" s="43"/>
      <c r="N196" s="43"/>
      <c r="O196" s="43"/>
      <c r="P196" s="43"/>
      <c r="Q196" s="43"/>
      <c r="R196" s="43"/>
      <c r="S196" s="43"/>
      <c r="T196" s="43"/>
      <c r="U196" s="43"/>
      <c r="V196" s="43"/>
      <c r="W196" s="43"/>
      <c r="X196" s="43"/>
      <c r="Y196" s="43"/>
      <c r="Z196" s="43"/>
    </row>
    <row r="197" spans="1:26" x14ac:dyDescent="0.25">
      <c r="A197" s="43"/>
      <c r="B197" s="43"/>
      <c r="C197" s="43"/>
      <c r="D197" s="43"/>
      <c r="E197" s="43"/>
      <c r="F197" s="43"/>
      <c r="G197" s="43"/>
      <c r="H197" s="43"/>
      <c r="I197" s="43"/>
      <c r="J197" s="43"/>
      <c r="K197" s="43"/>
      <c r="L197" s="43"/>
      <c r="M197" s="43"/>
      <c r="N197" s="43"/>
      <c r="O197" s="43"/>
      <c r="P197" s="43"/>
      <c r="Q197" s="43"/>
      <c r="R197" s="43"/>
      <c r="S197" s="43"/>
      <c r="T197" s="43"/>
      <c r="U197" s="43"/>
      <c r="V197" s="43"/>
      <c r="W197" s="43"/>
      <c r="X197" s="43"/>
      <c r="Y197" s="43"/>
      <c r="Z197" s="43"/>
    </row>
    <row r="198" spans="1:26" x14ac:dyDescent="0.25">
      <c r="A198" s="43"/>
      <c r="B198" s="43"/>
      <c r="C198" s="43"/>
      <c r="D198" s="43"/>
      <c r="E198" s="43"/>
      <c r="F198" s="43"/>
      <c r="G198" s="43"/>
      <c r="H198" s="43"/>
      <c r="I198" s="43"/>
      <c r="J198" s="43"/>
      <c r="K198" s="43"/>
      <c r="L198" s="43"/>
      <c r="M198" s="43"/>
      <c r="N198" s="43"/>
      <c r="O198" s="43"/>
      <c r="P198" s="43"/>
      <c r="Q198" s="43"/>
      <c r="R198" s="43"/>
      <c r="S198" s="43"/>
      <c r="T198" s="43"/>
      <c r="U198" s="43"/>
      <c r="V198" s="43"/>
      <c r="W198" s="43"/>
      <c r="X198" s="43"/>
      <c r="Y198" s="43"/>
      <c r="Z198" s="43"/>
    </row>
    <row r="199" spans="1:26" x14ac:dyDescent="0.25">
      <c r="N199" s="43"/>
      <c r="O199" s="43"/>
      <c r="P199" s="43"/>
      <c r="Q199" s="43"/>
      <c r="R199" s="43"/>
      <c r="S199" s="43"/>
      <c r="T199" s="43"/>
      <c r="U199" s="43"/>
      <c r="V199" s="43"/>
      <c r="W199" s="43"/>
      <c r="X199" s="43"/>
      <c r="Y199" s="43"/>
      <c r="Z199" s="43"/>
    </row>
    <row r="200" spans="1:26" x14ac:dyDescent="0.25">
      <c r="N200" s="43"/>
      <c r="O200" s="43"/>
      <c r="P200" s="43"/>
      <c r="Q200" s="43"/>
      <c r="R200" s="43"/>
      <c r="S200" s="43"/>
      <c r="T200" s="43"/>
      <c r="U200" s="43"/>
      <c r="V200" s="43"/>
      <c r="W200" s="43"/>
      <c r="X200" s="43"/>
      <c r="Y200" s="43"/>
      <c r="Z200" s="43"/>
    </row>
    <row r="201" spans="1:26" x14ac:dyDescent="0.25">
      <c r="N201" s="43"/>
      <c r="O201" s="43"/>
      <c r="P201" s="43"/>
      <c r="Q201" s="43"/>
      <c r="R201" s="43"/>
      <c r="S201" s="43"/>
      <c r="T201" s="43"/>
      <c r="U201" s="43"/>
      <c r="V201" s="43"/>
      <c r="W201" s="43"/>
      <c r="X201" s="43"/>
      <c r="Y201" s="43"/>
      <c r="Z201" s="43"/>
    </row>
    <row r="202" spans="1:26" x14ac:dyDescent="0.25">
      <c r="N202" s="43"/>
      <c r="O202" s="43"/>
      <c r="P202" s="43"/>
      <c r="Q202" s="43"/>
      <c r="R202" s="43"/>
      <c r="S202" s="43"/>
      <c r="T202" s="43"/>
      <c r="U202" s="43"/>
      <c r="V202" s="43"/>
      <c r="W202" s="43"/>
      <c r="X202" s="43"/>
      <c r="Y202" s="43"/>
      <c r="Z202" s="43"/>
    </row>
    <row r="203" spans="1:26" x14ac:dyDescent="0.25">
      <c r="N203" s="43"/>
      <c r="O203" s="43"/>
      <c r="P203" s="43"/>
      <c r="Q203" s="43"/>
      <c r="R203" s="43"/>
      <c r="S203" s="43"/>
      <c r="T203" s="43"/>
      <c r="U203" s="43"/>
      <c r="V203" s="43"/>
      <c r="W203" s="43"/>
      <c r="X203" s="43"/>
      <c r="Y203" s="43"/>
      <c r="Z203" s="43"/>
    </row>
    <row r="204" spans="1:26" x14ac:dyDescent="0.25">
      <c r="N204" s="43"/>
      <c r="O204" s="43"/>
      <c r="P204" s="43"/>
      <c r="Q204" s="43"/>
      <c r="R204" s="43"/>
      <c r="S204" s="43"/>
      <c r="T204" s="43"/>
      <c r="U204" s="43"/>
      <c r="V204" s="43"/>
      <c r="W204" s="43"/>
      <c r="X204" s="43"/>
      <c r="Y204" s="43"/>
      <c r="Z204" s="43"/>
    </row>
  </sheetData>
  <mergeCells count="2">
    <mergeCell ref="C1:M8"/>
    <mergeCell ref="A1:B1"/>
  </mergeCells>
  <conditionalFormatting sqref="B3">
    <cfRule type="colorScale" priority="10">
      <colorScale>
        <cfvo type="num" val="0"/>
        <cfvo type="formula" val="$B$2/2"/>
        <cfvo type="formula" val="$B$2"/>
        <color rgb="FF63BE7B"/>
        <color rgb="FFFFEB84"/>
        <color rgb="FFF8696B"/>
      </colorScale>
    </cfRule>
  </conditionalFormatting>
  <conditionalFormatting sqref="B4">
    <cfRule type="dataBar" priority="12">
      <dataBar>
        <cfvo type="num" val="0"/>
        <cfvo type="num" val="100"/>
        <color rgb="FF63C384"/>
      </dataBar>
      <extLst>
        <ext xmlns:x14="http://schemas.microsoft.com/office/spreadsheetml/2009/9/main" uri="{B025F937-C7B1-47D3-B67F-A62EFF666E3E}">
          <x14:id>{B38C658F-7C07-44F6-BE51-B22E7FBE9C8D}</x14:id>
        </ext>
      </extLst>
    </cfRule>
  </conditionalFormatting>
  <conditionalFormatting sqref="B7">
    <cfRule type="colorScale" priority="1">
      <colorScale>
        <cfvo type="num" val="0"/>
        <cfvo type="formula" val="$B$2/2"/>
        <cfvo type="formula" val="$B$2"/>
        <color rgb="FFF8696B"/>
        <color rgb="FFFFEB84"/>
        <color rgb="FF63BE7B"/>
      </colorScale>
    </cfRule>
  </conditionalFormatting>
  <conditionalFormatting sqref="B8">
    <cfRule type="dataBar" priority="4">
      <dataBar>
        <cfvo type="num" val="0"/>
        <cfvo type="num" val="100"/>
        <color rgb="FF63C384"/>
      </dataBar>
      <extLst>
        <ext xmlns:x14="http://schemas.microsoft.com/office/spreadsheetml/2009/9/main" uri="{B025F937-C7B1-47D3-B67F-A62EFF666E3E}">
          <x14:id>{9A6995C3-E567-4367-B665-98F3F155DAD8}</x14:id>
        </ext>
      </extLst>
    </cfRule>
  </conditionalFormatting>
  <conditionalFormatting sqref="B5">
    <cfRule type="colorScale" priority="3">
      <colorScale>
        <cfvo type="num" val="0"/>
        <cfvo type="formula" val="$B$2/2"/>
        <cfvo type="formula" val="$B$2"/>
        <color rgb="FF63BE7B"/>
        <color rgb="FFFFEB84"/>
        <color rgb="FFF8696B"/>
      </colorScale>
    </cfRule>
  </conditionalFormatting>
  <conditionalFormatting sqref="B6">
    <cfRule type="dataBar" priority="2">
      <dataBar>
        <cfvo type="num" val="0"/>
        <cfvo type="num" val="100"/>
        <color rgb="FF63C384"/>
      </dataBar>
      <extLst>
        <ext xmlns:x14="http://schemas.microsoft.com/office/spreadsheetml/2009/9/main" uri="{B025F937-C7B1-47D3-B67F-A62EFF666E3E}">
          <x14:id>{6FA12155-FC14-4EE3-9CA2-CEB353E378AA}</x14:id>
        </ext>
      </extLst>
    </cfRule>
  </conditionalFormatting>
  <hyperlinks>
    <hyperlink ref="A1:B1" location="Menu!A1" display="Retour MENU" xr:uid="{D8CE6691-F569-43BB-9221-52CFE9D115A2}"/>
    <hyperlink ref="M13" r:id="rId1" xr:uid="{33685FC3-8E12-4E74-AAF6-C7E1E93EA53C}"/>
    <hyperlink ref="M12" r:id="rId2" xr:uid="{C4E557DC-8AA7-412A-9B77-9F894497EE59}"/>
    <hyperlink ref="M11" r:id="rId3" xr:uid="{33034BE7-590C-465A-BAD9-39C5F4C6EFB6}"/>
  </hyperlinks>
  <pageMargins left="0.7" right="0.7" top="0.75" bottom="0.75" header="0.3" footer="0.3"/>
  <pageSetup paperSize="9" orientation="portrait" r:id="rId4"/>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B38C658F-7C07-44F6-BE51-B22E7FBE9C8D}">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9A6995C3-E567-4367-B665-98F3F155DAD8}">
            <x14:dataBar minLength="0" maxLength="100" border="1" direction="leftToRight" negativeBarBorderColorSameAsPositive="0">
              <x14:cfvo type="num">
                <xm:f>0</xm:f>
              </x14:cfvo>
              <x14:cfvo type="num">
                <xm:f>100</xm:f>
              </x14:cfvo>
              <x14:borderColor rgb="FF63C384"/>
              <x14:negativeFillColor rgb="FFFF0000"/>
              <x14:negativeBorderColor rgb="FFFF0000"/>
              <x14:axisColor rgb="FF000000"/>
            </x14:dataBar>
          </x14:cfRule>
          <xm:sqref>B8</xm:sqref>
        </x14:conditionalFormatting>
        <x14:conditionalFormatting xmlns:xm="http://schemas.microsoft.com/office/excel/2006/main">
          <x14:cfRule type="dataBar" id="{6FA12155-FC14-4EE3-9CA2-CEB353E378AA}">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B6</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C83B3-2212-4B92-9C7E-9005A8320287}">
  <sheetPr codeName="Feuil5">
    <tabColor rgb="FFFF0000"/>
  </sheetPr>
  <dimension ref="A1:AY174"/>
  <sheetViews>
    <sheetView zoomScale="70" zoomScaleNormal="70" workbookViewId="0">
      <pane xSplit="2" ySplit="6" topLeftCell="C10" activePane="bottomRight" state="frozen"/>
      <selection pane="topRight" activeCell="C1" sqref="C1"/>
      <selection pane="bottomLeft" activeCell="A7" sqref="A7"/>
      <selection pane="bottomRight" activeCell="F11" sqref="F11"/>
    </sheetView>
  </sheetViews>
  <sheetFormatPr baseColWidth="10" defaultRowHeight="15" x14ac:dyDescent="0.25"/>
  <cols>
    <col min="1" max="1" width="36.28515625" customWidth="1"/>
    <col min="2" max="2" width="30.28515625" customWidth="1"/>
    <col min="3" max="3" width="14" customWidth="1"/>
    <col min="4" max="4" width="13.7109375" customWidth="1"/>
    <col min="5" max="5" width="19" customWidth="1"/>
    <col min="6" max="6" width="17.5703125" customWidth="1"/>
    <col min="7" max="7" width="14.42578125" customWidth="1"/>
    <col min="8" max="8" width="21.42578125" customWidth="1"/>
    <col min="9" max="9" width="17.85546875" customWidth="1"/>
    <col min="10" max="10" width="18.85546875" customWidth="1"/>
    <col min="11" max="11" width="18.5703125" customWidth="1"/>
    <col min="12" max="12" width="19.28515625" customWidth="1"/>
    <col min="13" max="13" width="17" customWidth="1"/>
  </cols>
  <sheetData>
    <row r="1" spans="1:51" ht="20.100000000000001" customHeight="1" x14ac:dyDescent="0.25">
      <c r="A1" s="282" t="s">
        <v>150</v>
      </c>
      <c r="B1" s="282"/>
      <c r="C1" s="283" t="s">
        <v>179</v>
      </c>
      <c r="D1" s="283"/>
      <c r="E1" s="283"/>
      <c r="F1" s="283"/>
      <c r="G1" s="283"/>
      <c r="H1" s="283"/>
      <c r="I1" s="283"/>
      <c r="J1" s="283"/>
      <c r="K1" s="283"/>
      <c r="L1" s="283"/>
      <c r="M1" s="283"/>
      <c r="N1" s="59"/>
      <c r="O1" s="59"/>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c r="AY1" s="59"/>
    </row>
    <row r="2" spans="1:51" ht="20.100000000000001" customHeight="1" x14ac:dyDescent="0.25">
      <c r="A2" t="s">
        <v>208</v>
      </c>
      <c r="B2" s="64"/>
      <c r="C2" s="283"/>
      <c r="D2" s="283"/>
      <c r="E2" s="283"/>
      <c r="F2" s="283"/>
      <c r="G2" s="283"/>
      <c r="H2" s="283"/>
      <c r="I2" s="283"/>
      <c r="J2" s="283"/>
      <c r="K2" s="283"/>
      <c r="L2" s="283"/>
      <c r="M2" s="283"/>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row>
    <row r="3" spans="1:51" ht="20.100000000000001" customHeight="1" x14ac:dyDescent="0.25">
      <c r="A3" t="s">
        <v>198</v>
      </c>
      <c r="B3" s="61">
        <f>F11</f>
        <v>0</v>
      </c>
      <c r="C3" s="283"/>
      <c r="D3" s="283"/>
      <c r="E3" s="283"/>
      <c r="F3" s="283"/>
      <c r="G3" s="283"/>
      <c r="H3" s="283"/>
      <c r="I3" s="283"/>
      <c r="J3" s="283"/>
      <c r="K3" s="283"/>
      <c r="L3" s="283"/>
      <c r="M3" s="283"/>
      <c r="N3" s="59"/>
      <c r="O3" s="59"/>
      <c r="P3" s="5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c r="AY3" s="59"/>
    </row>
    <row r="4" spans="1:51" ht="20.100000000000001" customHeight="1" x14ac:dyDescent="0.25">
      <c r="A4" s="149" t="s">
        <v>210</v>
      </c>
      <c r="B4" s="62" t="e">
        <f>(1-(B2-B3)/B2)*100</f>
        <v>#DIV/0!</v>
      </c>
      <c r="C4" s="283"/>
      <c r="D4" s="283"/>
      <c r="E4" s="283"/>
      <c r="F4" s="283"/>
      <c r="G4" s="283"/>
      <c r="H4" s="283"/>
      <c r="I4" s="283"/>
      <c r="J4" s="283"/>
      <c r="K4" s="283"/>
      <c r="L4" s="283"/>
      <c r="M4" s="283"/>
      <c r="N4" s="59"/>
      <c r="O4" s="59"/>
      <c r="P4" s="59"/>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row>
    <row r="5" spans="1:51" ht="20.100000000000001" customHeight="1" x14ac:dyDescent="0.25">
      <c r="A5" t="s">
        <v>203</v>
      </c>
      <c r="B5" s="61">
        <f>B2-B3</f>
        <v>0</v>
      </c>
      <c r="C5" s="283"/>
      <c r="D5" s="283"/>
      <c r="E5" s="283"/>
      <c r="F5" s="283"/>
      <c r="G5" s="283"/>
      <c r="H5" s="283"/>
      <c r="I5" s="283"/>
      <c r="J5" s="283"/>
      <c r="K5" s="283"/>
      <c r="L5" s="283"/>
      <c r="M5" s="283"/>
      <c r="N5" s="59"/>
      <c r="O5" s="59"/>
      <c r="P5" s="59"/>
      <c r="Q5" s="59"/>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row>
    <row r="6" spans="1:51" ht="20.100000000000001" customHeight="1" x14ac:dyDescent="0.25">
      <c r="A6" t="s">
        <v>204</v>
      </c>
      <c r="B6" s="62" t="e">
        <f>((B2-B3)/B2)*100</f>
        <v>#DIV/0!</v>
      </c>
      <c r="C6" s="283"/>
      <c r="D6" s="283"/>
      <c r="E6" s="283"/>
      <c r="F6" s="283"/>
      <c r="G6" s="283"/>
      <c r="H6" s="283"/>
      <c r="I6" s="283"/>
      <c r="J6" s="283"/>
      <c r="K6" s="283"/>
      <c r="L6" s="283"/>
      <c r="M6" s="283"/>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row>
    <row r="7" spans="1:51" ht="20.100000000000001" customHeight="1" x14ac:dyDescent="0.25">
      <c r="A7" t="s">
        <v>205</v>
      </c>
      <c r="B7" s="62"/>
      <c r="C7" s="71"/>
      <c r="D7" s="71"/>
      <c r="E7" s="71"/>
      <c r="F7" s="71"/>
      <c r="G7" s="71"/>
      <c r="H7" s="71"/>
      <c r="I7" s="71"/>
      <c r="J7" s="71"/>
      <c r="K7" s="71"/>
      <c r="L7" s="71"/>
      <c r="M7" s="71"/>
      <c r="N7" s="59"/>
      <c r="O7" s="59"/>
      <c r="P7" s="59"/>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c r="AY7" s="59"/>
    </row>
    <row r="8" spans="1:51" ht="20.100000000000001" customHeight="1" x14ac:dyDescent="0.25">
      <c r="A8" t="s">
        <v>206</v>
      </c>
      <c r="B8" s="62"/>
      <c r="C8" s="71"/>
      <c r="D8" s="71"/>
      <c r="E8" s="71"/>
      <c r="F8" s="71"/>
      <c r="G8" s="71"/>
      <c r="H8" s="71"/>
      <c r="I8" s="71"/>
      <c r="J8" s="71"/>
      <c r="K8" s="71"/>
      <c r="L8" s="71"/>
      <c r="M8" s="71"/>
      <c r="N8" s="59"/>
      <c r="O8" s="59"/>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row>
    <row r="9" spans="1:51" x14ac:dyDescent="0.25">
      <c r="A9" s="59"/>
      <c r="B9" s="59"/>
      <c r="C9" s="65"/>
      <c r="D9" s="59"/>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row>
    <row r="10" spans="1:51" ht="45.75" customHeight="1" x14ac:dyDescent="0.25">
      <c r="A10" s="94" t="s">
        <v>165</v>
      </c>
      <c r="B10" s="79" t="s">
        <v>154</v>
      </c>
      <c r="C10" s="79" t="s">
        <v>12</v>
      </c>
      <c r="D10" s="79" t="s">
        <v>13</v>
      </c>
      <c r="E10" s="80" t="s">
        <v>110</v>
      </c>
      <c r="F10" s="80" t="s">
        <v>111</v>
      </c>
      <c r="G10" s="80" t="s">
        <v>173</v>
      </c>
      <c r="H10" s="80" t="s">
        <v>14</v>
      </c>
      <c r="I10" s="80" t="s">
        <v>172</v>
      </c>
      <c r="J10" s="80" t="s">
        <v>180</v>
      </c>
      <c r="K10" s="104" t="s">
        <v>168</v>
      </c>
      <c r="L10" s="79" t="s">
        <v>170</v>
      </c>
      <c r="M10" s="100" t="s">
        <v>151</v>
      </c>
      <c r="N10" s="59"/>
      <c r="O10" s="59"/>
      <c r="P10" s="59"/>
      <c r="Q10" s="59"/>
      <c r="R10" s="59"/>
      <c r="S10" s="59"/>
      <c r="T10" s="59"/>
      <c r="U10" s="59"/>
      <c r="V10" s="59"/>
      <c r="W10" s="59"/>
      <c r="X10" s="59"/>
      <c r="Y10" s="59"/>
      <c r="Z10" s="59"/>
      <c r="AA10" s="59"/>
      <c r="AB10" s="59"/>
      <c r="AC10" s="59"/>
      <c r="AD10" s="59"/>
      <c r="AE10" s="59"/>
      <c r="AF10" s="59"/>
      <c r="AG10" s="59"/>
    </row>
    <row r="11" spans="1:51" ht="45.75" customHeight="1" x14ac:dyDescent="0.25">
      <c r="A11" s="105" t="s">
        <v>220</v>
      </c>
      <c r="B11" s="106"/>
      <c r="C11" s="106"/>
      <c r="D11" s="106"/>
      <c r="E11" s="107"/>
      <c r="F11" s="107"/>
      <c r="G11" s="107"/>
      <c r="H11" s="108"/>
      <c r="I11" s="106"/>
      <c r="J11" s="106"/>
      <c r="K11" s="109"/>
      <c r="L11" s="105"/>
      <c r="M11" s="105"/>
      <c r="N11" s="59"/>
      <c r="O11" s="59"/>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row>
    <row r="12" spans="1:51" ht="45.75" customHeight="1" x14ac:dyDescent="0.25">
      <c r="A12" s="105"/>
      <c r="B12" s="106"/>
      <c r="C12" s="106"/>
      <c r="D12" s="106"/>
      <c r="E12" s="107"/>
      <c r="F12" s="107"/>
      <c r="G12" s="107"/>
      <c r="H12" s="106"/>
      <c r="I12" s="106"/>
      <c r="J12" s="106"/>
      <c r="K12" s="109"/>
      <c r="L12" s="105"/>
      <c r="M12" s="105"/>
      <c r="N12" s="59"/>
      <c r="O12" s="59"/>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row>
    <row r="13" spans="1:51" x14ac:dyDescent="0.25">
      <c r="A13" s="59"/>
      <c r="B13" s="67"/>
      <c r="C13" s="67"/>
      <c r="D13" s="67"/>
      <c r="E13" s="69"/>
      <c r="F13" s="69"/>
      <c r="G13" s="69"/>
      <c r="H13" s="67"/>
      <c r="I13" s="67"/>
      <c r="J13" s="67"/>
      <c r="K13" s="70"/>
      <c r="L13" s="59"/>
      <c r="M13" s="59"/>
      <c r="N13" s="59"/>
      <c r="O13" s="59"/>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row>
    <row r="14" spans="1:51" x14ac:dyDescent="0.25">
      <c r="A14" s="59"/>
      <c r="B14" s="67"/>
      <c r="C14" s="68"/>
      <c r="D14" s="67"/>
      <c r="E14" s="69"/>
      <c r="F14" s="69"/>
      <c r="G14" s="69"/>
      <c r="H14" s="67"/>
      <c r="I14" s="67"/>
      <c r="J14" s="67"/>
      <c r="K14" s="70"/>
      <c r="L14" s="59"/>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row>
    <row r="15" spans="1:51" x14ac:dyDescent="0.25">
      <c r="A15" s="59"/>
      <c r="B15" s="67"/>
      <c r="C15" s="67"/>
      <c r="D15" s="67"/>
      <c r="E15" s="69"/>
      <c r="F15" s="69"/>
      <c r="G15" s="69"/>
      <c r="H15" s="67"/>
      <c r="I15" s="67"/>
      <c r="J15" s="67"/>
      <c r="K15" s="70"/>
      <c r="L15" s="59"/>
      <c r="M15" s="59"/>
      <c r="N15" s="59"/>
      <c r="O15" s="59"/>
      <c r="P15" s="59"/>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c r="AY15" s="59"/>
    </row>
    <row r="16" spans="1:51" x14ac:dyDescent="0.25">
      <c r="A16" s="59"/>
      <c r="B16" s="67"/>
      <c r="C16" s="67"/>
      <c r="D16" s="67"/>
      <c r="E16" s="69"/>
      <c r="F16" s="69"/>
      <c r="G16" s="69"/>
      <c r="H16" s="67"/>
      <c r="I16" s="67"/>
      <c r="J16" s="67"/>
      <c r="K16" s="70"/>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row>
    <row r="17" spans="1:51" x14ac:dyDescent="0.25">
      <c r="A17" s="59"/>
      <c r="B17" s="67"/>
      <c r="C17" s="67"/>
      <c r="D17" s="67"/>
      <c r="E17" s="69"/>
      <c r="F17" s="69"/>
      <c r="G17" s="69"/>
      <c r="H17" s="67"/>
      <c r="I17" s="67"/>
      <c r="J17" s="67"/>
      <c r="K17" s="70"/>
      <c r="L17" s="59"/>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row>
    <row r="18" spans="1:51" x14ac:dyDescent="0.25">
      <c r="A18" s="59"/>
      <c r="B18" s="67"/>
      <c r="C18" s="67"/>
      <c r="D18" s="67"/>
      <c r="E18" s="69"/>
      <c r="F18" s="69"/>
      <c r="G18" s="69"/>
      <c r="H18" s="67"/>
      <c r="I18" s="67"/>
      <c r="J18" s="67"/>
      <c r="K18" s="70"/>
      <c r="L18" s="59"/>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row>
    <row r="19" spans="1:51" x14ac:dyDescent="0.25">
      <c r="A19" s="59"/>
      <c r="B19" s="67"/>
      <c r="C19" s="67"/>
      <c r="D19" s="67"/>
      <c r="E19" s="69"/>
      <c r="F19" s="69"/>
      <c r="G19" s="69"/>
      <c r="H19" s="67"/>
      <c r="I19" s="67"/>
      <c r="J19" s="67"/>
      <c r="K19" s="70"/>
      <c r="L19" s="59"/>
      <c r="M19" s="59"/>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row>
    <row r="20" spans="1:51" x14ac:dyDescent="0.25">
      <c r="A20" s="59"/>
      <c r="B20" s="67"/>
      <c r="C20" s="67"/>
      <c r="D20" s="67"/>
      <c r="E20" s="69"/>
      <c r="F20" s="69"/>
      <c r="G20" s="69"/>
      <c r="H20" s="67"/>
      <c r="I20" s="67"/>
      <c r="J20" s="67"/>
      <c r="K20" s="70"/>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row>
    <row r="21" spans="1:51" x14ac:dyDescent="0.25">
      <c r="A21" s="59"/>
      <c r="B21" s="67"/>
      <c r="C21" s="67"/>
      <c r="D21" s="67"/>
      <c r="E21" s="69"/>
      <c r="F21" s="69"/>
      <c r="G21" s="69"/>
      <c r="H21" s="67"/>
      <c r="I21" s="67"/>
      <c r="J21" s="67"/>
      <c r="K21" s="70"/>
      <c r="L21" s="59"/>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row>
    <row r="22" spans="1:51" x14ac:dyDescent="0.25">
      <c r="A22" s="59"/>
      <c r="B22" s="67"/>
      <c r="C22" s="67"/>
      <c r="D22" s="67"/>
      <c r="E22" s="69"/>
      <c r="F22" s="69"/>
      <c r="G22" s="69"/>
      <c r="H22" s="67"/>
      <c r="I22" s="67"/>
      <c r="J22" s="67"/>
      <c r="K22" s="70"/>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row>
    <row r="23" spans="1:51" x14ac:dyDescent="0.25">
      <c r="A23" s="59"/>
      <c r="B23" s="67"/>
      <c r="C23" s="67"/>
      <c r="D23" s="67"/>
      <c r="E23" s="69"/>
      <c r="F23" s="69"/>
      <c r="G23" s="69"/>
      <c r="H23" s="67"/>
      <c r="I23" s="67"/>
      <c r="J23" s="67"/>
      <c r="K23" s="70"/>
      <c r="L23" s="59"/>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row>
    <row r="24" spans="1:51" x14ac:dyDescent="0.25">
      <c r="A24" s="59"/>
      <c r="B24" s="67"/>
      <c r="C24" s="67"/>
      <c r="D24" s="67"/>
      <c r="E24" s="69"/>
      <c r="F24" s="69"/>
      <c r="G24" s="69"/>
      <c r="H24" s="67"/>
      <c r="I24" s="67"/>
      <c r="J24" s="67"/>
      <c r="K24" s="70"/>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row>
    <row r="25" spans="1:51" x14ac:dyDescent="0.25">
      <c r="A25" s="59"/>
      <c r="B25" s="67"/>
      <c r="C25" s="67"/>
      <c r="D25" s="67"/>
      <c r="E25" s="69"/>
      <c r="F25" s="69"/>
      <c r="G25" s="69"/>
      <c r="H25" s="67"/>
      <c r="I25" s="67"/>
      <c r="J25" s="67"/>
      <c r="K25" s="70"/>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row>
    <row r="26" spans="1:51" x14ac:dyDescent="0.25">
      <c r="A26" s="59"/>
      <c r="B26" s="67"/>
      <c r="C26" s="67"/>
      <c r="D26" s="67"/>
      <c r="E26" s="69"/>
      <c r="F26" s="69"/>
      <c r="G26" s="69"/>
      <c r="H26" s="67"/>
      <c r="I26" s="67"/>
      <c r="J26" s="67"/>
      <c r="K26" s="70"/>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row>
    <row r="27" spans="1:51" x14ac:dyDescent="0.25">
      <c r="A27" s="59"/>
      <c r="B27" s="67"/>
      <c r="C27" s="67"/>
      <c r="D27" s="67"/>
      <c r="E27" s="69"/>
      <c r="F27" s="69"/>
      <c r="G27" s="69"/>
      <c r="H27" s="67"/>
      <c r="I27" s="67"/>
      <c r="J27" s="67"/>
      <c r="K27" s="70"/>
      <c r="L27" s="59"/>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row>
    <row r="28" spans="1:51" x14ac:dyDescent="0.25">
      <c r="A28" s="59"/>
      <c r="B28" s="67"/>
      <c r="C28" s="67"/>
      <c r="D28" s="67"/>
      <c r="E28" s="69"/>
      <c r="F28" s="69"/>
      <c r="G28" s="69"/>
      <c r="H28" s="67"/>
      <c r="I28" s="67"/>
      <c r="J28" s="67"/>
      <c r="K28" s="70"/>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row>
    <row r="29" spans="1:51" x14ac:dyDescent="0.25">
      <c r="A29" s="59"/>
      <c r="B29" s="67"/>
      <c r="C29" s="67"/>
      <c r="D29" s="67"/>
      <c r="E29" s="69"/>
      <c r="F29" s="69"/>
      <c r="G29" s="69"/>
      <c r="H29" s="67"/>
      <c r="I29" s="67"/>
      <c r="J29" s="67"/>
      <c r="K29" s="70"/>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row>
    <row r="30" spans="1:51" x14ac:dyDescent="0.25">
      <c r="A30" s="59"/>
      <c r="B30" s="67"/>
      <c r="C30" s="67"/>
      <c r="D30" s="67"/>
      <c r="E30" s="69"/>
      <c r="F30" s="69"/>
      <c r="G30" s="69"/>
      <c r="H30" s="67"/>
      <c r="I30" s="67"/>
      <c r="J30" s="67"/>
      <c r="K30" s="70"/>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row>
    <row r="31" spans="1:51" x14ac:dyDescent="0.25">
      <c r="A31" s="59"/>
      <c r="B31" s="67"/>
      <c r="C31" s="67"/>
      <c r="D31" s="67"/>
      <c r="E31" s="69"/>
      <c r="F31" s="69"/>
      <c r="G31" s="69"/>
      <c r="H31" s="67"/>
      <c r="I31" s="67"/>
      <c r="J31" s="67"/>
      <c r="K31" s="70"/>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row>
    <row r="32" spans="1:51" x14ac:dyDescent="0.25">
      <c r="A32" s="59"/>
      <c r="B32" s="67"/>
      <c r="C32" s="67"/>
      <c r="D32" s="67"/>
      <c r="E32" s="69"/>
      <c r="F32" s="69"/>
      <c r="G32" s="69"/>
      <c r="H32" s="67"/>
      <c r="I32" s="67"/>
      <c r="J32" s="67"/>
      <c r="K32" s="70"/>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row>
    <row r="33" spans="1:51" x14ac:dyDescent="0.25">
      <c r="A33" s="59"/>
      <c r="B33" s="67"/>
      <c r="C33" s="67"/>
      <c r="D33" s="67"/>
      <c r="E33" s="69"/>
      <c r="F33" s="69"/>
      <c r="G33" s="69"/>
      <c r="H33" s="67"/>
      <c r="I33" s="67"/>
      <c r="J33" s="67"/>
      <c r="K33" s="70"/>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row>
    <row r="34" spans="1:51" x14ac:dyDescent="0.25">
      <c r="A34" s="59"/>
      <c r="B34" s="67"/>
      <c r="C34" s="67"/>
      <c r="D34" s="67"/>
      <c r="E34" s="69"/>
      <c r="F34" s="69"/>
      <c r="G34" s="69"/>
      <c r="H34" s="67"/>
      <c r="I34" s="67"/>
      <c r="J34" s="67"/>
      <c r="K34" s="70"/>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row>
    <row r="35" spans="1:51" x14ac:dyDescent="0.25">
      <c r="A35" s="59"/>
      <c r="B35" s="67"/>
      <c r="C35" s="67"/>
      <c r="D35" s="67"/>
      <c r="E35" s="69"/>
      <c r="F35" s="69"/>
      <c r="G35" s="69"/>
      <c r="H35" s="67"/>
      <c r="I35" s="67"/>
      <c r="J35" s="67"/>
      <c r="K35" s="70"/>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row>
    <row r="36" spans="1:51" x14ac:dyDescent="0.25">
      <c r="A36" s="59"/>
      <c r="B36" s="67"/>
      <c r="C36" s="67"/>
      <c r="D36" s="67"/>
      <c r="E36" s="69"/>
      <c r="F36" s="69"/>
      <c r="G36" s="69"/>
      <c r="H36" s="67"/>
      <c r="I36" s="67"/>
      <c r="J36" s="67"/>
      <c r="K36" s="70"/>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row>
    <row r="37" spans="1:51" x14ac:dyDescent="0.25">
      <c r="A37" s="59"/>
      <c r="B37" s="67"/>
      <c r="C37" s="67"/>
      <c r="D37" s="67"/>
      <c r="E37" s="69"/>
      <c r="F37" s="69"/>
      <c r="G37" s="69"/>
      <c r="H37" s="67"/>
      <c r="I37" s="67"/>
      <c r="J37" s="67"/>
      <c r="K37" s="70"/>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row>
    <row r="38" spans="1:51" x14ac:dyDescent="0.25">
      <c r="A38" s="59"/>
      <c r="B38" s="67"/>
      <c r="C38" s="67"/>
      <c r="D38" s="67"/>
      <c r="E38" s="69"/>
      <c r="F38" s="69"/>
      <c r="G38" s="69"/>
      <c r="H38" s="67"/>
      <c r="I38" s="67"/>
      <c r="J38" s="67"/>
      <c r="K38" s="70"/>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row>
    <row r="39" spans="1:51" x14ac:dyDescent="0.25">
      <c r="A39" s="59"/>
      <c r="B39" s="67"/>
      <c r="C39" s="67"/>
      <c r="D39" s="67"/>
      <c r="E39" s="69"/>
      <c r="F39" s="69"/>
      <c r="G39" s="69"/>
      <c r="H39" s="67"/>
      <c r="I39" s="67"/>
      <c r="J39" s="67"/>
      <c r="K39" s="70"/>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row>
    <row r="40" spans="1:51" x14ac:dyDescent="0.25">
      <c r="A40" s="59"/>
      <c r="B40" s="67"/>
      <c r="C40" s="67"/>
      <c r="D40" s="67"/>
      <c r="E40" s="69"/>
      <c r="F40" s="69"/>
      <c r="G40" s="69"/>
      <c r="H40" s="67"/>
      <c r="I40" s="67"/>
      <c r="J40" s="67"/>
      <c r="K40" s="70"/>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row>
    <row r="41" spans="1:51" x14ac:dyDescent="0.25">
      <c r="A41" s="59"/>
      <c r="B41" s="67"/>
      <c r="C41" s="67"/>
      <c r="D41" s="67"/>
      <c r="E41" s="69"/>
      <c r="F41" s="69"/>
      <c r="G41" s="69"/>
      <c r="H41" s="67"/>
      <c r="I41" s="67"/>
      <c r="J41" s="67"/>
      <c r="K41" s="70"/>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row>
    <row r="42" spans="1:51" x14ac:dyDescent="0.25">
      <c r="A42" s="59"/>
      <c r="B42" s="67"/>
      <c r="C42" s="67"/>
      <c r="D42" s="67"/>
      <c r="E42" s="67"/>
      <c r="F42" s="67"/>
      <c r="G42" s="67"/>
      <c r="H42" s="67"/>
      <c r="I42" s="67"/>
      <c r="J42" s="67"/>
      <c r="K42" s="70"/>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row>
    <row r="43" spans="1:51" x14ac:dyDescent="0.25">
      <c r="A43" s="59"/>
      <c r="B43" s="67"/>
      <c r="C43" s="67"/>
      <c r="D43" s="67"/>
      <c r="E43" s="67"/>
      <c r="F43" s="67"/>
      <c r="G43" s="67"/>
      <c r="H43" s="67"/>
      <c r="I43" s="67"/>
      <c r="J43" s="67"/>
      <c r="K43" s="70"/>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row>
    <row r="44" spans="1:51" x14ac:dyDescent="0.25">
      <c r="A44" s="59"/>
      <c r="B44" s="59"/>
      <c r="C44" s="59"/>
      <c r="D44" s="59"/>
      <c r="E44" s="59"/>
      <c r="F44" s="59"/>
      <c r="G44" s="59"/>
      <c r="H44" s="59"/>
      <c r="I44" s="59"/>
      <c r="J44" s="59"/>
      <c r="K44" s="63"/>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row>
    <row r="45" spans="1:51" x14ac:dyDescent="0.25">
      <c r="A45" s="59"/>
      <c r="B45" s="59"/>
      <c r="C45" s="59"/>
      <c r="D45" s="59"/>
      <c r="E45" s="59"/>
      <c r="F45" s="59"/>
      <c r="G45" s="59"/>
      <c r="H45" s="59"/>
      <c r="I45" s="59"/>
      <c r="J45" s="59"/>
      <c r="K45" s="63"/>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row>
    <row r="46" spans="1:51" x14ac:dyDescent="0.25">
      <c r="A46" s="59"/>
      <c r="B46" s="59"/>
      <c r="C46" s="59"/>
      <c r="D46" s="59"/>
      <c r="E46" s="59"/>
      <c r="F46" s="59"/>
      <c r="G46" s="59"/>
      <c r="H46" s="59"/>
      <c r="I46" s="59"/>
      <c r="J46" s="59"/>
      <c r="K46" s="63"/>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row>
    <row r="47" spans="1:51" x14ac:dyDescent="0.25">
      <c r="A47" s="59"/>
      <c r="B47" s="59"/>
      <c r="C47" s="59"/>
      <c r="D47" s="59"/>
      <c r="E47" s="59"/>
      <c r="F47" s="59"/>
      <c r="G47" s="59"/>
      <c r="H47" s="59"/>
      <c r="I47" s="59"/>
      <c r="J47" s="59"/>
      <c r="K47" s="63"/>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row>
    <row r="48" spans="1:51" x14ac:dyDescent="0.25">
      <c r="A48" s="59"/>
      <c r="B48" s="59"/>
      <c r="C48" s="59"/>
      <c r="D48" s="59"/>
      <c r="E48" s="59"/>
      <c r="F48" s="59"/>
      <c r="G48" s="59"/>
      <c r="H48" s="59"/>
      <c r="I48" s="59"/>
      <c r="J48" s="59"/>
      <c r="K48" s="63"/>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row>
    <row r="49" spans="1:51" x14ac:dyDescent="0.25">
      <c r="A49" s="59"/>
      <c r="B49" s="59"/>
      <c r="C49" s="59"/>
      <c r="D49" s="59"/>
      <c r="E49" s="59"/>
      <c r="F49" s="59"/>
      <c r="G49" s="59"/>
      <c r="H49" s="59"/>
      <c r="I49" s="59"/>
      <c r="J49" s="59"/>
      <c r="K49" s="63"/>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row>
    <row r="50" spans="1:51" x14ac:dyDescent="0.25">
      <c r="A50" s="59"/>
      <c r="B50" s="59"/>
      <c r="C50" s="59"/>
      <c r="D50" s="59"/>
      <c r="E50" s="59"/>
      <c r="F50" s="59"/>
      <c r="G50" s="59"/>
      <c r="H50" s="59"/>
      <c r="I50" s="59"/>
      <c r="J50" s="59"/>
      <c r="K50" s="63"/>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row>
    <row r="51" spans="1:51" x14ac:dyDescent="0.25">
      <c r="A51" s="59"/>
      <c r="B51" s="59"/>
      <c r="C51" s="59"/>
      <c r="D51" s="59"/>
      <c r="E51" s="59"/>
      <c r="F51" s="59"/>
      <c r="G51" s="59"/>
      <c r="H51" s="59"/>
      <c r="I51" s="59"/>
      <c r="J51" s="59"/>
      <c r="K51" s="63"/>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row>
    <row r="52" spans="1:51" x14ac:dyDescent="0.25">
      <c r="A52" s="59"/>
      <c r="B52" s="59"/>
      <c r="C52" s="59"/>
      <c r="D52" s="59"/>
      <c r="E52" s="59"/>
      <c r="F52" s="59"/>
      <c r="G52" s="59"/>
      <c r="H52" s="59"/>
      <c r="I52" s="59"/>
      <c r="J52" s="59"/>
      <c r="K52" s="63"/>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row>
    <row r="53" spans="1:51" x14ac:dyDescent="0.25">
      <c r="A53" s="59"/>
      <c r="B53" s="59"/>
      <c r="C53" s="59"/>
      <c r="D53" s="59"/>
      <c r="E53" s="59"/>
      <c r="F53" s="59"/>
      <c r="G53" s="59"/>
      <c r="H53" s="59"/>
      <c r="I53" s="59"/>
      <c r="J53" s="59"/>
      <c r="K53" s="63"/>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row>
    <row r="54" spans="1:51" x14ac:dyDescent="0.25">
      <c r="A54" s="59"/>
      <c r="B54" s="59"/>
      <c r="C54" s="59"/>
      <c r="D54" s="59"/>
      <c r="E54" s="59"/>
      <c r="F54" s="59"/>
      <c r="G54" s="59"/>
      <c r="H54" s="59"/>
      <c r="I54" s="59"/>
      <c r="J54" s="59"/>
      <c r="K54" s="63"/>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row>
    <row r="55" spans="1:51" x14ac:dyDescent="0.25">
      <c r="A55" s="59"/>
      <c r="B55" s="59"/>
      <c r="C55" s="59"/>
      <c r="D55" s="59"/>
      <c r="E55" s="59"/>
      <c r="F55" s="59"/>
      <c r="G55" s="59"/>
      <c r="H55" s="59"/>
      <c r="I55" s="59"/>
      <c r="J55" s="59"/>
      <c r="K55" s="63"/>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row>
    <row r="56" spans="1:51" x14ac:dyDescent="0.25">
      <c r="A56" s="59"/>
      <c r="B56" s="59"/>
      <c r="C56" s="59"/>
      <c r="D56" s="59"/>
      <c r="E56" s="59"/>
      <c r="F56" s="59"/>
      <c r="G56" s="59"/>
      <c r="H56" s="59"/>
      <c r="I56" s="59"/>
      <c r="J56" s="59"/>
      <c r="K56" s="63"/>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row>
    <row r="57" spans="1:51" x14ac:dyDescent="0.25">
      <c r="A57" s="59"/>
      <c r="B57" s="59"/>
      <c r="C57" s="59"/>
      <c r="D57" s="59"/>
      <c r="E57" s="59"/>
      <c r="F57" s="59"/>
      <c r="G57" s="59"/>
      <c r="H57" s="59"/>
      <c r="I57" s="59"/>
      <c r="J57" s="59"/>
      <c r="K57" s="63"/>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row>
    <row r="58" spans="1:51" x14ac:dyDescent="0.25">
      <c r="A58" s="59"/>
      <c r="B58" s="59"/>
      <c r="C58" s="59"/>
      <c r="D58" s="59"/>
      <c r="E58" s="59"/>
      <c r="F58" s="59"/>
      <c r="G58" s="59"/>
      <c r="H58" s="59"/>
      <c r="I58" s="59"/>
      <c r="J58" s="59"/>
      <c r="K58" s="63"/>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row>
    <row r="59" spans="1:51" x14ac:dyDescent="0.25">
      <c r="A59" s="59"/>
      <c r="B59" s="59"/>
      <c r="C59" s="59"/>
      <c r="D59" s="59"/>
      <c r="E59" s="59"/>
      <c r="F59" s="59"/>
      <c r="G59" s="59"/>
      <c r="H59" s="59"/>
      <c r="I59" s="59"/>
      <c r="J59" s="59"/>
      <c r="K59" s="63"/>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row>
    <row r="60" spans="1:51" x14ac:dyDescent="0.25">
      <c r="A60" s="59"/>
      <c r="B60" s="59"/>
      <c r="C60" s="59"/>
      <c r="D60" s="59"/>
      <c r="E60" s="59"/>
      <c r="F60" s="59"/>
      <c r="G60" s="59"/>
      <c r="H60" s="59"/>
      <c r="I60" s="59"/>
      <c r="J60" s="59"/>
      <c r="K60" s="63"/>
      <c r="L60" s="59"/>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row>
    <row r="61" spans="1:51" x14ac:dyDescent="0.25">
      <c r="A61" s="59"/>
      <c r="B61" s="59"/>
      <c r="C61" s="59"/>
      <c r="D61" s="59"/>
      <c r="E61" s="59"/>
      <c r="F61" s="59"/>
      <c r="G61" s="59"/>
      <c r="H61" s="59"/>
      <c r="I61" s="59"/>
      <c r="J61" s="59"/>
      <c r="K61" s="63"/>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row>
    <row r="62" spans="1:51" x14ac:dyDescent="0.25">
      <c r="A62" s="59"/>
      <c r="B62" s="59"/>
      <c r="C62" s="59"/>
      <c r="D62" s="59"/>
      <c r="E62" s="59"/>
      <c r="F62" s="59"/>
      <c r="G62" s="59"/>
      <c r="H62" s="59"/>
      <c r="I62" s="59"/>
      <c r="J62" s="59"/>
      <c r="K62" s="63"/>
      <c r="L62" s="59"/>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row>
    <row r="63" spans="1:51" x14ac:dyDescent="0.25">
      <c r="A63" s="59"/>
      <c r="B63" s="59"/>
      <c r="C63" s="59"/>
      <c r="D63" s="59"/>
      <c r="E63" s="59"/>
      <c r="F63" s="59"/>
      <c r="G63" s="59"/>
      <c r="H63" s="59"/>
      <c r="I63" s="59"/>
      <c r="J63" s="59"/>
      <c r="K63" s="63"/>
      <c r="L63" s="59"/>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row>
    <row r="64" spans="1:51" x14ac:dyDescent="0.25">
      <c r="A64" s="59"/>
      <c r="B64" s="59"/>
      <c r="C64" s="59"/>
      <c r="D64" s="59"/>
      <c r="E64" s="59"/>
      <c r="F64" s="59"/>
      <c r="G64" s="59"/>
      <c r="H64" s="59"/>
      <c r="I64" s="59"/>
      <c r="J64" s="59"/>
      <c r="K64" s="63"/>
      <c r="L64" s="59"/>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row>
    <row r="65" spans="1:51" x14ac:dyDescent="0.25">
      <c r="A65" s="59"/>
      <c r="B65" s="59"/>
      <c r="C65" s="59"/>
      <c r="D65" s="59"/>
      <c r="E65" s="59"/>
      <c r="F65" s="59"/>
      <c r="G65" s="59"/>
      <c r="H65" s="59"/>
      <c r="I65" s="59"/>
      <c r="J65" s="59"/>
      <c r="K65" s="63"/>
      <c r="L65" s="59"/>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row>
    <row r="66" spans="1:51" x14ac:dyDescent="0.25">
      <c r="A66" s="59"/>
      <c r="B66" s="59"/>
      <c r="C66" s="59"/>
      <c r="D66" s="59"/>
      <c r="E66" s="59"/>
      <c r="F66" s="59"/>
      <c r="G66" s="59"/>
      <c r="H66" s="59"/>
      <c r="I66" s="59"/>
      <c r="J66" s="59"/>
      <c r="K66" s="63"/>
      <c r="L66" s="59"/>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row>
    <row r="67" spans="1:51" x14ac:dyDescent="0.25">
      <c r="A67" s="59"/>
      <c r="B67" s="59"/>
      <c r="C67" s="59"/>
      <c r="D67" s="59"/>
      <c r="E67" s="59"/>
      <c r="F67" s="59"/>
      <c r="G67" s="59"/>
      <c r="H67" s="59"/>
      <c r="I67" s="59"/>
      <c r="J67" s="59"/>
      <c r="K67" s="63"/>
      <c r="L67" s="59"/>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row>
    <row r="68" spans="1:51" x14ac:dyDescent="0.25">
      <c r="A68" s="59"/>
      <c r="B68" s="59"/>
      <c r="C68" s="59"/>
      <c r="D68" s="59"/>
      <c r="E68" s="59"/>
      <c r="F68" s="59"/>
      <c r="G68" s="59"/>
      <c r="H68" s="59"/>
      <c r="I68" s="59"/>
      <c r="J68" s="59"/>
      <c r="K68" s="63"/>
      <c r="L68" s="59"/>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row>
    <row r="69" spans="1:51" x14ac:dyDescent="0.25">
      <c r="A69" s="59"/>
      <c r="B69" s="59"/>
      <c r="C69" s="59"/>
      <c r="D69" s="59"/>
      <c r="E69" s="59"/>
      <c r="F69" s="59"/>
      <c r="G69" s="59"/>
      <c r="H69" s="59"/>
      <c r="I69" s="59"/>
      <c r="J69" s="59"/>
      <c r="K69" s="63"/>
      <c r="L69" s="59"/>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row>
    <row r="70" spans="1:51" x14ac:dyDescent="0.25">
      <c r="A70" s="59"/>
      <c r="B70" s="59"/>
      <c r="C70" s="59"/>
      <c r="D70" s="59"/>
      <c r="E70" s="59"/>
      <c r="F70" s="59"/>
      <c r="G70" s="59"/>
      <c r="H70" s="59"/>
      <c r="I70" s="59"/>
      <c r="J70" s="59"/>
      <c r="K70" s="63"/>
      <c r="L70" s="59"/>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row>
    <row r="71" spans="1:51" x14ac:dyDescent="0.25">
      <c r="A71" s="59"/>
      <c r="B71" s="59"/>
      <c r="C71" s="59"/>
      <c r="D71" s="59"/>
      <c r="E71" s="59"/>
      <c r="F71" s="59"/>
      <c r="G71" s="59"/>
      <c r="H71" s="59"/>
      <c r="I71" s="59"/>
      <c r="J71" s="59"/>
      <c r="K71" s="63"/>
      <c r="L71" s="59"/>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row>
    <row r="72" spans="1:51" x14ac:dyDescent="0.25">
      <c r="A72" s="59"/>
      <c r="B72" s="59"/>
      <c r="C72" s="59"/>
      <c r="D72" s="59"/>
      <c r="E72" s="59"/>
      <c r="F72" s="59"/>
      <c r="G72" s="59"/>
      <c r="H72" s="59"/>
      <c r="I72" s="59"/>
      <c r="J72" s="59"/>
      <c r="K72" s="63"/>
      <c r="L72" s="59"/>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row>
    <row r="73" spans="1:51" x14ac:dyDescent="0.25">
      <c r="A73" s="59"/>
      <c r="B73" s="59"/>
      <c r="C73" s="59"/>
      <c r="D73" s="59"/>
      <c r="E73" s="59"/>
      <c r="F73" s="59"/>
      <c r="G73" s="59"/>
      <c r="H73" s="59"/>
      <c r="I73" s="59"/>
      <c r="J73" s="59"/>
      <c r="K73" s="63"/>
      <c r="L73" s="59"/>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row>
    <row r="74" spans="1:51" x14ac:dyDescent="0.25">
      <c r="A74" s="59"/>
      <c r="B74" s="59"/>
      <c r="C74" s="59"/>
      <c r="D74" s="59"/>
      <c r="E74" s="59"/>
      <c r="F74" s="59"/>
      <c r="G74" s="59"/>
      <c r="H74" s="59"/>
      <c r="I74" s="59"/>
      <c r="J74" s="59"/>
      <c r="K74" s="63"/>
      <c r="L74" s="59"/>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row>
    <row r="75" spans="1:51" x14ac:dyDescent="0.25">
      <c r="A75" s="59"/>
      <c r="B75" s="59"/>
      <c r="C75" s="59"/>
      <c r="D75" s="59"/>
      <c r="E75" s="59"/>
      <c r="F75" s="59"/>
      <c r="G75" s="59"/>
      <c r="H75" s="59"/>
      <c r="I75" s="59"/>
      <c r="J75" s="59"/>
      <c r="K75" s="63"/>
      <c r="L75" s="59"/>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row>
    <row r="76" spans="1:51" x14ac:dyDescent="0.25">
      <c r="A76" s="59"/>
      <c r="B76" s="59"/>
      <c r="C76" s="59"/>
      <c r="D76" s="59"/>
      <c r="E76" s="59"/>
      <c r="F76" s="59"/>
      <c r="G76" s="59"/>
      <c r="H76" s="59"/>
      <c r="I76" s="59"/>
      <c r="J76" s="59"/>
      <c r="K76" s="63"/>
      <c r="L76" s="59"/>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row>
    <row r="77" spans="1:51" x14ac:dyDescent="0.25">
      <c r="A77" s="59"/>
      <c r="B77" s="59"/>
      <c r="C77" s="59"/>
      <c r="D77" s="59"/>
      <c r="E77" s="59"/>
      <c r="F77" s="59"/>
      <c r="G77" s="59"/>
      <c r="H77" s="59"/>
      <c r="I77" s="59"/>
      <c r="J77" s="59"/>
      <c r="K77" s="63"/>
      <c r="L77" s="59"/>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row>
    <row r="78" spans="1:51" x14ac:dyDescent="0.25">
      <c r="A78" s="59"/>
      <c r="B78" s="59"/>
      <c r="C78" s="59"/>
      <c r="D78" s="59"/>
      <c r="E78" s="59"/>
      <c r="F78" s="59"/>
      <c r="G78" s="59"/>
      <c r="H78" s="59"/>
      <c r="I78" s="59"/>
      <c r="J78" s="59"/>
      <c r="K78" s="63"/>
      <c r="L78" s="59"/>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c r="AV78" s="59"/>
      <c r="AW78" s="59"/>
      <c r="AX78" s="59"/>
      <c r="AY78" s="59"/>
    </row>
    <row r="79" spans="1:51" x14ac:dyDescent="0.25">
      <c r="A79" s="59"/>
      <c r="B79" s="59"/>
      <c r="C79" s="59"/>
      <c r="D79" s="59"/>
      <c r="E79" s="59"/>
      <c r="F79" s="59"/>
      <c r="G79" s="59"/>
      <c r="H79" s="59"/>
      <c r="I79" s="59"/>
      <c r="J79" s="59"/>
      <c r="K79" s="63"/>
      <c r="L79" s="59"/>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row>
    <row r="80" spans="1:51" x14ac:dyDescent="0.25">
      <c r="A80" s="59"/>
      <c r="B80" s="59"/>
      <c r="C80" s="59"/>
      <c r="D80" s="59"/>
      <c r="E80" s="59"/>
      <c r="F80" s="59"/>
      <c r="G80" s="59"/>
      <c r="H80" s="59"/>
      <c r="I80" s="59"/>
      <c r="J80" s="59"/>
      <c r="K80" s="63"/>
      <c r="L80" s="59"/>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row>
    <row r="81" spans="1:51" x14ac:dyDescent="0.25">
      <c r="A81" s="59"/>
      <c r="B81" s="59"/>
      <c r="C81" s="59"/>
      <c r="D81" s="59"/>
      <c r="E81" s="59"/>
      <c r="F81" s="59"/>
      <c r="G81" s="59"/>
      <c r="H81" s="59"/>
      <c r="I81" s="59"/>
      <c r="J81" s="59"/>
      <c r="K81" s="63"/>
      <c r="L81" s="59"/>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row>
    <row r="82" spans="1:51" x14ac:dyDescent="0.25">
      <c r="A82" s="59"/>
      <c r="B82" s="59"/>
      <c r="C82" s="59"/>
      <c r="D82" s="59"/>
      <c r="E82" s="59"/>
      <c r="F82" s="59"/>
      <c r="G82" s="59"/>
      <c r="H82" s="59"/>
      <c r="I82" s="59"/>
      <c r="J82" s="59"/>
      <c r="K82" s="63"/>
      <c r="L82" s="59"/>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row>
    <row r="83" spans="1:51" x14ac:dyDescent="0.25">
      <c r="A83" s="59"/>
      <c r="B83" s="59"/>
      <c r="C83" s="59"/>
      <c r="D83" s="59"/>
      <c r="E83" s="59"/>
      <c r="F83" s="59"/>
      <c r="G83" s="59"/>
      <c r="H83" s="59"/>
      <c r="I83" s="59"/>
      <c r="J83" s="59"/>
      <c r="K83" s="63"/>
      <c r="L83" s="59"/>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row>
    <row r="84" spans="1:51" x14ac:dyDescent="0.25">
      <c r="A84" s="59"/>
      <c r="B84" s="59"/>
      <c r="C84" s="59"/>
      <c r="D84" s="59"/>
      <c r="E84" s="59"/>
      <c r="F84" s="59"/>
      <c r="G84" s="59"/>
      <c r="H84" s="59"/>
      <c r="I84" s="59"/>
      <c r="J84" s="59"/>
      <c r="K84" s="63"/>
      <c r="L84" s="59"/>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row>
    <row r="85" spans="1:51" x14ac:dyDescent="0.25">
      <c r="A85" s="59"/>
      <c r="B85" s="59"/>
      <c r="C85" s="59"/>
      <c r="D85" s="59"/>
      <c r="E85" s="59"/>
      <c r="F85" s="59"/>
      <c r="G85" s="59"/>
      <c r="H85" s="59"/>
      <c r="I85" s="59"/>
      <c r="J85" s="59"/>
      <c r="K85" s="63"/>
      <c r="L85" s="59"/>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row>
    <row r="86" spans="1:51" x14ac:dyDescent="0.25">
      <c r="A86" s="59"/>
      <c r="B86" s="59"/>
      <c r="C86" s="59"/>
      <c r="D86" s="59"/>
      <c r="E86" s="59"/>
      <c r="F86" s="59"/>
      <c r="G86" s="59"/>
      <c r="H86" s="59"/>
      <c r="I86" s="59"/>
      <c r="J86" s="59"/>
      <c r="K86" s="63"/>
      <c r="L86" s="59"/>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row>
    <row r="87" spans="1:51" x14ac:dyDescent="0.25">
      <c r="A87" s="59"/>
      <c r="B87" s="59"/>
      <c r="C87" s="59"/>
      <c r="D87" s="59"/>
      <c r="E87" s="59"/>
      <c r="F87" s="59"/>
      <c r="G87" s="59"/>
      <c r="H87" s="59"/>
      <c r="I87" s="59"/>
      <c r="J87" s="59"/>
      <c r="K87" s="63"/>
      <c r="L87" s="59"/>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row>
    <row r="88" spans="1:51" x14ac:dyDescent="0.25">
      <c r="A88" s="59"/>
      <c r="B88" s="59"/>
      <c r="C88" s="59"/>
      <c r="D88" s="59"/>
      <c r="E88" s="59"/>
      <c r="F88" s="59"/>
      <c r="G88" s="59"/>
      <c r="H88" s="59"/>
      <c r="I88" s="59"/>
      <c r="J88" s="59"/>
      <c r="K88" s="63"/>
      <c r="L88" s="59"/>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row>
    <row r="89" spans="1:51" x14ac:dyDescent="0.25">
      <c r="A89" s="59"/>
      <c r="B89" s="59"/>
      <c r="C89" s="59"/>
      <c r="D89" s="59"/>
      <c r="E89" s="59"/>
      <c r="F89" s="59"/>
      <c r="G89" s="59"/>
      <c r="H89" s="59"/>
      <c r="I89" s="59"/>
      <c r="J89" s="59"/>
      <c r="K89" s="63"/>
      <c r="L89" s="59"/>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row>
    <row r="90" spans="1:51" x14ac:dyDescent="0.25">
      <c r="A90" s="59"/>
      <c r="B90" s="59"/>
      <c r="C90" s="59"/>
      <c r="D90" s="59"/>
      <c r="E90" s="59"/>
      <c r="F90" s="59"/>
      <c r="G90" s="59"/>
      <c r="H90" s="59"/>
      <c r="I90" s="59"/>
      <c r="J90" s="59"/>
      <c r="K90" s="63"/>
      <c r="L90" s="59"/>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row>
    <row r="91" spans="1:51" x14ac:dyDescent="0.25">
      <c r="A91" s="59"/>
      <c r="B91" s="59"/>
      <c r="C91" s="59"/>
      <c r="D91" s="59"/>
      <c r="E91" s="59"/>
      <c r="F91" s="59"/>
      <c r="G91" s="59"/>
      <c r="H91" s="59"/>
      <c r="I91" s="59"/>
      <c r="J91" s="59"/>
      <c r="K91" s="63"/>
      <c r="L91" s="59"/>
      <c r="M91" s="59"/>
      <c r="N91" s="59"/>
      <c r="O91" s="59"/>
      <c r="P91" s="59"/>
      <c r="Q91" s="59"/>
      <c r="R91" s="59"/>
      <c r="S91" s="59"/>
      <c r="T91" s="59"/>
      <c r="U91" s="5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row>
    <row r="92" spans="1:51" x14ac:dyDescent="0.25">
      <c r="A92" s="59"/>
      <c r="B92" s="59"/>
      <c r="C92" s="59"/>
      <c r="D92" s="59"/>
      <c r="E92" s="59"/>
      <c r="F92" s="59"/>
      <c r="G92" s="59"/>
      <c r="H92" s="59"/>
      <c r="I92" s="59"/>
      <c r="J92" s="59"/>
      <c r="K92" s="63"/>
      <c r="L92" s="59"/>
      <c r="M92" s="59"/>
      <c r="N92" s="59"/>
      <c r="O92" s="59"/>
      <c r="P92" s="59"/>
      <c r="Q92" s="59"/>
      <c r="R92" s="59"/>
      <c r="S92" s="59"/>
      <c r="T92" s="59"/>
      <c r="U92" s="59"/>
      <c r="V92" s="59"/>
      <c r="W92" s="59"/>
      <c r="X92" s="59"/>
      <c r="Y92" s="59"/>
      <c r="Z92" s="59"/>
      <c r="AA92" s="59"/>
      <c r="AB92" s="59"/>
      <c r="AC92" s="59"/>
      <c r="AD92" s="59"/>
      <c r="AE92" s="59"/>
      <c r="AF92" s="59"/>
      <c r="AG92" s="59"/>
      <c r="AH92" s="59"/>
      <c r="AI92" s="59"/>
      <c r="AJ92" s="59"/>
      <c r="AK92" s="59"/>
      <c r="AL92" s="59"/>
      <c r="AM92" s="59"/>
      <c r="AN92" s="59"/>
      <c r="AO92" s="59"/>
      <c r="AP92" s="59"/>
      <c r="AQ92" s="59"/>
      <c r="AR92" s="59"/>
      <c r="AS92" s="59"/>
      <c r="AT92" s="59"/>
      <c r="AU92" s="59"/>
      <c r="AV92" s="59"/>
      <c r="AW92" s="59"/>
      <c r="AX92" s="59"/>
      <c r="AY92" s="59"/>
    </row>
    <row r="93" spans="1:51" x14ac:dyDescent="0.25">
      <c r="A93" s="59"/>
      <c r="B93" s="59"/>
      <c r="C93" s="59"/>
      <c r="D93" s="59"/>
      <c r="E93" s="59"/>
      <c r="F93" s="59"/>
      <c r="G93" s="59"/>
      <c r="H93" s="59"/>
      <c r="I93" s="59"/>
      <c r="J93" s="59"/>
      <c r="K93" s="63"/>
      <c r="L93" s="59"/>
      <c r="M93" s="59"/>
      <c r="N93" s="59"/>
      <c r="O93" s="59"/>
      <c r="P93" s="59"/>
      <c r="Q93" s="59"/>
      <c r="R93" s="59"/>
      <c r="S93" s="59"/>
      <c r="T93" s="59"/>
      <c r="U93" s="59"/>
      <c r="V93" s="59"/>
      <c r="W93" s="59"/>
      <c r="X93" s="59"/>
      <c r="Y93" s="59"/>
      <c r="Z93" s="59"/>
      <c r="AA93" s="59"/>
      <c r="AB93" s="59"/>
      <c r="AC93" s="59"/>
      <c r="AD93" s="59"/>
      <c r="AE93" s="59"/>
      <c r="AF93" s="59"/>
      <c r="AG93" s="59"/>
      <c r="AH93" s="59"/>
      <c r="AI93" s="59"/>
      <c r="AJ93" s="59"/>
      <c r="AK93" s="59"/>
      <c r="AL93" s="59"/>
      <c r="AM93" s="59"/>
      <c r="AN93" s="59"/>
      <c r="AO93" s="59"/>
      <c r="AP93" s="59"/>
      <c r="AQ93" s="59"/>
      <c r="AR93" s="59"/>
      <c r="AS93" s="59"/>
      <c r="AT93" s="59"/>
      <c r="AU93" s="59"/>
      <c r="AV93" s="59"/>
      <c r="AW93" s="59"/>
      <c r="AX93" s="59"/>
      <c r="AY93" s="59"/>
    </row>
    <row r="94" spans="1:51" x14ac:dyDescent="0.25">
      <c r="A94" s="59"/>
      <c r="B94" s="59"/>
      <c r="C94" s="59"/>
      <c r="D94" s="59"/>
      <c r="E94" s="59"/>
      <c r="F94" s="59"/>
      <c r="G94" s="59"/>
      <c r="H94" s="59"/>
      <c r="I94" s="59"/>
      <c r="J94" s="59"/>
      <c r="K94" s="63"/>
      <c r="L94" s="59"/>
      <c r="M94" s="59"/>
      <c r="N94" s="59"/>
      <c r="O94" s="59"/>
      <c r="P94" s="59"/>
      <c r="Q94" s="59"/>
      <c r="R94" s="59"/>
      <c r="S94" s="59"/>
      <c r="T94" s="59"/>
      <c r="U94" s="59"/>
      <c r="V94" s="59"/>
      <c r="W94" s="59"/>
      <c r="X94" s="59"/>
      <c r="Y94" s="59"/>
      <c r="Z94" s="59"/>
      <c r="AA94" s="59"/>
      <c r="AB94" s="59"/>
      <c r="AC94" s="59"/>
      <c r="AD94" s="59"/>
      <c r="AE94" s="59"/>
      <c r="AF94" s="59"/>
      <c r="AG94" s="59"/>
      <c r="AH94" s="59"/>
      <c r="AI94" s="59"/>
      <c r="AJ94" s="59"/>
      <c r="AK94" s="59"/>
      <c r="AL94" s="59"/>
      <c r="AM94" s="59"/>
      <c r="AN94" s="59"/>
      <c r="AO94" s="59"/>
      <c r="AP94" s="59"/>
      <c r="AQ94" s="59"/>
      <c r="AR94" s="59"/>
      <c r="AS94" s="59"/>
      <c r="AT94" s="59"/>
      <c r="AU94" s="59"/>
      <c r="AV94" s="59"/>
      <c r="AW94" s="59"/>
      <c r="AX94" s="59"/>
      <c r="AY94" s="59"/>
    </row>
    <row r="95" spans="1:51" x14ac:dyDescent="0.25">
      <c r="A95" s="59"/>
      <c r="B95" s="59"/>
      <c r="C95" s="59"/>
      <c r="D95" s="59"/>
      <c r="E95" s="59"/>
      <c r="F95" s="59"/>
      <c r="G95" s="59"/>
      <c r="H95" s="59"/>
      <c r="I95" s="59"/>
      <c r="J95" s="59"/>
      <c r="K95" s="63"/>
      <c r="L95" s="59"/>
      <c r="M95" s="59"/>
      <c r="N95" s="59"/>
      <c r="O95" s="59"/>
      <c r="P95" s="59"/>
      <c r="Q95" s="59"/>
      <c r="R95" s="59"/>
      <c r="S95" s="59"/>
      <c r="T95" s="59"/>
      <c r="U95" s="59"/>
      <c r="V95" s="59"/>
      <c r="W95" s="59"/>
      <c r="X95" s="59"/>
      <c r="Y95" s="59"/>
      <c r="Z95" s="59"/>
      <c r="AA95" s="59"/>
      <c r="AB95" s="59"/>
      <c r="AC95" s="59"/>
      <c r="AD95" s="59"/>
      <c r="AE95" s="59"/>
      <c r="AF95" s="59"/>
      <c r="AG95" s="59"/>
      <c r="AH95" s="59"/>
      <c r="AI95" s="59"/>
      <c r="AJ95" s="59"/>
      <c r="AK95" s="59"/>
      <c r="AL95" s="59"/>
      <c r="AM95" s="59"/>
      <c r="AN95" s="59"/>
      <c r="AO95" s="59"/>
      <c r="AP95" s="59"/>
      <c r="AQ95" s="59"/>
      <c r="AR95" s="59"/>
      <c r="AS95" s="59"/>
      <c r="AT95" s="59"/>
      <c r="AU95" s="59"/>
      <c r="AV95" s="59"/>
      <c r="AW95" s="59"/>
      <c r="AX95" s="59"/>
      <c r="AY95" s="59"/>
    </row>
    <row r="96" spans="1:51" x14ac:dyDescent="0.25">
      <c r="A96" s="59"/>
      <c r="B96" s="59"/>
      <c r="C96" s="59"/>
      <c r="D96" s="59"/>
      <c r="E96" s="59"/>
      <c r="F96" s="59"/>
      <c r="G96" s="59"/>
      <c r="H96" s="59"/>
      <c r="I96" s="59"/>
      <c r="J96" s="59"/>
      <c r="K96" s="63"/>
      <c r="L96" s="59"/>
      <c r="M96" s="59"/>
      <c r="N96" s="59"/>
      <c r="O96" s="59"/>
      <c r="P96" s="59"/>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59"/>
      <c r="AR96" s="59"/>
      <c r="AS96" s="59"/>
      <c r="AT96" s="59"/>
      <c r="AU96" s="59"/>
      <c r="AV96" s="59"/>
      <c r="AW96" s="59"/>
      <c r="AX96" s="59"/>
      <c r="AY96" s="59"/>
    </row>
    <row r="97" spans="1:51" x14ac:dyDescent="0.25">
      <c r="A97" s="59"/>
      <c r="B97" s="59"/>
      <c r="C97" s="59"/>
      <c r="D97" s="59"/>
      <c r="E97" s="59"/>
      <c r="F97" s="59"/>
      <c r="G97" s="59"/>
      <c r="H97" s="59"/>
      <c r="I97" s="59"/>
      <c r="J97" s="59"/>
      <c r="K97" s="63"/>
      <c r="L97" s="59"/>
      <c r="M97" s="59"/>
      <c r="N97" s="59"/>
      <c r="O97" s="59"/>
      <c r="P97" s="59"/>
      <c r="Q97" s="59"/>
      <c r="R97" s="59"/>
      <c r="S97" s="59"/>
      <c r="T97" s="59"/>
      <c r="U97" s="59"/>
      <c r="V97" s="59"/>
      <c r="W97" s="59"/>
      <c r="X97" s="59"/>
      <c r="Y97" s="59"/>
      <c r="Z97" s="59"/>
      <c r="AA97" s="59"/>
      <c r="AB97" s="59"/>
      <c r="AC97" s="59"/>
      <c r="AD97" s="59"/>
      <c r="AE97" s="59"/>
      <c r="AF97" s="59"/>
      <c r="AG97" s="59"/>
      <c r="AH97" s="59"/>
      <c r="AI97" s="59"/>
      <c r="AJ97" s="59"/>
      <c r="AK97" s="59"/>
      <c r="AL97" s="59"/>
      <c r="AM97" s="59"/>
      <c r="AN97" s="59"/>
      <c r="AO97" s="59"/>
      <c r="AP97" s="59"/>
      <c r="AQ97" s="59"/>
      <c r="AR97" s="59"/>
      <c r="AS97" s="59"/>
      <c r="AT97" s="59"/>
      <c r="AU97" s="59"/>
      <c r="AV97" s="59"/>
      <c r="AW97" s="59"/>
      <c r="AX97" s="59"/>
      <c r="AY97" s="59"/>
    </row>
    <row r="98" spans="1:51" x14ac:dyDescent="0.25">
      <c r="A98" s="59"/>
      <c r="B98" s="59"/>
      <c r="C98" s="59"/>
      <c r="D98" s="59"/>
      <c r="E98" s="59"/>
      <c r="F98" s="59"/>
      <c r="G98" s="59"/>
      <c r="H98" s="59"/>
      <c r="I98" s="59"/>
      <c r="J98" s="59"/>
      <c r="K98" s="63"/>
      <c r="L98" s="59"/>
      <c r="M98" s="59"/>
      <c r="N98" s="59"/>
      <c r="O98" s="59"/>
      <c r="P98" s="59"/>
      <c r="Q98" s="59"/>
      <c r="R98" s="59"/>
      <c r="S98" s="59"/>
      <c r="T98" s="59"/>
      <c r="U98" s="59"/>
      <c r="V98" s="59"/>
      <c r="W98" s="59"/>
      <c r="X98" s="59"/>
      <c r="Y98" s="59"/>
      <c r="Z98" s="59"/>
      <c r="AA98" s="59"/>
      <c r="AB98" s="59"/>
      <c r="AC98" s="59"/>
      <c r="AD98" s="59"/>
      <c r="AE98" s="59"/>
      <c r="AF98" s="59"/>
      <c r="AG98" s="59"/>
      <c r="AH98" s="59"/>
      <c r="AI98" s="59"/>
      <c r="AJ98" s="59"/>
      <c r="AK98" s="59"/>
      <c r="AL98" s="59"/>
      <c r="AM98" s="59"/>
      <c r="AN98" s="59"/>
      <c r="AO98" s="59"/>
      <c r="AP98" s="59"/>
      <c r="AQ98" s="59"/>
      <c r="AR98" s="59"/>
      <c r="AS98" s="59"/>
      <c r="AT98" s="59"/>
      <c r="AU98" s="59"/>
      <c r="AV98" s="59"/>
      <c r="AW98" s="59"/>
      <c r="AX98" s="59"/>
      <c r="AY98" s="59"/>
    </row>
    <row r="99" spans="1:51" x14ac:dyDescent="0.25">
      <c r="A99" s="59"/>
      <c r="B99" s="59"/>
      <c r="C99" s="59"/>
      <c r="D99" s="59"/>
      <c r="E99" s="59"/>
      <c r="F99" s="59"/>
      <c r="G99" s="59"/>
      <c r="H99" s="59"/>
      <c r="I99" s="59"/>
      <c r="J99" s="59"/>
      <c r="K99" s="63"/>
      <c r="L99" s="59"/>
      <c r="M99" s="59"/>
      <c r="N99" s="59"/>
      <c r="O99" s="59"/>
      <c r="P99" s="59"/>
      <c r="Q99" s="59"/>
      <c r="R99" s="59"/>
      <c r="S99" s="59"/>
      <c r="T99" s="59"/>
      <c r="U99" s="59"/>
      <c r="V99" s="59"/>
      <c r="W99" s="59"/>
      <c r="X99" s="59"/>
      <c r="Y99" s="59"/>
      <c r="Z99" s="59"/>
      <c r="AA99" s="59"/>
      <c r="AB99" s="59"/>
      <c r="AC99" s="59"/>
      <c r="AD99" s="59"/>
      <c r="AE99" s="59"/>
      <c r="AF99" s="59"/>
      <c r="AG99" s="59"/>
      <c r="AH99" s="59"/>
      <c r="AI99" s="59"/>
      <c r="AJ99" s="59"/>
      <c r="AK99" s="59"/>
      <c r="AL99" s="59"/>
      <c r="AM99" s="59"/>
      <c r="AN99" s="59"/>
      <c r="AO99" s="59"/>
      <c r="AP99" s="59"/>
      <c r="AQ99" s="59"/>
      <c r="AR99" s="59"/>
      <c r="AS99" s="59"/>
      <c r="AT99" s="59"/>
      <c r="AU99" s="59"/>
      <c r="AV99" s="59"/>
      <c r="AW99" s="59"/>
      <c r="AX99" s="59"/>
      <c r="AY99" s="59"/>
    </row>
    <row r="100" spans="1:51" x14ac:dyDescent="0.25">
      <c r="A100" s="59"/>
      <c r="B100" s="59"/>
      <c r="C100" s="59"/>
      <c r="D100" s="59"/>
      <c r="E100" s="59"/>
      <c r="F100" s="59"/>
      <c r="G100" s="59"/>
      <c r="H100" s="59"/>
      <c r="I100" s="59"/>
      <c r="J100" s="59"/>
      <c r="K100" s="63"/>
      <c r="L100" s="59"/>
      <c r="M100" s="59"/>
      <c r="N100" s="59"/>
      <c r="O100" s="59"/>
      <c r="P100" s="59"/>
      <c r="Q100" s="59"/>
      <c r="R100" s="59"/>
      <c r="S100" s="59"/>
      <c r="T100" s="59"/>
      <c r="U100" s="59"/>
      <c r="V100" s="59"/>
      <c r="W100" s="59"/>
      <c r="X100" s="59"/>
      <c r="Y100" s="59"/>
      <c r="Z100" s="59"/>
      <c r="AA100" s="59"/>
      <c r="AB100" s="59"/>
      <c r="AC100" s="59"/>
      <c r="AD100" s="59"/>
      <c r="AE100" s="59"/>
      <c r="AF100" s="59"/>
      <c r="AG100" s="59"/>
      <c r="AH100" s="59"/>
      <c r="AI100" s="59"/>
      <c r="AJ100" s="59"/>
      <c r="AK100" s="59"/>
      <c r="AL100" s="59"/>
      <c r="AM100" s="59"/>
      <c r="AN100" s="59"/>
      <c r="AO100" s="59"/>
      <c r="AP100" s="59"/>
      <c r="AQ100" s="59"/>
      <c r="AR100" s="59"/>
      <c r="AS100" s="59"/>
      <c r="AT100" s="59"/>
      <c r="AU100" s="59"/>
      <c r="AV100" s="59"/>
      <c r="AW100" s="59"/>
      <c r="AX100" s="59"/>
      <c r="AY100" s="59"/>
    </row>
    <row r="101" spans="1:51" x14ac:dyDescent="0.25">
      <c r="A101" s="59"/>
      <c r="B101" s="59"/>
      <c r="C101" s="59"/>
      <c r="D101" s="59"/>
      <c r="E101" s="59"/>
      <c r="F101" s="59"/>
      <c r="G101" s="59"/>
      <c r="H101" s="59"/>
      <c r="I101" s="59"/>
      <c r="J101" s="59"/>
      <c r="K101" s="63"/>
      <c r="L101" s="59"/>
      <c r="M101" s="59"/>
      <c r="N101" s="59"/>
      <c r="O101" s="59"/>
      <c r="P101" s="59"/>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59"/>
      <c r="AP101" s="59"/>
      <c r="AQ101" s="59"/>
      <c r="AR101" s="59"/>
      <c r="AS101" s="59"/>
      <c r="AT101" s="59"/>
      <c r="AU101" s="59"/>
      <c r="AV101" s="59"/>
      <c r="AW101" s="59"/>
      <c r="AX101" s="59"/>
      <c r="AY101" s="59"/>
    </row>
    <row r="102" spans="1:51" x14ac:dyDescent="0.25">
      <c r="A102" s="59"/>
      <c r="B102" s="59"/>
      <c r="C102" s="59"/>
      <c r="D102" s="59"/>
      <c r="E102" s="59"/>
      <c r="F102" s="59"/>
      <c r="G102" s="59"/>
      <c r="H102" s="59"/>
      <c r="I102" s="59"/>
      <c r="J102" s="59"/>
      <c r="K102" s="63"/>
      <c r="L102" s="59"/>
      <c r="M102" s="59"/>
      <c r="N102" s="59"/>
      <c r="O102" s="59"/>
      <c r="P102" s="59"/>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59"/>
      <c r="AP102" s="59"/>
      <c r="AQ102" s="59"/>
      <c r="AR102" s="59"/>
      <c r="AS102" s="59"/>
      <c r="AT102" s="59"/>
      <c r="AU102" s="59"/>
      <c r="AV102" s="59"/>
      <c r="AW102" s="59"/>
      <c r="AX102" s="59"/>
      <c r="AY102" s="59"/>
    </row>
    <row r="103" spans="1:51" x14ac:dyDescent="0.25">
      <c r="A103" s="59"/>
      <c r="B103" s="59"/>
      <c r="C103" s="59"/>
      <c r="D103" s="59"/>
      <c r="E103" s="59"/>
      <c r="F103" s="59"/>
      <c r="G103" s="59"/>
      <c r="H103" s="59"/>
      <c r="I103" s="59"/>
      <c r="J103" s="59"/>
      <c r="K103" s="63"/>
      <c r="L103" s="59"/>
      <c r="M103" s="59"/>
      <c r="N103" s="59"/>
      <c r="O103" s="59"/>
      <c r="P103" s="59"/>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c r="AY103" s="59"/>
    </row>
    <row r="104" spans="1:51" x14ac:dyDescent="0.25">
      <c r="A104" s="59"/>
      <c r="B104" s="59"/>
      <c r="C104" s="59"/>
      <c r="D104" s="59"/>
      <c r="E104" s="59"/>
      <c r="F104" s="59"/>
      <c r="G104" s="59"/>
      <c r="H104" s="59"/>
      <c r="I104" s="59"/>
      <c r="J104" s="59"/>
      <c r="K104" s="63"/>
      <c r="L104" s="59"/>
      <c r="M104" s="59"/>
      <c r="N104" s="59"/>
      <c r="O104" s="59"/>
      <c r="P104" s="59"/>
      <c r="Q104" s="59"/>
      <c r="R104" s="59"/>
      <c r="S104" s="59"/>
      <c r="T104" s="59"/>
      <c r="U104" s="59"/>
      <c r="V104" s="59"/>
      <c r="W104" s="59"/>
      <c r="X104" s="59"/>
      <c r="Y104" s="59"/>
      <c r="Z104" s="59"/>
      <c r="AA104" s="59"/>
      <c r="AB104" s="59"/>
      <c r="AC104" s="59"/>
      <c r="AD104" s="59"/>
      <c r="AE104" s="59"/>
      <c r="AF104" s="59"/>
      <c r="AG104" s="59"/>
      <c r="AH104" s="59"/>
      <c r="AI104" s="59"/>
      <c r="AJ104" s="59"/>
      <c r="AK104" s="59"/>
      <c r="AL104" s="59"/>
      <c r="AM104" s="59"/>
      <c r="AN104" s="59"/>
      <c r="AO104" s="59"/>
      <c r="AP104" s="59"/>
      <c r="AQ104" s="59"/>
      <c r="AR104" s="59"/>
      <c r="AS104" s="59"/>
      <c r="AT104" s="59"/>
      <c r="AU104" s="59"/>
      <c r="AV104" s="59"/>
      <c r="AW104" s="59"/>
      <c r="AX104" s="59"/>
      <c r="AY104" s="59"/>
    </row>
    <row r="105" spans="1:51" x14ac:dyDescent="0.25">
      <c r="A105" s="59"/>
      <c r="B105" s="59"/>
      <c r="C105" s="59"/>
      <c r="D105" s="59"/>
      <c r="E105" s="59"/>
      <c r="F105" s="59"/>
      <c r="G105" s="59"/>
      <c r="H105" s="59"/>
      <c r="I105" s="59"/>
      <c r="J105" s="59"/>
      <c r="K105" s="63"/>
      <c r="L105" s="59"/>
      <c r="M105" s="59"/>
      <c r="N105" s="59"/>
      <c r="O105" s="59"/>
      <c r="P105" s="59"/>
      <c r="Q105" s="59"/>
      <c r="R105" s="59"/>
      <c r="S105" s="59"/>
      <c r="T105" s="59"/>
      <c r="U105" s="59"/>
      <c r="V105" s="59"/>
      <c r="W105" s="59"/>
      <c r="X105" s="59"/>
      <c r="Y105" s="59"/>
      <c r="Z105" s="59"/>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c r="AY105" s="59"/>
    </row>
    <row r="106" spans="1:51" x14ac:dyDescent="0.25">
      <c r="A106" s="59"/>
      <c r="B106" s="59"/>
      <c r="C106" s="59"/>
      <c r="D106" s="59"/>
      <c r="E106" s="59"/>
      <c r="F106" s="59"/>
      <c r="G106" s="59"/>
      <c r="H106" s="59"/>
      <c r="I106" s="59"/>
      <c r="J106" s="59"/>
      <c r="K106" s="63"/>
      <c r="L106" s="59"/>
      <c r="M106" s="59"/>
      <c r="N106" s="59"/>
      <c r="O106" s="59"/>
      <c r="P106" s="59"/>
      <c r="Q106" s="59"/>
      <c r="R106" s="59"/>
      <c r="S106" s="59"/>
      <c r="T106" s="59"/>
      <c r="U106" s="59"/>
      <c r="V106" s="59"/>
      <c r="W106" s="59"/>
      <c r="X106" s="59"/>
      <c r="Y106" s="59"/>
      <c r="Z106" s="59"/>
      <c r="AA106" s="59"/>
      <c r="AB106" s="59"/>
      <c r="AC106" s="59"/>
      <c r="AD106" s="59"/>
      <c r="AE106" s="59"/>
      <c r="AF106" s="59"/>
      <c r="AG106" s="59"/>
      <c r="AH106" s="59"/>
      <c r="AI106" s="59"/>
      <c r="AJ106" s="59"/>
      <c r="AK106" s="59"/>
      <c r="AL106" s="59"/>
      <c r="AM106" s="59"/>
      <c r="AN106" s="59"/>
      <c r="AO106" s="59"/>
      <c r="AP106" s="59"/>
      <c r="AQ106" s="59"/>
      <c r="AR106" s="59"/>
      <c r="AS106" s="59"/>
      <c r="AT106" s="59"/>
      <c r="AU106" s="59"/>
      <c r="AV106" s="59"/>
      <c r="AW106" s="59"/>
      <c r="AX106" s="59"/>
      <c r="AY106" s="59"/>
    </row>
    <row r="107" spans="1:51" x14ac:dyDescent="0.25">
      <c r="A107" s="59"/>
      <c r="B107" s="59"/>
      <c r="C107" s="59"/>
      <c r="D107" s="59"/>
      <c r="E107" s="59"/>
      <c r="F107" s="59"/>
      <c r="G107" s="59"/>
      <c r="H107" s="59"/>
      <c r="I107" s="59"/>
      <c r="J107" s="59"/>
      <c r="K107" s="63"/>
      <c r="L107" s="59"/>
      <c r="M107" s="59"/>
      <c r="N107" s="59"/>
      <c r="O107" s="59"/>
      <c r="P107" s="59"/>
      <c r="Q107" s="59"/>
      <c r="R107" s="59"/>
      <c r="S107" s="59"/>
      <c r="T107" s="59"/>
      <c r="U107" s="59"/>
      <c r="V107" s="59"/>
      <c r="W107" s="59"/>
      <c r="X107" s="59"/>
      <c r="Y107" s="59"/>
      <c r="Z107" s="59"/>
      <c r="AA107" s="59"/>
      <c r="AB107" s="59"/>
      <c r="AC107" s="59"/>
      <c r="AD107" s="59"/>
      <c r="AE107" s="59"/>
      <c r="AF107" s="59"/>
      <c r="AG107" s="59"/>
      <c r="AH107" s="59"/>
      <c r="AI107" s="59"/>
      <c r="AJ107" s="59"/>
      <c r="AK107" s="59"/>
      <c r="AL107" s="59"/>
      <c r="AM107" s="59"/>
      <c r="AN107" s="59"/>
      <c r="AO107" s="59"/>
      <c r="AP107" s="59"/>
      <c r="AQ107" s="59"/>
      <c r="AR107" s="59"/>
      <c r="AS107" s="59"/>
      <c r="AT107" s="59"/>
      <c r="AU107" s="59"/>
      <c r="AV107" s="59"/>
      <c r="AW107" s="59"/>
      <c r="AX107" s="59"/>
      <c r="AY107" s="59"/>
    </row>
    <row r="108" spans="1:51" x14ac:dyDescent="0.25">
      <c r="A108" s="59"/>
      <c r="B108" s="59"/>
      <c r="C108" s="59"/>
      <c r="D108" s="59"/>
      <c r="E108" s="59"/>
      <c r="F108" s="59"/>
      <c r="G108" s="59"/>
      <c r="H108" s="59"/>
      <c r="I108" s="59"/>
      <c r="J108" s="59"/>
      <c r="K108" s="63"/>
      <c r="L108" s="59"/>
      <c r="M108" s="59"/>
      <c r="N108" s="59"/>
      <c r="O108" s="59"/>
      <c r="P108" s="59"/>
      <c r="Q108" s="59"/>
      <c r="R108" s="59"/>
      <c r="S108" s="59"/>
      <c r="T108" s="59"/>
      <c r="U108" s="59"/>
      <c r="V108" s="59"/>
      <c r="W108" s="59"/>
      <c r="X108" s="59"/>
      <c r="Y108" s="59"/>
      <c r="Z108" s="59"/>
      <c r="AA108" s="59"/>
      <c r="AB108" s="59"/>
      <c r="AC108" s="59"/>
      <c r="AD108" s="59"/>
      <c r="AE108" s="59"/>
      <c r="AF108" s="59"/>
      <c r="AG108" s="59"/>
      <c r="AH108" s="59"/>
      <c r="AI108" s="59"/>
      <c r="AJ108" s="59"/>
      <c r="AK108" s="59"/>
      <c r="AL108" s="59"/>
      <c r="AM108" s="59"/>
      <c r="AN108" s="59"/>
      <c r="AO108" s="59"/>
      <c r="AP108" s="59"/>
      <c r="AQ108" s="59"/>
      <c r="AR108" s="59"/>
      <c r="AS108" s="59"/>
      <c r="AT108" s="59"/>
      <c r="AU108" s="59"/>
      <c r="AV108" s="59"/>
      <c r="AW108" s="59"/>
      <c r="AX108" s="59"/>
      <c r="AY108" s="59"/>
    </row>
    <row r="109" spans="1:51" x14ac:dyDescent="0.25">
      <c r="A109" s="59"/>
      <c r="B109" s="59"/>
      <c r="C109" s="59"/>
      <c r="D109" s="59"/>
      <c r="E109" s="59"/>
      <c r="F109" s="59"/>
      <c r="G109" s="59"/>
      <c r="H109" s="59"/>
      <c r="I109" s="59"/>
      <c r="J109" s="59"/>
      <c r="K109" s="63"/>
      <c r="L109" s="59"/>
      <c r="M109" s="59"/>
      <c r="N109" s="59"/>
      <c r="O109" s="59"/>
      <c r="P109" s="59"/>
      <c r="Q109" s="59"/>
      <c r="R109" s="59"/>
      <c r="S109" s="59"/>
      <c r="T109" s="59"/>
      <c r="U109" s="59"/>
      <c r="V109" s="59"/>
      <c r="W109" s="59"/>
      <c r="X109" s="59"/>
      <c r="Y109" s="59"/>
      <c r="Z109" s="59"/>
      <c r="AA109" s="59"/>
      <c r="AB109" s="59"/>
      <c r="AC109" s="59"/>
      <c r="AD109" s="59"/>
      <c r="AE109" s="59"/>
      <c r="AF109" s="59"/>
      <c r="AG109" s="59"/>
      <c r="AH109" s="59"/>
      <c r="AI109" s="59"/>
      <c r="AJ109" s="59"/>
      <c r="AK109" s="59"/>
      <c r="AL109" s="59"/>
      <c r="AM109" s="59"/>
      <c r="AN109" s="59"/>
      <c r="AO109" s="59"/>
      <c r="AP109" s="59"/>
      <c r="AQ109" s="59"/>
      <c r="AR109" s="59"/>
      <c r="AS109" s="59"/>
      <c r="AT109" s="59"/>
      <c r="AU109" s="59"/>
      <c r="AV109" s="59"/>
      <c r="AW109" s="59"/>
      <c r="AX109" s="59"/>
      <c r="AY109" s="59"/>
    </row>
    <row r="110" spans="1:51" x14ac:dyDescent="0.25">
      <c r="A110" s="59"/>
      <c r="B110" s="59"/>
      <c r="C110" s="59"/>
      <c r="D110" s="59"/>
      <c r="E110" s="59"/>
      <c r="F110" s="59"/>
      <c r="G110" s="59"/>
      <c r="H110" s="59"/>
      <c r="I110" s="59"/>
      <c r="J110" s="59"/>
      <c r="K110" s="63"/>
      <c r="L110" s="59"/>
      <c r="M110" s="59"/>
      <c r="N110" s="59"/>
      <c r="O110" s="59"/>
      <c r="P110" s="59"/>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c r="AY110" s="59"/>
    </row>
    <row r="111" spans="1:51" x14ac:dyDescent="0.25">
      <c r="A111" s="59"/>
      <c r="B111" s="59"/>
      <c r="C111" s="59"/>
      <c r="D111" s="59"/>
      <c r="E111" s="59"/>
      <c r="F111" s="59"/>
      <c r="G111" s="59"/>
      <c r="H111" s="59"/>
      <c r="I111" s="59"/>
      <c r="J111" s="59"/>
      <c r="K111" s="63"/>
      <c r="L111" s="59"/>
      <c r="M111" s="59"/>
      <c r="N111" s="59"/>
      <c r="O111" s="59"/>
      <c r="P111" s="59"/>
      <c r="Q111" s="59"/>
      <c r="R111" s="59"/>
      <c r="S111" s="59"/>
      <c r="T111" s="59"/>
      <c r="U111" s="59"/>
      <c r="V111" s="59"/>
      <c r="W111" s="59"/>
      <c r="X111" s="59"/>
      <c r="Y111" s="59"/>
      <c r="Z111" s="59"/>
      <c r="AA111" s="59"/>
      <c r="AB111" s="59"/>
      <c r="AC111" s="59"/>
      <c r="AD111" s="59"/>
      <c r="AE111" s="59"/>
      <c r="AF111" s="59"/>
      <c r="AG111" s="59"/>
      <c r="AH111" s="59"/>
      <c r="AI111" s="59"/>
      <c r="AJ111" s="59"/>
      <c r="AK111" s="59"/>
      <c r="AL111" s="59"/>
      <c r="AM111" s="59"/>
      <c r="AN111" s="59"/>
      <c r="AO111" s="59"/>
      <c r="AP111" s="59"/>
      <c r="AQ111" s="59"/>
      <c r="AR111" s="59"/>
      <c r="AS111" s="59"/>
      <c r="AT111" s="59"/>
      <c r="AU111" s="59"/>
      <c r="AV111" s="59"/>
      <c r="AW111" s="59"/>
      <c r="AX111" s="59"/>
      <c r="AY111" s="59"/>
    </row>
    <row r="112" spans="1:51" x14ac:dyDescent="0.25">
      <c r="A112" s="59"/>
      <c r="B112" s="59"/>
      <c r="C112" s="59"/>
      <c r="D112" s="59"/>
      <c r="E112" s="59"/>
      <c r="F112" s="59"/>
      <c r="G112" s="59"/>
      <c r="H112" s="59"/>
      <c r="I112" s="59"/>
      <c r="J112" s="59"/>
      <c r="K112" s="63"/>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row>
    <row r="113" spans="1:51" x14ac:dyDescent="0.25">
      <c r="A113" s="59"/>
      <c r="B113" s="59"/>
      <c r="C113" s="59"/>
      <c r="D113" s="59"/>
      <c r="E113" s="59"/>
      <c r="F113" s="59"/>
      <c r="G113" s="59"/>
      <c r="H113" s="59"/>
      <c r="I113" s="59"/>
      <c r="J113" s="59"/>
      <c r="K113" s="63"/>
      <c r="L113" s="59"/>
      <c r="M113" s="59"/>
      <c r="N113" s="59"/>
      <c r="O113" s="59"/>
      <c r="P113" s="59"/>
      <c r="Q113" s="59"/>
      <c r="R113" s="59"/>
      <c r="S113" s="59"/>
      <c r="T113" s="59"/>
      <c r="U113" s="59"/>
      <c r="V113" s="59"/>
      <c r="W113" s="59"/>
      <c r="X113" s="59"/>
      <c r="Y113" s="59"/>
      <c r="Z113" s="59"/>
      <c r="AA113" s="59"/>
      <c r="AB113" s="59"/>
      <c r="AC113" s="59"/>
      <c r="AD113" s="59"/>
      <c r="AE113" s="59"/>
      <c r="AF113" s="59"/>
      <c r="AG113" s="59"/>
      <c r="AH113" s="59"/>
      <c r="AI113" s="59"/>
      <c r="AJ113" s="59"/>
      <c r="AK113" s="59"/>
      <c r="AL113" s="59"/>
      <c r="AM113" s="59"/>
      <c r="AN113" s="59"/>
      <c r="AO113" s="59"/>
      <c r="AP113" s="59"/>
      <c r="AQ113" s="59"/>
      <c r="AR113" s="59"/>
      <c r="AS113" s="59"/>
      <c r="AT113" s="59"/>
      <c r="AU113" s="59"/>
      <c r="AV113" s="59"/>
      <c r="AW113" s="59"/>
      <c r="AX113" s="59"/>
      <c r="AY113" s="59"/>
    </row>
    <row r="114" spans="1:51" x14ac:dyDescent="0.25">
      <c r="A114" s="59"/>
      <c r="B114" s="59"/>
      <c r="C114" s="59"/>
      <c r="D114" s="59"/>
      <c r="E114" s="59"/>
      <c r="F114" s="59"/>
      <c r="G114" s="59"/>
      <c r="H114" s="59"/>
      <c r="I114" s="59"/>
      <c r="J114" s="59"/>
      <c r="K114" s="63"/>
      <c r="L114" s="59"/>
      <c r="M114" s="59"/>
      <c r="N114" s="59"/>
      <c r="O114" s="59"/>
      <c r="P114" s="59"/>
      <c r="Q114" s="59"/>
      <c r="R114" s="59"/>
      <c r="S114" s="59"/>
      <c r="T114" s="59"/>
      <c r="U114" s="59"/>
      <c r="V114" s="59"/>
      <c r="W114" s="59"/>
      <c r="X114" s="59"/>
      <c r="Y114" s="59"/>
      <c r="Z114" s="59"/>
      <c r="AA114" s="59"/>
      <c r="AB114" s="59"/>
      <c r="AC114" s="59"/>
      <c r="AD114" s="59"/>
      <c r="AE114" s="59"/>
      <c r="AF114" s="59"/>
      <c r="AG114" s="59"/>
      <c r="AH114" s="59"/>
      <c r="AI114" s="59"/>
      <c r="AJ114" s="59"/>
      <c r="AK114" s="59"/>
      <c r="AL114" s="59"/>
      <c r="AM114" s="59"/>
      <c r="AN114" s="59"/>
      <c r="AO114" s="59"/>
      <c r="AP114" s="59"/>
      <c r="AQ114" s="59"/>
      <c r="AR114" s="59"/>
      <c r="AS114" s="59"/>
      <c r="AT114" s="59"/>
      <c r="AU114" s="59"/>
      <c r="AV114" s="59"/>
      <c r="AW114" s="59"/>
      <c r="AX114" s="59"/>
      <c r="AY114" s="59"/>
    </row>
    <row r="115" spans="1:51" x14ac:dyDescent="0.25">
      <c r="A115" s="59"/>
      <c r="B115" s="59"/>
      <c r="C115" s="59"/>
      <c r="D115" s="59"/>
      <c r="E115" s="59"/>
      <c r="F115" s="59"/>
      <c r="G115" s="59"/>
      <c r="H115" s="59"/>
      <c r="I115" s="59"/>
      <c r="J115" s="59"/>
      <c r="K115" s="63"/>
      <c r="L115" s="59"/>
      <c r="M115" s="59"/>
      <c r="N115" s="59"/>
      <c r="O115" s="59"/>
      <c r="P115" s="59"/>
      <c r="Q115" s="59"/>
      <c r="R115" s="59"/>
      <c r="S115" s="59"/>
      <c r="T115" s="59"/>
      <c r="U115" s="59"/>
      <c r="V115" s="59"/>
      <c r="W115" s="59"/>
      <c r="X115" s="59"/>
      <c r="Y115" s="59"/>
      <c r="Z115" s="59"/>
      <c r="AA115" s="59"/>
      <c r="AB115" s="59"/>
      <c r="AC115" s="59"/>
      <c r="AD115" s="59"/>
      <c r="AE115" s="59"/>
      <c r="AF115" s="59"/>
      <c r="AG115" s="59"/>
      <c r="AH115" s="59"/>
      <c r="AI115" s="59"/>
      <c r="AJ115" s="59"/>
      <c r="AK115" s="59"/>
      <c r="AL115" s="59"/>
      <c r="AM115" s="59"/>
      <c r="AN115" s="59"/>
      <c r="AO115" s="59"/>
      <c r="AP115" s="59"/>
      <c r="AQ115" s="59"/>
      <c r="AR115" s="59"/>
      <c r="AS115" s="59"/>
      <c r="AT115" s="59"/>
      <c r="AU115" s="59"/>
      <c r="AV115" s="59"/>
      <c r="AW115" s="59"/>
      <c r="AX115" s="59"/>
      <c r="AY115" s="59"/>
    </row>
    <row r="116" spans="1:51" x14ac:dyDescent="0.25">
      <c r="A116" s="59"/>
      <c r="B116" s="59"/>
      <c r="C116" s="59"/>
      <c r="D116" s="59"/>
      <c r="E116" s="59"/>
      <c r="F116" s="59"/>
      <c r="G116" s="59"/>
      <c r="H116" s="59"/>
      <c r="I116" s="59"/>
      <c r="J116" s="59"/>
      <c r="K116" s="63"/>
      <c r="L116" s="59"/>
      <c r="M116" s="59"/>
      <c r="N116" s="59"/>
      <c r="O116" s="59"/>
      <c r="P116" s="59"/>
      <c r="Q116" s="59"/>
      <c r="R116" s="59"/>
      <c r="S116" s="59"/>
      <c r="T116" s="59"/>
      <c r="U116" s="59"/>
      <c r="V116" s="59"/>
      <c r="W116" s="59"/>
      <c r="X116" s="59"/>
      <c r="Y116" s="59"/>
      <c r="Z116" s="59"/>
      <c r="AA116" s="59"/>
      <c r="AB116" s="59"/>
      <c r="AC116" s="59"/>
      <c r="AD116" s="59"/>
      <c r="AE116" s="59"/>
      <c r="AF116" s="59"/>
      <c r="AG116" s="59"/>
      <c r="AH116" s="59"/>
      <c r="AI116" s="59"/>
      <c r="AJ116" s="59"/>
      <c r="AK116" s="59"/>
      <c r="AL116" s="59"/>
      <c r="AM116" s="59"/>
      <c r="AN116" s="59"/>
      <c r="AO116" s="59"/>
      <c r="AP116" s="59"/>
      <c r="AQ116" s="59"/>
      <c r="AR116" s="59"/>
      <c r="AS116" s="59"/>
      <c r="AT116" s="59"/>
      <c r="AU116" s="59"/>
      <c r="AV116" s="59"/>
      <c r="AW116" s="59"/>
      <c r="AX116" s="59"/>
      <c r="AY116" s="59"/>
    </row>
    <row r="117" spans="1:51" x14ac:dyDescent="0.25">
      <c r="A117" s="59"/>
      <c r="B117" s="59"/>
      <c r="C117" s="59"/>
      <c r="D117" s="59"/>
      <c r="E117" s="59"/>
      <c r="F117" s="59"/>
      <c r="G117" s="59"/>
      <c r="H117" s="59"/>
      <c r="I117" s="59"/>
      <c r="J117" s="59"/>
      <c r="K117" s="63"/>
      <c r="L117" s="59"/>
      <c r="M117" s="59"/>
      <c r="N117" s="59"/>
      <c r="O117" s="59"/>
      <c r="P117" s="59"/>
      <c r="Q117" s="59"/>
      <c r="R117" s="59"/>
      <c r="S117" s="59"/>
      <c r="T117" s="59"/>
      <c r="U117" s="59"/>
      <c r="V117" s="59"/>
      <c r="W117" s="59"/>
      <c r="X117" s="59"/>
      <c r="Y117" s="59"/>
      <c r="Z117" s="59"/>
      <c r="AA117" s="59"/>
      <c r="AB117" s="59"/>
      <c r="AC117" s="59"/>
      <c r="AD117" s="59"/>
      <c r="AE117" s="59"/>
      <c r="AF117" s="59"/>
      <c r="AG117" s="59"/>
      <c r="AH117" s="59"/>
      <c r="AI117" s="59"/>
      <c r="AJ117" s="59"/>
      <c r="AK117" s="59"/>
      <c r="AL117" s="59"/>
      <c r="AM117" s="59"/>
      <c r="AN117" s="59"/>
      <c r="AO117" s="59"/>
      <c r="AP117" s="59"/>
      <c r="AQ117" s="59"/>
      <c r="AR117" s="59"/>
      <c r="AS117" s="59"/>
      <c r="AT117" s="59"/>
      <c r="AU117" s="59"/>
      <c r="AV117" s="59"/>
      <c r="AW117" s="59"/>
      <c r="AX117" s="59"/>
      <c r="AY117" s="59"/>
    </row>
    <row r="118" spans="1:51" x14ac:dyDescent="0.25">
      <c r="A118" s="59"/>
      <c r="B118" s="59"/>
      <c r="C118" s="59"/>
      <c r="D118" s="59"/>
      <c r="E118" s="59"/>
      <c r="F118" s="59"/>
      <c r="G118" s="59"/>
      <c r="H118" s="59"/>
      <c r="I118" s="59"/>
      <c r="J118" s="59"/>
      <c r="K118" s="63"/>
      <c r="L118" s="59"/>
      <c r="M118" s="59"/>
      <c r="N118" s="59"/>
      <c r="O118" s="59"/>
      <c r="P118" s="59"/>
      <c r="Q118" s="59"/>
      <c r="R118" s="59"/>
      <c r="S118" s="59"/>
      <c r="T118" s="59"/>
      <c r="U118" s="59"/>
      <c r="V118" s="59"/>
      <c r="W118" s="59"/>
      <c r="X118" s="59"/>
      <c r="Y118" s="59"/>
      <c r="Z118" s="59"/>
      <c r="AA118" s="59"/>
      <c r="AB118" s="59"/>
      <c r="AC118" s="59"/>
      <c r="AD118" s="59"/>
      <c r="AE118" s="59"/>
      <c r="AF118" s="59"/>
      <c r="AG118" s="59"/>
      <c r="AH118" s="59"/>
      <c r="AI118" s="59"/>
      <c r="AJ118" s="59"/>
      <c r="AK118" s="59"/>
      <c r="AL118" s="59"/>
      <c r="AM118" s="59"/>
      <c r="AN118" s="59"/>
      <c r="AO118" s="59"/>
      <c r="AP118" s="59"/>
      <c r="AQ118" s="59"/>
      <c r="AR118" s="59"/>
      <c r="AS118" s="59"/>
      <c r="AT118" s="59"/>
      <c r="AU118" s="59"/>
      <c r="AV118" s="59"/>
      <c r="AW118" s="59"/>
      <c r="AX118" s="59"/>
      <c r="AY118" s="59"/>
    </row>
    <row r="119" spans="1:51" x14ac:dyDescent="0.25">
      <c r="A119" s="59"/>
      <c r="B119" s="59"/>
      <c r="C119" s="59"/>
      <c r="D119" s="59"/>
      <c r="E119" s="59"/>
      <c r="F119" s="59"/>
      <c r="G119" s="59"/>
      <c r="H119" s="59"/>
      <c r="I119" s="59"/>
      <c r="J119" s="59"/>
      <c r="K119" s="63"/>
      <c r="L119" s="59"/>
      <c r="M119" s="59"/>
      <c r="N119" s="59"/>
      <c r="O119" s="59"/>
      <c r="P119" s="59"/>
      <c r="Q119" s="59"/>
      <c r="R119" s="59"/>
      <c r="S119" s="59"/>
      <c r="T119" s="59"/>
      <c r="U119" s="59"/>
      <c r="V119" s="59"/>
      <c r="W119" s="59"/>
      <c r="X119" s="59"/>
      <c r="Y119" s="59"/>
      <c r="Z119" s="59"/>
      <c r="AA119" s="59"/>
      <c r="AB119" s="59"/>
      <c r="AC119" s="59"/>
      <c r="AD119" s="59"/>
      <c r="AE119" s="59"/>
      <c r="AF119" s="59"/>
      <c r="AG119" s="59"/>
      <c r="AH119" s="59"/>
      <c r="AI119" s="59"/>
      <c r="AJ119" s="59"/>
      <c r="AK119" s="59"/>
      <c r="AL119" s="59"/>
      <c r="AM119" s="59"/>
      <c r="AN119" s="59"/>
      <c r="AO119" s="59"/>
      <c r="AP119" s="59"/>
      <c r="AQ119" s="59"/>
      <c r="AR119" s="59"/>
      <c r="AS119" s="59"/>
      <c r="AT119" s="59"/>
      <c r="AU119" s="59"/>
      <c r="AV119" s="59"/>
      <c r="AW119" s="59"/>
      <c r="AX119" s="59"/>
      <c r="AY119" s="59"/>
    </row>
    <row r="120" spans="1:51" x14ac:dyDescent="0.25">
      <c r="A120" s="59"/>
      <c r="B120" s="59"/>
      <c r="C120" s="59"/>
      <c r="D120" s="59"/>
      <c r="E120" s="59"/>
      <c r="F120" s="59"/>
      <c r="G120" s="59"/>
      <c r="H120" s="59"/>
      <c r="I120" s="59"/>
      <c r="J120" s="59"/>
      <c r="K120" s="63"/>
      <c r="L120" s="59"/>
      <c r="M120" s="59"/>
      <c r="N120" s="59"/>
      <c r="O120" s="59"/>
      <c r="P120" s="59"/>
      <c r="Q120" s="59"/>
      <c r="R120" s="59"/>
      <c r="S120" s="59"/>
      <c r="T120" s="59"/>
      <c r="U120" s="59"/>
      <c r="V120" s="59"/>
      <c r="W120" s="59"/>
      <c r="X120" s="59"/>
      <c r="Y120" s="59"/>
      <c r="Z120" s="59"/>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c r="AY120" s="59"/>
    </row>
    <row r="121" spans="1:51" x14ac:dyDescent="0.25">
      <c r="A121" s="59"/>
      <c r="B121" s="59"/>
      <c r="C121" s="59"/>
      <c r="D121" s="59"/>
      <c r="E121" s="59"/>
      <c r="F121" s="59"/>
      <c r="G121" s="59"/>
      <c r="H121" s="59"/>
      <c r="I121" s="59"/>
      <c r="J121" s="59"/>
      <c r="K121" s="63"/>
      <c r="L121" s="59"/>
      <c r="M121" s="59"/>
      <c r="N121" s="59"/>
      <c r="O121" s="59"/>
      <c r="P121" s="59"/>
      <c r="Q121" s="59"/>
      <c r="R121" s="59"/>
      <c r="S121" s="59"/>
      <c r="T121" s="59"/>
      <c r="U121" s="59"/>
      <c r="V121" s="59"/>
      <c r="W121" s="59"/>
      <c r="X121" s="59"/>
      <c r="Y121" s="59"/>
      <c r="Z121" s="59"/>
      <c r="AA121" s="59"/>
      <c r="AB121" s="59"/>
      <c r="AC121" s="59"/>
      <c r="AD121" s="59"/>
      <c r="AE121" s="59"/>
      <c r="AF121" s="59"/>
      <c r="AG121" s="59"/>
      <c r="AH121" s="59"/>
      <c r="AI121" s="59"/>
      <c r="AJ121" s="59"/>
      <c r="AK121" s="59"/>
      <c r="AL121" s="59"/>
      <c r="AM121" s="59"/>
      <c r="AN121" s="59"/>
      <c r="AO121" s="59"/>
      <c r="AP121" s="59"/>
      <c r="AQ121" s="59"/>
      <c r="AR121" s="59"/>
      <c r="AS121" s="59"/>
      <c r="AT121" s="59"/>
      <c r="AU121" s="59"/>
      <c r="AV121" s="59"/>
      <c r="AW121" s="59"/>
      <c r="AX121" s="59"/>
      <c r="AY121" s="59"/>
    </row>
    <row r="122" spans="1:51" x14ac:dyDescent="0.25">
      <c r="A122" s="59"/>
      <c r="B122" s="59"/>
      <c r="C122" s="59"/>
      <c r="D122" s="59"/>
      <c r="E122" s="59"/>
      <c r="F122" s="59"/>
      <c r="G122" s="59"/>
      <c r="H122" s="59"/>
      <c r="I122" s="59"/>
      <c r="J122" s="59"/>
      <c r="K122" s="63"/>
      <c r="L122" s="59"/>
      <c r="M122" s="59"/>
      <c r="N122" s="59"/>
      <c r="O122" s="59"/>
      <c r="P122" s="59"/>
      <c r="Q122" s="59"/>
      <c r="R122" s="59"/>
      <c r="S122" s="59"/>
      <c r="T122" s="59"/>
      <c r="U122" s="59"/>
      <c r="V122" s="59"/>
      <c r="W122" s="59"/>
      <c r="X122" s="59"/>
      <c r="Y122" s="59"/>
      <c r="Z122" s="59"/>
      <c r="AA122" s="59"/>
      <c r="AB122" s="59"/>
      <c r="AC122" s="59"/>
      <c r="AD122" s="59"/>
      <c r="AE122" s="59"/>
      <c r="AF122" s="59"/>
      <c r="AG122" s="59"/>
      <c r="AH122" s="59"/>
      <c r="AI122" s="59"/>
      <c r="AJ122" s="59"/>
      <c r="AK122" s="59"/>
      <c r="AL122" s="59"/>
      <c r="AM122" s="59"/>
      <c r="AN122" s="59"/>
      <c r="AO122" s="59"/>
      <c r="AP122" s="59"/>
      <c r="AQ122" s="59"/>
      <c r="AR122" s="59"/>
      <c r="AS122" s="59"/>
      <c r="AT122" s="59"/>
      <c r="AU122" s="59"/>
      <c r="AV122" s="59"/>
      <c r="AW122" s="59"/>
      <c r="AX122" s="59"/>
      <c r="AY122" s="59"/>
    </row>
    <row r="123" spans="1:51" x14ac:dyDescent="0.25">
      <c r="A123" s="59"/>
      <c r="B123" s="59"/>
      <c r="C123" s="59"/>
      <c r="D123" s="59"/>
      <c r="E123" s="59"/>
      <c r="F123" s="59"/>
      <c r="G123" s="59"/>
      <c r="H123" s="59"/>
      <c r="I123" s="59"/>
      <c r="J123" s="59"/>
      <c r="K123" s="63"/>
      <c r="L123" s="59"/>
      <c r="M123" s="59"/>
      <c r="N123" s="59"/>
      <c r="O123" s="59"/>
      <c r="P123" s="59"/>
      <c r="Q123" s="59"/>
      <c r="R123" s="59"/>
      <c r="S123" s="59"/>
      <c r="T123" s="59"/>
      <c r="U123" s="59"/>
      <c r="V123" s="59"/>
      <c r="W123" s="59"/>
      <c r="X123" s="59"/>
      <c r="Y123" s="59"/>
      <c r="Z123" s="59"/>
      <c r="AA123" s="59"/>
      <c r="AB123" s="59"/>
      <c r="AC123" s="59"/>
      <c r="AD123" s="59"/>
      <c r="AE123" s="59"/>
      <c r="AF123" s="59"/>
      <c r="AG123" s="59"/>
      <c r="AH123" s="59"/>
      <c r="AI123" s="59"/>
      <c r="AJ123" s="59"/>
      <c r="AK123" s="59"/>
      <c r="AL123" s="59"/>
      <c r="AM123" s="59"/>
      <c r="AN123" s="59"/>
      <c r="AO123" s="59"/>
      <c r="AP123" s="59"/>
      <c r="AQ123" s="59"/>
      <c r="AR123" s="59"/>
      <c r="AS123" s="59"/>
      <c r="AT123" s="59"/>
      <c r="AU123" s="59"/>
      <c r="AV123" s="59"/>
      <c r="AW123" s="59"/>
      <c r="AX123" s="59"/>
      <c r="AY123" s="59"/>
    </row>
    <row r="124" spans="1:51" x14ac:dyDescent="0.25">
      <c r="A124" s="59"/>
      <c r="B124" s="59"/>
      <c r="C124" s="59"/>
      <c r="D124" s="59"/>
      <c r="E124" s="59"/>
      <c r="F124" s="59"/>
      <c r="G124" s="59"/>
      <c r="H124" s="59"/>
      <c r="I124" s="59"/>
      <c r="J124" s="59"/>
      <c r="K124" s="63"/>
      <c r="L124" s="59"/>
      <c r="M124" s="59"/>
      <c r="N124" s="59"/>
      <c r="O124" s="59"/>
      <c r="P124" s="59"/>
      <c r="Q124" s="59"/>
      <c r="R124" s="59"/>
      <c r="S124" s="59"/>
      <c r="T124" s="59"/>
      <c r="U124" s="59"/>
      <c r="V124" s="59"/>
      <c r="W124" s="59"/>
      <c r="X124" s="59"/>
      <c r="Y124" s="59"/>
      <c r="Z124" s="59"/>
      <c r="AA124" s="59"/>
      <c r="AB124" s="59"/>
      <c r="AC124" s="59"/>
      <c r="AD124" s="59"/>
      <c r="AE124" s="59"/>
      <c r="AF124" s="59"/>
      <c r="AG124" s="59"/>
      <c r="AH124" s="59"/>
      <c r="AI124" s="59"/>
      <c r="AJ124" s="59"/>
      <c r="AK124" s="59"/>
      <c r="AL124" s="59"/>
      <c r="AM124" s="59"/>
      <c r="AN124" s="59"/>
      <c r="AO124" s="59"/>
      <c r="AP124" s="59"/>
      <c r="AQ124" s="59"/>
      <c r="AR124" s="59"/>
      <c r="AS124" s="59"/>
      <c r="AT124" s="59"/>
      <c r="AU124" s="59"/>
      <c r="AV124" s="59"/>
      <c r="AW124" s="59"/>
      <c r="AX124" s="59"/>
      <c r="AY124" s="59"/>
    </row>
    <row r="125" spans="1:51" x14ac:dyDescent="0.25">
      <c r="A125" s="59"/>
      <c r="B125" s="59"/>
      <c r="C125" s="59"/>
      <c r="D125" s="59"/>
      <c r="E125" s="59"/>
      <c r="F125" s="59"/>
      <c r="G125" s="59"/>
      <c r="H125" s="59"/>
      <c r="I125" s="59"/>
      <c r="J125" s="59"/>
      <c r="K125" s="63"/>
      <c r="L125" s="59"/>
      <c r="M125" s="59"/>
      <c r="N125" s="59"/>
      <c r="O125" s="59"/>
      <c r="P125" s="59"/>
      <c r="Q125" s="59"/>
      <c r="R125" s="59"/>
      <c r="S125" s="59"/>
      <c r="T125" s="59"/>
      <c r="U125" s="59"/>
      <c r="V125" s="59"/>
      <c r="W125" s="59"/>
      <c r="X125" s="59"/>
      <c r="Y125" s="59"/>
      <c r="Z125" s="59"/>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c r="AY125" s="59"/>
    </row>
    <row r="126" spans="1:51" x14ac:dyDescent="0.25">
      <c r="A126" s="59"/>
      <c r="B126" s="59"/>
      <c r="C126" s="59"/>
      <c r="D126" s="59"/>
      <c r="E126" s="59"/>
      <c r="F126" s="59"/>
      <c r="G126" s="59"/>
      <c r="H126" s="59"/>
      <c r="I126" s="59"/>
      <c r="J126" s="59"/>
      <c r="K126" s="63"/>
      <c r="L126" s="59"/>
      <c r="M126" s="59"/>
      <c r="N126" s="59"/>
      <c r="O126" s="59"/>
      <c r="P126" s="59"/>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c r="AX126" s="59"/>
      <c r="AY126" s="59"/>
    </row>
    <row r="127" spans="1:51" x14ac:dyDescent="0.25">
      <c r="A127" s="59"/>
      <c r="B127" s="59"/>
      <c r="C127" s="59"/>
      <c r="D127" s="59"/>
      <c r="E127" s="59"/>
      <c r="F127" s="59"/>
      <c r="G127" s="59"/>
      <c r="H127" s="59"/>
      <c r="I127" s="59"/>
      <c r="J127" s="59"/>
      <c r="K127" s="63"/>
      <c r="L127" s="59"/>
      <c r="M127" s="59"/>
      <c r="N127" s="59"/>
      <c r="O127" s="59"/>
      <c r="P127" s="59"/>
      <c r="Q127" s="59"/>
      <c r="R127" s="59"/>
      <c r="S127" s="59"/>
      <c r="T127" s="59"/>
      <c r="U127" s="59"/>
      <c r="V127" s="59"/>
      <c r="W127" s="59"/>
      <c r="X127" s="59"/>
      <c r="Y127" s="59"/>
      <c r="Z127" s="59"/>
      <c r="AA127" s="59"/>
      <c r="AB127" s="59"/>
      <c r="AC127" s="59"/>
      <c r="AD127" s="59"/>
      <c r="AE127" s="59"/>
      <c r="AF127" s="59"/>
      <c r="AG127" s="59"/>
      <c r="AH127" s="59"/>
      <c r="AI127" s="59"/>
      <c r="AJ127" s="59"/>
      <c r="AK127" s="59"/>
      <c r="AL127" s="59"/>
      <c r="AM127" s="59"/>
      <c r="AN127" s="59"/>
      <c r="AO127" s="59"/>
      <c r="AP127" s="59"/>
      <c r="AQ127" s="59"/>
      <c r="AR127" s="59"/>
      <c r="AS127" s="59"/>
      <c r="AT127" s="59"/>
      <c r="AU127" s="59"/>
      <c r="AV127" s="59"/>
      <c r="AW127" s="59"/>
      <c r="AX127" s="59"/>
      <c r="AY127" s="59"/>
    </row>
    <row r="128" spans="1:51" x14ac:dyDescent="0.25">
      <c r="A128" s="59"/>
      <c r="B128" s="59"/>
      <c r="C128" s="59"/>
      <c r="D128" s="59"/>
      <c r="E128" s="59"/>
      <c r="F128" s="59"/>
      <c r="G128" s="59"/>
      <c r="H128" s="59"/>
      <c r="I128" s="59"/>
      <c r="J128" s="59"/>
      <c r="K128" s="63"/>
      <c r="L128" s="59"/>
      <c r="M128" s="59"/>
      <c r="N128" s="59"/>
      <c r="O128" s="59"/>
      <c r="P128" s="59"/>
      <c r="Q128" s="59"/>
      <c r="R128" s="59"/>
      <c r="S128" s="59"/>
      <c r="T128" s="59"/>
      <c r="U128" s="59"/>
      <c r="V128" s="59"/>
      <c r="W128" s="59"/>
      <c r="X128" s="59"/>
      <c r="Y128" s="59"/>
      <c r="Z128" s="59"/>
      <c r="AA128" s="59"/>
      <c r="AB128" s="59"/>
      <c r="AC128" s="59"/>
      <c r="AD128" s="59"/>
      <c r="AE128" s="59"/>
      <c r="AF128" s="59"/>
      <c r="AG128" s="59"/>
      <c r="AH128" s="59"/>
      <c r="AI128" s="59"/>
      <c r="AJ128" s="59"/>
      <c r="AK128" s="59"/>
      <c r="AL128" s="59"/>
      <c r="AM128" s="59"/>
      <c r="AN128" s="59"/>
      <c r="AO128" s="59"/>
      <c r="AP128" s="59"/>
      <c r="AQ128" s="59"/>
      <c r="AR128" s="59"/>
      <c r="AS128" s="59"/>
      <c r="AT128" s="59"/>
      <c r="AU128" s="59"/>
      <c r="AV128" s="59"/>
      <c r="AW128" s="59"/>
      <c r="AX128" s="59"/>
      <c r="AY128" s="59"/>
    </row>
    <row r="129" spans="1:51" x14ac:dyDescent="0.25">
      <c r="A129" s="59"/>
      <c r="B129" s="59"/>
      <c r="C129" s="59"/>
      <c r="D129" s="59"/>
      <c r="E129" s="59"/>
      <c r="F129" s="59"/>
      <c r="G129" s="59"/>
      <c r="H129" s="59"/>
      <c r="I129" s="59"/>
      <c r="J129" s="59"/>
      <c r="K129" s="63"/>
      <c r="L129" s="59"/>
      <c r="M129" s="59"/>
      <c r="N129" s="59"/>
      <c r="O129" s="59"/>
      <c r="P129" s="59"/>
      <c r="Q129" s="59"/>
      <c r="R129" s="59"/>
      <c r="S129" s="59"/>
      <c r="T129" s="59"/>
      <c r="U129" s="59"/>
      <c r="V129" s="59"/>
      <c r="W129" s="59"/>
      <c r="X129" s="59"/>
      <c r="Y129" s="59"/>
      <c r="Z129" s="59"/>
      <c r="AA129" s="59"/>
      <c r="AB129" s="59"/>
      <c r="AC129" s="59"/>
      <c r="AD129" s="59"/>
      <c r="AE129" s="59"/>
      <c r="AF129" s="59"/>
      <c r="AG129" s="59"/>
      <c r="AH129" s="59"/>
      <c r="AI129" s="59"/>
      <c r="AJ129" s="59"/>
      <c r="AK129" s="59"/>
      <c r="AL129" s="59"/>
      <c r="AM129" s="59"/>
      <c r="AN129" s="59"/>
      <c r="AO129" s="59"/>
      <c r="AP129" s="59"/>
      <c r="AQ129" s="59"/>
      <c r="AR129" s="59"/>
      <c r="AS129" s="59"/>
      <c r="AT129" s="59"/>
      <c r="AU129" s="59"/>
      <c r="AV129" s="59"/>
      <c r="AW129" s="59"/>
      <c r="AX129" s="59"/>
      <c r="AY129" s="59"/>
    </row>
    <row r="130" spans="1:51" x14ac:dyDescent="0.25">
      <c r="A130" s="59"/>
      <c r="B130" s="59"/>
      <c r="C130" s="59"/>
      <c r="D130" s="59"/>
      <c r="E130" s="59"/>
      <c r="F130" s="59"/>
      <c r="G130" s="59"/>
      <c r="H130" s="59"/>
      <c r="I130" s="59"/>
      <c r="J130" s="59"/>
      <c r="K130" s="63"/>
      <c r="L130" s="59"/>
      <c r="M130" s="59"/>
      <c r="N130" s="59"/>
      <c r="O130" s="59"/>
      <c r="P130" s="59"/>
      <c r="Q130" s="59"/>
      <c r="R130" s="59"/>
      <c r="S130" s="59"/>
      <c r="T130" s="59"/>
      <c r="U130" s="59"/>
      <c r="V130" s="59"/>
      <c r="W130" s="59"/>
      <c r="X130" s="59"/>
      <c r="Y130" s="59"/>
      <c r="Z130" s="59"/>
      <c r="AA130" s="59"/>
      <c r="AB130" s="59"/>
      <c r="AC130" s="59"/>
      <c r="AD130" s="59"/>
      <c r="AE130" s="59"/>
      <c r="AF130" s="59"/>
      <c r="AG130" s="59"/>
      <c r="AH130" s="59"/>
      <c r="AI130" s="59"/>
      <c r="AJ130" s="59"/>
      <c r="AK130" s="59"/>
      <c r="AL130" s="59"/>
      <c r="AM130" s="59"/>
      <c r="AN130" s="59"/>
      <c r="AO130" s="59"/>
      <c r="AP130" s="59"/>
      <c r="AQ130" s="59"/>
      <c r="AR130" s="59"/>
      <c r="AS130" s="59"/>
      <c r="AT130" s="59"/>
      <c r="AU130" s="59"/>
      <c r="AV130" s="59"/>
      <c r="AW130" s="59"/>
      <c r="AX130" s="59"/>
      <c r="AY130" s="59"/>
    </row>
    <row r="131" spans="1:51" x14ac:dyDescent="0.25">
      <c r="A131" s="59"/>
      <c r="B131" s="59"/>
      <c r="C131" s="59"/>
      <c r="D131" s="59"/>
      <c r="E131" s="59"/>
      <c r="F131" s="59"/>
      <c r="G131" s="59"/>
      <c r="H131" s="59"/>
      <c r="I131" s="59"/>
      <c r="J131" s="59"/>
      <c r="K131" s="63"/>
      <c r="L131" s="59"/>
      <c r="M131" s="59"/>
      <c r="N131" s="59"/>
      <c r="O131" s="59"/>
      <c r="P131" s="59"/>
      <c r="Q131" s="59"/>
      <c r="R131" s="59"/>
      <c r="S131" s="59"/>
      <c r="T131" s="59"/>
      <c r="U131" s="59"/>
      <c r="V131" s="59"/>
      <c r="W131" s="59"/>
      <c r="X131" s="59"/>
      <c r="Y131" s="59"/>
      <c r="Z131" s="59"/>
      <c r="AA131" s="59"/>
      <c r="AB131" s="59"/>
      <c r="AC131" s="59"/>
      <c r="AD131" s="59"/>
      <c r="AE131" s="59"/>
      <c r="AF131" s="59"/>
      <c r="AG131" s="59"/>
      <c r="AH131" s="59"/>
      <c r="AI131" s="59"/>
      <c r="AJ131" s="59"/>
      <c r="AK131" s="59"/>
      <c r="AL131" s="59"/>
      <c r="AM131" s="59"/>
      <c r="AN131" s="59"/>
      <c r="AO131" s="59"/>
      <c r="AP131" s="59"/>
      <c r="AQ131" s="59"/>
      <c r="AR131" s="59"/>
      <c r="AS131" s="59"/>
      <c r="AT131" s="59"/>
      <c r="AU131" s="59"/>
      <c r="AV131" s="59"/>
      <c r="AW131" s="59"/>
      <c r="AX131" s="59"/>
      <c r="AY131" s="59"/>
    </row>
    <row r="132" spans="1:51" x14ac:dyDescent="0.25">
      <c r="A132" s="59"/>
      <c r="B132" s="59"/>
      <c r="C132" s="59"/>
      <c r="D132" s="59"/>
      <c r="E132" s="59"/>
      <c r="F132" s="59"/>
      <c r="G132" s="59"/>
      <c r="H132" s="59"/>
      <c r="I132" s="59"/>
      <c r="J132" s="59"/>
      <c r="K132" s="63"/>
      <c r="L132" s="59"/>
      <c r="M132" s="59"/>
      <c r="N132" s="59"/>
      <c r="O132" s="59"/>
      <c r="P132" s="59"/>
      <c r="Q132" s="59"/>
      <c r="R132" s="59"/>
      <c r="S132" s="59"/>
      <c r="T132" s="59"/>
      <c r="U132" s="59"/>
      <c r="V132" s="59"/>
      <c r="W132" s="59"/>
      <c r="X132" s="59"/>
      <c r="Y132" s="59"/>
      <c r="Z132" s="59"/>
      <c r="AA132" s="59"/>
      <c r="AB132" s="59"/>
      <c r="AC132" s="59"/>
      <c r="AD132" s="59"/>
      <c r="AE132" s="59"/>
      <c r="AF132" s="59"/>
      <c r="AG132" s="59"/>
      <c r="AH132" s="59"/>
      <c r="AI132" s="59"/>
      <c r="AJ132" s="59"/>
      <c r="AK132" s="59"/>
      <c r="AL132" s="59"/>
      <c r="AM132" s="59"/>
      <c r="AN132" s="59"/>
      <c r="AO132" s="59"/>
      <c r="AP132" s="59"/>
      <c r="AQ132" s="59"/>
      <c r="AR132" s="59"/>
      <c r="AS132" s="59"/>
      <c r="AT132" s="59"/>
      <c r="AU132" s="59"/>
      <c r="AV132" s="59"/>
      <c r="AW132" s="59"/>
      <c r="AX132" s="59"/>
      <c r="AY132" s="59"/>
    </row>
    <row r="133" spans="1:51" x14ac:dyDescent="0.25">
      <c r="A133" s="59"/>
      <c r="B133" s="59"/>
      <c r="C133" s="59"/>
      <c r="D133" s="59"/>
      <c r="E133" s="59"/>
      <c r="F133" s="59"/>
      <c r="G133" s="59"/>
      <c r="H133" s="59"/>
      <c r="I133" s="59"/>
      <c r="J133" s="59"/>
      <c r="K133" s="63"/>
      <c r="L133" s="59"/>
      <c r="M133" s="59"/>
      <c r="N133" s="59"/>
      <c r="O133" s="59"/>
      <c r="P133" s="59"/>
      <c r="Q133" s="59"/>
      <c r="R133" s="59"/>
      <c r="S133" s="59"/>
      <c r="T133" s="59"/>
      <c r="U133" s="59"/>
      <c r="V133" s="59"/>
      <c r="W133" s="59"/>
      <c r="X133" s="59"/>
      <c r="Y133" s="59"/>
      <c r="Z133" s="59"/>
      <c r="AA133" s="59"/>
      <c r="AB133" s="59"/>
      <c r="AC133" s="59"/>
      <c r="AD133" s="59"/>
      <c r="AE133" s="59"/>
      <c r="AF133" s="59"/>
      <c r="AG133" s="59"/>
      <c r="AH133" s="59"/>
      <c r="AI133" s="59"/>
      <c r="AJ133" s="59"/>
      <c r="AK133" s="59"/>
      <c r="AL133" s="59"/>
      <c r="AM133" s="59"/>
      <c r="AN133" s="59"/>
      <c r="AO133" s="59"/>
      <c r="AP133" s="59"/>
      <c r="AQ133" s="59"/>
      <c r="AR133" s="59"/>
      <c r="AS133" s="59"/>
      <c r="AT133" s="59"/>
      <c r="AU133" s="59"/>
      <c r="AV133" s="59"/>
      <c r="AW133" s="59"/>
      <c r="AX133" s="59"/>
      <c r="AY133" s="59"/>
    </row>
    <row r="134" spans="1:51" x14ac:dyDescent="0.25">
      <c r="A134" s="59"/>
      <c r="B134" s="59"/>
      <c r="C134" s="59"/>
      <c r="D134" s="59"/>
      <c r="E134" s="59"/>
      <c r="F134" s="59"/>
      <c r="G134" s="59"/>
      <c r="H134" s="59"/>
      <c r="I134" s="59"/>
      <c r="J134" s="59"/>
      <c r="K134" s="63"/>
      <c r="L134" s="59"/>
      <c r="M134" s="59"/>
      <c r="N134" s="59"/>
      <c r="O134" s="59"/>
      <c r="P134" s="59"/>
      <c r="Q134" s="59"/>
      <c r="R134" s="59"/>
      <c r="S134" s="59"/>
      <c r="T134" s="59"/>
      <c r="U134" s="59"/>
      <c r="V134" s="59"/>
      <c r="W134" s="59"/>
      <c r="X134" s="59"/>
      <c r="Y134" s="59"/>
      <c r="Z134" s="59"/>
      <c r="AA134" s="59"/>
      <c r="AB134" s="59"/>
      <c r="AC134" s="59"/>
      <c r="AD134" s="59"/>
      <c r="AE134" s="59"/>
      <c r="AF134" s="59"/>
      <c r="AG134" s="59"/>
      <c r="AH134" s="59"/>
      <c r="AI134" s="59"/>
      <c r="AJ134" s="59"/>
      <c r="AK134" s="59"/>
      <c r="AL134" s="59"/>
      <c r="AM134" s="59"/>
      <c r="AN134" s="59"/>
      <c r="AO134" s="59"/>
      <c r="AP134" s="59"/>
      <c r="AQ134" s="59"/>
      <c r="AR134" s="59"/>
      <c r="AS134" s="59"/>
      <c r="AT134" s="59"/>
      <c r="AU134" s="59"/>
      <c r="AV134" s="59"/>
      <c r="AW134" s="59"/>
      <c r="AX134" s="59"/>
      <c r="AY134" s="59"/>
    </row>
    <row r="135" spans="1:51" x14ac:dyDescent="0.25">
      <c r="A135" s="59"/>
      <c r="B135" s="59"/>
      <c r="C135" s="59"/>
      <c r="D135" s="59"/>
      <c r="E135" s="59"/>
      <c r="F135" s="59"/>
      <c r="G135" s="59"/>
      <c r="H135" s="59"/>
      <c r="I135" s="59"/>
      <c r="J135" s="59"/>
      <c r="K135" s="63"/>
      <c r="L135" s="59"/>
      <c r="M135" s="59"/>
      <c r="N135" s="59"/>
      <c r="O135" s="59"/>
      <c r="P135" s="59"/>
      <c r="Q135" s="59"/>
      <c r="R135" s="59"/>
      <c r="S135" s="59"/>
      <c r="T135" s="59"/>
      <c r="U135" s="59"/>
      <c r="V135" s="59"/>
      <c r="W135" s="59"/>
      <c r="X135" s="59"/>
      <c r="Y135" s="59"/>
      <c r="Z135" s="59"/>
      <c r="AA135" s="59"/>
      <c r="AB135" s="59"/>
      <c r="AC135" s="59"/>
      <c r="AD135" s="59"/>
      <c r="AE135" s="59"/>
      <c r="AF135" s="59"/>
      <c r="AG135" s="59"/>
      <c r="AH135" s="59"/>
      <c r="AI135" s="59"/>
      <c r="AJ135" s="59"/>
      <c r="AK135" s="59"/>
      <c r="AL135" s="59"/>
      <c r="AM135" s="59"/>
      <c r="AN135" s="59"/>
      <c r="AO135" s="59"/>
      <c r="AP135" s="59"/>
      <c r="AQ135" s="59"/>
      <c r="AR135" s="59"/>
      <c r="AS135" s="59"/>
      <c r="AT135" s="59"/>
      <c r="AU135" s="59"/>
      <c r="AV135" s="59"/>
      <c r="AW135" s="59"/>
      <c r="AX135" s="59"/>
      <c r="AY135" s="59"/>
    </row>
    <row r="136" spans="1:51" x14ac:dyDescent="0.25">
      <c r="A136" s="59"/>
      <c r="B136" s="59"/>
      <c r="C136" s="59"/>
      <c r="D136" s="59"/>
      <c r="E136" s="59"/>
      <c r="F136" s="59"/>
      <c r="G136" s="59"/>
      <c r="H136" s="59"/>
      <c r="I136" s="59"/>
      <c r="J136" s="59"/>
      <c r="K136" s="63"/>
      <c r="L136" s="59"/>
      <c r="M136" s="59"/>
      <c r="N136" s="59"/>
      <c r="O136" s="59"/>
      <c r="P136" s="59"/>
      <c r="Q136" s="59"/>
      <c r="R136" s="59"/>
      <c r="S136" s="59"/>
      <c r="T136" s="59"/>
      <c r="U136" s="59"/>
      <c r="V136" s="59"/>
      <c r="W136" s="59"/>
      <c r="X136" s="59"/>
      <c r="Y136" s="59"/>
      <c r="Z136" s="59"/>
      <c r="AA136" s="59"/>
      <c r="AB136" s="59"/>
      <c r="AC136" s="59"/>
      <c r="AD136" s="59"/>
      <c r="AE136" s="59"/>
      <c r="AF136" s="59"/>
      <c r="AG136" s="59"/>
      <c r="AH136" s="59"/>
      <c r="AI136" s="59"/>
      <c r="AJ136" s="59"/>
      <c r="AK136" s="59"/>
      <c r="AL136" s="59"/>
      <c r="AM136" s="59"/>
      <c r="AN136" s="59"/>
      <c r="AO136" s="59"/>
      <c r="AP136" s="59"/>
      <c r="AQ136" s="59"/>
      <c r="AR136" s="59"/>
      <c r="AS136" s="59"/>
      <c r="AT136" s="59"/>
      <c r="AU136" s="59"/>
      <c r="AV136" s="59"/>
      <c r="AW136" s="59"/>
      <c r="AX136" s="59"/>
      <c r="AY136" s="59"/>
    </row>
    <row r="137" spans="1:51" x14ac:dyDescent="0.25">
      <c r="A137" s="59"/>
      <c r="B137" s="59"/>
      <c r="C137" s="59"/>
      <c r="D137" s="59"/>
      <c r="E137" s="59"/>
      <c r="F137" s="59"/>
      <c r="G137" s="59"/>
      <c r="H137" s="59"/>
      <c r="I137" s="59"/>
      <c r="J137" s="59"/>
      <c r="K137" s="63"/>
      <c r="L137" s="59"/>
      <c r="M137" s="59"/>
      <c r="N137" s="59"/>
      <c r="O137" s="59"/>
      <c r="P137" s="59"/>
      <c r="Q137" s="59"/>
      <c r="R137" s="59"/>
      <c r="S137" s="59"/>
      <c r="T137" s="59"/>
      <c r="U137" s="59"/>
      <c r="V137" s="59"/>
      <c r="W137" s="59"/>
      <c r="X137" s="59"/>
      <c r="Y137" s="59"/>
      <c r="Z137" s="59"/>
      <c r="AA137" s="59"/>
      <c r="AB137" s="59"/>
      <c r="AC137" s="59"/>
      <c r="AD137" s="59"/>
      <c r="AE137" s="59"/>
      <c r="AF137" s="59"/>
      <c r="AG137" s="59"/>
      <c r="AH137" s="59"/>
      <c r="AI137" s="59"/>
      <c r="AJ137" s="59"/>
      <c r="AK137" s="59"/>
      <c r="AL137" s="59"/>
      <c r="AM137" s="59"/>
      <c r="AN137" s="59"/>
      <c r="AO137" s="59"/>
      <c r="AP137" s="59"/>
      <c r="AQ137" s="59"/>
      <c r="AR137" s="59"/>
      <c r="AS137" s="59"/>
      <c r="AT137" s="59"/>
      <c r="AU137" s="59"/>
      <c r="AV137" s="59"/>
      <c r="AW137" s="59"/>
      <c r="AX137" s="59"/>
      <c r="AY137" s="59"/>
    </row>
    <row r="138" spans="1:51" x14ac:dyDescent="0.25">
      <c r="A138" s="59"/>
      <c r="B138" s="59"/>
      <c r="C138" s="59"/>
      <c r="D138" s="59"/>
      <c r="E138" s="59"/>
      <c r="F138" s="59"/>
      <c r="G138" s="59"/>
      <c r="H138" s="59"/>
      <c r="I138" s="59"/>
      <c r="J138" s="59"/>
      <c r="K138" s="63"/>
      <c r="L138" s="59"/>
      <c r="M138" s="59"/>
      <c r="N138" s="59"/>
      <c r="O138" s="59"/>
      <c r="P138" s="59"/>
      <c r="Q138" s="59"/>
      <c r="R138" s="59"/>
      <c r="S138" s="59"/>
      <c r="T138" s="59"/>
      <c r="U138" s="59"/>
      <c r="V138" s="59"/>
      <c r="W138" s="59"/>
      <c r="X138" s="59"/>
      <c r="Y138" s="59"/>
      <c r="Z138" s="59"/>
      <c r="AA138" s="59"/>
      <c r="AB138" s="59"/>
      <c r="AC138" s="59"/>
      <c r="AD138" s="59"/>
      <c r="AE138" s="59"/>
      <c r="AF138" s="59"/>
      <c r="AG138" s="59"/>
      <c r="AH138" s="59"/>
      <c r="AI138" s="59"/>
      <c r="AJ138" s="59"/>
      <c r="AK138" s="59"/>
      <c r="AL138" s="59"/>
      <c r="AM138" s="59"/>
      <c r="AN138" s="59"/>
      <c r="AO138" s="59"/>
      <c r="AP138" s="59"/>
      <c r="AQ138" s="59"/>
      <c r="AR138" s="59"/>
      <c r="AS138" s="59"/>
      <c r="AT138" s="59"/>
      <c r="AU138" s="59"/>
      <c r="AV138" s="59"/>
      <c r="AW138" s="59"/>
      <c r="AX138" s="59"/>
      <c r="AY138" s="59"/>
    </row>
    <row r="139" spans="1:51" x14ac:dyDescent="0.25">
      <c r="A139" s="59"/>
      <c r="B139" s="59"/>
      <c r="C139" s="59"/>
      <c r="D139" s="59"/>
      <c r="E139" s="59"/>
      <c r="F139" s="59"/>
      <c r="G139" s="59"/>
      <c r="H139" s="59"/>
      <c r="I139" s="59"/>
      <c r="J139" s="59"/>
      <c r="K139" s="63"/>
      <c r="L139" s="59"/>
      <c r="M139" s="59"/>
      <c r="N139" s="59"/>
      <c r="O139" s="59"/>
      <c r="P139" s="59"/>
      <c r="Q139" s="59"/>
      <c r="R139" s="59"/>
      <c r="S139" s="59"/>
      <c r="T139" s="59"/>
      <c r="U139" s="59"/>
      <c r="V139" s="59"/>
      <c r="W139" s="59"/>
      <c r="X139" s="59"/>
      <c r="Y139" s="59"/>
      <c r="Z139" s="59"/>
      <c r="AA139" s="59"/>
      <c r="AB139" s="59"/>
      <c r="AC139" s="59"/>
      <c r="AD139" s="59"/>
      <c r="AE139" s="59"/>
      <c r="AF139" s="59"/>
      <c r="AG139" s="59"/>
      <c r="AH139" s="59"/>
      <c r="AI139" s="59"/>
      <c r="AJ139" s="59"/>
      <c r="AK139" s="59"/>
      <c r="AL139" s="59"/>
      <c r="AM139" s="59"/>
      <c r="AN139" s="59"/>
      <c r="AO139" s="59"/>
      <c r="AP139" s="59"/>
      <c r="AQ139" s="59"/>
      <c r="AR139" s="59"/>
      <c r="AS139" s="59"/>
      <c r="AT139" s="59"/>
      <c r="AU139" s="59"/>
      <c r="AV139" s="59"/>
      <c r="AW139" s="59"/>
      <c r="AX139" s="59"/>
      <c r="AY139" s="59"/>
    </row>
    <row r="140" spans="1:51" x14ac:dyDescent="0.25">
      <c r="A140" s="59"/>
      <c r="B140" s="59"/>
      <c r="C140" s="59"/>
      <c r="D140" s="59"/>
      <c r="E140" s="59"/>
      <c r="F140" s="59"/>
      <c r="G140" s="59"/>
      <c r="H140" s="59"/>
      <c r="I140" s="59"/>
      <c r="J140" s="59"/>
      <c r="K140" s="63"/>
      <c r="L140" s="59"/>
      <c r="M140" s="59"/>
      <c r="N140" s="59"/>
      <c r="O140" s="59"/>
      <c r="P140" s="59"/>
      <c r="Q140" s="59"/>
      <c r="R140" s="59"/>
      <c r="S140" s="59"/>
      <c r="T140" s="59"/>
      <c r="U140" s="59"/>
      <c r="V140" s="59"/>
      <c r="W140" s="59"/>
      <c r="X140" s="59"/>
      <c r="Y140" s="59"/>
      <c r="Z140" s="59"/>
      <c r="AA140" s="59"/>
      <c r="AB140" s="59"/>
      <c r="AC140" s="59"/>
      <c r="AD140" s="59"/>
      <c r="AE140" s="59"/>
      <c r="AF140" s="59"/>
      <c r="AG140" s="59"/>
      <c r="AH140" s="59"/>
      <c r="AI140" s="59"/>
      <c r="AJ140" s="59"/>
      <c r="AK140" s="59"/>
      <c r="AL140" s="59"/>
      <c r="AM140" s="59"/>
      <c r="AN140" s="59"/>
      <c r="AO140" s="59"/>
      <c r="AP140" s="59"/>
      <c r="AQ140" s="59"/>
      <c r="AR140" s="59"/>
      <c r="AS140" s="59"/>
      <c r="AT140" s="59"/>
      <c r="AU140" s="59"/>
      <c r="AV140" s="59"/>
      <c r="AW140" s="59"/>
      <c r="AX140" s="59"/>
      <c r="AY140" s="59"/>
    </row>
    <row r="141" spans="1:51" x14ac:dyDescent="0.25">
      <c r="A141" s="59"/>
      <c r="B141" s="59"/>
      <c r="C141" s="59"/>
      <c r="D141" s="59"/>
      <c r="E141" s="59"/>
      <c r="F141" s="59"/>
      <c r="G141" s="59"/>
      <c r="H141" s="59"/>
      <c r="I141" s="59"/>
      <c r="J141" s="59"/>
      <c r="K141" s="63"/>
      <c r="L141" s="59"/>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row>
    <row r="142" spans="1:51" x14ac:dyDescent="0.25">
      <c r="A142" s="59"/>
      <c r="B142" s="59"/>
      <c r="C142" s="59"/>
      <c r="D142" s="59"/>
      <c r="E142" s="59"/>
      <c r="F142" s="59"/>
      <c r="G142" s="59"/>
      <c r="H142" s="59"/>
      <c r="I142" s="59"/>
      <c r="J142" s="59"/>
      <c r="K142" s="63"/>
      <c r="L142" s="59"/>
      <c r="M142" s="59"/>
      <c r="N142" s="59"/>
      <c r="O142" s="59"/>
      <c r="P142" s="59"/>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c r="AY142" s="59"/>
    </row>
    <row r="143" spans="1:51" x14ac:dyDescent="0.25">
      <c r="A143" s="59"/>
      <c r="B143" s="59"/>
      <c r="C143" s="59"/>
      <c r="D143" s="59"/>
      <c r="E143" s="59"/>
      <c r="F143" s="59"/>
      <c r="G143" s="59"/>
      <c r="H143" s="59"/>
      <c r="I143" s="59"/>
      <c r="J143" s="59"/>
      <c r="K143" s="63"/>
      <c r="L143" s="59"/>
      <c r="M143" s="59"/>
      <c r="N143" s="59"/>
      <c r="O143" s="59"/>
      <c r="P143" s="59"/>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c r="AY143" s="59"/>
    </row>
    <row r="144" spans="1:51" x14ac:dyDescent="0.25">
      <c r="A144" s="59"/>
      <c r="B144" s="59"/>
      <c r="C144" s="59"/>
      <c r="D144" s="59"/>
      <c r="E144" s="59"/>
      <c r="F144" s="59"/>
      <c r="G144" s="59"/>
      <c r="H144" s="59"/>
      <c r="I144" s="59"/>
      <c r="J144" s="59"/>
      <c r="K144" s="63"/>
      <c r="L144" s="59"/>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row>
    <row r="145" spans="1:51" x14ac:dyDescent="0.25">
      <c r="A145" s="59"/>
      <c r="B145" s="59"/>
      <c r="C145" s="59"/>
      <c r="D145" s="59"/>
      <c r="E145" s="59"/>
      <c r="F145" s="59"/>
      <c r="G145" s="59"/>
      <c r="H145" s="59"/>
      <c r="I145" s="59"/>
      <c r="J145" s="59"/>
      <c r="K145" s="63"/>
      <c r="L145" s="59"/>
      <c r="M145" s="59"/>
      <c r="N145" s="59"/>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row>
    <row r="146" spans="1:51" x14ac:dyDescent="0.25">
      <c r="A146" s="59"/>
      <c r="B146" s="59"/>
      <c r="C146" s="59"/>
      <c r="D146" s="59"/>
      <c r="E146" s="59"/>
      <c r="F146" s="59"/>
      <c r="G146" s="59"/>
      <c r="H146" s="59"/>
      <c r="I146" s="59"/>
      <c r="J146" s="59"/>
      <c r="K146" s="63"/>
      <c r="L146" s="59"/>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c r="AY146" s="59"/>
    </row>
    <row r="147" spans="1:51" x14ac:dyDescent="0.25">
      <c r="A147" s="59"/>
      <c r="B147" s="59"/>
      <c r="C147" s="59"/>
      <c r="D147" s="59"/>
      <c r="E147" s="59"/>
      <c r="F147" s="59"/>
      <c r="G147" s="59"/>
      <c r="H147" s="59"/>
      <c r="I147" s="59"/>
      <c r="J147" s="59"/>
      <c r="K147" s="63"/>
      <c r="L147" s="59"/>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row>
    <row r="148" spans="1:51" x14ac:dyDescent="0.25">
      <c r="A148" s="59"/>
      <c r="B148" s="59"/>
      <c r="C148" s="59"/>
      <c r="D148" s="59"/>
      <c r="E148" s="59"/>
      <c r="F148" s="59"/>
      <c r="G148" s="59"/>
      <c r="H148" s="59"/>
      <c r="I148" s="59"/>
      <c r="J148" s="59"/>
      <c r="K148" s="63"/>
      <c r="L148" s="59"/>
      <c r="M148" s="59"/>
      <c r="N148" s="59"/>
      <c r="O148" s="59"/>
      <c r="P148" s="59"/>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c r="AY148" s="59"/>
    </row>
    <row r="149" spans="1:51" x14ac:dyDescent="0.25">
      <c r="A149" s="59"/>
      <c r="B149" s="59"/>
      <c r="C149" s="59"/>
      <c r="D149" s="59"/>
      <c r="E149" s="59"/>
      <c r="F149" s="59"/>
      <c r="G149" s="59"/>
      <c r="H149" s="59"/>
      <c r="I149" s="59"/>
      <c r="J149" s="59"/>
      <c r="K149" s="63"/>
      <c r="L149" s="59"/>
      <c r="M149" s="59"/>
      <c r="N149" s="59"/>
      <c r="O149" s="59"/>
      <c r="P149" s="5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c r="AY149" s="59"/>
    </row>
    <row r="150" spans="1:51" x14ac:dyDescent="0.25">
      <c r="A150" s="59"/>
      <c r="B150" s="59"/>
      <c r="C150" s="59"/>
      <c r="D150" s="59"/>
      <c r="E150" s="59"/>
      <c r="F150" s="59"/>
      <c r="G150" s="59"/>
      <c r="H150" s="59"/>
      <c r="I150" s="59"/>
      <c r="J150" s="59"/>
      <c r="K150" s="63"/>
      <c r="L150" s="59"/>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c r="AY150" s="59"/>
    </row>
    <row r="151" spans="1:51" x14ac:dyDescent="0.25">
      <c r="A151" s="59"/>
      <c r="B151" s="59"/>
      <c r="C151" s="59"/>
      <c r="D151" s="59"/>
      <c r="E151" s="59"/>
      <c r="F151" s="59"/>
      <c r="G151" s="59"/>
      <c r="H151" s="59"/>
      <c r="I151" s="59"/>
      <c r="J151" s="59"/>
      <c r="K151" s="63"/>
      <c r="L151" s="59"/>
      <c r="M151" s="59"/>
      <c r="N151" s="59"/>
      <c r="O151" s="59"/>
      <c r="P151" s="59"/>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c r="AY151" s="59"/>
    </row>
    <row r="152" spans="1:51" x14ac:dyDescent="0.25">
      <c r="A152" s="59"/>
      <c r="B152" s="59"/>
      <c r="C152" s="59"/>
      <c r="D152" s="59"/>
      <c r="E152" s="59"/>
      <c r="F152" s="59"/>
      <c r="G152" s="59"/>
      <c r="H152" s="59"/>
      <c r="I152" s="59"/>
      <c r="J152" s="59"/>
      <c r="K152" s="63"/>
      <c r="L152" s="59"/>
      <c r="M152" s="59"/>
      <c r="N152" s="59"/>
      <c r="O152" s="59"/>
      <c r="P152" s="59"/>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c r="AY152" s="59"/>
    </row>
    <row r="153" spans="1:51" x14ac:dyDescent="0.25">
      <c r="A153" s="59"/>
      <c r="B153" s="59"/>
      <c r="C153" s="59"/>
      <c r="D153" s="59"/>
      <c r="E153" s="59"/>
      <c r="F153" s="59"/>
      <c r="G153" s="59"/>
      <c r="H153" s="59"/>
      <c r="I153" s="59"/>
      <c r="J153" s="59"/>
      <c r="K153" s="63"/>
      <c r="L153" s="59"/>
      <c r="M153" s="59"/>
      <c r="N153" s="59"/>
      <c r="O153" s="59"/>
      <c r="P153" s="59"/>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c r="AY153" s="59"/>
    </row>
    <row r="154" spans="1:51" x14ac:dyDescent="0.25">
      <c r="A154" s="59"/>
      <c r="B154" s="59"/>
      <c r="C154" s="59"/>
      <c r="D154" s="59"/>
      <c r="E154" s="59"/>
      <c r="F154" s="59"/>
      <c r="G154" s="59"/>
      <c r="H154" s="59"/>
      <c r="I154" s="59"/>
      <c r="J154" s="59"/>
      <c r="K154" s="63"/>
      <c r="L154" s="59"/>
      <c r="M154" s="59"/>
      <c r="N154" s="59"/>
      <c r="O154" s="59"/>
      <c r="P154" s="59"/>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c r="AY154" s="59"/>
    </row>
    <row r="155" spans="1:51" x14ac:dyDescent="0.25">
      <c r="A155" s="59"/>
      <c r="B155" s="59"/>
      <c r="C155" s="59"/>
      <c r="D155" s="59"/>
      <c r="E155" s="59"/>
      <c r="F155" s="59"/>
      <c r="G155" s="59"/>
      <c r="H155" s="59"/>
      <c r="I155" s="59"/>
      <c r="J155" s="59"/>
      <c r="K155" s="63"/>
      <c r="L155" s="59"/>
      <c r="M155" s="59"/>
      <c r="N155" s="59"/>
      <c r="O155" s="59"/>
      <c r="P155" s="59"/>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c r="AY155" s="59"/>
    </row>
    <row r="156" spans="1:51" x14ac:dyDescent="0.25">
      <c r="A156" s="59"/>
      <c r="B156" s="59"/>
      <c r="C156" s="59"/>
      <c r="D156" s="59"/>
      <c r="E156" s="59"/>
      <c r="F156" s="59"/>
      <c r="G156" s="59"/>
      <c r="H156" s="59"/>
      <c r="I156" s="59"/>
      <c r="J156" s="59"/>
      <c r="K156" s="63"/>
      <c r="L156" s="59"/>
      <c r="M156" s="59"/>
      <c r="N156" s="59"/>
      <c r="O156" s="59"/>
      <c r="P156" s="59"/>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c r="AY156" s="59"/>
    </row>
    <row r="157" spans="1:51" x14ac:dyDescent="0.25">
      <c r="A157" s="59"/>
      <c r="B157" s="59"/>
      <c r="C157" s="59"/>
      <c r="D157" s="59"/>
      <c r="E157" s="59"/>
      <c r="F157" s="59"/>
      <c r="G157" s="59"/>
      <c r="H157" s="59"/>
      <c r="I157" s="59"/>
      <c r="J157" s="59"/>
      <c r="K157" s="63"/>
      <c r="L157" s="59"/>
      <c r="M157" s="59"/>
      <c r="N157" s="59"/>
      <c r="O157" s="59"/>
      <c r="P157" s="59"/>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c r="AY157" s="59"/>
    </row>
    <row r="158" spans="1:51" x14ac:dyDescent="0.25">
      <c r="A158" s="59"/>
      <c r="B158" s="59"/>
      <c r="C158" s="59"/>
      <c r="D158" s="59"/>
      <c r="E158" s="59"/>
      <c r="F158" s="59"/>
      <c r="G158" s="59"/>
      <c r="H158" s="59"/>
      <c r="I158" s="59"/>
      <c r="J158" s="59"/>
      <c r="K158" s="63"/>
      <c r="L158" s="59"/>
      <c r="M158" s="59"/>
      <c r="N158" s="59"/>
      <c r="O158" s="59"/>
      <c r="P158" s="59"/>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c r="AY158" s="59"/>
    </row>
    <row r="159" spans="1:51" x14ac:dyDescent="0.25">
      <c r="A159" s="59"/>
      <c r="B159" s="59"/>
      <c r="C159" s="59"/>
      <c r="D159" s="59"/>
      <c r="E159" s="59"/>
      <c r="F159" s="59"/>
      <c r="G159" s="59"/>
      <c r="H159" s="59"/>
      <c r="I159" s="59"/>
      <c r="J159" s="59"/>
      <c r="K159" s="63"/>
      <c r="L159" s="59"/>
      <c r="M159" s="59"/>
      <c r="N159" s="59"/>
      <c r="O159" s="59"/>
      <c r="P159" s="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c r="AY159" s="59"/>
    </row>
    <row r="160" spans="1:51" x14ac:dyDescent="0.25">
      <c r="A160" s="59"/>
      <c r="B160" s="59"/>
      <c r="C160" s="59"/>
      <c r="D160" s="59"/>
      <c r="E160" s="59"/>
      <c r="F160" s="59"/>
      <c r="G160" s="59"/>
      <c r="H160" s="59"/>
      <c r="I160" s="59"/>
      <c r="J160" s="59"/>
      <c r="K160" s="63"/>
      <c r="L160" s="59"/>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c r="AY160" s="59"/>
    </row>
    <row r="161" spans="1:51" x14ac:dyDescent="0.25">
      <c r="A161" s="59"/>
      <c r="B161" s="59"/>
      <c r="C161" s="59"/>
      <c r="D161" s="59"/>
      <c r="E161" s="59"/>
      <c r="F161" s="59"/>
      <c r="G161" s="59"/>
      <c r="H161" s="59"/>
      <c r="I161" s="59"/>
      <c r="J161" s="59"/>
      <c r="K161" s="63"/>
      <c r="L161" s="59"/>
      <c r="M161" s="59"/>
      <c r="N161" s="59"/>
      <c r="O161" s="59"/>
      <c r="P161" s="59"/>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c r="AY161" s="59"/>
    </row>
    <row r="162" spans="1:51" x14ac:dyDescent="0.25">
      <c r="A162" s="59"/>
      <c r="B162" s="59"/>
      <c r="C162" s="59"/>
      <c r="D162" s="59"/>
      <c r="E162" s="59"/>
      <c r="F162" s="59"/>
      <c r="G162" s="59"/>
      <c r="H162" s="59"/>
      <c r="I162" s="59"/>
      <c r="J162" s="59"/>
      <c r="K162" s="63"/>
      <c r="L162" s="59"/>
      <c r="M162" s="59"/>
      <c r="N162" s="59"/>
      <c r="O162" s="59"/>
      <c r="P162" s="59"/>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c r="AY162" s="59"/>
    </row>
    <row r="163" spans="1:51" x14ac:dyDescent="0.25">
      <c r="A163" s="59"/>
      <c r="B163" s="59"/>
      <c r="C163" s="59"/>
      <c r="D163" s="59"/>
      <c r="E163" s="59"/>
      <c r="F163" s="59"/>
      <c r="G163" s="59"/>
      <c r="H163" s="59"/>
      <c r="I163" s="59"/>
      <c r="J163" s="59"/>
      <c r="K163" s="63"/>
      <c r="L163" s="59"/>
      <c r="M163" s="59"/>
      <c r="N163" s="59"/>
      <c r="O163" s="59"/>
      <c r="P163" s="59"/>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c r="AY163" s="59"/>
    </row>
    <row r="164" spans="1:51" x14ac:dyDescent="0.25">
      <c r="A164" s="59"/>
      <c r="B164" s="59"/>
      <c r="C164" s="59"/>
      <c r="D164" s="59"/>
      <c r="E164" s="59"/>
      <c r="F164" s="59"/>
      <c r="G164" s="59"/>
      <c r="H164" s="59"/>
      <c r="I164" s="59"/>
      <c r="J164" s="59"/>
      <c r="K164" s="63"/>
      <c r="L164" s="59"/>
      <c r="M164" s="59"/>
      <c r="N164" s="59"/>
      <c r="O164" s="59"/>
      <c r="P164" s="59"/>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c r="AY164" s="59"/>
    </row>
    <row r="165" spans="1:51" x14ac:dyDescent="0.25">
      <c r="A165" s="59"/>
      <c r="B165" s="59"/>
      <c r="C165" s="59"/>
      <c r="D165" s="59"/>
      <c r="E165" s="59"/>
      <c r="F165" s="59"/>
      <c r="G165" s="59"/>
      <c r="H165" s="59"/>
      <c r="I165" s="59"/>
      <c r="J165" s="59"/>
      <c r="K165" s="63"/>
      <c r="L165" s="59"/>
      <c r="M165" s="59"/>
      <c r="N165" s="59"/>
      <c r="O165" s="59"/>
      <c r="P165" s="59"/>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row>
    <row r="166" spans="1:51" x14ac:dyDescent="0.25">
      <c r="A166" s="59"/>
      <c r="B166" s="59"/>
      <c r="C166" s="59"/>
      <c r="D166" s="59"/>
      <c r="E166" s="59"/>
      <c r="F166" s="59"/>
      <c r="G166" s="59"/>
      <c r="H166" s="59"/>
      <c r="I166" s="59"/>
      <c r="J166" s="59"/>
      <c r="K166" s="63"/>
      <c r="L166" s="59"/>
      <c r="M166" s="59"/>
      <c r="N166" s="59"/>
      <c r="O166" s="59"/>
      <c r="P166" s="59"/>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c r="AY166" s="59"/>
    </row>
    <row r="167" spans="1:51" x14ac:dyDescent="0.25">
      <c r="A167" s="59"/>
      <c r="B167" s="59"/>
      <c r="C167" s="59"/>
      <c r="D167" s="59"/>
      <c r="E167" s="59"/>
      <c r="F167" s="59"/>
      <c r="G167" s="59"/>
      <c r="H167" s="59"/>
      <c r="I167" s="59"/>
      <c r="J167" s="59"/>
      <c r="K167" s="63"/>
      <c r="L167" s="59"/>
      <c r="M167" s="59"/>
      <c r="N167" s="59"/>
      <c r="O167" s="59"/>
      <c r="P167" s="59"/>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c r="AY167" s="59"/>
    </row>
    <row r="168" spans="1:51" x14ac:dyDescent="0.25">
      <c r="A168" s="59"/>
      <c r="B168" s="59"/>
      <c r="C168" s="59"/>
      <c r="D168" s="59"/>
      <c r="E168" s="59"/>
      <c r="F168" s="59"/>
      <c r="G168" s="59"/>
      <c r="H168" s="59"/>
      <c r="I168" s="59"/>
      <c r="J168" s="59"/>
      <c r="K168" s="63"/>
      <c r="L168" s="59"/>
      <c r="M168" s="59"/>
      <c r="N168" s="59"/>
      <c r="O168" s="59"/>
      <c r="P168" s="59"/>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c r="AY168" s="59"/>
    </row>
    <row r="169" spans="1:51" x14ac:dyDescent="0.25">
      <c r="A169" s="59"/>
      <c r="B169" s="59"/>
      <c r="C169" s="59"/>
      <c r="D169" s="59"/>
      <c r="E169" s="59"/>
      <c r="F169" s="59"/>
      <c r="G169" s="59"/>
      <c r="H169" s="59"/>
      <c r="I169" s="59"/>
      <c r="J169" s="59"/>
      <c r="K169" s="59"/>
      <c r="L169" s="59"/>
      <c r="M169" s="59"/>
      <c r="N169" s="59"/>
      <c r="O169" s="59"/>
      <c r="P169" s="5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c r="AY169" s="59"/>
    </row>
    <row r="170" spans="1:51" x14ac:dyDescent="0.25">
      <c r="A170" s="59"/>
      <c r="B170" s="59"/>
      <c r="C170" s="59"/>
      <c r="D170" s="59"/>
      <c r="E170" s="59"/>
      <c r="F170" s="59"/>
      <c r="G170" s="59"/>
      <c r="H170" s="59"/>
      <c r="I170" s="59"/>
      <c r="J170" s="59"/>
      <c r="K170" s="59"/>
      <c r="L170" s="59"/>
      <c r="M170" s="59"/>
      <c r="N170" s="59"/>
      <c r="O170" s="59"/>
      <c r="P170" s="59"/>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c r="AY170" s="59"/>
    </row>
    <row r="171" spans="1:51" x14ac:dyDescent="0.25">
      <c r="A171" s="59"/>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c r="AY171" s="59"/>
    </row>
    <row r="172" spans="1:51" x14ac:dyDescent="0.25">
      <c r="A172" s="59"/>
      <c r="B172" s="59"/>
      <c r="C172" s="59"/>
      <c r="D172" s="59"/>
      <c r="E172" s="59"/>
      <c r="F172" s="59"/>
      <c r="G172" s="59"/>
      <c r="H172" s="59"/>
      <c r="I172" s="59"/>
      <c r="J172" s="59"/>
      <c r="K172" s="59"/>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c r="AY172" s="59"/>
    </row>
    <row r="173" spans="1:51" x14ac:dyDescent="0.25">
      <c r="A173" s="59"/>
      <c r="B173" s="59"/>
      <c r="C173" s="59"/>
      <c r="D173" s="59"/>
      <c r="E173" s="59"/>
      <c r="F173" s="59"/>
      <c r="G173" s="59"/>
      <c r="H173" s="59"/>
      <c r="I173" s="59"/>
      <c r="J173" s="59"/>
      <c r="K173" s="59"/>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row>
    <row r="174" spans="1:51" x14ac:dyDescent="0.25">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row>
  </sheetData>
  <mergeCells count="2">
    <mergeCell ref="A1:B1"/>
    <mergeCell ref="C1:M6"/>
  </mergeCells>
  <conditionalFormatting sqref="B3">
    <cfRule type="colorScale" priority="3">
      <colorScale>
        <cfvo type="num" val="0"/>
        <cfvo type="formula" val="$B$2/2"/>
        <cfvo type="formula" val="$B$2"/>
        <color rgb="FF63BE7B"/>
        <color rgb="FFFFEB84"/>
        <color rgb="FFF8696B"/>
      </colorScale>
    </cfRule>
  </conditionalFormatting>
  <conditionalFormatting sqref="B4">
    <cfRule type="dataBar" priority="4">
      <dataBar>
        <cfvo type="num" val="0"/>
        <cfvo type="num" val="100"/>
        <color rgb="FF63C384"/>
      </dataBar>
      <extLst>
        <ext xmlns:x14="http://schemas.microsoft.com/office/spreadsheetml/2009/9/main" uri="{B025F937-C7B1-47D3-B67F-A62EFF666E3E}">
          <x14:id>{65FA3949-C7E8-456A-A258-37B4F52C8132}</x14:id>
        </ext>
      </extLst>
    </cfRule>
  </conditionalFormatting>
  <conditionalFormatting sqref="B5">
    <cfRule type="colorScale" priority="2">
      <colorScale>
        <cfvo type="formula" val="$B$2"/>
        <cfvo type="formula" val="$B$2/2"/>
        <cfvo type="num" val="0"/>
        <color rgb="FFF8696B"/>
        <color rgb="FFFFEB84"/>
        <color rgb="FF63BE7B"/>
      </colorScale>
    </cfRule>
  </conditionalFormatting>
  <conditionalFormatting sqref="B6:B8">
    <cfRule type="dataBar" priority="1">
      <dataBar>
        <cfvo type="num" val="0"/>
        <cfvo type="num" val="100"/>
        <color rgb="FF63C384"/>
      </dataBar>
      <extLst>
        <ext xmlns:x14="http://schemas.microsoft.com/office/spreadsheetml/2009/9/main" uri="{B025F937-C7B1-47D3-B67F-A62EFF666E3E}">
          <x14:id>{76967797-9783-42CA-BAB5-896CC861A66D}</x14:id>
        </ext>
      </extLst>
    </cfRule>
  </conditionalFormatting>
  <hyperlinks>
    <hyperlink ref="A1:B1" location="Menu!A1" display="Retour MENU" xr:uid="{21800F1C-2164-40BB-B881-5969AF569B33}"/>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65FA3949-C7E8-456A-A258-37B4F52C8132}">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76967797-9783-42CA-BAB5-896CC861A66D}">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B6:B8</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5D15E-6DF8-4530-8259-3B361ACE8EB4}">
  <sheetPr codeName="Feuil6">
    <tabColor rgb="FFFF0000"/>
  </sheetPr>
  <dimension ref="A1:AZ174"/>
  <sheetViews>
    <sheetView zoomScale="70" zoomScaleNormal="70" workbookViewId="0">
      <selection activeCell="F47" sqref="F47"/>
    </sheetView>
  </sheetViews>
  <sheetFormatPr baseColWidth="10" defaultRowHeight="15" x14ac:dyDescent="0.25"/>
  <cols>
    <col min="1" max="1" width="36.28515625" customWidth="1"/>
    <col min="2" max="2" width="30.28515625" customWidth="1"/>
    <col min="3" max="3" width="14" customWidth="1"/>
    <col min="4" max="4" width="13.7109375" customWidth="1"/>
    <col min="5" max="5" width="19" customWidth="1"/>
    <col min="6" max="6" width="17.5703125" customWidth="1"/>
    <col min="7" max="7" width="14.42578125" customWidth="1"/>
    <col min="8" max="8" width="21.42578125" customWidth="1"/>
    <col min="9" max="9" width="17.85546875" customWidth="1"/>
    <col min="10" max="10" width="18.85546875" customWidth="1"/>
    <col min="11" max="11" width="18" customWidth="1"/>
    <col min="12" max="12" width="18.5703125" customWidth="1"/>
    <col min="13" max="13" width="19.28515625" customWidth="1"/>
    <col min="14" max="14" width="17" customWidth="1"/>
  </cols>
  <sheetData>
    <row r="1" spans="1:52" ht="20.100000000000001" customHeight="1" x14ac:dyDescent="0.25">
      <c r="A1" s="282" t="s">
        <v>150</v>
      </c>
      <c r="B1" s="282"/>
      <c r="C1" s="283" t="s">
        <v>184</v>
      </c>
      <c r="D1" s="283"/>
      <c r="E1" s="283"/>
      <c r="F1" s="283"/>
      <c r="G1" s="283"/>
      <c r="H1" s="283"/>
      <c r="I1" s="283"/>
      <c r="J1" s="283"/>
      <c r="K1" s="283"/>
      <c r="L1" s="283"/>
      <c r="M1" s="283"/>
      <c r="N1" s="283"/>
      <c r="O1" s="59"/>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c r="AY1" s="59"/>
      <c r="AZ1" s="59"/>
    </row>
    <row r="2" spans="1:52" ht="20.100000000000001" customHeight="1" x14ac:dyDescent="0.25">
      <c r="A2" t="s">
        <v>208</v>
      </c>
      <c r="B2" s="64"/>
      <c r="C2" s="283"/>
      <c r="D2" s="283"/>
      <c r="E2" s="283"/>
      <c r="F2" s="283"/>
      <c r="G2" s="283"/>
      <c r="H2" s="283"/>
      <c r="I2" s="283"/>
      <c r="J2" s="283"/>
      <c r="K2" s="283"/>
      <c r="L2" s="283"/>
      <c r="M2" s="283"/>
      <c r="N2" s="283"/>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row>
    <row r="3" spans="1:52" ht="20.100000000000001" customHeight="1" x14ac:dyDescent="0.25">
      <c r="A3" t="s">
        <v>198</v>
      </c>
      <c r="B3" s="61">
        <f>F11</f>
        <v>0</v>
      </c>
      <c r="C3" s="283"/>
      <c r="D3" s="283"/>
      <c r="E3" s="283"/>
      <c r="F3" s="283"/>
      <c r="G3" s="283"/>
      <c r="H3" s="283"/>
      <c r="I3" s="283"/>
      <c r="J3" s="283"/>
      <c r="K3" s="283"/>
      <c r="L3" s="283"/>
      <c r="M3" s="283"/>
      <c r="N3" s="283"/>
      <c r="O3" s="59"/>
      <c r="P3" s="5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c r="AY3" s="59"/>
      <c r="AZ3" s="59"/>
    </row>
    <row r="4" spans="1:52" ht="20.100000000000001" customHeight="1" x14ac:dyDescent="0.25">
      <c r="A4" s="149" t="s">
        <v>210</v>
      </c>
      <c r="B4" s="62" t="e">
        <f>(1-(B2-B3)/B2)*100</f>
        <v>#DIV/0!</v>
      </c>
      <c r="C4" s="283"/>
      <c r="D4" s="283"/>
      <c r="E4" s="283"/>
      <c r="F4" s="283"/>
      <c r="G4" s="283"/>
      <c r="H4" s="283"/>
      <c r="I4" s="283"/>
      <c r="J4" s="283"/>
      <c r="K4" s="283"/>
      <c r="L4" s="283"/>
      <c r="M4" s="283"/>
      <c r="N4" s="283"/>
      <c r="O4" s="59"/>
      <c r="P4" s="59"/>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c r="AZ4" s="59"/>
    </row>
    <row r="5" spans="1:52" ht="20.100000000000001" customHeight="1" x14ac:dyDescent="0.25">
      <c r="A5" t="s">
        <v>203</v>
      </c>
      <c r="B5" s="61">
        <f>B2-B3</f>
        <v>0</v>
      </c>
      <c r="C5" s="283"/>
      <c r="D5" s="283"/>
      <c r="E5" s="283"/>
      <c r="F5" s="283"/>
      <c r="G5" s="283"/>
      <c r="H5" s="283"/>
      <c r="I5" s="283"/>
      <c r="J5" s="283"/>
      <c r="K5" s="283"/>
      <c r="L5" s="283"/>
      <c r="M5" s="283"/>
      <c r="N5" s="283"/>
      <c r="O5" s="59"/>
      <c r="P5" s="59"/>
      <c r="Q5" s="59"/>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c r="AZ5" s="59"/>
    </row>
    <row r="6" spans="1:52" ht="20.100000000000001" customHeight="1" x14ac:dyDescent="0.25">
      <c r="A6" t="s">
        <v>204</v>
      </c>
      <c r="B6" s="62" t="e">
        <f>((B2-B3)/B2)*100</f>
        <v>#DIV/0!</v>
      </c>
      <c r="C6" s="283"/>
      <c r="D6" s="283"/>
      <c r="E6" s="283"/>
      <c r="F6" s="283"/>
      <c r="G6" s="283"/>
      <c r="H6" s="283"/>
      <c r="I6" s="283"/>
      <c r="J6" s="283"/>
      <c r="K6" s="283"/>
      <c r="L6" s="283"/>
      <c r="M6" s="283"/>
      <c r="N6" s="283"/>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row>
    <row r="7" spans="1:52" ht="20.100000000000001" customHeight="1" x14ac:dyDescent="0.25">
      <c r="A7" t="s">
        <v>205</v>
      </c>
      <c r="B7" s="62"/>
      <c r="C7" s="71"/>
      <c r="D7" s="71"/>
      <c r="E7" s="71"/>
      <c r="F7" s="71"/>
      <c r="G7" s="71"/>
      <c r="H7" s="71"/>
      <c r="I7" s="71"/>
      <c r="J7" s="71"/>
      <c r="K7" s="71"/>
      <c r="L7" s="71"/>
      <c r="M7" s="71"/>
      <c r="N7" s="71"/>
      <c r="O7" s="59"/>
      <c r="P7" s="59"/>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c r="AY7" s="59"/>
      <c r="AZ7" s="59"/>
    </row>
    <row r="8" spans="1:52" ht="20.100000000000001" customHeight="1" x14ac:dyDescent="0.25">
      <c r="A8" t="s">
        <v>206</v>
      </c>
      <c r="B8" s="62"/>
      <c r="C8" s="71"/>
      <c r="D8" s="71"/>
      <c r="E8" s="71"/>
      <c r="F8" s="71"/>
      <c r="G8" s="71"/>
      <c r="H8" s="71"/>
      <c r="I8" s="71"/>
      <c r="J8" s="71"/>
      <c r="K8" s="71"/>
      <c r="L8" s="71"/>
      <c r="M8" s="71"/>
      <c r="N8" s="71"/>
      <c r="O8" s="59"/>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row>
    <row r="9" spans="1:52" x14ac:dyDescent="0.25">
      <c r="A9" s="59"/>
      <c r="B9" s="59"/>
      <c r="C9" s="65"/>
      <c r="D9" s="59"/>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row>
    <row r="10" spans="1:52" ht="45.75" customHeight="1" x14ac:dyDescent="0.25">
      <c r="A10" s="94" t="s">
        <v>165</v>
      </c>
      <c r="B10" s="79" t="s">
        <v>154</v>
      </c>
      <c r="C10" s="79" t="s">
        <v>12</v>
      </c>
      <c r="D10" s="79" t="s">
        <v>13</v>
      </c>
      <c r="E10" s="80" t="s">
        <v>110</v>
      </c>
      <c r="F10" s="80" t="s">
        <v>111</v>
      </c>
      <c r="G10" s="80" t="s">
        <v>173</v>
      </c>
      <c r="H10" s="80" t="s">
        <v>14</v>
      </c>
      <c r="I10" s="80" t="s">
        <v>172</v>
      </c>
      <c r="J10" s="80" t="s">
        <v>180</v>
      </c>
      <c r="K10" s="80" t="s">
        <v>167</v>
      </c>
      <c r="L10" s="104" t="s">
        <v>168</v>
      </c>
      <c r="M10" s="79" t="s">
        <v>170</v>
      </c>
      <c r="N10" s="100" t="s">
        <v>151</v>
      </c>
      <c r="O10" s="59"/>
      <c r="P10" s="59"/>
      <c r="Q10" s="59"/>
      <c r="R10" s="59"/>
      <c r="S10" s="59"/>
      <c r="T10" s="59"/>
      <c r="U10" s="59"/>
      <c r="V10" s="59"/>
      <c r="W10" s="59"/>
      <c r="X10" s="59"/>
      <c r="Y10" s="59"/>
      <c r="Z10" s="59"/>
      <c r="AA10" s="59"/>
      <c r="AB10" s="59"/>
      <c r="AC10" s="59"/>
      <c r="AD10" s="59"/>
      <c r="AE10" s="59"/>
      <c r="AF10" s="59"/>
      <c r="AG10" s="59"/>
      <c r="AH10" s="59"/>
    </row>
    <row r="11" spans="1:52" ht="45.75" customHeight="1" x14ac:dyDescent="0.25">
      <c r="A11" s="105" t="s">
        <v>219</v>
      </c>
      <c r="B11" s="106"/>
      <c r="C11" s="106"/>
      <c r="D11" s="106"/>
      <c r="E11" s="107"/>
      <c r="F11" s="107"/>
      <c r="G11" s="107"/>
      <c r="H11" s="108"/>
      <c r="I11" s="106"/>
      <c r="J11" s="106"/>
      <c r="K11" s="106"/>
      <c r="L11" s="109"/>
      <c r="M11" s="105"/>
      <c r="N11" s="105"/>
      <c r="O11" s="59"/>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c r="AZ11" s="59"/>
    </row>
    <row r="12" spans="1:52" ht="45.75" customHeight="1" x14ac:dyDescent="0.25">
      <c r="A12" s="105"/>
      <c r="B12" s="106"/>
      <c r="C12" s="106"/>
      <c r="D12" s="106"/>
      <c r="E12" s="107"/>
      <c r="F12" s="107"/>
      <c r="G12" s="107"/>
      <c r="H12" s="106"/>
      <c r="I12" s="106"/>
      <c r="J12" s="106"/>
      <c r="K12" s="106"/>
      <c r="L12" s="109"/>
      <c r="M12" s="105"/>
      <c r="N12" s="105"/>
      <c r="O12" s="59"/>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c r="AZ12" s="59"/>
    </row>
    <row r="13" spans="1:52" x14ac:dyDescent="0.25">
      <c r="A13" s="59"/>
      <c r="B13" s="67"/>
      <c r="C13" s="67"/>
      <c r="D13" s="67"/>
      <c r="E13" s="69"/>
      <c r="F13" s="69"/>
      <c r="G13" s="69"/>
      <c r="H13" s="67"/>
      <c r="I13" s="67"/>
      <c r="J13" s="67"/>
      <c r="K13" s="67"/>
      <c r="L13" s="70"/>
      <c r="M13" s="59"/>
      <c r="N13" s="59"/>
      <c r="O13" s="59"/>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c r="AZ13" s="59"/>
    </row>
    <row r="14" spans="1:52" x14ac:dyDescent="0.25">
      <c r="A14" s="59"/>
      <c r="B14" s="67"/>
      <c r="C14" s="68"/>
      <c r="D14" s="67"/>
      <c r="E14" s="69"/>
      <c r="F14" s="69"/>
      <c r="G14" s="69"/>
      <c r="H14" s="67"/>
      <c r="I14" s="67"/>
      <c r="J14" s="67"/>
      <c r="K14" s="67"/>
      <c r="L14" s="70"/>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row>
    <row r="15" spans="1:52" x14ac:dyDescent="0.25">
      <c r="A15" s="59"/>
      <c r="B15" s="67"/>
      <c r="C15" s="67"/>
      <c r="D15" s="67"/>
      <c r="E15" s="69"/>
      <c r="F15" s="69"/>
      <c r="G15" s="69"/>
      <c r="H15" s="67"/>
      <c r="I15" s="67"/>
      <c r="J15" s="67"/>
      <c r="K15" s="67"/>
      <c r="L15" s="70"/>
      <c r="M15" s="59"/>
      <c r="N15" s="59"/>
      <c r="O15" s="59"/>
      <c r="P15" s="59"/>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c r="AY15" s="59"/>
      <c r="AZ15" s="59"/>
    </row>
    <row r="16" spans="1:52" x14ac:dyDescent="0.25">
      <c r="A16" s="59"/>
      <c r="B16" s="67"/>
      <c r="C16" s="67"/>
      <c r="D16" s="67"/>
      <c r="E16" s="69"/>
      <c r="F16" s="69"/>
      <c r="G16" s="69"/>
      <c r="H16" s="67"/>
      <c r="I16" s="67"/>
      <c r="J16" s="67"/>
      <c r="K16" s="67"/>
      <c r="L16" s="70"/>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row>
    <row r="17" spans="1:52" x14ac:dyDescent="0.25">
      <c r="A17" s="59"/>
      <c r="B17" s="67"/>
      <c r="C17" s="67"/>
      <c r="D17" s="67"/>
      <c r="E17" s="69"/>
      <c r="F17" s="69"/>
      <c r="G17" s="69"/>
      <c r="H17" s="67"/>
      <c r="I17" s="67"/>
      <c r="J17" s="67"/>
      <c r="K17" s="67"/>
      <c r="L17" s="70"/>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row>
    <row r="18" spans="1:52" x14ac:dyDescent="0.25">
      <c r="A18" s="59"/>
      <c r="B18" s="67"/>
      <c r="C18" s="67"/>
      <c r="D18" s="67"/>
      <c r="E18" s="69"/>
      <c r="F18" s="69"/>
      <c r="G18" s="69"/>
      <c r="H18" s="67"/>
      <c r="I18" s="67"/>
      <c r="J18" s="67"/>
      <c r="K18" s="67"/>
      <c r="L18" s="70"/>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row>
    <row r="19" spans="1:52" x14ac:dyDescent="0.25">
      <c r="A19" s="59"/>
      <c r="B19" s="67"/>
      <c r="C19" s="67"/>
      <c r="D19" s="67"/>
      <c r="E19" s="69"/>
      <c r="F19" s="69"/>
      <c r="G19" s="69"/>
      <c r="H19" s="67"/>
      <c r="I19" s="67"/>
      <c r="J19" s="67"/>
      <c r="K19" s="67"/>
      <c r="L19" s="70"/>
      <c r="M19" s="59"/>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c r="AZ19" s="59"/>
    </row>
    <row r="20" spans="1:52" x14ac:dyDescent="0.25">
      <c r="A20" s="59"/>
      <c r="B20" s="67"/>
      <c r="C20" s="67"/>
      <c r="D20" s="67"/>
      <c r="E20" s="69"/>
      <c r="F20" s="69"/>
      <c r="G20" s="69"/>
      <c r="H20" s="67"/>
      <c r="I20" s="67"/>
      <c r="J20" s="67"/>
      <c r="K20" s="67"/>
      <c r="L20" s="70"/>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row>
    <row r="21" spans="1:52" x14ac:dyDescent="0.25">
      <c r="A21" s="59"/>
      <c r="B21" s="67"/>
      <c r="C21" s="67"/>
      <c r="D21" s="67"/>
      <c r="E21" s="69"/>
      <c r="F21" s="69"/>
      <c r="G21" s="69"/>
      <c r="H21" s="67"/>
      <c r="I21" s="67"/>
      <c r="J21" s="67"/>
      <c r="K21" s="67"/>
      <c r="L21" s="70"/>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row>
    <row r="22" spans="1:52" x14ac:dyDescent="0.25">
      <c r="A22" s="59"/>
      <c r="B22" s="67"/>
      <c r="C22" s="67"/>
      <c r="D22" s="67"/>
      <c r="E22" s="69"/>
      <c r="F22" s="69"/>
      <c r="G22" s="69"/>
      <c r="H22" s="67"/>
      <c r="I22" s="67"/>
      <c r="J22" s="67"/>
      <c r="K22" s="67"/>
      <c r="L22" s="70"/>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row>
    <row r="23" spans="1:52" x14ac:dyDescent="0.25">
      <c r="A23" s="59"/>
      <c r="B23" s="67"/>
      <c r="C23" s="67"/>
      <c r="D23" s="67"/>
      <c r="E23" s="69"/>
      <c r="F23" s="69"/>
      <c r="G23" s="69"/>
      <c r="H23" s="67"/>
      <c r="I23" s="67"/>
      <c r="J23" s="67"/>
      <c r="K23" s="67"/>
      <c r="L23" s="70"/>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row>
    <row r="24" spans="1:52" x14ac:dyDescent="0.25">
      <c r="A24" s="59"/>
      <c r="B24" s="67"/>
      <c r="C24" s="67"/>
      <c r="D24" s="67"/>
      <c r="E24" s="69"/>
      <c r="F24" s="69"/>
      <c r="G24" s="69"/>
      <c r="H24" s="67"/>
      <c r="I24" s="67"/>
      <c r="J24" s="67"/>
      <c r="K24" s="67"/>
      <c r="L24" s="70"/>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row>
    <row r="25" spans="1:52" x14ac:dyDescent="0.25">
      <c r="A25" s="59"/>
      <c r="B25" s="67"/>
      <c r="C25" s="67"/>
      <c r="D25" s="67"/>
      <c r="E25" s="69"/>
      <c r="F25" s="69"/>
      <c r="G25" s="69"/>
      <c r="H25" s="67"/>
      <c r="I25" s="67"/>
      <c r="J25" s="67"/>
      <c r="K25" s="67"/>
      <c r="L25" s="70"/>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row>
    <row r="26" spans="1:52" x14ac:dyDescent="0.25">
      <c r="A26" s="59"/>
      <c r="B26" s="67"/>
      <c r="C26" s="67"/>
      <c r="D26" s="67"/>
      <c r="E26" s="69"/>
      <c r="F26" s="69"/>
      <c r="G26" s="69"/>
      <c r="H26" s="67"/>
      <c r="I26" s="67"/>
      <c r="J26" s="67"/>
      <c r="K26" s="67"/>
      <c r="L26" s="70"/>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row>
    <row r="27" spans="1:52" x14ac:dyDescent="0.25">
      <c r="A27" s="59"/>
      <c r="B27" s="67"/>
      <c r="C27" s="67"/>
      <c r="D27" s="67"/>
      <c r="E27" s="69"/>
      <c r="F27" s="69"/>
      <c r="G27" s="69"/>
      <c r="H27" s="67"/>
      <c r="I27" s="67"/>
      <c r="J27" s="67"/>
      <c r="K27" s="67"/>
      <c r="L27" s="70"/>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row>
    <row r="28" spans="1:52" x14ac:dyDescent="0.25">
      <c r="A28" s="59"/>
      <c r="B28" s="67"/>
      <c r="C28" s="67"/>
      <c r="D28" s="67"/>
      <c r="E28" s="69"/>
      <c r="F28" s="69"/>
      <c r="G28" s="69"/>
      <c r="H28" s="67"/>
      <c r="I28" s="67"/>
      <c r="J28" s="67"/>
      <c r="K28" s="67"/>
      <c r="L28" s="70"/>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row>
    <row r="29" spans="1:52" x14ac:dyDescent="0.25">
      <c r="A29" s="59"/>
      <c r="B29" s="67"/>
      <c r="C29" s="67"/>
      <c r="D29" s="67"/>
      <c r="E29" s="69"/>
      <c r="F29" s="69"/>
      <c r="G29" s="69"/>
      <c r="H29" s="67"/>
      <c r="I29" s="67"/>
      <c r="J29" s="67"/>
      <c r="K29" s="67"/>
      <c r="L29" s="70"/>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row>
    <row r="30" spans="1:52" x14ac:dyDescent="0.25">
      <c r="A30" s="59"/>
      <c r="B30" s="67"/>
      <c r="C30" s="67"/>
      <c r="D30" s="67"/>
      <c r="E30" s="69"/>
      <c r="F30" s="69"/>
      <c r="G30" s="69"/>
      <c r="H30" s="67"/>
      <c r="I30" s="67"/>
      <c r="J30" s="67"/>
      <c r="K30" s="67"/>
      <c r="L30" s="70"/>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row>
    <row r="31" spans="1:52" x14ac:dyDescent="0.25">
      <c r="A31" s="59"/>
      <c r="B31" s="67"/>
      <c r="C31" s="67"/>
      <c r="D31" s="67"/>
      <c r="E31" s="69"/>
      <c r="F31" s="69"/>
      <c r="G31" s="69"/>
      <c r="H31" s="67"/>
      <c r="I31" s="67"/>
      <c r="J31" s="67"/>
      <c r="K31" s="67"/>
      <c r="L31" s="70"/>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row>
    <row r="32" spans="1:52" x14ac:dyDescent="0.25">
      <c r="A32" s="59"/>
      <c r="B32" s="67"/>
      <c r="C32" s="67"/>
      <c r="D32" s="67"/>
      <c r="E32" s="69"/>
      <c r="F32" s="69"/>
      <c r="G32" s="69"/>
      <c r="H32" s="67"/>
      <c r="I32" s="67"/>
      <c r="J32" s="67"/>
      <c r="K32" s="67"/>
      <c r="L32" s="70"/>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row>
    <row r="33" spans="1:52" x14ac:dyDescent="0.25">
      <c r="A33" s="59"/>
      <c r="B33" s="67"/>
      <c r="C33" s="67"/>
      <c r="D33" s="67"/>
      <c r="E33" s="69"/>
      <c r="F33" s="69"/>
      <c r="G33" s="69"/>
      <c r="H33" s="67"/>
      <c r="I33" s="67"/>
      <c r="J33" s="67"/>
      <c r="K33" s="67"/>
      <c r="L33" s="70"/>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row>
    <row r="34" spans="1:52" x14ac:dyDescent="0.25">
      <c r="A34" s="59"/>
      <c r="B34" s="67"/>
      <c r="C34" s="67"/>
      <c r="D34" s="67"/>
      <c r="E34" s="69"/>
      <c r="F34" s="69"/>
      <c r="G34" s="69"/>
      <c r="H34" s="67"/>
      <c r="I34" s="67"/>
      <c r="J34" s="67"/>
      <c r="K34" s="67"/>
      <c r="L34" s="70"/>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row>
    <row r="35" spans="1:52" x14ac:dyDescent="0.25">
      <c r="A35" s="59"/>
      <c r="B35" s="67"/>
      <c r="C35" s="67"/>
      <c r="D35" s="67"/>
      <c r="E35" s="69"/>
      <c r="F35" s="69"/>
      <c r="G35" s="69"/>
      <c r="H35" s="67"/>
      <c r="I35" s="67"/>
      <c r="J35" s="67"/>
      <c r="K35" s="67"/>
      <c r="L35" s="70"/>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row>
    <row r="36" spans="1:52" x14ac:dyDescent="0.25">
      <c r="A36" s="59"/>
      <c r="B36" s="67"/>
      <c r="C36" s="67"/>
      <c r="D36" s="67"/>
      <c r="E36" s="69"/>
      <c r="F36" s="69"/>
      <c r="G36" s="69"/>
      <c r="H36" s="67"/>
      <c r="I36" s="67"/>
      <c r="J36" s="67"/>
      <c r="K36" s="67"/>
      <c r="L36" s="70"/>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row>
    <row r="37" spans="1:52" x14ac:dyDescent="0.25">
      <c r="A37" s="59"/>
      <c r="B37" s="67"/>
      <c r="C37" s="67"/>
      <c r="D37" s="67"/>
      <c r="E37" s="69"/>
      <c r="F37" s="69"/>
      <c r="G37" s="69"/>
      <c r="H37" s="67"/>
      <c r="I37" s="67"/>
      <c r="J37" s="67"/>
      <c r="K37" s="67"/>
      <c r="L37" s="70"/>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row>
    <row r="38" spans="1:52" x14ac:dyDescent="0.25">
      <c r="A38" s="59"/>
      <c r="B38" s="67"/>
      <c r="C38" s="67"/>
      <c r="D38" s="67"/>
      <c r="E38" s="69"/>
      <c r="F38" s="69"/>
      <c r="G38" s="69"/>
      <c r="H38" s="67"/>
      <c r="I38" s="67"/>
      <c r="J38" s="67"/>
      <c r="K38" s="67"/>
      <c r="L38" s="70"/>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row>
    <row r="39" spans="1:52" x14ac:dyDescent="0.25">
      <c r="A39" s="59"/>
      <c r="B39" s="67"/>
      <c r="C39" s="67"/>
      <c r="D39" s="67"/>
      <c r="E39" s="69"/>
      <c r="F39" s="69"/>
      <c r="G39" s="69"/>
      <c r="H39" s="67"/>
      <c r="I39" s="67"/>
      <c r="J39" s="67"/>
      <c r="K39" s="67"/>
      <c r="L39" s="70"/>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row>
    <row r="40" spans="1:52" x14ac:dyDescent="0.25">
      <c r="A40" s="59"/>
      <c r="B40" s="67"/>
      <c r="C40" s="67"/>
      <c r="D40" s="67"/>
      <c r="E40" s="69"/>
      <c r="F40" s="69"/>
      <c r="G40" s="69"/>
      <c r="H40" s="67"/>
      <c r="I40" s="67"/>
      <c r="J40" s="67"/>
      <c r="K40" s="67"/>
      <c r="L40" s="70"/>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row>
    <row r="41" spans="1:52" x14ac:dyDescent="0.25">
      <c r="A41" s="59"/>
      <c r="B41" s="67"/>
      <c r="C41" s="67"/>
      <c r="D41" s="67"/>
      <c r="E41" s="69"/>
      <c r="F41" s="69"/>
      <c r="G41" s="69"/>
      <c r="H41" s="67"/>
      <c r="I41" s="67"/>
      <c r="J41" s="67"/>
      <c r="K41" s="67"/>
      <c r="L41" s="70"/>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row>
    <row r="42" spans="1:52" x14ac:dyDescent="0.25">
      <c r="A42" s="59"/>
      <c r="B42" s="67"/>
      <c r="C42" s="67"/>
      <c r="D42" s="67"/>
      <c r="E42" s="67"/>
      <c r="F42" s="67"/>
      <c r="G42" s="67"/>
      <c r="H42" s="67"/>
      <c r="I42" s="67"/>
      <c r="J42" s="67"/>
      <c r="K42" s="67"/>
      <c r="L42" s="70"/>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row>
    <row r="43" spans="1:52" x14ac:dyDescent="0.25">
      <c r="A43" s="59"/>
      <c r="B43" s="67"/>
      <c r="C43" s="67"/>
      <c r="D43" s="67"/>
      <c r="E43" s="67"/>
      <c r="F43" s="67"/>
      <c r="G43" s="67"/>
      <c r="H43" s="67"/>
      <c r="I43" s="67"/>
      <c r="J43" s="67"/>
      <c r="K43" s="67"/>
      <c r="L43" s="70"/>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row>
    <row r="44" spans="1:52" x14ac:dyDescent="0.25">
      <c r="A44" s="59"/>
      <c r="B44" s="59"/>
      <c r="C44" s="59"/>
      <c r="D44" s="59"/>
      <c r="E44" s="59"/>
      <c r="F44" s="59"/>
      <c r="G44" s="59"/>
      <c r="H44" s="59"/>
      <c r="I44" s="59"/>
      <c r="J44" s="59"/>
      <c r="K44" s="59"/>
      <c r="L44" s="63"/>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row>
    <row r="45" spans="1:52" x14ac:dyDescent="0.25">
      <c r="A45" s="59"/>
      <c r="B45" s="59"/>
      <c r="C45" s="59"/>
      <c r="D45" s="59"/>
      <c r="E45" s="59"/>
      <c r="F45" s="59"/>
      <c r="G45" s="59"/>
      <c r="H45" s="59"/>
      <c r="I45" s="59"/>
      <c r="J45" s="59"/>
      <c r="K45" s="59"/>
      <c r="L45" s="63"/>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row>
    <row r="46" spans="1:52" x14ac:dyDescent="0.25">
      <c r="A46" s="59"/>
      <c r="B46" s="59"/>
      <c r="C46" s="59"/>
      <c r="D46" s="59"/>
      <c r="E46" s="59"/>
      <c r="F46" s="59"/>
      <c r="G46" s="59"/>
      <c r="H46" s="59"/>
      <c r="I46" s="59"/>
      <c r="J46" s="59"/>
      <c r="K46" s="59"/>
      <c r="L46" s="63"/>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row>
    <row r="47" spans="1:52" x14ac:dyDescent="0.25">
      <c r="A47" s="59"/>
      <c r="B47" s="59"/>
      <c r="C47" s="59"/>
      <c r="D47" s="59"/>
      <c r="E47" s="59"/>
      <c r="F47" s="59"/>
      <c r="G47" s="59"/>
      <c r="H47" s="59"/>
      <c r="I47" s="59"/>
      <c r="J47" s="59"/>
      <c r="K47" s="59"/>
      <c r="L47" s="63"/>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row>
    <row r="48" spans="1:52" x14ac:dyDescent="0.25">
      <c r="A48" s="59"/>
      <c r="B48" s="59"/>
      <c r="C48" s="59"/>
      <c r="D48" s="59"/>
      <c r="E48" s="59"/>
      <c r="F48" s="59"/>
      <c r="G48" s="59"/>
      <c r="H48" s="59"/>
      <c r="I48" s="59"/>
      <c r="J48" s="59"/>
      <c r="K48" s="59"/>
      <c r="L48" s="63"/>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row>
    <row r="49" spans="1:52" x14ac:dyDescent="0.25">
      <c r="A49" s="59"/>
      <c r="B49" s="59"/>
      <c r="C49" s="59"/>
      <c r="D49" s="59"/>
      <c r="E49" s="59"/>
      <c r="F49" s="59"/>
      <c r="G49" s="59"/>
      <c r="H49" s="59"/>
      <c r="I49" s="59"/>
      <c r="J49" s="59"/>
      <c r="K49" s="59"/>
      <c r="L49" s="63"/>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row>
    <row r="50" spans="1:52" x14ac:dyDescent="0.25">
      <c r="A50" s="59"/>
      <c r="B50" s="59"/>
      <c r="C50" s="59"/>
      <c r="D50" s="59"/>
      <c r="E50" s="59"/>
      <c r="F50" s="59"/>
      <c r="G50" s="59"/>
      <c r="H50" s="59"/>
      <c r="I50" s="59"/>
      <c r="J50" s="59"/>
      <c r="K50" s="59"/>
      <c r="L50" s="63"/>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row>
    <row r="51" spans="1:52" x14ac:dyDescent="0.25">
      <c r="A51" s="59"/>
      <c r="B51" s="59"/>
      <c r="C51" s="59"/>
      <c r="D51" s="59"/>
      <c r="E51" s="59"/>
      <c r="F51" s="59"/>
      <c r="G51" s="59"/>
      <c r="H51" s="59"/>
      <c r="I51" s="59"/>
      <c r="J51" s="59"/>
      <c r="K51" s="59"/>
      <c r="L51" s="63"/>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row>
    <row r="52" spans="1:52" x14ac:dyDescent="0.25">
      <c r="A52" s="59"/>
      <c r="B52" s="59"/>
      <c r="C52" s="59"/>
      <c r="D52" s="59"/>
      <c r="E52" s="59"/>
      <c r="F52" s="59"/>
      <c r="G52" s="59"/>
      <c r="H52" s="59"/>
      <c r="I52" s="59"/>
      <c r="J52" s="59"/>
      <c r="K52" s="59"/>
      <c r="L52" s="63"/>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row>
    <row r="53" spans="1:52" x14ac:dyDescent="0.25">
      <c r="A53" s="59"/>
      <c r="B53" s="59"/>
      <c r="C53" s="59"/>
      <c r="D53" s="59"/>
      <c r="E53" s="59"/>
      <c r="F53" s="59"/>
      <c r="G53" s="59"/>
      <c r="H53" s="59"/>
      <c r="I53" s="59"/>
      <c r="J53" s="59"/>
      <c r="K53" s="59"/>
      <c r="L53" s="63"/>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row>
    <row r="54" spans="1:52" x14ac:dyDescent="0.25">
      <c r="A54" s="59"/>
      <c r="B54" s="59"/>
      <c r="C54" s="59"/>
      <c r="D54" s="59"/>
      <c r="E54" s="59"/>
      <c r="F54" s="59"/>
      <c r="G54" s="59"/>
      <c r="H54" s="59"/>
      <c r="I54" s="59"/>
      <c r="J54" s="59"/>
      <c r="K54" s="59"/>
      <c r="L54" s="63"/>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row>
    <row r="55" spans="1:52" x14ac:dyDescent="0.25">
      <c r="A55" s="59"/>
      <c r="B55" s="59"/>
      <c r="C55" s="59"/>
      <c r="D55" s="59"/>
      <c r="E55" s="59"/>
      <c r="F55" s="59"/>
      <c r="G55" s="59"/>
      <c r="H55" s="59"/>
      <c r="I55" s="59"/>
      <c r="J55" s="59"/>
      <c r="K55" s="59"/>
      <c r="L55" s="63"/>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row>
    <row r="56" spans="1:52" x14ac:dyDescent="0.25">
      <c r="A56" s="59"/>
      <c r="B56" s="59"/>
      <c r="C56" s="59"/>
      <c r="D56" s="59"/>
      <c r="E56" s="59"/>
      <c r="F56" s="59"/>
      <c r="G56" s="59"/>
      <c r="H56" s="59"/>
      <c r="I56" s="59"/>
      <c r="J56" s="59"/>
      <c r="K56" s="59"/>
      <c r="L56" s="63"/>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row>
    <row r="57" spans="1:52" x14ac:dyDescent="0.25">
      <c r="A57" s="59"/>
      <c r="B57" s="59"/>
      <c r="C57" s="59"/>
      <c r="D57" s="59"/>
      <c r="E57" s="59"/>
      <c r="F57" s="59"/>
      <c r="G57" s="59"/>
      <c r="H57" s="59"/>
      <c r="I57" s="59"/>
      <c r="J57" s="59"/>
      <c r="K57" s="59"/>
      <c r="L57" s="63"/>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row>
    <row r="58" spans="1:52" x14ac:dyDescent="0.25">
      <c r="A58" s="59"/>
      <c r="B58" s="59"/>
      <c r="C58" s="59"/>
      <c r="D58" s="59"/>
      <c r="E58" s="59"/>
      <c r="F58" s="59"/>
      <c r="G58" s="59"/>
      <c r="H58" s="59"/>
      <c r="I58" s="59"/>
      <c r="J58" s="59"/>
      <c r="K58" s="59"/>
      <c r="L58" s="63"/>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row>
    <row r="59" spans="1:52" x14ac:dyDescent="0.25">
      <c r="A59" s="59"/>
      <c r="B59" s="59"/>
      <c r="C59" s="59"/>
      <c r="D59" s="59"/>
      <c r="E59" s="59"/>
      <c r="F59" s="59"/>
      <c r="G59" s="59"/>
      <c r="H59" s="59"/>
      <c r="I59" s="59"/>
      <c r="J59" s="59"/>
      <c r="K59" s="59"/>
      <c r="L59" s="63"/>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row>
    <row r="60" spans="1:52" x14ac:dyDescent="0.25">
      <c r="A60" s="59"/>
      <c r="B60" s="59"/>
      <c r="C60" s="59"/>
      <c r="D60" s="59"/>
      <c r="E60" s="59"/>
      <c r="F60" s="59"/>
      <c r="G60" s="59"/>
      <c r="H60" s="59"/>
      <c r="I60" s="59"/>
      <c r="J60" s="59"/>
      <c r="K60" s="59"/>
      <c r="L60" s="63"/>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row>
    <row r="61" spans="1:52" x14ac:dyDescent="0.25">
      <c r="A61" s="59"/>
      <c r="B61" s="59"/>
      <c r="C61" s="59"/>
      <c r="D61" s="59"/>
      <c r="E61" s="59"/>
      <c r="F61" s="59"/>
      <c r="G61" s="59"/>
      <c r="H61" s="59"/>
      <c r="I61" s="59"/>
      <c r="J61" s="59"/>
      <c r="K61" s="59"/>
      <c r="L61" s="63"/>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row>
    <row r="62" spans="1:52" x14ac:dyDescent="0.25">
      <c r="A62" s="59"/>
      <c r="B62" s="59"/>
      <c r="C62" s="59"/>
      <c r="D62" s="59"/>
      <c r="E62" s="59"/>
      <c r="F62" s="59"/>
      <c r="G62" s="59"/>
      <c r="H62" s="59"/>
      <c r="I62" s="59"/>
      <c r="J62" s="59"/>
      <c r="K62" s="59"/>
      <c r="L62" s="63"/>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row>
    <row r="63" spans="1:52" x14ac:dyDescent="0.25">
      <c r="A63" s="59"/>
      <c r="B63" s="59"/>
      <c r="C63" s="59"/>
      <c r="D63" s="59"/>
      <c r="E63" s="59"/>
      <c r="F63" s="59"/>
      <c r="G63" s="59"/>
      <c r="H63" s="59"/>
      <c r="I63" s="59"/>
      <c r="J63" s="59"/>
      <c r="K63" s="59"/>
      <c r="L63" s="63"/>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row>
    <row r="64" spans="1:52" x14ac:dyDescent="0.25">
      <c r="A64" s="59"/>
      <c r="B64" s="59"/>
      <c r="C64" s="59"/>
      <c r="D64" s="59"/>
      <c r="E64" s="59"/>
      <c r="F64" s="59"/>
      <c r="G64" s="59"/>
      <c r="H64" s="59"/>
      <c r="I64" s="59"/>
      <c r="J64" s="59"/>
      <c r="K64" s="59"/>
      <c r="L64" s="63"/>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row>
    <row r="65" spans="1:52" x14ac:dyDescent="0.25">
      <c r="A65" s="59"/>
      <c r="B65" s="59"/>
      <c r="C65" s="59"/>
      <c r="D65" s="59"/>
      <c r="E65" s="59"/>
      <c r="F65" s="59"/>
      <c r="G65" s="59"/>
      <c r="H65" s="59"/>
      <c r="I65" s="59"/>
      <c r="J65" s="59"/>
      <c r="K65" s="59"/>
      <c r="L65" s="63"/>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row>
    <row r="66" spans="1:52" x14ac:dyDescent="0.25">
      <c r="A66" s="59"/>
      <c r="B66" s="59"/>
      <c r="C66" s="59"/>
      <c r="D66" s="59"/>
      <c r="E66" s="59"/>
      <c r="F66" s="59"/>
      <c r="G66" s="59"/>
      <c r="H66" s="59"/>
      <c r="I66" s="59"/>
      <c r="J66" s="59"/>
      <c r="K66" s="59"/>
      <c r="L66" s="63"/>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row>
    <row r="67" spans="1:52" x14ac:dyDescent="0.25">
      <c r="A67" s="59"/>
      <c r="B67" s="59"/>
      <c r="C67" s="59"/>
      <c r="D67" s="59"/>
      <c r="E67" s="59"/>
      <c r="F67" s="59"/>
      <c r="G67" s="59"/>
      <c r="H67" s="59"/>
      <c r="I67" s="59"/>
      <c r="J67" s="59"/>
      <c r="K67" s="59"/>
      <c r="L67" s="63"/>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row>
    <row r="68" spans="1:52" x14ac:dyDescent="0.25">
      <c r="A68" s="59"/>
      <c r="B68" s="59"/>
      <c r="C68" s="59"/>
      <c r="D68" s="59"/>
      <c r="E68" s="59"/>
      <c r="F68" s="59"/>
      <c r="G68" s="59"/>
      <c r="H68" s="59"/>
      <c r="I68" s="59"/>
      <c r="J68" s="59"/>
      <c r="K68" s="59"/>
      <c r="L68" s="63"/>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row>
    <row r="69" spans="1:52" x14ac:dyDescent="0.25">
      <c r="A69" s="59"/>
      <c r="B69" s="59"/>
      <c r="C69" s="59"/>
      <c r="D69" s="59"/>
      <c r="E69" s="59"/>
      <c r="F69" s="59"/>
      <c r="G69" s="59"/>
      <c r="H69" s="59"/>
      <c r="I69" s="59"/>
      <c r="J69" s="59"/>
      <c r="K69" s="59"/>
      <c r="L69" s="63"/>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row>
    <row r="70" spans="1:52" x14ac:dyDescent="0.25">
      <c r="A70" s="59"/>
      <c r="B70" s="59"/>
      <c r="C70" s="59"/>
      <c r="D70" s="59"/>
      <c r="E70" s="59"/>
      <c r="F70" s="59"/>
      <c r="G70" s="59"/>
      <c r="H70" s="59"/>
      <c r="I70" s="59"/>
      <c r="J70" s="59"/>
      <c r="K70" s="59"/>
      <c r="L70" s="63"/>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row>
    <row r="71" spans="1:52" x14ac:dyDescent="0.25">
      <c r="A71" s="59"/>
      <c r="B71" s="59"/>
      <c r="C71" s="59"/>
      <c r="D71" s="59"/>
      <c r="E71" s="59"/>
      <c r="F71" s="59"/>
      <c r="G71" s="59"/>
      <c r="H71" s="59"/>
      <c r="I71" s="59"/>
      <c r="J71" s="59"/>
      <c r="K71" s="59"/>
      <c r="L71" s="63"/>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row>
    <row r="72" spans="1:52" x14ac:dyDescent="0.25">
      <c r="A72" s="59"/>
      <c r="B72" s="59"/>
      <c r="C72" s="59"/>
      <c r="D72" s="59"/>
      <c r="E72" s="59"/>
      <c r="F72" s="59"/>
      <c r="G72" s="59"/>
      <c r="H72" s="59"/>
      <c r="I72" s="59"/>
      <c r="J72" s="59"/>
      <c r="K72" s="59"/>
      <c r="L72" s="63"/>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row>
    <row r="73" spans="1:52" x14ac:dyDescent="0.25">
      <c r="A73" s="59"/>
      <c r="B73" s="59"/>
      <c r="C73" s="59"/>
      <c r="D73" s="59"/>
      <c r="E73" s="59"/>
      <c r="F73" s="59"/>
      <c r="G73" s="59"/>
      <c r="H73" s="59"/>
      <c r="I73" s="59"/>
      <c r="J73" s="59"/>
      <c r="K73" s="59"/>
      <c r="L73" s="63"/>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row>
    <row r="74" spans="1:52" x14ac:dyDescent="0.25">
      <c r="A74" s="59"/>
      <c r="B74" s="59"/>
      <c r="C74" s="59"/>
      <c r="D74" s="59"/>
      <c r="E74" s="59"/>
      <c r="F74" s="59"/>
      <c r="G74" s="59"/>
      <c r="H74" s="59"/>
      <c r="I74" s="59"/>
      <c r="J74" s="59"/>
      <c r="K74" s="59"/>
      <c r="L74" s="63"/>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row>
    <row r="75" spans="1:52" x14ac:dyDescent="0.25">
      <c r="A75" s="59"/>
      <c r="B75" s="59"/>
      <c r="C75" s="59"/>
      <c r="D75" s="59"/>
      <c r="E75" s="59"/>
      <c r="F75" s="59"/>
      <c r="G75" s="59"/>
      <c r="H75" s="59"/>
      <c r="I75" s="59"/>
      <c r="J75" s="59"/>
      <c r="K75" s="59"/>
      <c r="L75" s="63"/>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row>
    <row r="76" spans="1:52" x14ac:dyDescent="0.25">
      <c r="A76" s="59"/>
      <c r="B76" s="59"/>
      <c r="C76" s="59"/>
      <c r="D76" s="59"/>
      <c r="E76" s="59"/>
      <c r="F76" s="59"/>
      <c r="G76" s="59"/>
      <c r="H76" s="59"/>
      <c r="I76" s="59"/>
      <c r="J76" s="59"/>
      <c r="K76" s="59"/>
      <c r="L76" s="63"/>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row>
    <row r="77" spans="1:52" x14ac:dyDescent="0.25">
      <c r="A77" s="59"/>
      <c r="B77" s="59"/>
      <c r="C77" s="59"/>
      <c r="D77" s="59"/>
      <c r="E77" s="59"/>
      <c r="F77" s="59"/>
      <c r="G77" s="59"/>
      <c r="H77" s="59"/>
      <c r="I77" s="59"/>
      <c r="J77" s="59"/>
      <c r="K77" s="59"/>
      <c r="L77" s="63"/>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row>
    <row r="78" spans="1:52" x14ac:dyDescent="0.25">
      <c r="A78" s="59"/>
      <c r="B78" s="59"/>
      <c r="C78" s="59"/>
      <c r="D78" s="59"/>
      <c r="E78" s="59"/>
      <c r="F78" s="59"/>
      <c r="G78" s="59"/>
      <c r="H78" s="59"/>
      <c r="I78" s="59"/>
      <c r="J78" s="59"/>
      <c r="K78" s="59"/>
      <c r="L78" s="63"/>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c r="AV78" s="59"/>
      <c r="AW78" s="59"/>
      <c r="AX78" s="59"/>
      <c r="AY78" s="59"/>
      <c r="AZ78" s="59"/>
    </row>
    <row r="79" spans="1:52" x14ac:dyDescent="0.25">
      <c r="A79" s="59"/>
      <c r="B79" s="59"/>
      <c r="C79" s="59"/>
      <c r="D79" s="59"/>
      <c r="E79" s="59"/>
      <c r="F79" s="59"/>
      <c r="G79" s="59"/>
      <c r="H79" s="59"/>
      <c r="I79" s="59"/>
      <c r="J79" s="59"/>
      <c r="K79" s="59"/>
      <c r="L79" s="63"/>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row>
    <row r="80" spans="1:52" x14ac:dyDescent="0.25">
      <c r="A80" s="59"/>
      <c r="B80" s="59"/>
      <c r="C80" s="59"/>
      <c r="D80" s="59"/>
      <c r="E80" s="59"/>
      <c r="F80" s="59"/>
      <c r="G80" s="59"/>
      <c r="H80" s="59"/>
      <c r="I80" s="59"/>
      <c r="J80" s="59"/>
      <c r="K80" s="59"/>
      <c r="L80" s="63"/>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row>
    <row r="81" spans="1:52" x14ac:dyDescent="0.25">
      <c r="A81" s="59"/>
      <c r="B81" s="59"/>
      <c r="C81" s="59"/>
      <c r="D81" s="59"/>
      <c r="E81" s="59"/>
      <c r="F81" s="59"/>
      <c r="G81" s="59"/>
      <c r="H81" s="59"/>
      <c r="I81" s="59"/>
      <c r="J81" s="59"/>
      <c r="K81" s="59"/>
      <c r="L81" s="63"/>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row>
    <row r="82" spans="1:52" x14ac:dyDescent="0.25">
      <c r="A82" s="59"/>
      <c r="B82" s="59"/>
      <c r="C82" s="59"/>
      <c r="D82" s="59"/>
      <c r="E82" s="59"/>
      <c r="F82" s="59"/>
      <c r="G82" s="59"/>
      <c r="H82" s="59"/>
      <c r="I82" s="59"/>
      <c r="J82" s="59"/>
      <c r="K82" s="59"/>
      <c r="L82" s="63"/>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row>
    <row r="83" spans="1:52" x14ac:dyDescent="0.25">
      <c r="A83" s="59"/>
      <c r="B83" s="59"/>
      <c r="C83" s="59"/>
      <c r="D83" s="59"/>
      <c r="E83" s="59"/>
      <c r="F83" s="59"/>
      <c r="G83" s="59"/>
      <c r="H83" s="59"/>
      <c r="I83" s="59"/>
      <c r="J83" s="59"/>
      <c r="K83" s="59"/>
      <c r="L83" s="63"/>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row>
    <row r="84" spans="1:52" x14ac:dyDescent="0.25">
      <c r="A84" s="59"/>
      <c r="B84" s="59"/>
      <c r="C84" s="59"/>
      <c r="D84" s="59"/>
      <c r="E84" s="59"/>
      <c r="F84" s="59"/>
      <c r="G84" s="59"/>
      <c r="H84" s="59"/>
      <c r="I84" s="59"/>
      <c r="J84" s="59"/>
      <c r="K84" s="59"/>
      <c r="L84" s="63"/>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row>
    <row r="85" spans="1:52" x14ac:dyDescent="0.25">
      <c r="A85" s="59"/>
      <c r="B85" s="59"/>
      <c r="C85" s="59"/>
      <c r="D85" s="59"/>
      <c r="E85" s="59"/>
      <c r="F85" s="59"/>
      <c r="G85" s="59"/>
      <c r="H85" s="59"/>
      <c r="I85" s="59"/>
      <c r="J85" s="59"/>
      <c r="K85" s="59"/>
      <c r="L85" s="63"/>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row>
    <row r="86" spans="1:52" x14ac:dyDescent="0.25">
      <c r="A86" s="59"/>
      <c r="B86" s="59"/>
      <c r="C86" s="59"/>
      <c r="D86" s="59"/>
      <c r="E86" s="59"/>
      <c r="F86" s="59"/>
      <c r="G86" s="59"/>
      <c r="H86" s="59"/>
      <c r="I86" s="59"/>
      <c r="J86" s="59"/>
      <c r="K86" s="59"/>
      <c r="L86" s="63"/>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row>
    <row r="87" spans="1:52" x14ac:dyDescent="0.25">
      <c r="A87" s="59"/>
      <c r="B87" s="59"/>
      <c r="C87" s="59"/>
      <c r="D87" s="59"/>
      <c r="E87" s="59"/>
      <c r="F87" s="59"/>
      <c r="G87" s="59"/>
      <c r="H87" s="59"/>
      <c r="I87" s="59"/>
      <c r="J87" s="59"/>
      <c r="K87" s="59"/>
      <c r="L87" s="63"/>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row>
    <row r="88" spans="1:52" x14ac:dyDescent="0.25">
      <c r="A88" s="59"/>
      <c r="B88" s="59"/>
      <c r="C88" s="59"/>
      <c r="D88" s="59"/>
      <c r="E88" s="59"/>
      <c r="F88" s="59"/>
      <c r="G88" s="59"/>
      <c r="H88" s="59"/>
      <c r="I88" s="59"/>
      <c r="J88" s="59"/>
      <c r="K88" s="59"/>
      <c r="L88" s="63"/>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row>
    <row r="89" spans="1:52" x14ac:dyDescent="0.25">
      <c r="A89" s="59"/>
      <c r="B89" s="59"/>
      <c r="C89" s="59"/>
      <c r="D89" s="59"/>
      <c r="E89" s="59"/>
      <c r="F89" s="59"/>
      <c r="G89" s="59"/>
      <c r="H89" s="59"/>
      <c r="I89" s="59"/>
      <c r="J89" s="59"/>
      <c r="K89" s="59"/>
      <c r="L89" s="63"/>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row>
    <row r="90" spans="1:52" x14ac:dyDescent="0.25">
      <c r="A90" s="59"/>
      <c r="B90" s="59"/>
      <c r="C90" s="59"/>
      <c r="D90" s="59"/>
      <c r="E90" s="59"/>
      <c r="F90" s="59"/>
      <c r="G90" s="59"/>
      <c r="H90" s="59"/>
      <c r="I90" s="59"/>
      <c r="J90" s="59"/>
      <c r="K90" s="59"/>
      <c r="L90" s="63"/>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row>
    <row r="91" spans="1:52" x14ac:dyDescent="0.25">
      <c r="A91" s="59"/>
      <c r="B91" s="59"/>
      <c r="C91" s="59"/>
      <c r="D91" s="59"/>
      <c r="E91" s="59"/>
      <c r="F91" s="59"/>
      <c r="G91" s="59"/>
      <c r="H91" s="59"/>
      <c r="I91" s="59"/>
      <c r="J91" s="59"/>
      <c r="K91" s="59"/>
      <c r="L91" s="63"/>
      <c r="M91" s="59"/>
      <c r="N91" s="59"/>
      <c r="O91" s="59"/>
      <c r="P91" s="59"/>
      <c r="Q91" s="59"/>
      <c r="R91" s="59"/>
      <c r="S91" s="59"/>
      <c r="T91" s="59"/>
      <c r="U91" s="5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c r="AZ91" s="59"/>
    </row>
    <row r="92" spans="1:52" x14ac:dyDescent="0.25">
      <c r="A92" s="59"/>
      <c r="B92" s="59"/>
      <c r="C92" s="59"/>
      <c r="D92" s="59"/>
      <c r="E92" s="59"/>
      <c r="F92" s="59"/>
      <c r="G92" s="59"/>
      <c r="H92" s="59"/>
      <c r="I92" s="59"/>
      <c r="J92" s="59"/>
      <c r="K92" s="59"/>
      <c r="L92" s="63"/>
      <c r="M92" s="59"/>
      <c r="N92" s="59"/>
      <c r="O92" s="59"/>
      <c r="P92" s="59"/>
      <c r="Q92" s="59"/>
      <c r="R92" s="59"/>
      <c r="S92" s="59"/>
      <c r="T92" s="59"/>
      <c r="U92" s="59"/>
      <c r="V92" s="59"/>
      <c r="W92" s="59"/>
      <c r="X92" s="59"/>
      <c r="Y92" s="59"/>
      <c r="Z92" s="59"/>
      <c r="AA92" s="59"/>
      <c r="AB92" s="59"/>
      <c r="AC92" s="59"/>
      <c r="AD92" s="59"/>
      <c r="AE92" s="59"/>
      <c r="AF92" s="59"/>
      <c r="AG92" s="59"/>
      <c r="AH92" s="59"/>
      <c r="AI92" s="59"/>
      <c r="AJ92" s="59"/>
      <c r="AK92" s="59"/>
      <c r="AL92" s="59"/>
      <c r="AM92" s="59"/>
      <c r="AN92" s="59"/>
      <c r="AO92" s="59"/>
      <c r="AP92" s="59"/>
      <c r="AQ92" s="59"/>
      <c r="AR92" s="59"/>
      <c r="AS92" s="59"/>
      <c r="AT92" s="59"/>
      <c r="AU92" s="59"/>
      <c r="AV92" s="59"/>
      <c r="AW92" s="59"/>
      <c r="AX92" s="59"/>
      <c r="AY92" s="59"/>
      <c r="AZ92" s="59"/>
    </row>
    <row r="93" spans="1:52" x14ac:dyDescent="0.25">
      <c r="A93" s="59"/>
      <c r="B93" s="59"/>
      <c r="C93" s="59"/>
      <c r="D93" s="59"/>
      <c r="E93" s="59"/>
      <c r="F93" s="59"/>
      <c r="G93" s="59"/>
      <c r="H93" s="59"/>
      <c r="I93" s="59"/>
      <c r="J93" s="59"/>
      <c r="K93" s="59"/>
      <c r="L93" s="63"/>
      <c r="M93" s="59"/>
      <c r="N93" s="59"/>
      <c r="O93" s="59"/>
      <c r="P93" s="59"/>
      <c r="Q93" s="59"/>
      <c r="R93" s="59"/>
      <c r="S93" s="59"/>
      <c r="T93" s="59"/>
      <c r="U93" s="59"/>
      <c r="V93" s="59"/>
      <c r="W93" s="59"/>
      <c r="X93" s="59"/>
      <c r="Y93" s="59"/>
      <c r="Z93" s="59"/>
      <c r="AA93" s="59"/>
      <c r="AB93" s="59"/>
      <c r="AC93" s="59"/>
      <c r="AD93" s="59"/>
      <c r="AE93" s="59"/>
      <c r="AF93" s="59"/>
      <c r="AG93" s="59"/>
      <c r="AH93" s="59"/>
      <c r="AI93" s="59"/>
      <c r="AJ93" s="59"/>
      <c r="AK93" s="59"/>
      <c r="AL93" s="59"/>
      <c r="AM93" s="59"/>
      <c r="AN93" s="59"/>
      <c r="AO93" s="59"/>
      <c r="AP93" s="59"/>
      <c r="AQ93" s="59"/>
      <c r="AR93" s="59"/>
      <c r="AS93" s="59"/>
      <c r="AT93" s="59"/>
      <c r="AU93" s="59"/>
      <c r="AV93" s="59"/>
      <c r="AW93" s="59"/>
      <c r="AX93" s="59"/>
      <c r="AY93" s="59"/>
      <c r="AZ93" s="59"/>
    </row>
    <row r="94" spans="1:52" x14ac:dyDescent="0.25">
      <c r="A94" s="59"/>
      <c r="B94" s="59"/>
      <c r="C94" s="59"/>
      <c r="D94" s="59"/>
      <c r="E94" s="59"/>
      <c r="F94" s="59"/>
      <c r="G94" s="59"/>
      <c r="H94" s="59"/>
      <c r="I94" s="59"/>
      <c r="J94" s="59"/>
      <c r="K94" s="59"/>
      <c r="L94" s="63"/>
      <c r="M94" s="59"/>
      <c r="N94" s="59"/>
      <c r="O94" s="59"/>
      <c r="P94" s="59"/>
      <c r="Q94" s="59"/>
      <c r="R94" s="59"/>
      <c r="S94" s="59"/>
      <c r="T94" s="59"/>
      <c r="U94" s="59"/>
      <c r="V94" s="59"/>
      <c r="W94" s="59"/>
      <c r="X94" s="59"/>
      <c r="Y94" s="59"/>
      <c r="Z94" s="59"/>
      <c r="AA94" s="59"/>
      <c r="AB94" s="59"/>
      <c r="AC94" s="59"/>
      <c r="AD94" s="59"/>
      <c r="AE94" s="59"/>
      <c r="AF94" s="59"/>
      <c r="AG94" s="59"/>
      <c r="AH94" s="59"/>
      <c r="AI94" s="59"/>
      <c r="AJ94" s="59"/>
      <c r="AK94" s="59"/>
      <c r="AL94" s="59"/>
      <c r="AM94" s="59"/>
      <c r="AN94" s="59"/>
      <c r="AO94" s="59"/>
      <c r="AP94" s="59"/>
      <c r="AQ94" s="59"/>
      <c r="AR94" s="59"/>
      <c r="AS94" s="59"/>
      <c r="AT94" s="59"/>
      <c r="AU94" s="59"/>
      <c r="AV94" s="59"/>
      <c r="AW94" s="59"/>
      <c r="AX94" s="59"/>
      <c r="AY94" s="59"/>
      <c r="AZ94" s="59"/>
    </row>
    <row r="95" spans="1:52" x14ac:dyDescent="0.25">
      <c r="A95" s="59"/>
      <c r="B95" s="59"/>
      <c r="C95" s="59"/>
      <c r="D95" s="59"/>
      <c r="E95" s="59"/>
      <c r="F95" s="59"/>
      <c r="G95" s="59"/>
      <c r="H95" s="59"/>
      <c r="I95" s="59"/>
      <c r="J95" s="59"/>
      <c r="K95" s="59"/>
      <c r="L95" s="63"/>
      <c r="M95" s="59"/>
      <c r="N95" s="59"/>
      <c r="O95" s="59"/>
      <c r="P95" s="59"/>
      <c r="Q95" s="59"/>
      <c r="R95" s="59"/>
      <c r="S95" s="59"/>
      <c r="T95" s="59"/>
      <c r="U95" s="59"/>
      <c r="V95" s="59"/>
      <c r="W95" s="59"/>
      <c r="X95" s="59"/>
      <c r="Y95" s="59"/>
      <c r="Z95" s="59"/>
      <c r="AA95" s="59"/>
      <c r="AB95" s="59"/>
      <c r="AC95" s="59"/>
      <c r="AD95" s="59"/>
      <c r="AE95" s="59"/>
      <c r="AF95" s="59"/>
      <c r="AG95" s="59"/>
      <c r="AH95" s="59"/>
      <c r="AI95" s="59"/>
      <c r="AJ95" s="59"/>
      <c r="AK95" s="59"/>
      <c r="AL95" s="59"/>
      <c r="AM95" s="59"/>
      <c r="AN95" s="59"/>
      <c r="AO95" s="59"/>
      <c r="AP95" s="59"/>
      <c r="AQ95" s="59"/>
      <c r="AR95" s="59"/>
      <c r="AS95" s="59"/>
      <c r="AT95" s="59"/>
      <c r="AU95" s="59"/>
      <c r="AV95" s="59"/>
      <c r="AW95" s="59"/>
      <c r="AX95" s="59"/>
      <c r="AY95" s="59"/>
      <c r="AZ95" s="59"/>
    </row>
    <row r="96" spans="1:52" x14ac:dyDescent="0.25">
      <c r="A96" s="59"/>
      <c r="B96" s="59"/>
      <c r="C96" s="59"/>
      <c r="D96" s="59"/>
      <c r="E96" s="59"/>
      <c r="F96" s="59"/>
      <c r="G96" s="59"/>
      <c r="H96" s="59"/>
      <c r="I96" s="59"/>
      <c r="J96" s="59"/>
      <c r="K96" s="59"/>
      <c r="L96" s="63"/>
      <c r="M96" s="59"/>
      <c r="N96" s="59"/>
      <c r="O96" s="59"/>
      <c r="P96" s="59"/>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59"/>
      <c r="AR96" s="59"/>
      <c r="AS96" s="59"/>
      <c r="AT96" s="59"/>
      <c r="AU96" s="59"/>
      <c r="AV96" s="59"/>
      <c r="AW96" s="59"/>
      <c r="AX96" s="59"/>
      <c r="AY96" s="59"/>
      <c r="AZ96" s="59"/>
    </row>
    <row r="97" spans="1:52" x14ac:dyDescent="0.25">
      <c r="A97" s="59"/>
      <c r="B97" s="59"/>
      <c r="C97" s="59"/>
      <c r="D97" s="59"/>
      <c r="E97" s="59"/>
      <c r="F97" s="59"/>
      <c r="G97" s="59"/>
      <c r="H97" s="59"/>
      <c r="I97" s="59"/>
      <c r="J97" s="59"/>
      <c r="K97" s="59"/>
      <c r="L97" s="63"/>
      <c r="M97" s="59"/>
      <c r="N97" s="59"/>
      <c r="O97" s="59"/>
      <c r="P97" s="59"/>
      <c r="Q97" s="59"/>
      <c r="R97" s="59"/>
      <c r="S97" s="59"/>
      <c r="T97" s="59"/>
      <c r="U97" s="59"/>
      <c r="V97" s="59"/>
      <c r="W97" s="59"/>
      <c r="X97" s="59"/>
      <c r="Y97" s="59"/>
      <c r="Z97" s="59"/>
      <c r="AA97" s="59"/>
      <c r="AB97" s="59"/>
      <c r="AC97" s="59"/>
      <c r="AD97" s="59"/>
      <c r="AE97" s="59"/>
      <c r="AF97" s="59"/>
      <c r="AG97" s="59"/>
      <c r="AH97" s="59"/>
      <c r="AI97" s="59"/>
      <c r="AJ97" s="59"/>
      <c r="AK97" s="59"/>
      <c r="AL97" s="59"/>
      <c r="AM97" s="59"/>
      <c r="AN97" s="59"/>
      <c r="AO97" s="59"/>
      <c r="AP97" s="59"/>
      <c r="AQ97" s="59"/>
      <c r="AR97" s="59"/>
      <c r="AS97" s="59"/>
      <c r="AT97" s="59"/>
      <c r="AU97" s="59"/>
      <c r="AV97" s="59"/>
      <c r="AW97" s="59"/>
      <c r="AX97" s="59"/>
      <c r="AY97" s="59"/>
      <c r="AZ97" s="59"/>
    </row>
    <row r="98" spans="1:52" x14ac:dyDescent="0.25">
      <c r="A98" s="59"/>
      <c r="B98" s="59"/>
      <c r="C98" s="59"/>
      <c r="D98" s="59"/>
      <c r="E98" s="59"/>
      <c r="F98" s="59"/>
      <c r="G98" s="59"/>
      <c r="H98" s="59"/>
      <c r="I98" s="59"/>
      <c r="J98" s="59"/>
      <c r="K98" s="59"/>
      <c r="L98" s="63"/>
      <c r="M98" s="59"/>
      <c r="N98" s="59"/>
      <c r="O98" s="59"/>
      <c r="P98" s="59"/>
      <c r="Q98" s="59"/>
      <c r="R98" s="59"/>
      <c r="S98" s="59"/>
      <c r="T98" s="59"/>
      <c r="U98" s="59"/>
      <c r="V98" s="59"/>
      <c r="W98" s="59"/>
      <c r="X98" s="59"/>
      <c r="Y98" s="59"/>
      <c r="Z98" s="59"/>
      <c r="AA98" s="59"/>
      <c r="AB98" s="59"/>
      <c r="AC98" s="59"/>
      <c r="AD98" s="59"/>
      <c r="AE98" s="59"/>
      <c r="AF98" s="59"/>
      <c r="AG98" s="59"/>
      <c r="AH98" s="59"/>
      <c r="AI98" s="59"/>
      <c r="AJ98" s="59"/>
      <c r="AK98" s="59"/>
      <c r="AL98" s="59"/>
      <c r="AM98" s="59"/>
      <c r="AN98" s="59"/>
      <c r="AO98" s="59"/>
      <c r="AP98" s="59"/>
      <c r="AQ98" s="59"/>
      <c r="AR98" s="59"/>
      <c r="AS98" s="59"/>
      <c r="AT98" s="59"/>
      <c r="AU98" s="59"/>
      <c r="AV98" s="59"/>
      <c r="AW98" s="59"/>
      <c r="AX98" s="59"/>
      <c r="AY98" s="59"/>
      <c r="AZ98" s="59"/>
    </row>
    <row r="99" spans="1:52" x14ac:dyDescent="0.25">
      <c r="A99" s="59"/>
      <c r="B99" s="59"/>
      <c r="C99" s="59"/>
      <c r="D99" s="59"/>
      <c r="E99" s="59"/>
      <c r="F99" s="59"/>
      <c r="G99" s="59"/>
      <c r="H99" s="59"/>
      <c r="I99" s="59"/>
      <c r="J99" s="59"/>
      <c r="K99" s="59"/>
      <c r="L99" s="63"/>
      <c r="M99" s="59"/>
      <c r="N99" s="59"/>
      <c r="O99" s="59"/>
      <c r="P99" s="59"/>
      <c r="Q99" s="59"/>
      <c r="R99" s="59"/>
      <c r="S99" s="59"/>
      <c r="T99" s="59"/>
      <c r="U99" s="59"/>
      <c r="V99" s="59"/>
      <c r="W99" s="59"/>
      <c r="X99" s="59"/>
      <c r="Y99" s="59"/>
      <c r="Z99" s="59"/>
      <c r="AA99" s="59"/>
      <c r="AB99" s="59"/>
      <c r="AC99" s="59"/>
      <c r="AD99" s="59"/>
      <c r="AE99" s="59"/>
      <c r="AF99" s="59"/>
      <c r="AG99" s="59"/>
      <c r="AH99" s="59"/>
      <c r="AI99" s="59"/>
      <c r="AJ99" s="59"/>
      <c r="AK99" s="59"/>
      <c r="AL99" s="59"/>
      <c r="AM99" s="59"/>
      <c r="AN99" s="59"/>
      <c r="AO99" s="59"/>
      <c r="AP99" s="59"/>
      <c r="AQ99" s="59"/>
      <c r="AR99" s="59"/>
      <c r="AS99" s="59"/>
      <c r="AT99" s="59"/>
      <c r="AU99" s="59"/>
      <c r="AV99" s="59"/>
      <c r="AW99" s="59"/>
      <c r="AX99" s="59"/>
      <c r="AY99" s="59"/>
      <c r="AZ99" s="59"/>
    </row>
    <row r="100" spans="1:52" x14ac:dyDescent="0.25">
      <c r="A100" s="59"/>
      <c r="B100" s="59"/>
      <c r="C100" s="59"/>
      <c r="D100" s="59"/>
      <c r="E100" s="59"/>
      <c r="F100" s="59"/>
      <c r="G100" s="59"/>
      <c r="H100" s="59"/>
      <c r="I100" s="59"/>
      <c r="J100" s="59"/>
      <c r="K100" s="59"/>
      <c r="L100" s="63"/>
      <c r="M100" s="59"/>
      <c r="N100" s="59"/>
      <c r="O100" s="59"/>
      <c r="P100" s="59"/>
      <c r="Q100" s="59"/>
      <c r="R100" s="59"/>
      <c r="S100" s="59"/>
      <c r="T100" s="59"/>
      <c r="U100" s="59"/>
      <c r="V100" s="59"/>
      <c r="W100" s="59"/>
      <c r="X100" s="59"/>
      <c r="Y100" s="59"/>
      <c r="Z100" s="59"/>
      <c r="AA100" s="59"/>
      <c r="AB100" s="59"/>
      <c r="AC100" s="59"/>
      <c r="AD100" s="59"/>
      <c r="AE100" s="59"/>
      <c r="AF100" s="59"/>
      <c r="AG100" s="59"/>
      <c r="AH100" s="59"/>
      <c r="AI100" s="59"/>
      <c r="AJ100" s="59"/>
      <c r="AK100" s="59"/>
      <c r="AL100" s="59"/>
      <c r="AM100" s="59"/>
      <c r="AN100" s="59"/>
      <c r="AO100" s="59"/>
      <c r="AP100" s="59"/>
      <c r="AQ100" s="59"/>
      <c r="AR100" s="59"/>
      <c r="AS100" s="59"/>
      <c r="AT100" s="59"/>
      <c r="AU100" s="59"/>
      <c r="AV100" s="59"/>
      <c r="AW100" s="59"/>
      <c r="AX100" s="59"/>
      <c r="AY100" s="59"/>
      <c r="AZ100" s="59"/>
    </row>
    <row r="101" spans="1:52" x14ac:dyDescent="0.25">
      <c r="A101" s="59"/>
      <c r="B101" s="59"/>
      <c r="C101" s="59"/>
      <c r="D101" s="59"/>
      <c r="E101" s="59"/>
      <c r="F101" s="59"/>
      <c r="G101" s="59"/>
      <c r="H101" s="59"/>
      <c r="I101" s="59"/>
      <c r="J101" s="59"/>
      <c r="K101" s="59"/>
      <c r="L101" s="63"/>
      <c r="M101" s="59"/>
      <c r="N101" s="59"/>
      <c r="O101" s="59"/>
      <c r="P101" s="59"/>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59"/>
      <c r="AP101" s="59"/>
      <c r="AQ101" s="59"/>
      <c r="AR101" s="59"/>
      <c r="AS101" s="59"/>
      <c r="AT101" s="59"/>
      <c r="AU101" s="59"/>
      <c r="AV101" s="59"/>
      <c r="AW101" s="59"/>
      <c r="AX101" s="59"/>
      <c r="AY101" s="59"/>
      <c r="AZ101" s="59"/>
    </row>
    <row r="102" spans="1:52" x14ac:dyDescent="0.25">
      <c r="A102" s="59"/>
      <c r="B102" s="59"/>
      <c r="C102" s="59"/>
      <c r="D102" s="59"/>
      <c r="E102" s="59"/>
      <c r="F102" s="59"/>
      <c r="G102" s="59"/>
      <c r="H102" s="59"/>
      <c r="I102" s="59"/>
      <c r="J102" s="59"/>
      <c r="K102" s="59"/>
      <c r="L102" s="63"/>
      <c r="M102" s="59"/>
      <c r="N102" s="59"/>
      <c r="O102" s="59"/>
      <c r="P102" s="59"/>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59"/>
      <c r="AP102" s="59"/>
      <c r="AQ102" s="59"/>
      <c r="AR102" s="59"/>
      <c r="AS102" s="59"/>
      <c r="AT102" s="59"/>
      <c r="AU102" s="59"/>
      <c r="AV102" s="59"/>
      <c r="AW102" s="59"/>
      <c r="AX102" s="59"/>
      <c r="AY102" s="59"/>
      <c r="AZ102" s="59"/>
    </row>
    <row r="103" spans="1:52" x14ac:dyDescent="0.25">
      <c r="A103" s="59"/>
      <c r="B103" s="59"/>
      <c r="C103" s="59"/>
      <c r="D103" s="59"/>
      <c r="E103" s="59"/>
      <c r="F103" s="59"/>
      <c r="G103" s="59"/>
      <c r="H103" s="59"/>
      <c r="I103" s="59"/>
      <c r="J103" s="59"/>
      <c r="K103" s="59"/>
      <c r="L103" s="63"/>
      <c r="M103" s="59"/>
      <c r="N103" s="59"/>
      <c r="O103" s="59"/>
      <c r="P103" s="59"/>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c r="AY103" s="59"/>
      <c r="AZ103" s="59"/>
    </row>
    <row r="104" spans="1:52" x14ac:dyDescent="0.25">
      <c r="A104" s="59"/>
      <c r="B104" s="59"/>
      <c r="C104" s="59"/>
      <c r="D104" s="59"/>
      <c r="E104" s="59"/>
      <c r="F104" s="59"/>
      <c r="G104" s="59"/>
      <c r="H104" s="59"/>
      <c r="I104" s="59"/>
      <c r="J104" s="59"/>
      <c r="K104" s="59"/>
      <c r="L104" s="63"/>
      <c r="M104" s="59"/>
      <c r="N104" s="59"/>
      <c r="O104" s="59"/>
      <c r="P104" s="59"/>
      <c r="Q104" s="59"/>
      <c r="R104" s="59"/>
      <c r="S104" s="59"/>
      <c r="T104" s="59"/>
      <c r="U104" s="59"/>
      <c r="V104" s="59"/>
      <c r="W104" s="59"/>
      <c r="X104" s="59"/>
      <c r="Y104" s="59"/>
      <c r="Z104" s="59"/>
      <c r="AA104" s="59"/>
      <c r="AB104" s="59"/>
      <c r="AC104" s="59"/>
      <c r="AD104" s="59"/>
      <c r="AE104" s="59"/>
      <c r="AF104" s="59"/>
      <c r="AG104" s="59"/>
      <c r="AH104" s="59"/>
      <c r="AI104" s="59"/>
      <c r="AJ104" s="59"/>
      <c r="AK104" s="59"/>
      <c r="AL104" s="59"/>
      <c r="AM104" s="59"/>
      <c r="AN104" s="59"/>
      <c r="AO104" s="59"/>
      <c r="AP104" s="59"/>
      <c r="AQ104" s="59"/>
      <c r="AR104" s="59"/>
      <c r="AS104" s="59"/>
      <c r="AT104" s="59"/>
      <c r="AU104" s="59"/>
      <c r="AV104" s="59"/>
      <c r="AW104" s="59"/>
      <c r="AX104" s="59"/>
      <c r="AY104" s="59"/>
      <c r="AZ104" s="59"/>
    </row>
    <row r="105" spans="1:52" x14ac:dyDescent="0.25">
      <c r="A105" s="59"/>
      <c r="B105" s="59"/>
      <c r="C105" s="59"/>
      <c r="D105" s="59"/>
      <c r="E105" s="59"/>
      <c r="F105" s="59"/>
      <c r="G105" s="59"/>
      <c r="H105" s="59"/>
      <c r="I105" s="59"/>
      <c r="J105" s="59"/>
      <c r="K105" s="59"/>
      <c r="L105" s="63"/>
      <c r="M105" s="59"/>
      <c r="N105" s="59"/>
      <c r="O105" s="59"/>
      <c r="P105" s="59"/>
      <c r="Q105" s="59"/>
      <c r="R105" s="59"/>
      <c r="S105" s="59"/>
      <c r="T105" s="59"/>
      <c r="U105" s="59"/>
      <c r="V105" s="59"/>
      <c r="W105" s="59"/>
      <c r="X105" s="59"/>
      <c r="Y105" s="59"/>
      <c r="Z105" s="59"/>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c r="AY105" s="59"/>
      <c r="AZ105" s="59"/>
    </row>
    <row r="106" spans="1:52" x14ac:dyDescent="0.25">
      <c r="A106" s="59"/>
      <c r="B106" s="59"/>
      <c r="C106" s="59"/>
      <c r="D106" s="59"/>
      <c r="E106" s="59"/>
      <c r="F106" s="59"/>
      <c r="G106" s="59"/>
      <c r="H106" s="59"/>
      <c r="I106" s="59"/>
      <c r="J106" s="59"/>
      <c r="K106" s="59"/>
      <c r="L106" s="63"/>
      <c r="M106" s="59"/>
      <c r="N106" s="59"/>
      <c r="O106" s="59"/>
      <c r="P106" s="59"/>
      <c r="Q106" s="59"/>
      <c r="R106" s="59"/>
      <c r="S106" s="59"/>
      <c r="T106" s="59"/>
      <c r="U106" s="59"/>
      <c r="V106" s="59"/>
      <c r="W106" s="59"/>
      <c r="X106" s="59"/>
      <c r="Y106" s="59"/>
      <c r="Z106" s="59"/>
      <c r="AA106" s="59"/>
      <c r="AB106" s="59"/>
      <c r="AC106" s="59"/>
      <c r="AD106" s="59"/>
      <c r="AE106" s="59"/>
      <c r="AF106" s="59"/>
      <c r="AG106" s="59"/>
      <c r="AH106" s="59"/>
      <c r="AI106" s="59"/>
      <c r="AJ106" s="59"/>
      <c r="AK106" s="59"/>
      <c r="AL106" s="59"/>
      <c r="AM106" s="59"/>
      <c r="AN106" s="59"/>
      <c r="AO106" s="59"/>
      <c r="AP106" s="59"/>
      <c r="AQ106" s="59"/>
      <c r="AR106" s="59"/>
      <c r="AS106" s="59"/>
      <c r="AT106" s="59"/>
      <c r="AU106" s="59"/>
      <c r="AV106" s="59"/>
      <c r="AW106" s="59"/>
      <c r="AX106" s="59"/>
      <c r="AY106" s="59"/>
      <c r="AZ106" s="59"/>
    </row>
    <row r="107" spans="1:52" x14ac:dyDescent="0.25">
      <c r="A107" s="59"/>
      <c r="B107" s="59"/>
      <c r="C107" s="59"/>
      <c r="D107" s="59"/>
      <c r="E107" s="59"/>
      <c r="F107" s="59"/>
      <c r="G107" s="59"/>
      <c r="H107" s="59"/>
      <c r="I107" s="59"/>
      <c r="J107" s="59"/>
      <c r="K107" s="59"/>
      <c r="L107" s="63"/>
      <c r="M107" s="59"/>
      <c r="N107" s="59"/>
      <c r="O107" s="59"/>
      <c r="P107" s="59"/>
      <c r="Q107" s="59"/>
      <c r="R107" s="59"/>
      <c r="S107" s="59"/>
      <c r="T107" s="59"/>
      <c r="U107" s="59"/>
      <c r="V107" s="59"/>
      <c r="W107" s="59"/>
      <c r="X107" s="59"/>
      <c r="Y107" s="59"/>
      <c r="Z107" s="59"/>
      <c r="AA107" s="59"/>
      <c r="AB107" s="59"/>
      <c r="AC107" s="59"/>
      <c r="AD107" s="59"/>
      <c r="AE107" s="59"/>
      <c r="AF107" s="59"/>
      <c r="AG107" s="59"/>
      <c r="AH107" s="59"/>
      <c r="AI107" s="59"/>
      <c r="AJ107" s="59"/>
      <c r="AK107" s="59"/>
      <c r="AL107" s="59"/>
      <c r="AM107" s="59"/>
      <c r="AN107" s="59"/>
      <c r="AO107" s="59"/>
      <c r="AP107" s="59"/>
      <c r="AQ107" s="59"/>
      <c r="AR107" s="59"/>
      <c r="AS107" s="59"/>
      <c r="AT107" s="59"/>
      <c r="AU107" s="59"/>
      <c r="AV107" s="59"/>
      <c r="AW107" s="59"/>
      <c r="AX107" s="59"/>
      <c r="AY107" s="59"/>
      <c r="AZ107" s="59"/>
    </row>
    <row r="108" spans="1:52" x14ac:dyDescent="0.25">
      <c r="A108" s="59"/>
      <c r="B108" s="59"/>
      <c r="C108" s="59"/>
      <c r="D108" s="59"/>
      <c r="E108" s="59"/>
      <c r="F108" s="59"/>
      <c r="G108" s="59"/>
      <c r="H108" s="59"/>
      <c r="I108" s="59"/>
      <c r="J108" s="59"/>
      <c r="K108" s="59"/>
      <c r="L108" s="63"/>
      <c r="M108" s="59"/>
      <c r="N108" s="59"/>
      <c r="O108" s="59"/>
      <c r="P108" s="59"/>
      <c r="Q108" s="59"/>
      <c r="R108" s="59"/>
      <c r="S108" s="59"/>
      <c r="T108" s="59"/>
      <c r="U108" s="59"/>
      <c r="V108" s="59"/>
      <c r="W108" s="59"/>
      <c r="X108" s="59"/>
      <c r="Y108" s="59"/>
      <c r="Z108" s="59"/>
      <c r="AA108" s="59"/>
      <c r="AB108" s="59"/>
      <c r="AC108" s="59"/>
      <c r="AD108" s="59"/>
      <c r="AE108" s="59"/>
      <c r="AF108" s="59"/>
      <c r="AG108" s="59"/>
      <c r="AH108" s="59"/>
      <c r="AI108" s="59"/>
      <c r="AJ108" s="59"/>
      <c r="AK108" s="59"/>
      <c r="AL108" s="59"/>
      <c r="AM108" s="59"/>
      <c r="AN108" s="59"/>
      <c r="AO108" s="59"/>
      <c r="AP108" s="59"/>
      <c r="AQ108" s="59"/>
      <c r="AR108" s="59"/>
      <c r="AS108" s="59"/>
      <c r="AT108" s="59"/>
      <c r="AU108" s="59"/>
      <c r="AV108" s="59"/>
      <c r="AW108" s="59"/>
      <c r="AX108" s="59"/>
      <c r="AY108" s="59"/>
      <c r="AZ108" s="59"/>
    </row>
    <row r="109" spans="1:52" x14ac:dyDescent="0.25">
      <c r="A109" s="59"/>
      <c r="B109" s="59"/>
      <c r="C109" s="59"/>
      <c r="D109" s="59"/>
      <c r="E109" s="59"/>
      <c r="F109" s="59"/>
      <c r="G109" s="59"/>
      <c r="H109" s="59"/>
      <c r="I109" s="59"/>
      <c r="J109" s="59"/>
      <c r="K109" s="59"/>
      <c r="L109" s="63"/>
      <c r="M109" s="59"/>
      <c r="N109" s="59"/>
      <c r="O109" s="59"/>
      <c r="P109" s="59"/>
      <c r="Q109" s="59"/>
      <c r="R109" s="59"/>
      <c r="S109" s="59"/>
      <c r="T109" s="59"/>
      <c r="U109" s="59"/>
      <c r="V109" s="59"/>
      <c r="W109" s="59"/>
      <c r="X109" s="59"/>
      <c r="Y109" s="59"/>
      <c r="Z109" s="59"/>
      <c r="AA109" s="59"/>
      <c r="AB109" s="59"/>
      <c r="AC109" s="59"/>
      <c r="AD109" s="59"/>
      <c r="AE109" s="59"/>
      <c r="AF109" s="59"/>
      <c r="AG109" s="59"/>
      <c r="AH109" s="59"/>
      <c r="AI109" s="59"/>
      <c r="AJ109" s="59"/>
      <c r="AK109" s="59"/>
      <c r="AL109" s="59"/>
      <c r="AM109" s="59"/>
      <c r="AN109" s="59"/>
      <c r="AO109" s="59"/>
      <c r="AP109" s="59"/>
      <c r="AQ109" s="59"/>
      <c r="AR109" s="59"/>
      <c r="AS109" s="59"/>
      <c r="AT109" s="59"/>
      <c r="AU109" s="59"/>
      <c r="AV109" s="59"/>
      <c r="AW109" s="59"/>
      <c r="AX109" s="59"/>
      <c r="AY109" s="59"/>
      <c r="AZ109" s="59"/>
    </row>
    <row r="110" spans="1:52" x14ac:dyDescent="0.25">
      <c r="A110" s="59"/>
      <c r="B110" s="59"/>
      <c r="C110" s="59"/>
      <c r="D110" s="59"/>
      <c r="E110" s="59"/>
      <c r="F110" s="59"/>
      <c r="G110" s="59"/>
      <c r="H110" s="59"/>
      <c r="I110" s="59"/>
      <c r="J110" s="59"/>
      <c r="K110" s="59"/>
      <c r="L110" s="63"/>
      <c r="M110" s="59"/>
      <c r="N110" s="59"/>
      <c r="O110" s="59"/>
      <c r="P110" s="59"/>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c r="AY110" s="59"/>
      <c r="AZ110" s="59"/>
    </row>
    <row r="111" spans="1:52" x14ac:dyDescent="0.25">
      <c r="A111" s="59"/>
      <c r="B111" s="59"/>
      <c r="C111" s="59"/>
      <c r="D111" s="59"/>
      <c r="E111" s="59"/>
      <c r="F111" s="59"/>
      <c r="G111" s="59"/>
      <c r="H111" s="59"/>
      <c r="I111" s="59"/>
      <c r="J111" s="59"/>
      <c r="K111" s="59"/>
      <c r="L111" s="63"/>
      <c r="M111" s="59"/>
      <c r="N111" s="59"/>
      <c r="O111" s="59"/>
      <c r="P111" s="59"/>
      <c r="Q111" s="59"/>
      <c r="R111" s="59"/>
      <c r="S111" s="59"/>
      <c r="T111" s="59"/>
      <c r="U111" s="59"/>
      <c r="V111" s="59"/>
      <c r="W111" s="59"/>
      <c r="X111" s="59"/>
      <c r="Y111" s="59"/>
      <c r="Z111" s="59"/>
      <c r="AA111" s="59"/>
      <c r="AB111" s="59"/>
      <c r="AC111" s="59"/>
      <c r="AD111" s="59"/>
      <c r="AE111" s="59"/>
      <c r="AF111" s="59"/>
      <c r="AG111" s="59"/>
      <c r="AH111" s="59"/>
      <c r="AI111" s="59"/>
      <c r="AJ111" s="59"/>
      <c r="AK111" s="59"/>
      <c r="AL111" s="59"/>
      <c r="AM111" s="59"/>
      <c r="AN111" s="59"/>
      <c r="AO111" s="59"/>
      <c r="AP111" s="59"/>
      <c r="AQ111" s="59"/>
      <c r="AR111" s="59"/>
      <c r="AS111" s="59"/>
      <c r="AT111" s="59"/>
      <c r="AU111" s="59"/>
      <c r="AV111" s="59"/>
      <c r="AW111" s="59"/>
      <c r="AX111" s="59"/>
      <c r="AY111" s="59"/>
      <c r="AZ111" s="59"/>
    </row>
    <row r="112" spans="1:52" x14ac:dyDescent="0.25">
      <c r="A112" s="59"/>
      <c r="B112" s="59"/>
      <c r="C112" s="59"/>
      <c r="D112" s="59"/>
      <c r="E112" s="59"/>
      <c r="F112" s="59"/>
      <c r="G112" s="59"/>
      <c r="H112" s="59"/>
      <c r="I112" s="59"/>
      <c r="J112" s="59"/>
      <c r="K112" s="59"/>
      <c r="L112" s="63"/>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c r="AZ112" s="59"/>
    </row>
    <row r="113" spans="1:52" x14ac:dyDescent="0.25">
      <c r="A113" s="59"/>
      <c r="B113" s="59"/>
      <c r="C113" s="59"/>
      <c r="D113" s="59"/>
      <c r="E113" s="59"/>
      <c r="F113" s="59"/>
      <c r="G113" s="59"/>
      <c r="H113" s="59"/>
      <c r="I113" s="59"/>
      <c r="J113" s="59"/>
      <c r="K113" s="59"/>
      <c r="L113" s="63"/>
      <c r="M113" s="59"/>
      <c r="N113" s="59"/>
      <c r="O113" s="59"/>
      <c r="P113" s="59"/>
      <c r="Q113" s="59"/>
      <c r="R113" s="59"/>
      <c r="S113" s="59"/>
      <c r="T113" s="59"/>
      <c r="U113" s="59"/>
      <c r="V113" s="59"/>
      <c r="W113" s="59"/>
      <c r="X113" s="59"/>
      <c r="Y113" s="59"/>
      <c r="Z113" s="59"/>
      <c r="AA113" s="59"/>
      <c r="AB113" s="59"/>
      <c r="AC113" s="59"/>
      <c r="AD113" s="59"/>
      <c r="AE113" s="59"/>
      <c r="AF113" s="59"/>
      <c r="AG113" s="59"/>
      <c r="AH113" s="59"/>
      <c r="AI113" s="59"/>
      <c r="AJ113" s="59"/>
      <c r="AK113" s="59"/>
      <c r="AL113" s="59"/>
      <c r="AM113" s="59"/>
      <c r="AN113" s="59"/>
      <c r="AO113" s="59"/>
      <c r="AP113" s="59"/>
      <c r="AQ113" s="59"/>
      <c r="AR113" s="59"/>
      <c r="AS113" s="59"/>
      <c r="AT113" s="59"/>
      <c r="AU113" s="59"/>
      <c r="AV113" s="59"/>
      <c r="AW113" s="59"/>
      <c r="AX113" s="59"/>
      <c r="AY113" s="59"/>
      <c r="AZ113" s="59"/>
    </row>
    <row r="114" spans="1:52" x14ac:dyDescent="0.25">
      <c r="A114" s="59"/>
      <c r="B114" s="59"/>
      <c r="C114" s="59"/>
      <c r="D114" s="59"/>
      <c r="E114" s="59"/>
      <c r="F114" s="59"/>
      <c r="G114" s="59"/>
      <c r="H114" s="59"/>
      <c r="I114" s="59"/>
      <c r="J114" s="59"/>
      <c r="K114" s="59"/>
      <c r="L114" s="63"/>
      <c r="M114" s="59"/>
      <c r="N114" s="59"/>
      <c r="O114" s="59"/>
      <c r="P114" s="59"/>
      <c r="Q114" s="59"/>
      <c r="R114" s="59"/>
      <c r="S114" s="59"/>
      <c r="T114" s="59"/>
      <c r="U114" s="59"/>
      <c r="V114" s="59"/>
      <c r="W114" s="59"/>
      <c r="X114" s="59"/>
      <c r="Y114" s="59"/>
      <c r="Z114" s="59"/>
      <c r="AA114" s="59"/>
      <c r="AB114" s="59"/>
      <c r="AC114" s="59"/>
      <c r="AD114" s="59"/>
      <c r="AE114" s="59"/>
      <c r="AF114" s="59"/>
      <c r="AG114" s="59"/>
      <c r="AH114" s="59"/>
      <c r="AI114" s="59"/>
      <c r="AJ114" s="59"/>
      <c r="AK114" s="59"/>
      <c r="AL114" s="59"/>
      <c r="AM114" s="59"/>
      <c r="AN114" s="59"/>
      <c r="AO114" s="59"/>
      <c r="AP114" s="59"/>
      <c r="AQ114" s="59"/>
      <c r="AR114" s="59"/>
      <c r="AS114" s="59"/>
      <c r="AT114" s="59"/>
      <c r="AU114" s="59"/>
      <c r="AV114" s="59"/>
      <c r="AW114" s="59"/>
      <c r="AX114" s="59"/>
      <c r="AY114" s="59"/>
      <c r="AZ114" s="59"/>
    </row>
    <row r="115" spans="1:52" x14ac:dyDescent="0.25">
      <c r="A115" s="59"/>
      <c r="B115" s="59"/>
      <c r="C115" s="59"/>
      <c r="D115" s="59"/>
      <c r="E115" s="59"/>
      <c r="F115" s="59"/>
      <c r="G115" s="59"/>
      <c r="H115" s="59"/>
      <c r="I115" s="59"/>
      <c r="J115" s="59"/>
      <c r="K115" s="59"/>
      <c r="L115" s="63"/>
      <c r="M115" s="59"/>
      <c r="N115" s="59"/>
      <c r="O115" s="59"/>
      <c r="P115" s="59"/>
      <c r="Q115" s="59"/>
      <c r="R115" s="59"/>
      <c r="S115" s="59"/>
      <c r="T115" s="59"/>
      <c r="U115" s="59"/>
      <c r="V115" s="59"/>
      <c r="W115" s="59"/>
      <c r="X115" s="59"/>
      <c r="Y115" s="59"/>
      <c r="Z115" s="59"/>
      <c r="AA115" s="59"/>
      <c r="AB115" s="59"/>
      <c r="AC115" s="59"/>
      <c r="AD115" s="59"/>
      <c r="AE115" s="59"/>
      <c r="AF115" s="59"/>
      <c r="AG115" s="59"/>
      <c r="AH115" s="59"/>
      <c r="AI115" s="59"/>
      <c r="AJ115" s="59"/>
      <c r="AK115" s="59"/>
      <c r="AL115" s="59"/>
      <c r="AM115" s="59"/>
      <c r="AN115" s="59"/>
      <c r="AO115" s="59"/>
      <c r="AP115" s="59"/>
      <c r="AQ115" s="59"/>
      <c r="AR115" s="59"/>
      <c r="AS115" s="59"/>
      <c r="AT115" s="59"/>
      <c r="AU115" s="59"/>
      <c r="AV115" s="59"/>
      <c r="AW115" s="59"/>
      <c r="AX115" s="59"/>
      <c r="AY115" s="59"/>
      <c r="AZ115" s="59"/>
    </row>
    <row r="116" spans="1:52" x14ac:dyDescent="0.25">
      <c r="A116" s="59"/>
      <c r="B116" s="59"/>
      <c r="C116" s="59"/>
      <c r="D116" s="59"/>
      <c r="E116" s="59"/>
      <c r="F116" s="59"/>
      <c r="G116" s="59"/>
      <c r="H116" s="59"/>
      <c r="I116" s="59"/>
      <c r="J116" s="59"/>
      <c r="K116" s="59"/>
      <c r="L116" s="63"/>
      <c r="M116" s="59"/>
      <c r="N116" s="59"/>
      <c r="O116" s="59"/>
      <c r="P116" s="59"/>
      <c r="Q116" s="59"/>
      <c r="R116" s="59"/>
      <c r="S116" s="59"/>
      <c r="T116" s="59"/>
      <c r="U116" s="59"/>
      <c r="V116" s="59"/>
      <c r="W116" s="59"/>
      <c r="X116" s="59"/>
      <c r="Y116" s="59"/>
      <c r="Z116" s="59"/>
      <c r="AA116" s="59"/>
      <c r="AB116" s="59"/>
      <c r="AC116" s="59"/>
      <c r="AD116" s="59"/>
      <c r="AE116" s="59"/>
      <c r="AF116" s="59"/>
      <c r="AG116" s="59"/>
      <c r="AH116" s="59"/>
      <c r="AI116" s="59"/>
      <c r="AJ116" s="59"/>
      <c r="AK116" s="59"/>
      <c r="AL116" s="59"/>
      <c r="AM116" s="59"/>
      <c r="AN116" s="59"/>
      <c r="AO116" s="59"/>
      <c r="AP116" s="59"/>
      <c r="AQ116" s="59"/>
      <c r="AR116" s="59"/>
      <c r="AS116" s="59"/>
      <c r="AT116" s="59"/>
      <c r="AU116" s="59"/>
      <c r="AV116" s="59"/>
      <c r="AW116" s="59"/>
      <c r="AX116" s="59"/>
      <c r="AY116" s="59"/>
      <c r="AZ116" s="59"/>
    </row>
    <row r="117" spans="1:52" x14ac:dyDescent="0.25">
      <c r="A117" s="59"/>
      <c r="B117" s="59"/>
      <c r="C117" s="59"/>
      <c r="D117" s="59"/>
      <c r="E117" s="59"/>
      <c r="F117" s="59"/>
      <c r="G117" s="59"/>
      <c r="H117" s="59"/>
      <c r="I117" s="59"/>
      <c r="J117" s="59"/>
      <c r="K117" s="59"/>
      <c r="L117" s="63"/>
      <c r="M117" s="59"/>
      <c r="N117" s="59"/>
      <c r="O117" s="59"/>
      <c r="P117" s="59"/>
      <c r="Q117" s="59"/>
      <c r="R117" s="59"/>
      <c r="S117" s="59"/>
      <c r="T117" s="59"/>
      <c r="U117" s="59"/>
      <c r="V117" s="59"/>
      <c r="W117" s="59"/>
      <c r="X117" s="59"/>
      <c r="Y117" s="59"/>
      <c r="Z117" s="59"/>
      <c r="AA117" s="59"/>
      <c r="AB117" s="59"/>
      <c r="AC117" s="59"/>
      <c r="AD117" s="59"/>
      <c r="AE117" s="59"/>
      <c r="AF117" s="59"/>
      <c r="AG117" s="59"/>
      <c r="AH117" s="59"/>
      <c r="AI117" s="59"/>
      <c r="AJ117" s="59"/>
      <c r="AK117" s="59"/>
      <c r="AL117" s="59"/>
      <c r="AM117" s="59"/>
      <c r="AN117" s="59"/>
      <c r="AO117" s="59"/>
      <c r="AP117" s="59"/>
      <c r="AQ117" s="59"/>
      <c r="AR117" s="59"/>
      <c r="AS117" s="59"/>
      <c r="AT117" s="59"/>
      <c r="AU117" s="59"/>
      <c r="AV117" s="59"/>
      <c r="AW117" s="59"/>
      <c r="AX117" s="59"/>
      <c r="AY117" s="59"/>
      <c r="AZ117" s="59"/>
    </row>
    <row r="118" spans="1:52" x14ac:dyDescent="0.25">
      <c r="A118" s="59"/>
      <c r="B118" s="59"/>
      <c r="C118" s="59"/>
      <c r="D118" s="59"/>
      <c r="E118" s="59"/>
      <c r="F118" s="59"/>
      <c r="G118" s="59"/>
      <c r="H118" s="59"/>
      <c r="I118" s="59"/>
      <c r="J118" s="59"/>
      <c r="K118" s="59"/>
      <c r="L118" s="63"/>
      <c r="M118" s="59"/>
      <c r="N118" s="59"/>
      <c r="O118" s="59"/>
      <c r="P118" s="59"/>
      <c r="Q118" s="59"/>
      <c r="R118" s="59"/>
      <c r="S118" s="59"/>
      <c r="T118" s="59"/>
      <c r="U118" s="59"/>
      <c r="V118" s="59"/>
      <c r="W118" s="59"/>
      <c r="X118" s="59"/>
      <c r="Y118" s="59"/>
      <c r="Z118" s="59"/>
      <c r="AA118" s="59"/>
      <c r="AB118" s="59"/>
      <c r="AC118" s="59"/>
      <c r="AD118" s="59"/>
      <c r="AE118" s="59"/>
      <c r="AF118" s="59"/>
      <c r="AG118" s="59"/>
      <c r="AH118" s="59"/>
      <c r="AI118" s="59"/>
      <c r="AJ118" s="59"/>
      <c r="AK118" s="59"/>
      <c r="AL118" s="59"/>
      <c r="AM118" s="59"/>
      <c r="AN118" s="59"/>
      <c r="AO118" s="59"/>
      <c r="AP118" s="59"/>
      <c r="AQ118" s="59"/>
      <c r="AR118" s="59"/>
      <c r="AS118" s="59"/>
      <c r="AT118" s="59"/>
      <c r="AU118" s="59"/>
      <c r="AV118" s="59"/>
      <c r="AW118" s="59"/>
      <c r="AX118" s="59"/>
      <c r="AY118" s="59"/>
      <c r="AZ118" s="59"/>
    </row>
    <row r="119" spans="1:52" x14ac:dyDescent="0.25">
      <c r="A119" s="59"/>
      <c r="B119" s="59"/>
      <c r="C119" s="59"/>
      <c r="D119" s="59"/>
      <c r="E119" s="59"/>
      <c r="F119" s="59"/>
      <c r="G119" s="59"/>
      <c r="H119" s="59"/>
      <c r="I119" s="59"/>
      <c r="J119" s="59"/>
      <c r="K119" s="59"/>
      <c r="L119" s="63"/>
      <c r="M119" s="59"/>
      <c r="N119" s="59"/>
      <c r="O119" s="59"/>
      <c r="P119" s="59"/>
      <c r="Q119" s="59"/>
      <c r="R119" s="59"/>
      <c r="S119" s="59"/>
      <c r="T119" s="59"/>
      <c r="U119" s="59"/>
      <c r="V119" s="59"/>
      <c r="W119" s="59"/>
      <c r="X119" s="59"/>
      <c r="Y119" s="59"/>
      <c r="Z119" s="59"/>
      <c r="AA119" s="59"/>
      <c r="AB119" s="59"/>
      <c r="AC119" s="59"/>
      <c r="AD119" s="59"/>
      <c r="AE119" s="59"/>
      <c r="AF119" s="59"/>
      <c r="AG119" s="59"/>
      <c r="AH119" s="59"/>
      <c r="AI119" s="59"/>
      <c r="AJ119" s="59"/>
      <c r="AK119" s="59"/>
      <c r="AL119" s="59"/>
      <c r="AM119" s="59"/>
      <c r="AN119" s="59"/>
      <c r="AO119" s="59"/>
      <c r="AP119" s="59"/>
      <c r="AQ119" s="59"/>
      <c r="AR119" s="59"/>
      <c r="AS119" s="59"/>
      <c r="AT119" s="59"/>
      <c r="AU119" s="59"/>
      <c r="AV119" s="59"/>
      <c r="AW119" s="59"/>
      <c r="AX119" s="59"/>
      <c r="AY119" s="59"/>
      <c r="AZ119" s="59"/>
    </row>
    <row r="120" spans="1:52" x14ac:dyDescent="0.25">
      <c r="A120" s="59"/>
      <c r="B120" s="59"/>
      <c r="C120" s="59"/>
      <c r="D120" s="59"/>
      <c r="E120" s="59"/>
      <c r="F120" s="59"/>
      <c r="G120" s="59"/>
      <c r="H120" s="59"/>
      <c r="I120" s="59"/>
      <c r="J120" s="59"/>
      <c r="K120" s="59"/>
      <c r="L120" s="63"/>
      <c r="M120" s="59"/>
      <c r="N120" s="59"/>
      <c r="O120" s="59"/>
      <c r="P120" s="59"/>
      <c r="Q120" s="59"/>
      <c r="R120" s="59"/>
      <c r="S120" s="59"/>
      <c r="T120" s="59"/>
      <c r="U120" s="59"/>
      <c r="V120" s="59"/>
      <c r="W120" s="59"/>
      <c r="X120" s="59"/>
      <c r="Y120" s="59"/>
      <c r="Z120" s="59"/>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c r="AY120" s="59"/>
      <c r="AZ120" s="59"/>
    </row>
    <row r="121" spans="1:52" x14ac:dyDescent="0.25">
      <c r="A121" s="59"/>
      <c r="B121" s="59"/>
      <c r="C121" s="59"/>
      <c r="D121" s="59"/>
      <c r="E121" s="59"/>
      <c r="F121" s="59"/>
      <c r="G121" s="59"/>
      <c r="H121" s="59"/>
      <c r="I121" s="59"/>
      <c r="J121" s="59"/>
      <c r="K121" s="59"/>
      <c r="L121" s="63"/>
      <c r="M121" s="59"/>
      <c r="N121" s="59"/>
      <c r="O121" s="59"/>
      <c r="P121" s="59"/>
      <c r="Q121" s="59"/>
      <c r="R121" s="59"/>
      <c r="S121" s="59"/>
      <c r="T121" s="59"/>
      <c r="U121" s="59"/>
      <c r="V121" s="59"/>
      <c r="W121" s="59"/>
      <c r="X121" s="59"/>
      <c r="Y121" s="59"/>
      <c r="Z121" s="59"/>
      <c r="AA121" s="59"/>
      <c r="AB121" s="59"/>
      <c r="AC121" s="59"/>
      <c r="AD121" s="59"/>
      <c r="AE121" s="59"/>
      <c r="AF121" s="59"/>
      <c r="AG121" s="59"/>
      <c r="AH121" s="59"/>
      <c r="AI121" s="59"/>
      <c r="AJ121" s="59"/>
      <c r="AK121" s="59"/>
      <c r="AL121" s="59"/>
      <c r="AM121" s="59"/>
      <c r="AN121" s="59"/>
      <c r="AO121" s="59"/>
      <c r="AP121" s="59"/>
      <c r="AQ121" s="59"/>
      <c r="AR121" s="59"/>
      <c r="AS121" s="59"/>
      <c r="AT121" s="59"/>
      <c r="AU121" s="59"/>
      <c r="AV121" s="59"/>
      <c r="AW121" s="59"/>
      <c r="AX121" s="59"/>
      <c r="AY121" s="59"/>
      <c r="AZ121" s="59"/>
    </row>
    <row r="122" spans="1:52" x14ac:dyDescent="0.25">
      <c r="A122" s="59"/>
      <c r="B122" s="59"/>
      <c r="C122" s="59"/>
      <c r="D122" s="59"/>
      <c r="E122" s="59"/>
      <c r="F122" s="59"/>
      <c r="G122" s="59"/>
      <c r="H122" s="59"/>
      <c r="I122" s="59"/>
      <c r="J122" s="59"/>
      <c r="K122" s="59"/>
      <c r="L122" s="63"/>
      <c r="M122" s="59"/>
      <c r="N122" s="59"/>
      <c r="O122" s="59"/>
      <c r="P122" s="59"/>
      <c r="Q122" s="59"/>
      <c r="R122" s="59"/>
      <c r="S122" s="59"/>
      <c r="T122" s="59"/>
      <c r="U122" s="59"/>
      <c r="V122" s="59"/>
      <c r="W122" s="59"/>
      <c r="X122" s="59"/>
      <c r="Y122" s="59"/>
      <c r="Z122" s="59"/>
      <c r="AA122" s="59"/>
      <c r="AB122" s="59"/>
      <c r="AC122" s="59"/>
      <c r="AD122" s="59"/>
      <c r="AE122" s="59"/>
      <c r="AF122" s="59"/>
      <c r="AG122" s="59"/>
      <c r="AH122" s="59"/>
      <c r="AI122" s="59"/>
      <c r="AJ122" s="59"/>
      <c r="AK122" s="59"/>
      <c r="AL122" s="59"/>
      <c r="AM122" s="59"/>
      <c r="AN122" s="59"/>
      <c r="AO122" s="59"/>
      <c r="AP122" s="59"/>
      <c r="AQ122" s="59"/>
      <c r="AR122" s="59"/>
      <c r="AS122" s="59"/>
      <c r="AT122" s="59"/>
      <c r="AU122" s="59"/>
      <c r="AV122" s="59"/>
      <c r="AW122" s="59"/>
      <c r="AX122" s="59"/>
      <c r="AY122" s="59"/>
      <c r="AZ122" s="59"/>
    </row>
    <row r="123" spans="1:52" x14ac:dyDescent="0.25">
      <c r="A123" s="59"/>
      <c r="B123" s="59"/>
      <c r="C123" s="59"/>
      <c r="D123" s="59"/>
      <c r="E123" s="59"/>
      <c r="F123" s="59"/>
      <c r="G123" s="59"/>
      <c r="H123" s="59"/>
      <c r="I123" s="59"/>
      <c r="J123" s="59"/>
      <c r="K123" s="59"/>
      <c r="L123" s="63"/>
      <c r="M123" s="59"/>
      <c r="N123" s="59"/>
      <c r="O123" s="59"/>
      <c r="P123" s="59"/>
      <c r="Q123" s="59"/>
      <c r="R123" s="59"/>
      <c r="S123" s="59"/>
      <c r="T123" s="59"/>
      <c r="U123" s="59"/>
      <c r="V123" s="59"/>
      <c r="W123" s="59"/>
      <c r="X123" s="59"/>
      <c r="Y123" s="59"/>
      <c r="Z123" s="59"/>
      <c r="AA123" s="59"/>
      <c r="AB123" s="59"/>
      <c r="AC123" s="59"/>
      <c r="AD123" s="59"/>
      <c r="AE123" s="59"/>
      <c r="AF123" s="59"/>
      <c r="AG123" s="59"/>
      <c r="AH123" s="59"/>
      <c r="AI123" s="59"/>
      <c r="AJ123" s="59"/>
      <c r="AK123" s="59"/>
      <c r="AL123" s="59"/>
      <c r="AM123" s="59"/>
      <c r="AN123" s="59"/>
      <c r="AO123" s="59"/>
      <c r="AP123" s="59"/>
      <c r="AQ123" s="59"/>
      <c r="AR123" s="59"/>
      <c r="AS123" s="59"/>
      <c r="AT123" s="59"/>
      <c r="AU123" s="59"/>
      <c r="AV123" s="59"/>
      <c r="AW123" s="59"/>
      <c r="AX123" s="59"/>
      <c r="AY123" s="59"/>
      <c r="AZ123" s="59"/>
    </row>
    <row r="124" spans="1:52" x14ac:dyDescent="0.25">
      <c r="A124" s="59"/>
      <c r="B124" s="59"/>
      <c r="C124" s="59"/>
      <c r="D124" s="59"/>
      <c r="E124" s="59"/>
      <c r="F124" s="59"/>
      <c r="G124" s="59"/>
      <c r="H124" s="59"/>
      <c r="I124" s="59"/>
      <c r="J124" s="59"/>
      <c r="K124" s="59"/>
      <c r="L124" s="63"/>
      <c r="M124" s="59"/>
      <c r="N124" s="59"/>
      <c r="O124" s="59"/>
      <c r="P124" s="59"/>
      <c r="Q124" s="59"/>
      <c r="R124" s="59"/>
      <c r="S124" s="59"/>
      <c r="T124" s="59"/>
      <c r="U124" s="59"/>
      <c r="V124" s="59"/>
      <c r="W124" s="59"/>
      <c r="X124" s="59"/>
      <c r="Y124" s="59"/>
      <c r="Z124" s="59"/>
      <c r="AA124" s="59"/>
      <c r="AB124" s="59"/>
      <c r="AC124" s="59"/>
      <c r="AD124" s="59"/>
      <c r="AE124" s="59"/>
      <c r="AF124" s="59"/>
      <c r="AG124" s="59"/>
      <c r="AH124" s="59"/>
      <c r="AI124" s="59"/>
      <c r="AJ124" s="59"/>
      <c r="AK124" s="59"/>
      <c r="AL124" s="59"/>
      <c r="AM124" s="59"/>
      <c r="AN124" s="59"/>
      <c r="AO124" s="59"/>
      <c r="AP124" s="59"/>
      <c r="AQ124" s="59"/>
      <c r="AR124" s="59"/>
      <c r="AS124" s="59"/>
      <c r="AT124" s="59"/>
      <c r="AU124" s="59"/>
      <c r="AV124" s="59"/>
      <c r="AW124" s="59"/>
      <c r="AX124" s="59"/>
      <c r="AY124" s="59"/>
      <c r="AZ124" s="59"/>
    </row>
    <row r="125" spans="1:52" x14ac:dyDescent="0.25">
      <c r="A125" s="59"/>
      <c r="B125" s="59"/>
      <c r="C125" s="59"/>
      <c r="D125" s="59"/>
      <c r="E125" s="59"/>
      <c r="F125" s="59"/>
      <c r="G125" s="59"/>
      <c r="H125" s="59"/>
      <c r="I125" s="59"/>
      <c r="J125" s="59"/>
      <c r="K125" s="59"/>
      <c r="L125" s="63"/>
      <c r="M125" s="59"/>
      <c r="N125" s="59"/>
      <c r="O125" s="59"/>
      <c r="P125" s="59"/>
      <c r="Q125" s="59"/>
      <c r="R125" s="59"/>
      <c r="S125" s="59"/>
      <c r="T125" s="59"/>
      <c r="U125" s="59"/>
      <c r="V125" s="59"/>
      <c r="W125" s="59"/>
      <c r="X125" s="59"/>
      <c r="Y125" s="59"/>
      <c r="Z125" s="59"/>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c r="AY125" s="59"/>
      <c r="AZ125" s="59"/>
    </row>
    <row r="126" spans="1:52" x14ac:dyDescent="0.25">
      <c r="A126" s="59"/>
      <c r="B126" s="59"/>
      <c r="C126" s="59"/>
      <c r="D126" s="59"/>
      <c r="E126" s="59"/>
      <c r="F126" s="59"/>
      <c r="G126" s="59"/>
      <c r="H126" s="59"/>
      <c r="I126" s="59"/>
      <c r="J126" s="59"/>
      <c r="K126" s="59"/>
      <c r="L126" s="63"/>
      <c r="M126" s="59"/>
      <c r="N126" s="59"/>
      <c r="O126" s="59"/>
      <c r="P126" s="59"/>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c r="AX126" s="59"/>
      <c r="AY126" s="59"/>
      <c r="AZ126" s="59"/>
    </row>
    <row r="127" spans="1:52" x14ac:dyDescent="0.25">
      <c r="A127" s="59"/>
      <c r="B127" s="59"/>
      <c r="C127" s="59"/>
      <c r="D127" s="59"/>
      <c r="E127" s="59"/>
      <c r="F127" s="59"/>
      <c r="G127" s="59"/>
      <c r="H127" s="59"/>
      <c r="I127" s="59"/>
      <c r="J127" s="59"/>
      <c r="K127" s="59"/>
      <c r="L127" s="63"/>
      <c r="M127" s="59"/>
      <c r="N127" s="59"/>
      <c r="O127" s="59"/>
      <c r="P127" s="59"/>
      <c r="Q127" s="59"/>
      <c r="R127" s="59"/>
      <c r="S127" s="59"/>
      <c r="T127" s="59"/>
      <c r="U127" s="59"/>
      <c r="V127" s="59"/>
      <c r="W127" s="59"/>
      <c r="X127" s="59"/>
      <c r="Y127" s="59"/>
      <c r="Z127" s="59"/>
      <c r="AA127" s="59"/>
      <c r="AB127" s="59"/>
      <c r="AC127" s="59"/>
      <c r="AD127" s="59"/>
      <c r="AE127" s="59"/>
      <c r="AF127" s="59"/>
      <c r="AG127" s="59"/>
      <c r="AH127" s="59"/>
      <c r="AI127" s="59"/>
      <c r="AJ127" s="59"/>
      <c r="AK127" s="59"/>
      <c r="AL127" s="59"/>
      <c r="AM127" s="59"/>
      <c r="AN127" s="59"/>
      <c r="AO127" s="59"/>
      <c r="AP127" s="59"/>
      <c r="AQ127" s="59"/>
      <c r="AR127" s="59"/>
      <c r="AS127" s="59"/>
      <c r="AT127" s="59"/>
      <c r="AU127" s="59"/>
      <c r="AV127" s="59"/>
      <c r="AW127" s="59"/>
      <c r="AX127" s="59"/>
      <c r="AY127" s="59"/>
      <c r="AZ127" s="59"/>
    </row>
    <row r="128" spans="1:52" x14ac:dyDescent="0.25">
      <c r="A128" s="59"/>
      <c r="B128" s="59"/>
      <c r="C128" s="59"/>
      <c r="D128" s="59"/>
      <c r="E128" s="59"/>
      <c r="F128" s="59"/>
      <c r="G128" s="59"/>
      <c r="H128" s="59"/>
      <c r="I128" s="59"/>
      <c r="J128" s="59"/>
      <c r="K128" s="59"/>
      <c r="L128" s="63"/>
      <c r="M128" s="59"/>
      <c r="N128" s="59"/>
      <c r="O128" s="59"/>
      <c r="P128" s="59"/>
      <c r="Q128" s="59"/>
      <c r="R128" s="59"/>
      <c r="S128" s="59"/>
      <c r="T128" s="59"/>
      <c r="U128" s="59"/>
      <c r="V128" s="59"/>
      <c r="W128" s="59"/>
      <c r="X128" s="59"/>
      <c r="Y128" s="59"/>
      <c r="Z128" s="59"/>
      <c r="AA128" s="59"/>
      <c r="AB128" s="59"/>
      <c r="AC128" s="59"/>
      <c r="AD128" s="59"/>
      <c r="AE128" s="59"/>
      <c r="AF128" s="59"/>
      <c r="AG128" s="59"/>
      <c r="AH128" s="59"/>
      <c r="AI128" s="59"/>
      <c r="AJ128" s="59"/>
      <c r="AK128" s="59"/>
      <c r="AL128" s="59"/>
      <c r="AM128" s="59"/>
      <c r="AN128" s="59"/>
      <c r="AO128" s="59"/>
      <c r="AP128" s="59"/>
      <c r="AQ128" s="59"/>
      <c r="AR128" s="59"/>
      <c r="AS128" s="59"/>
      <c r="AT128" s="59"/>
      <c r="AU128" s="59"/>
      <c r="AV128" s="59"/>
      <c r="AW128" s="59"/>
      <c r="AX128" s="59"/>
      <c r="AY128" s="59"/>
      <c r="AZ128" s="59"/>
    </row>
    <row r="129" spans="1:52" x14ac:dyDescent="0.25">
      <c r="A129" s="59"/>
      <c r="B129" s="59"/>
      <c r="C129" s="59"/>
      <c r="D129" s="59"/>
      <c r="E129" s="59"/>
      <c r="F129" s="59"/>
      <c r="G129" s="59"/>
      <c r="H129" s="59"/>
      <c r="I129" s="59"/>
      <c r="J129" s="59"/>
      <c r="K129" s="59"/>
      <c r="L129" s="63"/>
      <c r="M129" s="59"/>
      <c r="N129" s="59"/>
      <c r="O129" s="59"/>
      <c r="P129" s="59"/>
      <c r="Q129" s="59"/>
      <c r="R129" s="59"/>
      <c r="S129" s="59"/>
      <c r="T129" s="59"/>
      <c r="U129" s="59"/>
      <c r="V129" s="59"/>
      <c r="W129" s="59"/>
      <c r="X129" s="59"/>
      <c r="Y129" s="59"/>
      <c r="Z129" s="59"/>
      <c r="AA129" s="59"/>
      <c r="AB129" s="59"/>
      <c r="AC129" s="59"/>
      <c r="AD129" s="59"/>
      <c r="AE129" s="59"/>
      <c r="AF129" s="59"/>
      <c r="AG129" s="59"/>
      <c r="AH129" s="59"/>
      <c r="AI129" s="59"/>
      <c r="AJ129" s="59"/>
      <c r="AK129" s="59"/>
      <c r="AL129" s="59"/>
      <c r="AM129" s="59"/>
      <c r="AN129" s="59"/>
      <c r="AO129" s="59"/>
      <c r="AP129" s="59"/>
      <c r="AQ129" s="59"/>
      <c r="AR129" s="59"/>
      <c r="AS129" s="59"/>
      <c r="AT129" s="59"/>
      <c r="AU129" s="59"/>
      <c r="AV129" s="59"/>
      <c r="AW129" s="59"/>
      <c r="AX129" s="59"/>
      <c r="AY129" s="59"/>
      <c r="AZ129" s="59"/>
    </row>
    <row r="130" spans="1:52" x14ac:dyDescent="0.25">
      <c r="A130" s="59"/>
      <c r="B130" s="59"/>
      <c r="C130" s="59"/>
      <c r="D130" s="59"/>
      <c r="E130" s="59"/>
      <c r="F130" s="59"/>
      <c r="G130" s="59"/>
      <c r="H130" s="59"/>
      <c r="I130" s="59"/>
      <c r="J130" s="59"/>
      <c r="K130" s="59"/>
      <c r="L130" s="63"/>
      <c r="M130" s="59"/>
      <c r="N130" s="59"/>
      <c r="O130" s="59"/>
      <c r="P130" s="59"/>
      <c r="Q130" s="59"/>
      <c r="R130" s="59"/>
      <c r="S130" s="59"/>
      <c r="T130" s="59"/>
      <c r="U130" s="59"/>
      <c r="V130" s="59"/>
      <c r="W130" s="59"/>
      <c r="X130" s="59"/>
      <c r="Y130" s="59"/>
      <c r="Z130" s="59"/>
      <c r="AA130" s="59"/>
      <c r="AB130" s="59"/>
      <c r="AC130" s="59"/>
      <c r="AD130" s="59"/>
      <c r="AE130" s="59"/>
      <c r="AF130" s="59"/>
      <c r="AG130" s="59"/>
      <c r="AH130" s="59"/>
      <c r="AI130" s="59"/>
      <c r="AJ130" s="59"/>
      <c r="AK130" s="59"/>
      <c r="AL130" s="59"/>
      <c r="AM130" s="59"/>
      <c r="AN130" s="59"/>
      <c r="AO130" s="59"/>
      <c r="AP130" s="59"/>
      <c r="AQ130" s="59"/>
      <c r="AR130" s="59"/>
      <c r="AS130" s="59"/>
      <c r="AT130" s="59"/>
      <c r="AU130" s="59"/>
      <c r="AV130" s="59"/>
      <c r="AW130" s="59"/>
      <c r="AX130" s="59"/>
      <c r="AY130" s="59"/>
      <c r="AZ130" s="59"/>
    </row>
    <row r="131" spans="1:52" x14ac:dyDescent="0.25">
      <c r="A131" s="59"/>
      <c r="B131" s="59"/>
      <c r="C131" s="59"/>
      <c r="D131" s="59"/>
      <c r="E131" s="59"/>
      <c r="F131" s="59"/>
      <c r="G131" s="59"/>
      <c r="H131" s="59"/>
      <c r="I131" s="59"/>
      <c r="J131" s="59"/>
      <c r="K131" s="59"/>
      <c r="L131" s="63"/>
      <c r="M131" s="59"/>
      <c r="N131" s="59"/>
      <c r="O131" s="59"/>
      <c r="P131" s="59"/>
      <c r="Q131" s="59"/>
      <c r="R131" s="59"/>
      <c r="S131" s="59"/>
      <c r="T131" s="59"/>
      <c r="U131" s="59"/>
      <c r="V131" s="59"/>
      <c r="W131" s="59"/>
      <c r="X131" s="59"/>
      <c r="Y131" s="59"/>
      <c r="Z131" s="59"/>
      <c r="AA131" s="59"/>
      <c r="AB131" s="59"/>
      <c r="AC131" s="59"/>
      <c r="AD131" s="59"/>
      <c r="AE131" s="59"/>
      <c r="AF131" s="59"/>
      <c r="AG131" s="59"/>
      <c r="AH131" s="59"/>
      <c r="AI131" s="59"/>
      <c r="AJ131" s="59"/>
      <c r="AK131" s="59"/>
      <c r="AL131" s="59"/>
      <c r="AM131" s="59"/>
      <c r="AN131" s="59"/>
      <c r="AO131" s="59"/>
      <c r="AP131" s="59"/>
      <c r="AQ131" s="59"/>
      <c r="AR131" s="59"/>
      <c r="AS131" s="59"/>
      <c r="AT131" s="59"/>
      <c r="AU131" s="59"/>
      <c r="AV131" s="59"/>
      <c r="AW131" s="59"/>
      <c r="AX131" s="59"/>
      <c r="AY131" s="59"/>
      <c r="AZ131" s="59"/>
    </row>
    <row r="132" spans="1:52" x14ac:dyDescent="0.25">
      <c r="A132" s="59"/>
      <c r="B132" s="59"/>
      <c r="C132" s="59"/>
      <c r="D132" s="59"/>
      <c r="E132" s="59"/>
      <c r="F132" s="59"/>
      <c r="G132" s="59"/>
      <c r="H132" s="59"/>
      <c r="I132" s="59"/>
      <c r="J132" s="59"/>
      <c r="K132" s="59"/>
      <c r="L132" s="63"/>
      <c r="M132" s="59"/>
      <c r="N132" s="59"/>
      <c r="O132" s="59"/>
      <c r="P132" s="59"/>
      <c r="Q132" s="59"/>
      <c r="R132" s="59"/>
      <c r="S132" s="59"/>
      <c r="T132" s="59"/>
      <c r="U132" s="59"/>
      <c r="V132" s="59"/>
      <c r="W132" s="59"/>
      <c r="X132" s="59"/>
      <c r="Y132" s="59"/>
      <c r="Z132" s="59"/>
      <c r="AA132" s="59"/>
      <c r="AB132" s="59"/>
      <c r="AC132" s="59"/>
      <c r="AD132" s="59"/>
      <c r="AE132" s="59"/>
      <c r="AF132" s="59"/>
      <c r="AG132" s="59"/>
      <c r="AH132" s="59"/>
      <c r="AI132" s="59"/>
      <c r="AJ132" s="59"/>
      <c r="AK132" s="59"/>
      <c r="AL132" s="59"/>
      <c r="AM132" s="59"/>
      <c r="AN132" s="59"/>
      <c r="AO132" s="59"/>
      <c r="AP132" s="59"/>
      <c r="AQ132" s="59"/>
      <c r="AR132" s="59"/>
      <c r="AS132" s="59"/>
      <c r="AT132" s="59"/>
      <c r="AU132" s="59"/>
      <c r="AV132" s="59"/>
      <c r="AW132" s="59"/>
      <c r="AX132" s="59"/>
      <c r="AY132" s="59"/>
      <c r="AZ132" s="59"/>
    </row>
    <row r="133" spans="1:52" x14ac:dyDescent="0.25">
      <c r="A133" s="59"/>
      <c r="B133" s="59"/>
      <c r="C133" s="59"/>
      <c r="D133" s="59"/>
      <c r="E133" s="59"/>
      <c r="F133" s="59"/>
      <c r="G133" s="59"/>
      <c r="H133" s="59"/>
      <c r="I133" s="59"/>
      <c r="J133" s="59"/>
      <c r="K133" s="59"/>
      <c r="L133" s="63"/>
      <c r="M133" s="59"/>
      <c r="N133" s="59"/>
      <c r="O133" s="59"/>
      <c r="P133" s="59"/>
      <c r="Q133" s="59"/>
      <c r="R133" s="59"/>
      <c r="S133" s="59"/>
      <c r="T133" s="59"/>
      <c r="U133" s="59"/>
      <c r="V133" s="59"/>
      <c r="W133" s="59"/>
      <c r="X133" s="59"/>
      <c r="Y133" s="59"/>
      <c r="Z133" s="59"/>
      <c r="AA133" s="59"/>
      <c r="AB133" s="59"/>
      <c r="AC133" s="59"/>
      <c r="AD133" s="59"/>
      <c r="AE133" s="59"/>
      <c r="AF133" s="59"/>
      <c r="AG133" s="59"/>
      <c r="AH133" s="59"/>
      <c r="AI133" s="59"/>
      <c r="AJ133" s="59"/>
      <c r="AK133" s="59"/>
      <c r="AL133" s="59"/>
      <c r="AM133" s="59"/>
      <c r="AN133" s="59"/>
      <c r="AO133" s="59"/>
      <c r="AP133" s="59"/>
      <c r="AQ133" s="59"/>
      <c r="AR133" s="59"/>
      <c r="AS133" s="59"/>
      <c r="AT133" s="59"/>
      <c r="AU133" s="59"/>
      <c r="AV133" s="59"/>
      <c r="AW133" s="59"/>
      <c r="AX133" s="59"/>
      <c r="AY133" s="59"/>
      <c r="AZ133" s="59"/>
    </row>
    <row r="134" spans="1:52" x14ac:dyDescent="0.25">
      <c r="A134" s="59"/>
      <c r="B134" s="59"/>
      <c r="C134" s="59"/>
      <c r="D134" s="59"/>
      <c r="E134" s="59"/>
      <c r="F134" s="59"/>
      <c r="G134" s="59"/>
      <c r="H134" s="59"/>
      <c r="I134" s="59"/>
      <c r="J134" s="59"/>
      <c r="K134" s="59"/>
      <c r="L134" s="63"/>
      <c r="M134" s="59"/>
      <c r="N134" s="59"/>
      <c r="O134" s="59"/>
      <c r="P134" s="59"/>
      <c r="Q134" s="59"/>
      <c r="R134" s="59"/>
      <c r="S134" s="59"/>
      <c r="T134" s="59"/>
      <c r="U134" s="59"/>
      <c r="V134" s="59"/>
      <c r="W134" s="59"/>
      <c r="X134" s="59"/>
      <c r="Y134" s="59"/>
      <c r="Z134" s="59"/>
      <c r="AA134" s="59"/>
      <c r="AB134" s="59"/>
      <c r="AC134" s="59"/>
      <c r="AD134" s="59"/>
      <c r="AE134" s="59"/>
      <c r="AF134" s="59"/>
      <c r="AG134" s="59"/>
      <c r="AH134" s="59"/>
      <c r="AI134" s="59"/>
      <c r="AJ134" s="59"/>
      <c r="AK134" s="59"/>
      <c r="AL134" s="59"/>
      <c r="AM134" s="59"/>
      <c r="AN134" s="59"/>
      <c r="AO134" s="59"/>
      <c r="AP134" s="59"/>
      <c r="AQ134" s="59"/>
      <c r="AR134" s="59"/>
      <c r="AS134" s="59"/>
      <c r="AT134" s="59"/>
      <c r="AU134" s="59"/>
      <c r="AV134" s="59"/>
      <c r="AW134" s="59"/>
      <c r="AX134" s="59"/>
      <c r="AY134" s="59"/>
      <c r="AZ134" s="59"/>
    </row>
    <row r="135" spans="1:52" x14ac:dyDescent="0.25">
      <c r="A135" s="59"/>
      <c r="B135" s="59"/>
      <c r="C135" s="59"/>
      <c r="D135" s="59"/>
      <c r="E135" s="59"/>
      <c r="F135" s="59"/>
      <c r="G135" s="59"/>
      <c r="H135" s="59"/>
      <c r="I135" s="59"/>
      <c r="J135" s="59"/>
      <c r="K135" s="59"/>
      <c r="L135" s="63"/>
      <c r="M135" s="59"/>
      <c r="N135" s="59"/>
      <c r="O135" s="59"/>
      <c r="P135" s="59"/>
      <c r="Q135" s="59"/>
      <c r="R135" s="59"/>
      <c r="S135" s="59"/>
      <c r="T135" s="59"/>
      <c r="U135" s="59"/>
      <c r="V135" s="59"/>
      <c r="W135" s="59"/>
      <c r="X135" s="59"/>
      <c r="Y135" s="59"/>
      <c r="Z135" s="59"/>
      <c r="AA135" s="59"/>
      <c r="AB135" s="59"/>
      <c r="AC135" s="59"/>
      <c r="AD135" s="59"/>
      <c r="AE135" s="59"/>
      <c r="AF135" s="59"/>
      <c r="AG135" s="59"/>
      <c r="AH135" s="59"/>
      <c r="AI135" s="59"/>
      <c r="AJ135" s="59"/>
      <c r="AK135" s="59"/>
      <c r="AL135" s="59"/>
      <c r="AM135" s="59"/>
      <c r="AN135" s="59"/>
      <c r="AO135" s="59"/>
      <c r="AP135" s="59"/>
      <c r="AQ135" s="59"/>
      <c r="AR135" s="59"/>
      <c r="AS135" s="59"/>
      <c r="AT135" s="59"/>
      <c r="AU135" s="59"/>
      <c r="AV135" s="59"/>
      <c r="AW135" s="59"/>
      <c r="AX135" s="59"/>
      <c r="AY135" s="59"/>
      <c r="AZ135" s="59"/>
    </row>
    <row r="136" spans="1:52" x14ac:dyDescent="0.25">
      <c r="A136" s="59"/>
      <c r="B136" s="59"/>
      <c r="C136" s="59"/>
      <c r="D136" s="59"/>
      <c r="E136" s="59"/>
      <c r="F136" s="59"/>
      <c r="G136" s="59"/>
      <c r="H136" s="59"/>
      <c r="I136" s="59"/>
      <c r="J136" s="59"/>
      <c r="K136" s="59"/>
      <c r="L136" s="63"/>
      <c r="M136" s="59"/>
      <c r="N136" s="59"/>
      <c r="O136" s="59"/>
      <c r="P136" s="59"/>
      <c r="Q136" s="59"/>
      <c r="R136" s="59"/>
      <c r="S136" s="59"/>
      <c r="T136" s="59"/>
      <c r="U136" s="59"/>
      <c r="V136" s="59"/>
      <c r="W136" s="59"/>
      <c r="X136" s="59"/>
      <c r="Y136" s="59"/>
      <c r="Z136" s="59"/>
      <c r="AA136" s="59"/>
      <c r="AB136" s="59"/>
      <c r="AC136" s="59"/>
      <c r="AD136" s="59"/>
      <c r="AE136" s="59"/>
      <c r="AF136" s="59"/>
      <c r="AG136" s="59"/>
      <c r="AH136" s="59"/>
      <c r="AI136" s="59"/>
      <c r="AJ136" s="59"/>
      <c r="AK136" s="59"/>
      <c r="AL136" s="59"/>
      <c r="AM136" s="59"/>
      <c r="AN136" s="59"/>
      <c r="AO136" s="59"/>
      <c r="AP136" s="59"/>
      <c r="AQ136" s="59"/>
      <c r="AR136" s="59"/>
      <c r="AS136" s="59"/>
      <c r="AT136" s="59"/>
      <c r="AU136" s="59"/>
      <c r="AV136" s="59"/>
      <c r="AW136" s="59"/>
      <c r="AX136" s="59"/>
      <c r="AY136" s="59"/>
      <c r="AZ136" s="59"/>
    </row>
    <row r="137" spans="1:52" x14ac:dyDescent="0.25">
      <c r="A137" s="59"/>
      <c r="B137" s="59"/>
      <c r="C137" s="59"/>
      <c r="D137" s="59"/>
      <c r="E137" s="59"/>
      <c r="F137" s="59"/>
      <c r="G137" s="59"/>
      <c r="H137" s="59"/>
      <c r="I137" s="59"/>
      <c r="J137" s="59"/>
      <c r="K137" s="59"/>
      <c r="L137" s="63"/>
      <c r="M137" s="59"/>
      <c r="N137" s="59"/>
      <c r="O137" s="59"/>
      <c r="P137" s="59"/>
      <c r="Q137" s="59"/>
      <c r="R137" s="59"/>
      <c r="S137" s="59"/>
      <c r="T137" s="59"/>
      <c r="U137" s="59"/>
      <c r="V137" s="59"/>
      <c r="W137" s="59"/>
      <c r="X137" s="59"/>
      <c r="Y137" s="59"/>
      <c r="Z137" s="59"/>
      <c r="AA137" s="59"/>
      <c r="AB137" s="59"/>
      <c r="AC137" s="59"/>
      <c r="AD137" s="59"/>
      <c r="AE137" s="59"/>
      <c r="AF137" s="59"/>
      <c r="AG137" s="59"/>
      <c r="AH137" s="59"/>
      <c r="AI137" s="59"/>
      <c r="AJ137" s="59"/>
      <c r="AK137" s="59"/>
      <c r="AL137" s="59"/>
      <c r="AM137" s="59"/>
      <c r="AN137" s="59"/>
      <c r="AO137" s="59"/>
      <c r="AP137" s="59"/>
      <c r="AQ137" s="59"/>
      <c r="AR137" s="59"/>
      <c r="AS137" s="59"/>
      <c r="AT137" s="59"/>
      <c r="AU137" s="59"/>
      <c r="AV137" s="59"/>
      <c r="AW137" s="59"/>
      <c r="AX137" s="59"/>
      <c r="AY137" s="59"/>
      <c r="AZ137" s="59"/>
    </row>
    <row r="138" spans="1:52" x14ac:dyDescent="0.25">
      <c r="A138" s="59"/>
      <c r="B138" s="59"/>
      <c r="C138" s="59"/>
      <c r="D138" s="59"/>
      <c r="E138" s="59"/>
      <c r="F138" s="59"/>
      <c r="G138" s="59"/>
      <c r="H138" s="59"/>
      <c r="I138" s="59"/>
      <c r="J138" s="59"/>
      <c r="K138" s="59"/>
      <c r="L138" s="63"/>
      <c r="M138" s="59"/>
      <c r="N138" s="59"/>
      <c r="O138" s="59"/>
      <c r="P138" s="59"/>
      <c r="Q138" s="59"/>
      <c r="R138" s="59"/>
      <c r="S138" s="59"/>
      <c r="T138" s="59"/>
      <c r="U138" s="59"/>
      <c r="V138" s="59"/>
      <c r="W138" s="59"/>
      <c r="X138" s="59"/>
      <c r="Y138" s="59"/>
      <c r="Z138" s="59"/>
      <c r="AA138" s="59"/>
      <c r="AB138" s="59"/>
      <c r="AC138" s="59"/>
      <c r="AD138" s="59"/>
      <c r="AE138" s="59"/>
      <c r="AF138" s="59"/>
      <c r="AG138" s="59"/>
      <c r="AH138" s="59"/>
      <c r="AI138" s="59"/>
      <c r="AJ138" s="59"/>
      <c r="AK138" s="59"/>
      <c r="AL138" s="59"/>
      <c r="AM138" s="59"/>
      <c r="AN138" s="59"/>
      <c r="AO138" s="59"/>
      <c r="AP138" s="59"/>
      <c r="AQ138" s="59"/>
      <c r="AR138" s="59"/>
      <c r="AS138" s="59"/>
      <c r="AT138" s="59"/>
      <c r="AU138" s="59"/>
      <c r="AV138" s="59"/>
      <c r="AW138" s="59"/>
      <c r="AX138" s="59"/>
      <c r="AY138" s="59"/>
      <c r="AZ138" s="59"/>
    </row>
    <row r="139" spans="1:52" x14ac:dyDescent="0.25">
      <c r="A139" s="59"/>
      <c r="B139" s="59"/>
      <c r="C139" s="59"/>
      <c r="D139" s="59"/>
      <c r="E139" s="59"/>
      <c r="F139" s="59"/>
      <c r="G139" s="59"/>
      <c r="H139" s="59"/>
      <c r="I139" s="59"/>
      <c r="J139" s="59"/>
      <c r="K139" s="59"/>
      <c r="L139" s="63"/>
      <c r="M139" s="59"/>
      <c r="N139" s="59"/>
      <c r="O139" s="59"/>
      <c r="P139" s="59"/>
      <c r="Q139" s="59"/>
      <c r="R139" s="59"/>
      <c r="S139" s="59"/>
      <c r="T139" s="59"/>
      <c r="U139" s="59"/>
      <c r="V139" s="59"/>
      <c r="W139" s="59"/>
      <c r="X139" s="59"/>
      <c r="Y139" s="59"/>
      <c r="Z139" s="59"/>
      <c r="AA139" s="59"/>
      <c r="AB139" s="59"/>
      <c r="AC139" s="59"/>
      <c r="AD139" s="59"/>
      <c r="AE139" s="59"/>
      <c r="AF139" s="59"/>
      <c r="AG139" s="59"/>
      <c r="AH139" s="59"/>
      <c r="AI139" s="59"/>
      <c r="AJ139" s="59"/>
      <c r="AK139" s="59"/>
      <c r="AL139" s="59"/>
      <c r="AM139" s="59"/>
      <c r="AN139" s="59"/>
      <c r="AO139" s="59"/>
      <c r="AP139" s="59"/>
      <c r="AQ139" s="59"/>
      <c r="AR139" s="59"/>
      <c r="AS139" s="59"/>
      <c r="AT139" s="59"/>
      <c r="AU139" s="59"/>
      <c r="AV139" s="59"/>
      <c r="AW139" s="59"/>
      <c r="AX139" s="59"/>
      <c r="AY139" s="59"/>
      <c r="AZ139" s="59"/>
    </row>
    <row r="140" spans="1:52" x14ac:dyDescent="0.25">
      <c r="A140" s="59"/>
      <c r="B140" s="59"/>
      <c r="C140" s="59"/>
      <c r="D140" s="59"/>
      <c r="E140" s="59"/>
      <c r="F140" s="59"/>
      <c r="G140" s="59"/>
      <c r="H140" s="59"/>
      <c r="I140" s="59"/>
      <c r="J140" s="59"/>
      <c r="K140" s="59"/>
      <c r="L140" s="63"/>
      <c r="M140" s="59"/>
      <c r="N140" s="59"/>
      <c r="O140" s="59"/>
      <c r="P140" s="59"/>
      <c r="Q140" s="59"/>
      <c r="R140" s="59"/>
      <c r="S140" s="59"/>
      <c r="T140" s="59"/>
      <c r="U140" s="59"/>
      <c r="V140" s="59"/>
      <c r="W140" s="59"/>
      <c r="X140" s="59"/>
      <c r="Y140" s="59"/>
      <c r="Z140" s="59"/>
      <c r="AA140" s="59"/>
      <c r="AB140" s="59"/>
      <c r="AC140" s="59"/>
      <c r="AD140" s="59"/>
      <c r="AE140" s="59"/>
      <c r="AF140" s="59"/>
      <c r="AG140" s="59"/>
      <c r="AH140" s="59"/>
      <c r="AI140" s="59"/>
      <c r="AJ140" s="59"/>
      <c r="AK140" s="59"/>
      <c r="AL140" s="59"/>
      <c r="AM140" s="59"/>
      <c r="AN140" s="59"/>
      <c r="AO140" s="59"/>
      <c r="AP140" s="59"/>
      <c r="AQ140" s="59"/>
      <c r="AR140" s="59"/>
      <c r="AS140" s="59"/>
      <c r="AT140" s="59"/>
      <c r="AU140" s="59"/>
      <c r="AV140" s="59"/>
      <c r="AW140" s="59"/>
      <c r="AX140" s="59"/>
      <c r="AY140" s="59"/>
      <c r="AZ140" s="59"/>
    </row>
    <row r="141" spans="1:52" x14ac:dyDescent="0.25">
      <c r="A141" s="59"/>
      <c r="B141" s="59"/>
      <c r="C141" s="59"/>
      <c r="D141" s="59"/>
      <c r="E141" s="59"/>
      <c r="F141" s="59"/>
      <c r="G141" s="59"/>
      <c r="H141" s="59"/>
      <c r="I141" s="59"/>
      <c r="J141" s="59"/>
      <c r="K141" s="59"/>
      <c r="L141" s="63"/>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c r="AZ141" s="59"/>
    </row>
    <row r="142" spans="1:52" x14ac:dyDescent="0.25">
      <c r="A142" s="59"/>
      <c r="B142" s="59"/>
      <c r="C142" s="59"/>
      <c r="D142" s="59"/>
      <c r="E142" s="59"/>
      <c r="F142" s="59"/>
      <c r="G142" s="59"/>
      <c r="H142" s="59"/>
      <c r="I142" s="59"/>
      <c r="J142" s="59"/>
      <c r="K142" s="59"/>
      <c r="L142" s="63"/>
      <c r="M142" s="59"/>
      <c r="N142" s="59"/>
      <c r="O142" s="59"/>
      <c r="P142" s="59"/>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c r="AY142" s="59"/>
      <c r="AZ142" s="59"/>
    </row>
    <row r="143" spans="1:52" x14ac:dyDescent="0.25">
      <c r="A143" s="59"/>
      <c r="B143" s="59"/>
      <c r="C143" s="59"/>
      <c r="D143" s="59"/>
      <c r="E143" s="59"/>
      <c r="F143" s="59"/>
      <c r="G143" s="59"/>
      <c r="H143" s="59"/>
      <c r="I143" s="59"/>
      <c r="J143" s="59"/>
      <c r="K143" s="59"/>
      <c r="L143" s="63"/>
      <c r="M143" s="59"/>
      <c r="N143" s="59"/>
      <c r="O143" s="59"/>
      <c r="P143" s="59"/>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c r="AY143" s="59"/>
      <c r="AZ143" s="59"/>
    </row>
    <row r="144" spans="1:52" x14ac:dyDescent="0.25">
      <c r="A144" s="59"/>
      <c r="B144" s="59"/>
      <c r="C144" s="59"/>
      <c r="D144" s="59"/>
      <c r="E144" s="59"/>
      <c r="F144" s="59"/>
      <c r="G144" s="59"/>
      <c r="H144" s="59"/>
      <c r="I144" s="59"/>
      <c r="J144" s="59"/>
      <c r="K144" s="59"/>
      <c r="L144" s="63"/>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c r="AZ144" s="59"/>
    </row>
    <row r="145" spans="1:52" x14ac:dyDescent="0.25">
      <c r="A145" s="59"/>
      <c r="B145" s="59"/>
      <c r="C145" s="59"/>
      <c r="D145" s="59"/>
      <c r="E145" s="59"/>
      <c r="F145" s="59"/>
      <c r="G145" s="59"/>
      <c r="H145" s="59"/>
      <c r="I145" s="59"/>
      <c r="J145" s="59"/>
      <c r="K145" s="59"/>
      <c r="L145" s="63"/>
      <c r="M145" s="59"/>
      <c r="N145" s="59"/>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c r="AZ145" s="59"/>
    </row>
    <row r="146" spans="1:52" x14ac:dyDescent="0.25">
      <c r="A146" s="59"/>
      <c r="B146" s="59"/>
      <c r="C146" s="59"/>
      <c r="D146" s="59"/>
      <c r="E146" s="59"/>
      <c r="F146" s="59"/>
      <c r="G146" s="59"/>
      <c r="H146" s="59"/>
      <c r="I146" s="59"/>
      <c r="J146" s="59"/>
      <c r="K146" s="59"/>
      <c r="L146" s="63"/>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c r="AY146" s="59"/>
      <c r="AZ146" s="59"/>
    </row>
    <row r="147" spans="1:52" x14ac:dyDescent="0.25">
      <c r="A147" s="59"/>
      <c r="B147" s="59"/>
      <c r="C147" s="59"/>
      <c r="D147" s="59"/>
      <c r="E147" s="59"/>
      <c r="F147" s="59"/>
      <c r="G147" s="59"/>
      <c r="H147" s="59"/>
      <c r="I147" s="59"/>
      <c r="J147" s="59"/>
      <c r="K147" s="59"/>
      <c r="L147" s="63"/>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c r="AZ147" s="59"/>
    </row>
    <row r="148" spans="1:52" x14ac:dyDescent="0.25">
      <c r="A148" s="59"/>
      <c r="B148" s="59"/>
      <c r="C148" s="59"/>
      <c r="D148" s="59"/>
      <c r="E148" s="59"/>
      <c r="F148" s="59"/>
      <c r="G148" s="59"/>
      <c r="H148" s="59"/>
      <c r="I148" s="59"/>
      <c r="J148" s="59"/>
      <c r="K148" s="59"/>
      <c r="L148" s="63"/>
      <c r="M148" s="59"/>
      <c r="N148" s="59"/>
      <c r="O148" s="59"/>
      <c r="P148" s="59"/>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c r="AY148" s="59"/>
      <c r="AZ148" s="59"/>
    </row>
    <row r="149" spans="1:52" x14ac:dyDescent="0.25">
      <c r="A149" s="59"/>
      <c r="B149" s="59"/>
      <c r="C149" s="59"/>
      <c r="D149" s="59"/>
      <c r="E149" s="59"/>
      <c r="F149" s="59"/>
      <c r="G149" s="59"/>
      <c r="H149" s="59"/>
      <c r="I149" s="59"/>
      <c r="J149" s="59"/>
      <c r="K149" s="59"/>
      <c r="L149" s="63"/>
      <c r="M149" s="59"/>
      <c r="N149" s="59"/>
      <c r="O149" s="59"/>
      <c r="P149" s="5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c r="AY149" s="59"/>
      <c r="AZ149" s="59"/>
    </row>
    <row r="150" spans="1:52" x14ac:dyDescent="0.25">
      <c r="A150" s="59"/>
      <c r="B150" s="59"/>
      <c r="C150" s="59"/>
      <c r="D150" s="59"/>
      <c r="E150" s="59"/>
      <c r="F150" s="59"/>
      <c r="G150" s="59"/>
      <c r="H150" s="59"/>
      <c r="I150" s="59"/>
      <c r="J150" s="59"/>
      <c r="K150" s="59"/>
      <c r="L150" s="63"/>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c r="AY150" s="59"/>
      <c r="AZ150" s="59"/>
    </row>
    <row r="151" spans="1:52" x14ac:dyDescent="0.25">
      <c r="A151" s="59"/>
      <c r="B151" s="59"/>
      <c r="C151" s="59"/>
      <c r="D151" s="59"/>
      <c r="E151" s="59"/>
      <c r="F151" s="59"/>
      <c r="G151" s="59"/>
      <c r="H151" s="59"/>
      <c r="I151" s="59"/>
      <c r="J151" s="59"/>
      <c r="K151" s="59"/>
      <c r="L151" s="63"/>
      <c r="M151" s="59"/>
      <c r="N151" s="59"/>
      <c r="O151" s="59"/>
      <c r="P151" s="59"/>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c r="AY151" s="59"/>
      <c r="AZ151" s="59"/>
    </row>
    <row r="152" spans="1:52" x14ac:dyDescent="0.25">
      <c r="A152" s="59"/>
      <c r="B152" s="59"/>
      <c r="C152" s="59"/>
      <c r="D152" s="59"/>
      <c r="E152" s="59"/>
      <c r="F152" s="59"/>
      <c r="G152" s="59"/>
      <c r="H152" s="59"/>
      <c r="I152" s="59"/>
      <c r="J152" s="59"/>
      <c r="K152" s="59"/>
      <c r="L152" s="63"/>
      <c r="M152" s="59"/>
      <c r="N152" s="59"/>
      <c r="O152" s="59"/>
      <c r="P152" s="59"/>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c r="AY152" s="59"/>
      <c r="AZ152" s="59"/>
    </row>
    <row r="153" spans="1:52" x14ac:dyDescent="0.25">
      <c r="A153" s="59"/>
      <c r="B153" s="59"/>
      <c r="C153" s="59"/>
      <c r="D153" s="59"/>
      <c r="E153" s="59"/>
      <c r="F153" s="59"/>
      <c r="G153" s="59"/>
      <c r="H153" s="59"/>
      <c r="I153" s="59"/>
      <c r="J153" s="59"/>
      <c r="K153" s="59"/>
      <c r="L153" s="63"/>
      <c r="M153" s="59"/>
      <c r="N153" s="59"/>
      <c r="O153" s="59"/>
      <c r="P153" s="59"/>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c r="AY153" s="59"/>
      <c r="AZ153" s="59"/>
    </row>
    <row r="154" spans="1:52" x14ac:dyDescent="0.25">
      <c r="A154" s="59"/>
      <c r="B154" s="59"/>
      <c r="C154" s="59"/>
      <c r="D154" s="59"/>
      <c r="E154" s="59"/>
      <c r="F154" s="59"/>
      <c r="G154" s="59"/>
      <c r="H154" s="59"/>
      <c r="I154" s="59"/>
      <c r="J154" s="59"/>
      <c r="K154" s="59"/>
      <c r="L154" s="63"/>
      <c r="M154" s="59"/>
      <c r="N154" s="59"/>
      <c r="O154" s="59"/>
      <c r="P154" s="59"/>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c r="AY154" s="59"/>
      <c r="AZ154" s="59"/>
    </row>
    <row r="155" spans="1:52" x14ac:dyDescent="0.25">
      <c r="A155" s="59"/>
      <c r="B155" s="59"/>
      <c r="C155" s="59"/>
      <c r="D155" s="59"/>
      <c r="E155" s="59"/>
      <c r="F155" s="59"/>
      <c r="G155" s="59"/>
      <c r="H155" s="59"/>
      <c r="I155" s="59"/>
      <c r="J155" s="59"/>
      <c r="K155" s="59"/>
      <c r="L155" s="63"/>
      <c r="M155" s="59"/>
      <c r="N155" s="59"/>
      <c r="O155" s="59"/>
      <c r="P155" s="59"/>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c r="AY155" s="59"/>
      <c r="AZ155" s="59"/>
    </row>
    <row r="156" spans="1:52" x14ac:dyDescent="0.25">
      <c r="A156" s="59"/>
      <c r="B156" s="59"/>
      <c r="C156" s="59"/>
      <c r="D156" s="59"/>
      <c r="E156" s="59"/>
      <c r="F156" s="59"/>
      <c r="G156" s="59"/>
      <c r="H156" s="59"/>
      <c r="I156" s="59"/>
      <c r="J156" s="59"/>
      <c r="K156" s="59"/>
      <c r="L156" s="63"/>
      <c r="M156" s="59"/>
      <c r="N156" s="59"/>
      <c r="O156" s="59"/>
      <c r="P156" s="59"/>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c r="AY156" s="59"/>
      <c r="AZ156" s="59"/>
    </row>
    <row r="157" spans="1:52" x14ac:dyDescent="0.25">
      <c r="A157" s="59"/>
      <c r="B157" s="59"/>
      <c r="C157" s="59"/>
      <c r="D157" s="59"/>
      <c r="E157" s="59"/>
      <c r="F157" s="59"/>
      <c r="G157" s="59"/>
      <c r="H157" s="59"/>
      <c r="I157" s="59"/>
      <c r="J157" s="59"/>
      <c r="K157" s="59"/>
      <c r="L157" s="63"/>
      <c r="M157" s="59"/>
      <c r="N157" s="59"/>
      <c r="O157" s="59"/>
      <c r="P157" s="59"/>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c r="AY157" s="59"/>
      <c r="AZ157" s="59"/>
    </row>
    <row r="158" spans="1:52" x14ac:dyDescent="0.25">
      <c r="A158" s="59"/>
      <c r="B158" s="59"/>
      <c r="C158" s="59"/>
      <c r="D158" s="59"/>
      <c r="E158" s="59"/>
      <c r="F158" s="59"/>
      <c r="G158" s="59"/>
      <c r="H158" s="59"/>
      <c r="I158" s="59"/>
      <c r="J158" s="59"/>
      <c r="K158" s="59"/>
      <c r="L158" s="63"/>
      <c r="M158" s="59"/>
      <c r="N158" s="59"/>
      <c r="O158" s="59"/>
      <c r="P158" s="59"/>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c r="AY158" s="59"/>
      <c r="AZ158" s="59"/>
    </row>
    <row r="159" spans="1:52" x14ac:dyDescent="0.25">
      <c r="A159" s="59"/>
      <c r="B159" s="59"/>
      <c r="C159" s="59"/>
      <c r="D159" s="59"/>
      <c r="E159" s="59"/>
      <c r="F159" s="59"/>
      <c r="G159" s="59"/>
      <c r="H159" s="59"/>
      <c r="I159" s="59"/>
      <c r="J159" s="59"/>
      <c r="K159" s="59"/>
      <c r="L159" s="63"/>
      <c r="M159" s="59"/>
      <c r="N159" s="59"/>
      <c r="O159" s="59"/>
      <c r="P159" s="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c r="AY159" s="59"/>
      <c r="AZ159" s="59"/>
    </row>
    <row r="160" spans="1:52" x14ac:dyDescent="0.25">
      <c r="A160" s="59"/>
      <c r="B160" s="59"/>
      <c r="C160" s="59"/>
      <c r="D160" s="59"/>
      <c r="E160" s="59"/>
      <c r="F160" s="59"/>
      <c r="G160" s="59"/>
      <c r="H160" s="59"/>
      <c r="I160" s="59"/>
      <c r="J160" s="59"/>
      <c r="K160" s="59"/>
      <c r="L160" s="63"/>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c r="AY160" s="59"/>
      <c r="AZ160" s="59"/>
    </row>
    <row r="161" spans="1:52" x14ac:dyDescent="0.25">
      <c r="A161" s="59"/>
      <c r="B161" s="59"/>
      <c r="C161" s="59"/>
      <c r="D161" s="59"/>
      <c r="E161" s="59"/>
      <c r="F161" s="59"/>
      <c r="G161" s="59"/>
      <c r="H161" s="59"/>
      <c r="I161" s="59"/>
      <c r="J161" s="59"/>
      <c r="K161" s="59"/>
      <c r="L161" s="63"/>
      <c r="M161" s="59"/>
      <c r="N161" s="59"/>
      <c r="O161" s="59"/>
      <c r="P161" s="59"/>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c r="AY161" s="59"/>
      <c r="AZ161" s="59"/>
    </row>
    <row r="162" spans="1:52" x14ac:dyDescent="0.25">
      <c r="A162" s="59"/>
      <c r="B162" s="59"/>
      <c r="C162" s="59"/>
      <c r="D162" s="59"/>
      <c r="E162" s="59"/>
      <c r="F162" s="59"/>
      <c r="G162" s="59"/>
      <c r="H162" s="59"/>
      <c r="I162" s="59"/>
      <c r="J162" s="59"/>
      <c r="K162" s="59"/>
      <c r="L162" s="63"/>
      <c r="M162" s="59"/>
      <c r="N162" s="59"/>
      <c r="O162" s="59"/>
      <c r="P162" s="59"/>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c r="AY162" s="59"/>
      <c r="AZ162" s="59"/>
    </row>
    <row r="163" spans="1:52" x14ac:dyDescent="0.25">
      <c r="A163" s="59"/>
      <c r="B163" s="59"/>
      <c r="C163" s="59"/>
      <c r="D163" s="59"/>
      <c r="E163" s="59"/>
      <c r="F163" s="59"/>
      <c r="G163" s="59"/>
      <c r="H163" s="59"/>
      <c r="I163" s="59"/>
      <c r="J163" s="59"/>
      <c r="K163" s="59"/>
      <c r="L163" s="63"/>
      <c r="M163" s="59"/>
      <c r="N163" s="59"/>
      <c r="O163" s="59"/>
      <c r="P163" s="59"/>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c r="AY163" s="59"/>
      <c r="AZ163" s="59"/>
    </row>
    <row r="164" spans="1:52" x14ac:dyDescent="0.25">
      <c r="A164" s="59"/>
      <c r="B164" s="59"/>
      <c r="C164" s="59"/>
      <c r="D164" s="59"/>
      <c r="E164" s="59"/>
      <c r="F164" s="59"/>
      <c r="G164" s="59"/>
      <c r="H164" s="59"/>
      <c r="I164" s="59"/>
      <c r="J164" s="59"/>
      <c r="K164" s="59"/>
      <c r="L164" s="63"/>
      <c r="M164" s="59"/>
      <c r="N164" s="59"/>
      <c r="O164" s="59"/>
      <c r="P164" s="59"/>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c r="AY164" s="59"/>
      <c r="AZ164" s="59"/>
    </row>
    <row r="165" spans="1:52" x14ac:dyDescent="0.25">
      <c r="A165" s="59"/>
      <c r="B165" s="59"/>
      <c r="C165" s="59"/>
      <c r="D165" s="59"/>
      <c r="E165" s="59"/>
      <c r="F165" s="59"/>
      <c r="G165" s="59"/>
      <c r="H165" s="59"/>
      <c r="I165" s="59"/>
      <c r="J165" s="59"/>
      <c r="K165" s="59"/>
      <c r="L165" s="63"/>
      <c r="M165" s="59"/>
      <c r="N165" s="59"/>
      <c r="O165" s="59"/>
      <c r="P165" s="59"/>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c r="AZ165" s="59"/>
    </row>
    <row r="166" spans="1:52" x14ac:dyDescent="0.25">
      <c r="A166" s="59"/>
      <c r="B166" s="59"/>
      <c r="C166" s="59"/>
      <c r="D166" s="59"/>
      <c r="E166" s="59"/>
      <c r="F166" s="59"/>
      <c r="G166" s="59"/>
      <c r="H166" s="59"/>
      <c r="I166" s="59"/>
      <c r="J166" s="59"/>
      <c r="K166" s="59"/>
      <c r="L166" s="63"/>
      <c r="M166" s="59"/>
      <c r="N166" s="59"/>
      <c r="O166" s="59"/>
      <c r="P166" s="59"/>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c r="AY166" s="59"/>
      <c r="AZ166" s="59"/>
    </row>
    <row r="167" spans="1:52" x14ac:dyDescent="0.25">
      <c r="A167" s="59"/>
      <c r="B167" s="59"/>
      <c r="C167" s="59"/>
      <c r="D167" s="59"/>
      <c r="E167" s="59"/>
      <c r="F167" s="59"/>
      <c r="G167" s="59"/>
      <c r="H167" s="59"/>
      <c r="I167" s="59"/>
      <c r="J167" s="59"/>
      <c r="K167" s="59"/>
      <c r="L167" s="63"/>
      <c r="M167" s="59"/>
      <c r="N167" s="59"/>
      <c r="O167" s="59"/>
      <c r="P167" s="59"/>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c r="AY167" s="59"/>
      <c r="AZ167" s="59"/>
    </row>
    <row r="168" spans="1:52" x14ac:dyDescent="0.25">
      <c r="A168" s="59"/>
      <c r="B168" s="59"/>
      <c r="C168" s="59"/>
      <c r="D168" s="59"/>
      <c r="E168" s="59"/>
      <c r="F168" s="59"/>
      <c r="G168" s="59"/>
      <c r="H168" s="59"/>
      <c r="I168" s="59"/>
      <c r="J168" s="59"/>
      <c r="K168" s="59"/>
      <c r="L168" s="63"/>
      <c r="M168" s="59"/>
      <c r="N168" s="59"/>
      <c r="O168" s="59"/>
      <c r="P168" s="59"/>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c r="AY168" s="59"/>
      <c r="AZ168" s="59"/>
    </row>
    <row r="169" spans="1:52" x14ac:dyDescent="0.25">
      <c r="A169" s="59"/>
      <c r="B169" s="59"/>
      <c r="C169" s="59"/>
      <c r="D169" s="59"/>
      <c r="E169" s="59"/>
      <c r="F169" s="59"/>
      <c r="G169" s="59"/>
      <c r="H169" s="59"/>
      <c r="I169" s="59"/>
      <c r="J169" s="59"/>
      <c r="K169" s="59"/>
      <c r="L169" s="59"/>
      <c r="M169" s="59"/>
      <c r="N169" s="59"/>
      <c r="O169" s="59"/>
      <c r="P169" s="5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c r="AY169" s="59"/>
      <c r="AZ169" s="59"/>
    </row>
    <row r="170" spans="1:52" x14ac:dyDescent="0.25">
      <c r="A170" s="59"/>
      <c r="B170" s="59"/>
      <c r="C170" s="59"/>
      <c r="D170" s="59"/>
      <c r="E170" s="59"/>
      <c r="F170" s="59"/>
      <c r="G170" s="59"/>
      <c r="H170" s="59"/>
      <c r="I170" s="59"/>
      <c r="J170" s="59"/>
      <c r="K170" s="59"/>
      <c r="L170" s="59"/>
      <c r="M170" s="59"/>
      <c r="N170" s="59"/>
      <c r="O170" s="59"/>
      <c r="P170" s="59"/>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c r="AY170" s="59"/>
      <c r="AZ170" s="59"/>
    </row>
    <row r="171" spans="1:52" x14ac:dyDescent="0.25">
      <c r="A171" s="59"/>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c r="AY171" s="59"/>
      <c r="AZ171" s="59"/>
    </row>
    <row r="172" spans="1:52" x14ac:dyDescent="0.25">
      <c r="A172" s="59"/>
      <c r="B172" s="59"/>
      <c r="C172" s="59"/>
      <c r="D172" s="59"/>
      <c r="E172" s="59"/>
      <c r="F172" s="59"/>
      <c r="G172" s="59"/>
      <c r="H172" s="59"/>
      <c r="I172" s="59"/>
      <c r="J172" s="59"/>
      <c r="K172" s="59"/>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c r="AY172" s="59"/>
      <c r="AZ172" s="59"/>
    </row>
    <row r="173" spans="1:52" x14ac:dyDescent="0.25">
      <c r="A173" s="59"/>
      <c r="B173" s="59"/>
      <c r="C173" s="59"/>
      <c r="D173" s="59"/>
      <c r="E173" s="59"/>
      <c r="F173" s="59"/>
      <c r="G173" s="59"/>
      <c r="H173" s="59"/>
      <c r="I173" s="59"/>
      <c r="J173" s="59"/>
      <c r="K173" s="59"/>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c r="AZ173" s="59"/>
    </row>
    <row r="174" spans="1:52" x14ac:dyDescent="0.25">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c r="AZ174" s="59"/>
    </row>
  </sheetData>
  <mergeCells count="2">
    <mergeCell ref="A1:B1"/>
    <mergeCell ref="C1:N6"/>
  </mergeCells>
  <conditionalFormatting sqref="B3">
    <cfRule type="colorScale" priority="3">
      <colorScale>
        <cfvo type="num" val="0"/>
        <cfvo type="formula" val="$B$2/2"/>
        <cfvo type="formula" val="$B$2"/>
        <color rgb="FF63BE7B"/>
        <color rgb="FFFFEB84"/>
        <color rgb="FFF8696B"/>
      </colorScale>
    </cfRule>
  </conditionalFormatting>
  <conditionalFormatting sqref="B4">
    <cfRule type="dataBar" priority="4">
      <dataBar>
        <cfvo type="num" val="0"/>
        <cfvo type="num" val="100"/>
        <color rgb="FF63C384"/>
      </dataBar>
      <extLst>
        <ext xmlns:x14="http://schemas.microsoft.com/office/spreadsheetml/2009/9/main" uri="{B025F937-C7B1-47D3-B67F-A62EFF666E3E}">
          <x14:id>{66685344-9839-47EB-9F48-AD80950FA130}</x14:id>
        </ext>
      </extLst>
    </cfRule>
  </conditionalFormatting>
  <conditionalFormatting sqref="B5">
    <cfRule type="colorScale" priority="2">
      <colorScale>
        <cfvo type="formula" val="$B$2"/>
        <cfvo type="formula" val="$B$2/2"/>
        <cfvo type="num" val="0"/>
        <color rgb="FFF8696B"/>
        <color rgb="FFFFEB84"/>
        <color rgb="FF63BE7B"/>
      </colorScale>
    </cfRule>
  </conditionalFormatting>
  <conditionalFormatting sqref="B6:B8">
    <cfRule type="dataBar" priority="1">
      <dataBar>
        <cfvo type="num" val="0"/>
        <cfvo type="num" val="100"/>
        <color rgb="FF63C384"/>
      </dataBar>
      <extLst>
        <ext xmlns:x14="http://schemas.microsoft.com/office/spreadsheetml/2009/9/main" uri="{B025F937-C7B1-47D3-B67F-A62EFF666E3E}">
          <x14:id>{49705A2A-8967-40EA-8E50-1388ED0C231E}</x14:id>
        </ext>
      </extLst>
    </cfRule>
  </conditionalFormatting>
  <hyperlinks>
    <hyperlink ref="A1:B1" location="Menu!A1" display="Retour MENU" xr:uid="{91C3615F-4BBB-4342-B972-147B8F51E437}"/>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66685344-9839-47EB-9F48-AD80950FA130}">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49705A2A-8967-40EA-8E50-1388ED0C231E}">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B6:B8</xm:sqref>
        </x14:conditionalFormatting>
      </x14:conditionalFormatting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2CE1D-61F7-4ED8-B1E2-1F4CE329369C}">
  <sheetPr codeName="Feuil8">
    <tabColor rgb="FFFF0000"/>
  </sheetPr>
  <dimension ref="A1:S337"/>
  <sheetViews>
    <sheetView zoomScale="55" zoomScaleNormal="55" workbookViewId="0">
      <pane xSplit="2" ySplit="1" topLeftCell="C2" activePane="bottomRight" state="frozen"/>
      <selection pane="topRight" activeCell="B1" sqref="B1"/>
      <selection pane="bottomLeft" activeCell="A6" sqref="A6"/>
      <selection pane="bottomRight" activeCell="H18" sqref="H18:H49"/>
    </sheetView>
  </sheetViews>
  <sheetFormatPr baseColWidth="10" defaultRowHeight="15" x14ac:dyDescent="0.25"/>
  <cols>
    <col min="2" max="2" width="73.85546875" customWidth="1"/>
    <col min="3" max="3" width="86.140625" customWidth="1"/>
    <col min="4" max="4" width="13.7109375" customWidth="1"/>
    <col min="5" max="5" width="19" customWidth="1"/>
    <col min="6" max="6" width="15.140625" customWidth="1"/>
    <col min="7" max="7" width="19" customWidth="1"/>
    <col min="8" max="8" width="22.140625" customWidth="1"/>
    <col min="9" max="9" width="25.7109375" customWidth="1"/>
    <col min="10" max="10" width="15.5703125" customWidth="1"/>
    <col min="11" max="11" width="15.85546875" customWidth="1"/>
    <col min="12" max="12" width="14.140625" customWidth="1"/>
    <col min="13" max="13" width="18.5703125" customWidth="1"/>
    <col min="14" max="14" width="19.42578125" customWidth="1"/>
    <col min="15" max="15" width="17.140625" customWidth="1"/>
    <col min="16" max="16" width="21.140625" customWidth="1"/>
    <col min="17" max="18" width="20.7109375" customWidth="1"/>
    <col min="19" max="19" width="40.85546875" customWidth="1"/>
  </cols>
  <sheetData>
    <row r="1" spans="1:19" ht="18.75" x14ac:dyDescent="0.25">
      <c r="B1" s="54" t="s">
        <v>45</v>
      </c>
      <c r="C1" s="55" t="s">
        <v>19</v>
      </c>
      <c r="D1" s="55" t="s">
        <v>23</v>
      </c>
      <c r="E1" s="55" t="s">
        <v>29</v>
      </c>
      <c r="F1" s="55" t="s">
        <v>18</v>
      </c>
      <c r="G1" s="55" t="s">
        <v>27</v>
      </c>
      <c r="H1" s="55" t="s">
        <v>10</v>
      </c>
      <c r="I1" s="55" t="s">
        <v>11</v>
      </c>
      <c r="J1" s="55" t="s">
        <v>12</v>
      </c>
      <c r="K1" s="55" t="s">
        <v>13</v>
      </c>
      <c r="L1" s="55" t="s">
        <v>14</v>
      </c>
      <c r="M1" s="55" t="s">
        <v>15</v>
      </c>
      <c r="N1" s="55" t="s">
        <v>110</v>
      </c>
      <c r="O1" s="55" t="s">
        <v>111</v>
      </c>
      <c r="P1" s="55" t="s">
        <v>112</v>
      </c>
      <c r="Q1" s="55" t="s">
        <v>113</v>
      </c>
      <c r="R1" s="55" t="s">
        <v>115</v>
      </c>
      <c r="S1" s="56" t="s">
        <v>114</v>
      </c>
    </row>
    <row r="2" spans="1:19" ht="45.75" customHeight="1" x14ac:dyDescent="0.25">
      <c r="A2" s="58"/>
      <c r="B2" s="11" t="s">
        <v>0</v>
      </c>
      <c r="C2" s="21"/>
      <c r="D2" s="21"/>
      <c r="E2" s="22"/>
      <c r="F2" s="22"/>
      <c r="G2" s="22"/>
      <c r="H2" s="289" t="s">
        <v>16</v>
      </c>
      <c r="I2" s="295" t="s">
        <v>17</v>
      </c>
      <c r="J2" s="289" t="s">
        <v>38</v>
      </c>
      <c r="K2" s="289" t="s">
        <v>55</v>
      </c>
      <c r="L2" s="304"/>
      <c r="M2" s="304"/>
      <c r="N2" s="304"/>
      <c r="O2" s="304"/>
      <c r="P2" s="304"/>
      <c r="Q2" s="304"/>
      <c r="R2" s="316" t="s">
        <v>0</v>
      </c>
      <c r="S2" s="328"/>
    </row>
    <row r="3" spans="1:19" x14ac:dyDescent="0.25">
      <c r="A3" s="58"/>
      <c r="B3" s="4" t="s">
        <v>24</v>
      </c>
      <c r="C3" s="23"/>
      <c r="D3" s="23"/>
      <c r="E3" s="24"/>
      <c r="F3" s="24"/>
      <c r="G3" s="24"/>
      <c r="H3" s="290"/>
      <c r="I3" s="296"/>
      <c r="J3" s="290"/>
      <c r="K3" s="290"/>
      <c r="L3" s="305"/>
      <c r="M3" s="305"/>
      <c r="N3" s="305"/>
      <c r="O3" s="305"/>
      <c r="P3" s="305"/>
      <c r="Q3" s="305"/>
      <c r="R3" s="317"/>
      <c r="S3" s="329"/>
    </row>
    <row r="4" spans="1:19" x14ac:dyDescent="0.25">
      <c r="A4" s="58"/>
      <c r="B4" s="4"/>
      <c r="C4" s="5" t="s">
        <v>20</v>
      </c>
      <c r="D4" s="5">
        <v>1</v>
      </c>
      <c r="E4" s="6">
        <v>5914.42</v>
      </c>
      <c r="F4" s="6">
        <f>D4*E4</f>
        <v>5914.42</v>
      </c>
      <c r="G4" s="6">
        <f>(F4*0.2)+F4</f>
        <v>7097.3040000000001</v>
      </c>
      <c r="H4" s="290"/>
      <c r="I4" s="296"/>
      <c r="J4" s="290"/>
      <c r="K4" s="290"/>
      <c r="L4" s="305"/>
      <c r="M4" s="305"/>
      <c r="N4" s="305"/>
      <c r="O4" s="305"/>
      <c r="P4" s="305"/>
      <c r="Q4" s="305"/>
      <c r="R4" s="317"/>
      <c r="S4" s="329"/>
    </row>
    <row r="5" spans="1:19" x14ac:dyDescent="0.25">
      <c r="A5" s="58"/>
      <c r="B5" s="7"/>
      <c r="C5" s="5" t="s">
        <v>21</v>
      </c>
      <c r="D5" s="5">
        <v>3</v>
      </c>
      <c r="E5" s="6">
        <v>694.78</v>
      </c>
      <c r="F5" s="6">
        <f>D5*E5</f>
        <v>2084.34</v>
      </c>
      <c r="G5" s="6">
        <f>(F5*0.2)+F5</f>
        <v>2501.2080000000001</v>
      </c>
      <c r="H5" s="290"/>
      <c r="I5" s="296"/>
      <c r="J5" s="290"/>
      <c r="K5" s="290"/>
      <c r="L5" s="305"/>
      <c r="M5" s="305"/>
      <c r="N5" s="305"/>
      <c r="O5" s="305"/>
      <c r="P5" s="305"/>
      <c r="Q5" s="305"/>
      <c r="R5" s="317"/>
      <c r="S5" s="329"/>
    </row>
    <row r="6" spans="1:19" x14ac:dyDescent="0.25">
      <c r="A6" s="58"/>
      <c r="B6" s="7"/>
      <c r="C6" s="5" t="s">
        <v>22</v>
      </c>
      <c r="D6" s="5">
        <v>2</v>
      </c>
      <c r="E6" s="6">
        <v>574.69000000000005</v>
      </c>
      <c r="F6" s="6">
        <f>D6*E6</f>
        <v>1149.3800000000001</v>
      </c>
      <c r="G6" s="6">
        <f>(F6*0.2)+F6</f>
        <v>1379.2560000000001</v>
      </c>
      <c r="H6" s="290"/>
      <c r="I6" s="296"/>
      <c r="J6" s="290"/>
      <c r="K6" s="290"/>
      <c r="L6" s="305"/>
      <c r="M6" s="305"/>
      <c r="N6" s="305"/>
      <c r="O6" s="305"/>
      <c r="P6" s="305"/>
      <c r="Q6" s="305"/>
      <c r="R6" s="317"/>
      <c r="S6" s="329"/>
    </row>
    <row r="7" spans="1:19" x14ac:dyDescent="0.25">
      <c r="A7" s="58"/>
      <c r="B7" s="4" t="s">
        <v>25</v>
      </c>
      <c r="C7" s="23"/>
      <c r="D7" s="23"/>
      <c r="E7" s="24"/>
      <c r="F7" s="24"/>
      <c r="G7" s="24"/>
      <c r="H7" s="290"/>
      <c r="I7" s="296"/>
      <c r="J7" s="290"/>
      <c r="K7" s="290"/>
      <c r="L7" s="305"/>
      <c r="M7" s="305"/>
      <c r="N7" s="305"/>
      <c r="O7" s="305"/>
      <c r="P7" s="305"/>
      <c r="Q7" s="305"/>
      <c r="R7" s="317"/>
      <c r="S7" s="329"/>
    </row>
    <row r="8" spans="1:19" x14ac:dyDescent="0.25">
      <c r="A8" s="58"/>
      <c r="B8" s="4"/>
      <c r="C8" s="5" t="s">
        <v>26</v>
      </c>
      <c r="D8" s="5">
        <v>35</v>
      </c>
      <c r="E8" s="6">
        <v>1735</v>
      </c>
      <c r="F8" s="6">
        <f>D8*E8</f>
        <v>60725</v>
      </c>
      <c r="G8" s="6">
        <f>(F8*0.2)+F8</f>
        <v>72870</v>
      </c>
      <c r="H8" s="290"/>
      <c r="I8" s="296"/>
      <c r="J8" s="290"/>
      <c r="K8" s="290"/>
      <c r="L8" s="305"/>
      <c r="M8" s="305"/>
      <c r="N8" s="305"/>
      <c r="O8" s="305"/>
      <c r="P8" s="305"/>
      <c r="Q8" s="305"/>
      <c r="R8" s="317"/>
      <c r="S8" s="329"/>
    </row>
    <row r="9" spans="1:19" x14ac:dyDescent="0.25">
      <c r="A9" s="58"/>
      <c r="B9" s="292" t="s">
        <v>36</v>
      </c>
      <c r="C9" s="315"/>
      <c r="D9" s="315"/>
      <c r="E9" s="315"/>
      <c r="F9" s="6">
        <f>F4+F5+F6+F8</f>
        <v>69873.14</v>
      </c>
      <c r="G9" s="6">
        <f>(F9*0.2)+F9</f>
        <v>83847.767999999996</v>
      </c>
      <c r="H9" s="290"/>
      <c r="I9" s="296"/>
      <c r="J9" s="290"/>
      <c r="K9" s="290"/>
      <c r="L9" s="305"/>
      <c r="M9" s="305"/>
      <c r="N9" s="305"/>
      <c r="O9" s="305"/>
      <c r="P9" s="305"/>
      <c r="Q9" s="305"/>
      <c r="R9" s="317"/>
      <c r="S9" s="329"/>
    </row>
    <row r="10" spans="1:19" x14ac:dyDescent="0.25">
      <c r="A10" s="58"/>
      <c r="B10" s="4" t="s">
        <v>30</v>
      </c>
      <c r="C10" s="23"/>
      <c r="D10" s="23"/>
      <c r="E10" s="24"/>
      <c r="F10" s="24"/>
      <c r="G10" s="24"/>
      <c r="H10" s="290"/>
      <c r="I10" s="296"/>
      <c r="J10" s="290"/>
      <c r="K10" s="290"/>
      <c r="L10" s="305"/>
      <c r="M10" s="305"/>
      <c r="N10" s="305"/>
      <c r="O10" s="305"/>
      <c r="P10" s="305"/>
      <c r="Q10" s="305"/>
      <c r="R10" s="317"/>
      <c r="S10" s="329"/>
    </row>
    <row r="11" spans="1:19" x14ac:dyDescent="0.25">
      <c r="A11" s="58"/>
      <c r="B11" s="4"/>
      <c r="C11" s="5" t="s">
        <v>31</v>
      </c>
      <c r="D11" s="5">
        <v>1</v>
      </c>
      <c r="E11" s="6">
        <v>4243.97</v>
      </c>
      <c r="F11" s="6">
        <f t="shared" ref="F11" si="0">D11*E11</f>
        <v>4243.97</v>
      </c>
      <c r="G11" s="6">
        <f t="shared" ref="G11:G179" si="1">(F11*0.2)+F11</f>
        <v>5092.7640000000001</v>
      </c>
      <c r="H11" s="290"/>
      <c r="I11" s="296"/>
      <c r="J11" s="290"/>
      <c r="K11" s="290"/>
      <c r="L11" s="305"/>
      <c r="M11" s="305"/>
      <c r="N11" s="305"/>
      <c r="O11" s="305"/>
      <c r="P11" s="305"/>
      <c r="Q11" s="305"/>
      <c r="R11" s="317"/>
      <c r="S11" s="329"/>
    </row>
    <row r="12" spans="1:19" x14ac:dyDescent="0.25">
      <c r="A12" s="58"/>
      <c r="B12" s="7"/>
      <c r="C12" s="5" t="s">
        <v>32</v>
      </c>
      <c r="D12" s="5">
        <v>3</v>
      </c>
      <c r="E12" s="6">
        <v>565.27</v>
      </c>
      <c r="F12" s="6">
        <f t="shared" ref="F12:F178" si="2">D12*E12</f>
        <v>1695.81</v>
      </c>
      <c r="G12" s="6">
        <f t="shared" si="1"/>
        <v>2034.972</v>
      </c>
      <c r="H12" s="290"/>
      <c r="I12" s="296"/>
      <c r="J12" s="290"/>
      <c r="K12" s="290"/>
      <c r="L12" s="305"/>
      <c r="M12" s="305"/>
      <c r="N12" s="305"/>
      <c r="O12" s="305"/>
      <c r="P12" s="305"/>
      <c r="Q12" s="305"/>
      <c r="R12" s="317"/>
      <c r="S12" s="329"/>
    </row>
    <row r="13" spans="1:19" x14ac:dyDescent="0.25">
      <c r="A13" s="58"/>
      <c r="B13" s="7"/>
      <c r="C13" s="5" t="s">
        <v>33</v>
      </c>
      <c r="D13" s="5">
        <v>13</v>
      </c>
      <c r="E13" s="6">
        <v>565.27</v>
      </c>
      <c r="F13" s="6">
        <f t="shared" si="2"/>
        <v>7348.51</v>
      </c>
      <c r="G13" s="6">
        <f t="shared" si="1"/>
        <v>8818.2119999999995</v>
      </c>
      <c r="H13" s="290"/>
      <c r="I13" s="296"/>
      <c r="J13" s="290"/>
      <c r="K13" s="290"/>
      <c r="L13" s="305"/>
      <c r="M13" s="305"/>
      <c r="N13" s="305"/>
      <c r="O13" s="305"/>
      <c r="P13" s="305"/>
      <c r="Q13" s="305"/>
      <c r="R13" s="317"/>
      <c r="S13" s="329"/>
    </row>
    <row r="14" spans="1:19" x14ac:dyDescent="0.25">
      <c r="A14" s="58"/>
      <c r="B14" s="7"/>
      <c r="C14" s="5" t="s">
        <v>34</v>
      </c>
      <c r="D14" s="5">
        <v>18</v>
      </c>
      <c r="E14" s="6">
        <v>565.27</v>
      </c>
      <c r="F14" s="6">
        <f t="shared" si="2"/>
        <v>10174.86</v>
      </c>
      <c r="G14" s="6">
        <f t="shared" si="1"/>
        <v>12209.832</v>
      </c>
      <c r="H14" s="290"/>
      <c r="I14" s="296"/>
      <c r="J14" s="290"/>
      <c r="K14" s="290"/>
      <c r="L14" s="305"/>
      <c r="M14" s="305"/>
      <c r="N14" s="305"/>
      <c r="O14" s="305"/>
      <c r="P14" s="305"/>
      <c r="Q14" s="305"/>
      <c r="R14" s="317"/>
      <c r="S14" s="329"/>
    </row>
    <row r="15" spans="1:19" x14ac:dyDescent="0.25">
      <c r="A15" s="58"/>
      <c r="B15" s="7"/>
      <c r="C15" s="5" t="s">
        <v>35</v>
      </c>
      <c r="D15" s="5">
        <v>9</v>
      </c>
      <c r="E15" s="6">
        <v>565.27</v>
      </c>
      <c r="F15" s="6">
        <f t="shared" si="2"/>
        <v>5087.43</v>
      </c>
      <c r="G15" s="6">
        <f t="shared" si="1"/>
        <v>6104.9160000000002</v>
      </c>
      <c r="H15" s="290"/>
      <c r="I15" s="296"/>
      <c r="J15" s="290"/>
      <c r="K15" s="290"/>
      <c r="L15" s="305"/>
      <c r="M15" s="305"/>
      <c r="N15" s="305"/>
      <c r="O15" s="305"/>
      <c r="P15" s="305"/>
      <c r="Q15" s="305"/>
      <c r="R15" s="317"/>
      <c r="S15" s="329"/>
    </row>
    <row r="16" spans="1:19" x14ac:dyDescent="0.25">
      <c r="A16" s="58"/>
      <c r="B16" s="292" t="s">
        <v>36</v>
      </c>
      <c r="C16" s="315"/>
      <c r="D16" s="315"/>
      <c r="E16" s="315"/>
      <c r="F16" s="6">
        <f>F11+F12+F13+F14+F15</f>
        <v>28550.58</v>
      </c>
      <c r="G16" s="6">
        <f t="shared" si="1"/>
        <v>34260.696000000004</v>
      </c>
      <c r="H16" s="290"/>
      <c r="I16" s="296"/>
      <c r="J16" s="290"/>
      <c r="K16" s="290"/>
      <c r="L16" s="305"/>
      <c r="M16" s="305"/>
      <c r="N16" s="305"/>
      <c r="O16" s="305"/>
      <c r="P16" s="305"/>
      <c r="Q16" s="305"/>
      <c r="R16" s="317"/>
      <c r="S16" s="329"/>
    </row>
    <row r="17" spans="1:19" x14ac:dyDescent="0.25">
      <c r="A17" s="58"/>
      <c r="B17" s="287" t="s">
        <v>37</v>
      </c>
      <c r="C17" s="288"/>
      <c r="D17" s="288"/>
      <c r="E17" s="288"/>
      <c r="F17" s="9">
        <f>F9+F16</f>
        <v>98423.72</v>
      </c>
      <c r="G17" s="9">
        <f>(F17*0.2)+F17</f>
        <v>118108.46400000001</v>
      </c>
      <c r="H17" s="291"/>
      <c r="I17" s="297"/>
      <c r="J17" s="291"/>
      <c r="K17" s="291"/>
      <c r="L17" s="306"/>
      <c r="M17" s="306"/>
      <c r="N17" s="306"/>
      <c r="O17" s="306"/>
      <c r="P17" s="306"/>
      <c r="Q17" s="306"/>
      <c r="R17" s="318"/>
      <c r="S17" s="330"/>
    </row>
    <row r="18" spans="1:19" ht="36.75" customHeight="1" x14ac:dyDescent="0.25">
      <c r="A18" s="362"/>
      <c r="B18" s="25" t="s">
        <v>1</v>
      </c>
      <c r="C18" s="26"/>
      <c r="D18" s="26"/>
      <c r="E18" s="27"/>
      <c r="F18" s="24"/>
      <c r="G18" s="24"/>
      <c r="H18" s="290" t="s">
        <v>40</v>
      </c>
      <c r="I18" s="296" t="s">
        <v>39</v>
      </c>
      <c r="J18" s="290" t="s">
        <v>38</v>
      </c>
      <c r="K18" s="290" t="s">
        <v>55</v>
      </c>
      <c r="L18" s="305"/>
      <c r="M18" s="305"/>
      <c r="N18" s="305"/>
      <c r="O18" s="305"/>
      <c r="P18" s="319"/>
      <c r="Q18" s="319"/>
      <c r="R18" s="321" t="s">
        <v>0</v>
      </c>
      <c r="S18" s="323"/>
    </row>
    <row r="19" spans="1:19" x14ac:dyDescent="0.25">
      <c r="A19" s="362"/>
      <c r="B19" s="4" t="s">
        <v>41</v>
      </c>
      <c r="C19" s="23"/>
      <c r="D19" s="23"/>
      <c r="E19" s="24"/>
      <c r="F19" s="24"/>
      <c r="G19" s="24"/>
      <c r="H19" s="290"/>
      <c r="I19" s="296"/>
      <c r="J19" s="290"/>
      <c r="K19" s="290"/>
      <c r="L19" s="305"/>
      <c r="M19" s="305"/>
      <c r="N19" s="305"/>
      <c r="O19" s="305"/>
      <c r="P19" s="319"/>
      <c r="Q19" s="319"/>
      <c r="R19" s="321"/>
      <c r="S19" s="323"/>
    </row>
    <row r="20" spans="1:19" x14ac:dyDescent="0.25">
      <c r="A20" s="362"/>
      <c r="B20" s="4" t="s">
        <v>42</v>
      </c>
      <c r="C20" s="23"/>
      <c r="D20" s="23"/>
      <c r="E20" s="24"/>
      <c r="F20" s="24"/>
      <c r="G20" s="24"/>
      <c r="H20" s="290"/>
      <c r="I20" s="296"/>
      <c r="J20" s="290"/>
      <c r="K20" s="290"/>
      <c r="L20" s="305"/>
      <c r="M20" s="305"/>
      <c r="N20" s="305"/>
      <c r="O20" s="305"/>
      <c r="P20" s="319"/>
      <c r="Q20" s="319"/>
      <c r="R20" s="321"/>
      <c r="S20" s="323"/>
    </row>
    <row r="21" spans="1:19" x14ac:dyDescent="0.25">
      <c r="A21" s="362"/>
      <c r="B21" s="7"/>
      <c r="C21" s="5" t="s">
        <v>26</v>
      </c>
      <c r="D21" s="5">
        <v>1</v>
      </c>
      <c r="E21" s="6">
        <v>1735</v>
      </c>
      <c r="F21" s="6">
        <f t="shared" ref="F21:F32" si="3">D21*E21</f>
        <v>1735</v>
      </c>
      <c r="G21" s="6">
        <f t="shared" si="1"/>
        <v>2082</v>
      </c>
      <c r="H21" s="290"/>
      <c r="I21" s="296"/>
      <c r="J21" s="290"/>
      <c r="K21" s="290"/>
      <c r="L21" s="305"/>
      <c r="M21" s="305"/>
      <c r="N21" s="305"/>
      <c r="O21" s="305"/>
      <c r="P21" s="319"/>
      <c r="Q21" s="319"/>
      <c r="R21" s="321"/>
      <c r="S21" s="323"/>
    </row>
    <row r="22" spans="1:19" x14ac:dyDescent="0.25">
      <c r="A22" s="362"/>
      <c r="B22" s="7"/>
      <c r="C22" s="5" t="s">
        <v>43</v>
      </c>
      <c r="D22" s="5">
        <v>2</v>
      </c>
      <c r="E22" s="6">
        <v>565.27</v>
      </c>
      <c r="F22" s="6">
        <f t="shared" si="3"/>
        <v>1130.54</v>
      </c>
      <c r="G22" s="6">
        <f t="shared" si="1"/>
        <v>1356.6479999999999</v>
      </c>
      <c r="H22" s="290"/>
      <c r="I22" s="296"/>
      <c r="J22" s="290"/>
      <c r="K22" s="290"/>
      <c r="L22" s="305"/>
      <c r="M22" s="305"/>
      <c r="N22" s="305"/>
      <c r="O22" s="305"/>
      <c r="P22" s="319"/>
      <c r="Q22" s="319"/>
      <c r="R22" s="321"/>
      <c r="S22" s="323"/>
    </row>
    <row r="23" spans="1:19" x14ac:dyDescent="0.25">
      <c r="A23" s="362"/>
      <c r="B23" s="292" t="s">
        <v>36</v>
      </c>
      <c r="C23" s="293"/>
      <c r="D23" s="293"/>
      <c r="E23" s="293"/>
      <c r="F23" s="6">
        <f>F21+F22</f>
        <v>2865.54</v>
      </c>
      <c r="G23" s="6">
        <f t="shared" si="1"/>
        <v>3438.6480000000001</v>
      </c>
      <c r="H23" s="290"/>
      <c r="I23" s="296"/>
      <c r="J23" s="290"/>
      <c r="K23" s="290"/>
      <c r="L23" s="305"/>
      <c r="M23" s="305"/>
      <c r="N23" s="305"/>
      <c r="O23" s="305"/>
      <c r="P23" s="319"/>
      <c r="Q23" s="319"/>
      <c r="R23" s="321"/>
      <c r="S23" s="323"/>
    </row>
    <row r="24" spans="1:19" x14ac:dyDescent="0.25">
      <c r="A24" s="362"/>
      <c r="B24" s="4" t="s">
        <v>44</v>
      </c>
      <c r="C24" s="23"/>
      <c r="D24" s="23"/>
      <c r="E24" s="24"/>
      <c r="F24" s="24"/>
      <c r="G24" s="24"/>
      <c r="H24" s="290"/>
      <c r="I24" s="296"/>
      <c r="J24" s="290"/>
      <c r="K24" s="290"/>
      <c r="L24" s="305"/>
      <c r="M24" s="305"/>
      <c r="N24" s="305"/>
      <c r="O24" s="305"/>
      <c r="P24" s="319"/>
      <c r="Q24" s="319"/>
      <c r="R24" s="321"/>
      <c r="S24" s="323"/>
    </row>
    <row r="25" spans="1:19" x14ac:dyDescent="0.25">
      <c r="A25" s="362"/>
      <c r="B25" s="7"/>
      <c r="C25" s="5" t="s">
        <v>26</v>
      </c>
      <c r="D25" s="5">
        <v>1</v>
      </c>
      <c r="E25" s="6">
        <v>1735</v>
      </c>
      <c r="F25" s="6">
        <f t="shared" si="3"/>
        <v>1735</v>
      </c>
      <c r="G25" s="6">
        <f t="shared" si="1"/>
        <v>2082</v>
      </c>
      <c r="H25" s="290"/>
      <c r="I25" s="296"/>
      <c r="J25" s="290"/>
      <c r="K25" s="290"/>
      <c r="L25" s="305"/>
      <c r="M25" s="305"/>
      <c r="N25" s="305"/>
      <c r="O25" s="305"/>
      <c r="P25" s="319"/>
      <c r="Q25" s="319"/>
      <c r="R25" s="321"/>
      <c r="S25" s="323"/>
    </row>
    <row r="26" spans="1:19" x14ac:dyDescent="0.25">
      <c r="A26" s="362"/>
      <c r="B26" s="7"/>
      <c r="C26" s="5" t="s">
        <v>43</v>
      </c>
      <c r="D26" s="5">
        <v>2</v>
      </c>
      <c r="E26" s="6">
        <v>565.27</v>
      </c>
      <c r="F26" s="6">
        <f t="shared" si="3"/>
        <v>1130.54</v>
      </c>
      <c r="G26" s="6">
        <f t="shared" si="1"/>
        <v>1356.6479999999999</v>
      </c>
      <c r="H26" s="290"/>
      <c r="I26" s="296"/>
      <c r="J26" s="290"/>
      <c r="K26" s="290"/>
      <c r="L26" s="305"/>
      <c r="M26" s="305"/>
      <c r="N26" s="305"/>
      <c r="O26" s="305"/>
      <c r="P26" s="319"/>
      <c r="Q26" s="319"/>
      <c r="R26" s="321"/>
      <c r="S26" s="323"/>
    </row>
    <row r="27" spans="1:19" x14ac:dyDescent="0.25">
      <c r="A27" s="362"/>
      <c r="B27" s="292" t="s">
        <v>36</v>
      </c>
      <c r="C27" s="293"/>
      <c r="D27" s="293"/>
      <c r="E27" s="293"/>
      <c r="F27" s="6">
        <f>F25+F26</f>
        <v>2865.54</v>
      </c>
      <c r="G27" s="6">
        <f t="shared" si="1"/>
        <v>3438.6480000000001</v>
      </c>
      <c r="H27" s="290"/>
      <c r="I27" s="296"/>
      <c r="J27" s="290"/>
      <c r="K27" s="290"/>
      <c r="L27" s="305"/>
      <c r="M27" s="305"/>
      <c r="N27" s="305"/>
      <c r="O27" s="305"/>
      <c r="P27" s="319"/>
      <c r="Q27" s="319"/>
      <c r="R27" s="321"/>
      <c r="S27" s="323"/>
    </row>
    <row r="28" spans="1:19" x14ac:dyDescent="0.25">
      <c r="A28" s="362"/>
      <c r="B28" s="4" t="s">
        <v>46</v>
      </c>
      <c r="C28" s="23"/>
      <c r="D28" s="23"/>
      <c r="E28" s="24"/>
      <c r="F28" s="24"/>
      <c r="G28" s="24"/>
      <c r="H28" s="290"/>
      <c r="I28" s="296"/>
      <c r="J28" s="290"/>
      <c r="K28" s="290"/>
      <c r="L28" s="305"/>
      <c r="M28" s="305"/>
      <c r="N28" s="305"/>
      <c r="O28" s="305"/>
      <c r="P28" s="319"/>
      <c r="Q28" s="319"/>
      <c r="R28" s="321"/>
      <c r="S28" s="323"/>
    </row>
    <row r="29" spans="1:19" ht="33.75" customHeight="1" x14ac:dyDescent="0.25">
      <c r="A29" s="362"/>
      <c r="B29" s="10" t="s">
        <v>47</v>
      </c>
      <c r="C29" s="23"/>
      <c r="D29" s="23"/>
      <c r="E29" s="24"/>
      <c r="F29" s="24"/>
      <c r="G29" s="24"/>
      <c r="H29" s="290"/>
      <c r="I29" s="296"/>
      <c r="J29" s="290"/>
      <c r="K29" s="290"/>
      <c r="L29" s="305"/>
      <c r="M29" s="305"/>
      <c r="N29" s="305"/>
      <c r="O29" s="305"/>
      <c r="P29" s="319"/>
      <c r="Q29" s="319"/>
      <c r="R29" s="321"/>
      <c r="S29" s="323"/>
    </row>
    <row r="30" spans="1:19" x14ac:dyDescent="0.25">
      <c r="A30" s="362"/>
      <c r="B30" s="7"/>
      <c r="C30" s="5" t="s">
        <v>26</v>
      </c>
      <c r="D30" s="5">
        <v>1</v>
      </c>
      <c r="E30" s="6">
        <v>1735</v>
      </c>
      <c r="F30" s="6">
        <f t="shared" si="3"/>
        <v>1735</v>
      </c>
      <c r="G30" s="6">
        <f t="shared" si="1"/>
        <v>2082</v>
      </c>
      <c r="H30" s="290"/>
      <c r="I30" s="296"/>
      <c r="J30" s="290"/>
      <c r="K30" s="290"/>
      <c r="L30" s="305"/>
      <c r="M30" s="305"/>
      <c r="N30" s="305"/>
      <c r="O30" s="305"/>
      <c r="P30" s="319"/>
      <c r="Q30" s="319"/>
      <c r="R30" s="321"/>
      <c r="S30" s="323"/>
    </row>
    <row r="31" spans="1:19" x14ac:dyDescent="0.25">
      <c r="A31" s="362"/>
      <c r="B31" s="7"/>
      <c r="C31" s="5" t="s">
        <v>48</v>
      </c>
      <c r="D31" s="5">
        <v>1</v>
      </c>
      <c r="E31" s="6">
        <v>850</v>
      </c>
      <c r="F31" s="6">
        <f t="shared" si="3"/>
        <v>850</v>
      </c>
      <c r="G31" s="6">
        <f t="shared" si="1"/>
        <v>1020</v>
      </c>
      <c r="H31" s="290"/>
      <c r="I31" s="296"/>
      <c r="J31" s="290"/>
      <c r="K31" s="290"/>
      <c r="L31" s="305"/>
      <c r="M31" s="305"/>
      <c r="N31" s="305"/>
      <c r="O31" s="305"/>
      <c r="P31" s="319"/>
      <c r="Q31" s="319"/>
      <c r="R31" s="321"/>
      <c r="S31" s="323"/>
    </row>
    <row r="32" spans="1:19" x14ac:dyDescent="0.25">
      <c r="A32" s="362"/>
      <c r="B32" s="7"/>
      <c r="C32" s="5" t="s">
        <v>43</v>
      </c>
      <c r="D32" s="5">
        <v>2</v>
      </c>
      <c r="E32" s="6">
        <v>565.27</v>
      </c>
      <c r="F32" s="6">
        <f t="shared" si="3"/>
        <v>1130.54</v>
      </c>
      <c r="G32" s="6">
        <f t="shared" si="1"/>
        <v>1356.6479999999999</v>
      </c>
      <c r="H32" s="290"/>
      <c r="I32" s="296"/>
      <c r="J32" s="290"/>
      <c r="K32" s="290"/>
      <c r="L32" s="305"/>
      <c r="M32" s="305"/>
      <c r="N32" s="305"/>
      <c r="O32" s="305"/>
      <c r="P32" s="319"/>
      <c r="Q32" s="319"/>
      <c r="R32" s="321"/>
      <c r="S32" s="323"/>
    </row>
    <row r="33" spans="1:19" x14ac:dyDescent="0.25">
      <c r="A33" s="362"/>
      <c r="B33" s="292" t="s">
        <v>36</v>
      </c>
      <c r="C33" s="293"/>
      <c r="D33" s="293"/>
      <c r="E33" s="293"/>
      <c r="F33" s="6">
        <f>F30+F31+F32</f>
        <v>3715.54</v>
      </c>
      <c r="G33" s="6">
        <f t="shared" si="1"/>
        <v>4458.6480000000001</v>
      </c>
      <c r="H33" s="290"/>
      <c r="I33" s="296"/>
      <c r="J33" s="290"/>
      <c r="K33" s="290"/>
      <c r="L33" s="305"/>
      <c r="M33" s="305"/>
      <c r="N33" s="305"/>
      <c r="O33" s="305"/>
      <c r="P33" s="319"/>
      <c r="Q33" s="319"/>
      <c r="R33" s="321"/>
      <c r="S33" s="323"/>
    </row>
    <row r="34" spans="1:19" x14ac:dyDescent="0.25">
      <c r="A34" s="362"/>
      <c r="B34" s="7" t="s">
        <v>49</v>
      </c>
      <c r="C34" s="23"/>
      <c r="D34" s="23"/>
      <c r="E34" s="24"/>
      <c r="F34" s="24"/>
      <c r="G34" s="24"/>
      <c r="H34" s="290"/>
      <c r="I34" s="296"/>
      <c r="J34" s="290"/>
      <c r="K34" s="290"/>
      <c r="L34" s="305"/>
      <c r="M34" s="305"/>
      <c r="N34" s="305"/>
      <c r="O34" s="305"/>
      <c r="P34" s="319"/>
      <c r="Q34" s="319"/>
      <c r="R34" s="321"/>
      <c r="S34" s="323"/>
    </row>
    <row r="35" spans="1:19" ht="34.5" customHeight="1" x14ac:dyDescent="0.25">
      <c r="A35" s="362"/>
      <c r="B35" s="10" t="s">
        <v>50</v>
      </c>
      <c r="C35" s="23"/>
      <c r="D35" s="23"/>
      <c r="E35" s="24"/>
      <c r="F35" s="24"/>
      <c r="G35" s="24"/>
      <c r="H35" s="290"/>
      <c r="I35" s="296"/>
      <c r="J35" s="290"/>
      <c r="K35" s="290"/>
      <c r="L35" s="305"/>
      <c r="M35" s="305"/>
      <c r="N35" s="305"/>
      <c r="O35" s="305"/>
      <c r="P35" s="319"/>
      <c r="Q35" s="319"/>
      <c r="R35" s="321"/>
      <c r="S35" s="323"/>
    </row>
    <row r="36" spans="1:19" x14ac:dyDescent="0.25">
      <c r="A36" s="362"/>
      <c r="B36" s="7"/>
      <c r="C36" s="5" t="s">
        <v>26</v>
      </c>
      <c r="D36" s="5">
        <v>1</v>
      </c>
      <c r="E36" s="6">
        <v>1735</v>
      </c>
      <c r="F36" s="6">
        <f>D36*E36</f>
        <v>1735</v>
      </c>
      <c r="G36" s="6">
        <f>(F36*0.2)+F36</f>
        <v>2082</v>
      </c>
      <c r="H36" s="290"/>
      <c r="I36" s="296"/>
      <c r="J36" s="290"/>
      <c r="K36" s="290"/>
      <c r="L36" s="305"/>
      <c r="M36" s="305"/>
      <c r="N36" s="305"/>
      <c r="O36" s="305"/>
      <c r="P36" s="319"/>
      <c r="Q36" s="319"/>
      <c r="R36" s="321"/>
      <c r="S36" s="323"/>
    </row>
    <row r="37" spans="1:19" x14ac:dyDescent="0.25">
      <c r="A37" s="362"/>
      <c r="B37" s="7"/>
      <c r="C37" s="5" t="s">
        <v>43</v>
      </c>
      <c r="D37" s="5">
        <v>2</v>
      </c>
      <c r="E37" s="6">
        <v>565.27</v>
      </c>
      <c r="F37" s="6">
        <f>D37*E37</f>
        <v>1130.54</v>
      </c>
      <c r="G37" s="6">
        <f>(F37*0.2)+F37</f>
        <v>1356.6479999999999</v>
      </c>
      <c r="H37" s="290"/>
      <c r="I37" s="296"/>
      <c r="J37" s="290"/>
      <c r="K37" s="290"/>
      <c r="L37" s="305"/>
      <c r="M37" s="305"/>
      <c r="N37" s="305"/>
      <c r="O37" s="305"/>
      <c r="P37" s="319"/>
      <c r="Q37" s="319"/>
      <c r="R37" s="321"/>
      <c r="S37" s="323"/>
    </row>
    <row r="38" spans="1:19" x14ac:dyDescent="0.25">
      <c r="A38" s="362"/>
      <c r="B38" s="30" t="s">
        <v>51</v>
      </c>
      <c r="C38" s="31"/>
      <c r="D38" s="31"/>
      <c r="E38" s="32"/>
      <c r="F38" s="32"/>
      <c r="G38" s="32"/>
      <c r="H38" s="290"/>
      <c r="I38" s="296"/>
      <c r="J38" s="290"/>
      <c r="K38" s="290"/>
      <c r="L38" s="305"/>
      <c r="M38" s="305"/>
      <c r="N38" s="305"/>
      <c r="O38" s="305"/>
      <c r="P38" s="319"/>
      <c r="Q38" s="319"/>
      <c r="R38" s="321"/>
      <c r="S38" s="323"/>
    </row>
    <row r="39" spans="1:19" ht="35.25" customHeight="1" x14ac:dyDescent="0.25">
      <c r="A39" s="362"/>
      <c r="B39" s="33" t="s">
        <v>52</v>
      </c>
      <c r="C39" s="31"/>
      <c r="D39" s="31"/>
      <c r="E39" s="32"/>
      <c r="F39" s="32"/>
      <c r="G39" s="32"/>
      <c r="H39" s="290"/>
      <c r="I39" s="296"/>
      <c r="J39" s="290"/>
      <c r="K39" s="290"/>
      <c r="L39" s="305"/>
      <c r="M39" s="305"/>
      <c r="N39" s="305"/>
      <c r="O39" s="305"/>
      <c r="P39" s="319"/>
      <c r="Q39" s="319"/>
      <c r="R39" s="321"/>
      <c r="S39" s="323"/>
    </row>
    <row r="40" spans="1:19" x14ac:dyDescent="0.25">
      <c r="A40" s="362"/>
      <c r="B40" s="30"/>
      <c r="C40" s="34" t="s">
        <v>26</v>
      </c>
      <c r="D40" s="34">
        <v>1</v>
      </c>
      <c r="E40" s="35">
        <v>1735</v>
      </c>
      <c r="F40" s="35">
        <f>D40*E40</f>
        <v>1735</v>
      </c>
      <c r="G40" s="35">
        <f>(F40*0.2)+F40</f>
        <v>2082</v>
      </c>
      <c r="H40" s="290"/>
      <c r="I40" s="296"/>
      <c r="J40" s="290"/>
      <c r="K40" s="290"/>
      <c r="L40" s="305"/>
      <c r="M40" s="305"/>
      <c r="N40" s="305"/>
      <c r="O40" s="305"/>
      <c r="P40" s="319"/>
      <c r="Q40" s="319"/>
      <c r="R40" s="321"/>
      <c r="S40" s="323"/>
    </row>
    <row r="41" spans="1:19" x14ac:dyDescent="0.25">
      <c r="A41" s="362"/>
      <c r="B41" s="30"/>
      <c r="C41" s="34" t="s">
        <v>43</v>
      </c>
      <c r="D41" s="34">
        <v>2</v>
      </c>
      <c r="E41" s="35">
        <v>565.27</v>
      </c>
      <c r="F41" s="35">
        <f>D41*E41</f>
        <v>1130.54</v>
      </c>
      <c r="G41" s="35">
        <f>(F41*0.2)+F41</f>
        <v>1356.6479999999999</v>
      </c>
      <c r="H41" s="290"/>
      <c r="I41" s="296"/>
      <c r="J41" s="290"/>
      <c r="K41" s="290"/>
      <c r="L41" s="305"/>
      <c r="M41" s="305"/>
      <c r="N41" s="305"/>
      <c r="O41" s="305"/>
      <c r="P41" s="319"/>
      <c r="Q41" s="319"/>
      <c r="R41" s="321"/>
      <c r="S41" s="323"/>
    </row>
    <row r="42" spans="1:19" x14ac:dyDescent="0.25">
      <c r="A42" s="362"/>
      <c r="B42" s="313" t="s">
        <v>36</v>
      </c>
      <c r="C42" s="314"/>
      <c r="D42" s="314"/>
      <c r="E42" s="314"/>
      <c r="F42" s="35">
        <f>F36+F37+F40+F41</f>
        <v>5731.08</v>
      </c>
      <c r="G42" s="35">
        <f>(F42*0.2)+F42</f>
        <v>6877.2960000000003</v>
      </c>
      <c r="H42" s="290"/>
      <c r="I42" s="296"/>
      <c r="J42" s="290"/>
      <c r="K42" s="290"/>
      <c r="L42" s="305"/>
      <c r="M42" s="305"/>
      <c r="N42" s="305"/>
      <c r="O42" s="305"/>
      <c r="P42" s="319"/>
      <c r="Q42" s="319"/>
      <c r="R42" s="321"/>
      <c r="S42" s="323"/>
    </row>
    <row r="43" spans="1:19" x14ac:dyDescent="0.25">
      <c r="A43" s="362"/>
      <c r="B43" s="7" t="s">
        <v>53</v>
      </c>
      <c r="C43" s="23"/>
      <c r="D43" s="23"/>
      <c r="E43" s="24"/>
      <c r="F43" s="24"/>
      <c r="G43" s="24"/>
      <c r="H43" s="290"/>
      <c r="I43" s="296"/>
      <c r="J43" s="290"/>
      <c r="K43" s="290"/>
      <c r="L43" s="305"/>
      <c r="M43" s="305"/>
      <c r="N43" s="305"/>
      <c r="O43" s="305"/>
      <c r="P43" s="319"/>
      <c r="Q43" s="319"/>
      <c r="R43" s="321"/>
      <c r="S43" s="323"/>
    </row>
    <row r="44" spans="1:19" ht="35.25" customHeight="1" x14ac:dyDescent="0.25">
      <c r="A44" s="362"/>
      <c r="B44" s="10" t="s">
        <v>54</v>
      </c>
      <c r="C44" s="23"/>
      <c r="D44" s="23"/>
      <c r="E44" s="24"/>
      <c r="F44" s="24"/>
      <c r="G44" s="24"/>
      <c r="H44" s="290"/>
      <c r="I44" s="296"/>
      <c r="J44" s="290"/>
      <c r="K44" s="290"/>
      <c r="L44" s="305"/>
      <c r="M44" s="305"/>
      <c r="N44" s="305"/>
      <c r="O44" s="305"/>
      <c r="P44" s="319"/>
      <c r="Q44" s="319"/>
      <c r="R44" s="321"/>
      <c r="S44" s="323"/>
    </row>
    <row r="45" spans="1:19" x14ac:dyDescent="0.25">
      <c r="A45" s="362"/>
      <c r="B45" s="7"/>
      <c r="C45" s="5" t="s">
        <v>26</v>
      </c>
      <c r="D45" s="5">
        <v>1</v>
      </c>
      <c r="E45" s="6">
        <v>1735</v>
      </c>
      <c r="F45" s="6">
        <f>D45*E45</f>
        <v>1735</v>
      </c>
      <c r="G45" s="6">
        <f>(F45*0.2)+F45</f>
        <v>2082</v>
      </c>
      <c r="H45" s="290"/>
      <c r="I45" s="296"/>
      <c r="J45" s="290"/>
      <c r="K45" s="290"/>
      <c r="L45" s="305"/>
      <c r="M45" s="305"/>
      <c r="N45" s="305"/>
      <c r="O45" s="305"/>
      <c r="P45" s="319"/>
      <c r="Q45" s="319"/>
      <c r="R45" s="321"/>
      <c r="S45" s="323"/>
    </row>
    <row r="46" spans="1:19" x14ac:dyDescent="0.25">
      <c r="A46" s="362"/>
      <c r="B46" s="7"/>
      <c r="C46" s="5" t="s">
        <v>48</v>
      </c>
      <c r="D46" s="5">
        <v>1</v>
      </c>
      <c r="E46" s="6">
        <v>850</v>
      </c>
      <c r="F46" s="6">
        <f>D46*E46</f>
        <v>850</v>
      </c>
      <c r="G46" s="6">
        <f>(F46*0.2)+F46</f>
        <v>1020</v>
      </c>
      <c r="H46" s="290"/>
      <c r="I46" s="296"/>
      <c r="J46" s="290"/>
      <c r="K46" s="290"/>
      <c r="L46" s="305"/>
      <c r="M46" s="305"/>
      <c r="N46" s="305"/>
      <c r="O46" s="305"/>
      <c r="P46" s="319"/>
      <c r="Q46" s="319"/>
      <c r="R46" s="321"/>
      <c r="S46" s="323"/>
    </row>
    <row r="47" spans="1:19" x14ac:dyDescent="0.25">
      <c r="A47" s="362"/>
      <c r="B47" s="7"/>
      <c r="C47" s="5" t="s">
        <v>43</v>
      </c>
      <c r="D47" s="5">
        <v>2</v>
      </c>
      <c r="E47" s="6">
        <v>565.27</v>
      </c>
      <c r="F47" s="6">
        <f t="shared" si="2"/>
        <v>1130.54</v>
      </c>
      <c r="G47" s="6">
        <f t="shared" si="1"/>
        <v>1356.6479999999999</v>
      </c>
      <c r="H47" s="290"/>
      <c r="I47" s="296"/>
      <c r="J47" s="290"/>
      <c r="K47" s="290"/>
      <c r="L47" s="305"/>
      <c r="M47" s="305"/>
      <c r="N47" s="305"/>
      <c r="O47" s="305"/>
      <c r="P47" s="319"/>
      <c r="Q47" s="319"/>
      <c r="R47" s="321"/>
      <c r="S47" s="323"/>
    </row>
    <row r="48" spans="1:19" x14ac:dyDescent="0.25">
      <c r="A48" s="362"/>
      <c r="B48" s="292" t="s">
        <v>36</v>
      </c>
      <c r="C48" s="293"/>
      <c r="D48" s="293"/>
      <c r="E48" s="293"/>
      <c r="F48" s="6">
        <f>F45+F46+F47</f>
        <v>3715.54</v>
      </c>
      <c r="G48" s="6">
        <f t="shared" si="1"/>
        <v>4458.6480000000001</v>
      </c>
      <c r="H48" s="290"/>
      <c r="I48" s="296"/>
      <c r="J48" s="290"/>
      <c r="K48" s="290"/>
      <c r="L48" s="305"/>
      <c r="M48" s="305"/>
      <c r="N48" s="305"/>
      <c r="O48" s="305"/>
      <c r="P48" s="319"/>
      <c r="Q48" s="319"/>
      <c r="R48" s="321"/>
      <c r="S48" s="323"/>
    </row>
    <row r="49" spans="1:19" x14ac:dyDescent="0.25">
      <c r="A49" s="362"/>
      <c r="B49" s="287" t="s">
        <v>37</v>
      </c>
      <c r="C49" s="288"/>
      <c r="D49" s="288"/>
      <c r="E49" s="288"/>
      <c r="F49" s="36">
        <f>F23+F27+F33+F48</f>
        <v>13162.16</v>
      </c>
      <c r="G49" s="36">
        <f t="shared" si="1"/>
        <v>15794.592000000001</v>
      </c>
      <c r="H49" s="291"/>
      <c r="I49" s="297"/>
      <c r="J49" s="291"/>
      <c r="K49" s="291"/>
      <c r="L49" s="306"/>
      <c r="M49" s="306"/>
      <c r="N49" s="306"/>
      <c r="O49" s="306"/>
      <c r="P49" s="320"/>
      <c r="Q49" s="320"/>
      <c r="R49" s="322"/>
      <c r="S49" s="324"/>
    </row>
    <row r="50" spans="1:19" ht="34.5" customHeight="1" x14ac:dyDescent="0.25">
      <c r="A50" s="363"/>
      <c r="B50" s="11" t="s">
        <v>56</v>
      </c>
      <c r="C50" s="21"/>
      <c r="D50" s="21"/>
      <c r="E50" s="28"/>
      <c r="F50" s="22"/>
      <c r="G50" s="22"/>
      <c r="H50" s="289" t="s">
        <v>40</v>
      </c>
      <c r="I50" s="295" t="s">
        <v>117</v>
      </c>
      <c r="J50" s="289" t="s">
        <v>38</v>
      </c>
      <c r="K50" s="289" t="s">
        <v>62</v>
      </c>
      <c r="L50" s="289" t="s">
        <v>70</v>
      </c>
      <c r="M50" s="307">
        <v>43788</v>
      </c>
      <c r="N50" s="301">
        <v>62600</v>
      </c>
      <c r="O50" s="325">
        <v>4900</v>
      </c>
      <c r="P50" s="325">
        <f>(N50*0.2)+N50</f>
        <v>75120</v>
      </c>
      <c r="Q50" s="325">
        <f>(O50*0.2)+O50</f>
        <v>5880</v>
      </c>
      <c r="R50" s="316" t="s">
        <v>116</v>
      </c>
      <c r="S50" s="328"/>
    </row>
    <row r="51" spans="1:19" x14ac:dyDescent="0.25">
      <c r="A51" s="363"/>
      <c r="B51" s="7" t="s">
        <v>57</v>
      </c>
      <c r="C51" s="23"/>
      <c r="D51" s="23"/>
      <c r="E51" s="24"/>
      <c r="F51" s="24"/>
      <c r="G51" s="24"/>
      <c r="H51" s="290"/>
      <c r="I51" s="296"/>
      <c r="J51" s="290"/>
      <c r="K51" s="290"/>
      <c r="L51" s="290"/>
      <c r="M51" s="290"/>
      <c r="N51" s="302"/>
      <c r="O51" s="326"/>
      <c r="P51" s="326"/>
      <c r="Q51" s="326"/>
      <c r="R51" s="317"/>
      <c r="S51" s="329"/>
    </row>
    <row r="52" spans="1:19" x14ac:dyDescent="0.25">
      <c r="A52" s="363"/>
      <c r="B52" s="7"/>
      <c r="C52" s="5" t="s">
        <v>58</v>
      </c>
      <c r="D52" s="5">
        <v>1</v>
      </c>
      <c r="E52" s="6">
        <v>2500</v>
      </c>
      <c r="F52" s="6">
        <f t="shared" si="2"/>
        <v>2500</v>
      </c>
      <c r="G52" s="6">
        <f t="shared" si="1"/>
        <v>3000</v>
      </c>
      <c r="H52" s="290"/>
      <c r="I52" s="296"/>
      <c r="J52" s="290"/>
      <c r="K52" s="290"/>
      <c r="L52" s="290"/>
      <c r="M52" s="290"/>
      <c r="N52" s="302"/>
      <c r="O52" s="326"/>
      <c r="P52" s="326"/>
      <c r="Q52" s="326"/>
      <c r="R52" s="317"/>
      <c r="S52" s="329"/>
    </row>
    <row r="53" spans="1:19" x14ac:dyDescent="0.25">
      <c r="A53" s="363"/>
      <c r="B53" s="7"/>
      <c r="C53" s="5" t="s">
        <v>59</v>
      </c>
      <c r="D53" s="5">
        <v>1</v>
      </c>
      <c r="E53" s="6">
        <v>2400</v>
      </c>
      <c r="F53" s="6">
        <f t="shared" si="2"/>
        <v>2400</v>
      </c>
      <c r="G53" s="6">
        <f t="shared" si="1"/>
        <v>2880</v>
      </c>
      <c r="H53" s="290"/>
      <c r="I53" s="296"/>
      <c r="J53" s="290"/>
      <c r="K53" s="290"/>
      <c r="L53" s="290"/>
      <c r="M53" s="290"/>
      <c r="N53" s="302"/>
      <c r="O53" s="326"/>
      <c r="P53" s="326"/>
      <c r="Q53" s="326"/>
      <c r="R53" s="317"/>
      <c r="S53" s="329"/>
    </row>
    <row r="54" spans="1:19" x14ac:dyDescent="0.25">
      <c r="A54" s="363"/>
      <c r="B54" s="7" t="s">
        <v>60</v>
      </c>
      <c r="C54" s="23"/>
      <c r="D54" s="23"/>
      <c r="E54" s="24"/>
      <c r="F54" s="24"/>
      <c r="G54" s="24"/>
      <c r="H54" s="290"/>
      <c r="I54" s="296"/>
      <c r="J54" s="290"/>
      <c r="K54" s="290"/>
      <c r="L54" s="290"/>
      <c r="M54" s="290"/>
      <c r="N54" s="302"/>
      <c r="O54" s="326"/>
      <c r="P54" s="326"/>
      <c r="Q54" s="326"/>
      <c r="R54" s="317"/>
      <c r="S54" s="329"/>
    </row>
    <row r="55" spans="1:19" ht="30" x14ac:dyDescent="0.25">
      <c r="A55" s="363"/>
      <c r="B55" s="10" t="s">
        <v>61</v>
      </c>
      <c r="C55" s="23"/>
      <c r="D55" s="23"/>
      <c r="E55" s="24"/>
      <c r="F55" s="24"/>
      <c r="G55" s="24"/>
      <c r="H55" s="290"/>
      <c r="I55" s="296"/>
      <c r="J55" s="290"/>
      <c r="K55" s="290"/>
      <c r="L55" s="290"/>
      <c r="M55" s="290"/>
      <c r="N55" s="302"/>
      <c r="O55" s="326"/>
      <c r="P55" s="326"/>
      <c r="Q55" s="326"/>
      <c r="R55" s="317"/>
      <c r="S55" s="329"/>
    </row>
    <row r="56" spans="1:19" x14ac:dyDescent="0.25">
      <c r="A56" s="363"/>
      <c r="B56" s="287" t="s">
        <v>37</v>
      </c>
      <c r="C56" s="288"/>
      <c r="D56" s="288"/>
      <c r="E56" s="288"/>
      <c r="F56" s="9">
        <f>F52+F53</f>
        <v>4900</v>
      </c>
      <c r="G56" s="9">
        <f t="shared" si="1"/>
        <v>5880</v>
      </c>
      <c r="H56" s="291"/>
      <c r="I56" s="297"/>
      <c r="J56" s="291"/>
      <c r="K56" s="291"/>
      <c r="L56" s="291"/>
      <c r="M56" s="291"/>
      <c r="N56" s="303"/>
      <c r="O56" s="327"/>
      <c r="P56" s="327"/>
      <c r="Q56" s="327"/>
      <c r="R56" s="318"/>
      <c r="S56" s="330"/>
    </row>
    <row r="57" spans="1:19" x14ac:dyDescent="0.25">
      <c r="A57" s="362"/>
      <c r="B57" s="2" t="s">
        <v>2</v>
      </c>
      <c r="C57" s="21"/>
      <c r="D57" s="21"/>
      <c r="E57" s="28"/>
      <c r="F57" s="22"/>
      <c r="G57" s="22"/>
      <c r="H57" s="289" t="s">
        <v>40</v>
      </c>
      <c r="I57" s="284" t="s">
        <v>118</v>
      </c>
      <c r="J57" s="289" t="s">
        <v>63</v>
      </c>
      <c r="K57" s="289" t="s">
        <v>62</v>
      </c>
      <c r="L57" s="304"/>
      <c r="M57" s="304"/>
      <c r="N57" s="304"/>
      <c r="O57" s="304"/>
      <c r="P57" s="304"/>
      <c r="Q57" s="304"/>
      <c r="R57" s="316" t="s">
        <v>2</v>
      </c>
      <c r="S57" s="332" t="s">
        <v>119</v>
      </c>
    </row>
    <row r="58" spans="1:19" ht="35.25" customHeight="1" x14ac:dyDescent="0.25">
      <c r="A58" s="362"/>
      <c r="B58" s="10" t="s">
        <v>64</v>
      </c>
      <c r="C58" s="23"/>
      <c r="D58" s="23"/>
      <c r="E58" s="24"/>
      <c r="F58" s="24"/>
      <c r="G58" s="24"/>
      <c r="H58" s="290"/>
      <c r="I58" s="285"/>
      <c r="J58" s="290"/>
      <c r="K58" s="290"/>
      <c r="L58" s="305"/>
      <c r="M58" s="305"/>
      <c r="N58" s="305"/>
      <c r="O58" s="305"/>
      <c r="P58" s="305"/>
      <c r="Q58" s="305"/>
      <c r="R58" s="317"/>
      <c r="S58" s="333"/>
    </row>
    <row r="59" spans="1:19" ht="50.25" customHeight="1" x14ac:dyDescent="0.25">
      <c r="A59" s="362"/>
      <c r="B59" s="7"/>
      <c r="C59" s="12" t="s">
        <v>65</v>
      </c>
      <c r="D59" s="5">
        <v>1</v>
      </c>
      <c r="E59" s="6">
        <v>974</v>
      </c>
      <c r="F59" s="6">
        <f t="shared" si="2"/>
        <v>974</v>
      </c>
      <c r="G59" s="6">
        <f t="shared" si="1"/>
        <v>1168.8</v>
      </c>
      <c r="H59" s="290"/>
      <c r="I59" s="285"/>
      <c r="J59" s="290"/>
      <c r="K59" s="290"/>
      <c r="L59" s="305"/>
      <c r="M59" s="305"/>
      <c r="N59" s="305"/>
      <c r="O59" s="305"/>
      <c r="P59" s="305"/>
      <c r="Q59" s="305"/>
      <c r="R59" s="317"/>
      <c r="S59" s="333"/>
    </row>
    <row r="60" spans="1:19" x14ac:dyDescent="0.25">
      <c r="A60" s="362"/>
      <c r="B60" s="7"/>
      <c r="C60" s="5" t="s">
        <v>66</v>
      </c>
      <c r="D60" s="5">
        <v>1</v>
      </c>
      <c r="E60" s="6">
        <v>300</v>
      </c>
      <c r="F60" s="6">
        <f t="shared" si="2"/>
        <v>300</v>
      </c>
      <c r="G60" s="6">
        <f t="shared" si="1"/>
        <v>360</v>
      </c>
      <c r="H60" s="290"/>
      <c r="I60" s="285"/>
      <c r="J60" s="290"/>
      <c r="K60" s="290"/>
      <c r="L60" s="305"/>
      <c r="M60" s="305"/>
      <c r="N60" s="305"/>
      <c r="O60" s="305"/>
      <c r="P60" s="305"/>
      <c r="Q60" s="305"/>
      <c r="R60" s="317"/>
      <c r="S60" s="333"/>
    </row>
    <row r="61" spans="1:19" x14ac:dyDescent="0.25">
      <c r="A61" s="362"/>
      <c r="B61" s="287" t="s">
        <v>37</v>
      </c>
      <c r="C61" s="288"/>
      <c r="D61" s="288"/>
      <c r="E61" s="288"/>
      <c r="F61" s="9">
        <f>F59+F60</f>
        <v>1274</v>
      </c>
      <c r="G61" s="9">
        <f t="shared" si="1"/>
        <v>1528.8</v>
      </c>
      <c r="H61" s="291"/>
      <c r="I61" s="286"/>
      <c r="J61" s="291"/>
      <c r="K61" s="291"/>
      <c r="L61" s="306"/>
      <c r="M61" s="306"/>
      <c r="N61" s="306"/>
      <c r="O61" s="306"/>
      <c r="P61" s="306"/>
      <c r="Q61" s="306"/>
      <c r="R61" s="318"/>
      <c r="S61" s="334"/>
    </row>
    <row r="62" spans="1:19" s="43" customFormat="1" x14ac:dyDescent="0.25">
      <c r="A62" s="363"/>
      <c r="B62" s="40" t="s">
        <v>3</v>
      </c>
      <c r="C62" s="26"/>
      <c r="D62" s="26"/>
      <c r="E62" s="27"/>
      <c r="F62" s="24"/>
      <c r="G62" s="24"/>
      <c r="H62" s="347" t="s">
        <v>135</v>
      </c>
      <c r="I62" s="349" t="s">
        <v>137</v>
      </c>
      <c r="J62" s="343" t="s">
        <v>38</v>
      </c>
      <c r="K62" s="343" t="s">
        <v>62</v>
      </c>
      <c r="L62" s="310"/>
      <c r="M62" s="310"/>
      <c r="N62" s="310"/>
      <c r="O62" s="310"/>
      <c r="P62" s="310"/>
      <c r="Q62" s="310"/>
      <c r="R62" s="364" t="s">
        <v>3</v>
      </c>
      <c r="S62" s="337"/>
    </row>
    <row r="63" spans="1:19" s="43" customFormat="1" x14ac:dyDescent="0.25">
      <c r="A63" s="363"/>
      <c r="B63" s="40" t="s">
        <v>131</v>
      </c>
      <c r="C63" s="26"/>
      <c r="D63" s="26"/>
      <c r="E63" s="27"/>
      <c r="F63" s="24"/>
      <c r="G63" s="24"/>
      <c r="H63" s="348"/>
      <c r="I63" s="350"/>
      <c r="J63" s="344"/>
      <c r="K63" s="344"/>
      <c r="L63" s="311"/>
      <c r="M63" s="311"/>
      <c r="N63" s="311"/>
      <c r="O63" s="311"/>
      <c r="P63" s="311"/>
      <c r="Q63" s="311"/>
      <c r="R63" s="321"/>
      <c r="S63" s="323"/>
    </row>
    <row r="64" spans="1:19" s="43" customFormat="1" x14ac:dyDescent="0.25">
      <c r="A64" s="363"/>
      <c r="B64" s="44" t="s">
        <v>120</v>
      </c>
      <c r="C64" s="46"/>
      <c r="D64" s="46"/>
      <c r="E64" s="47"/>
      <c r="F64" s="24"/>
      <c r="G64" s="24"/>
      <c r="H64" s="348"/>
      <c r="I64" s="350"/>
      <c r="J64" s="344"/>
      <c r="K64" s="344"/>
      <c r="L64" s="311"/>
      <c r="M64" s="311"/>
      <c r="N64" s="311"/>
      <c r="O64" s="311"/>
      <c r="P64" s="311"/>
      <c r="Q64" s="311"/>
      <c r="R64" s="321"/>
      <c r="S64" s="323"/>
    </row>
    <row r="65" spans="1:19" s="43" customFormat="1" x14ac:dyDescent="0.25">
      <c r="A65" s="363"/>
      <c r="B65" s="44"/>
      <c r="C65" s="19" t="s">
        <v>58</v>
      </c>
      <c r="D65" s="19">
        <v>1</v>
      </c>
      <c r="E65" s="45">
        <v>4200</v>
      </c>
      <c r="F65" s="42">
        <f t="shared" si="2"/>
        <v>4200</v>
      </c>
      <c r="G65" s="42">
        <f t="shared" si="1"/>
        <v>5040</v>
      </c>
      <c r="H65" s="348"/>
      <c r="I65" s="350"/>
      <c r="J65" s="344"/>
      <c r="K65" s="344"/>
      <c r="L65" s="311"/>
      <c r="M65" s="311"/>
      <c r="N65" s="311"/>
      <c r="O65" s="311"/>
      <c r="P65" s="311"/>
      <c r="Q65" s="311"/>
      <c r="R65" s="321"/>
      <c r="S65" s="323"/>
    </row>
    <row r="66" spans="1:19" s="43" customFormat="1" x14ac:dyDescent="0.25">
      <c r="A66" s="363"/>
      <c r="B66" s="44"/>
      <c r="C66" s="19" t="s">
        <v>59</v>
      </c>
      <c r="D66" s="19">
        <v>1</v>
      </c>
      <c r="E66" s="45">
        <v>3800</v>
      </c>
      <c r="F66" s="42">
        <f t="shared" si="2"/>
        <v>3800</v>
      </c>
      <c r="G66" s="42">
        <f t="shared" si="1"/>
        <v>4560</v>
      </c>
      <c r="H66" s="348"/>
      <c r="I66" s="350"/>
      <c r="J66" s="344"/>
      <c r="K66" s="344"/>
      <c r="L66" s="311"/>
      <c r="M66" s="311"/>
      <c r="N66" s="311"/>
      <c r="O66" s="311"/>
      <c r="P66" s="311"/>
      <c r="Q66" s="311"/>
      <c r="R66" s="321"/>
      <c r="S66" s="323"/>
    </row>
    <row r="67" spans="1:19" s="43" customFormat="1" x14ac:dyDescent="0.25">
      <c r="A67" s="363"/>
      <c r="B67" s="44"/>
      <c r="C67" s="19" t="s">
        <v>121</v>
      </c>
      <c r="D67" s="19">
        <v>1</v>
      </c>
      <c r="E67" s="45">
        <v>3000</v>
      </c>
      <c r="F67" s="42">
        <f t="shared" si="2"/>
        <v>3000</v>
      </c>
      <c r="G67" s="42">
        <f t="shared" si="1"/>
        <v>3600</v>
      </c>
      <c r="H67" s="348"/>
      <c r="I67" s="350"/>
      <c r="J67" s="344"/>
      <c r="K67" s="344"/>
      <c r="L67" s="311"/>
      <c r="M67" s="311"/>
      <c r="N67" s="311"/>
      <c r="O67" s="311"/>
      <c r="P67" s="311"/>
      <c r="Q67" s="311"/>
      <c r="R67" s="321"/>
      <c r="S67" s="323"/>
    </row>
    <row r="68" spans="1:19" s="43" customFormat="1" x14ac:dyDescent="0.25">
      <c r="A68" s="363"/>
      <c r="B68" s="292" t="s">
        <v>36</v>
      </c>
      <c r="C68" s="293"/>
      <c r="D68" s="293"/>
      <c r="E68" s="293"/>
      <c r="F68" s="42">
        <f>F65+F66+F67</f>
        <v>11000</v>
      </c>
      <c r="G68" s="42">
        <f t="shared" si="1"/>
        <v>13200</v>
      </c>
      <c r="H68" s="348"/>
      <c r="I68" s="350"/>
      <c r="J68" s="344"/>
      <c r="K68" s="344"/>
      <c r="L68" s="311"/>
      <c r="M68" s="311"/>
      <c r="N68" s="311"/>
      <c r="O68" s="311"/>
      <c r="P68" s="311"/>
      <c r="Q68" s="311"/>
      <c r="R68" s="321"/>
      <c r="S68" s="323"/>
    </row>
    <row r="69" spans="1:19" s="43" customFormat="1" x14ac:dyDescent="0.25">
      <c r="A69" s="363"/>
      <c r="B69" s="44" t="s">
        <v>122</v>
      </c>
      <c r="C69" s="46"/>
      <c r="D69" s="46"/>
      <c r="E69" s="47"/>
      <c r="F69" s="24"/>
      <c r="G69" s="24"/>
      <c r="H69" s="348"/>
      <c r="I69" s="350"/>
      <c r="J69" s="344"/>
      <c r="K69" s="344"/>
      <c r="L69" s="311"/>
      <c r="M69" s="311"/>
      <c r="N69" s="311"/>
      <c r="O69" s="311"/>
      <c r="P69" s="311"/>
      <c r="Q69" s="311"/>
      <c r="R69" s="321"/>
      <c r="S69" s="323"/>
    </row>
    <row r="70" spans="1:19" s="43" customFormat="1" x14ac:dyDescent="0.25">
      <c r="A70" s="363"/>
      <c r="B70" s="44"/>
      <c r="C70" s="19" t="s">
        <v>123</v>
      </c>
      <c r="D70" s="19">
        <v>1</v>
      </c>
      <c r="E70" s="45">
        <v>2400</v>
      </c>
      <c r="F70" s="42">
        <f t="shared" si="2"/>
        <v>2400</v>
      </c>
      <c r="G70" s="42">
        <f t="shared" si="1"/>
        <v>2880</v>
      </c>
      <c r="H70" s="348"/>
      <c r="I70" s="350"/>
      <c r="J70" s="344"/>
      <c r="K70" s="344"/>
      <c r="L70" s="311"/>
      <c r="M70" s="311"/>
      <c r="N70" s="311"/>
      <c r="O70" s="311"/>
      <c r="P70" s="311"/>
      <c r="Q70" s="311"/>
      <c r="R70" s="321"/>
      <c r="S70" s="323"/>
    </row>
    <row r="71" spans="1:19" s="43" customFormat="1" x14ac:dyDescent="0.25">
      <c r="A71" s="363"/>
      <c r="B71" s="44"/>
      <c r="C71" s="19" t="s">
        <v>124</v>
      </c>
      <c r="D71" s="19">
        <v>1</v>
      </c>
      <c r="E71" s="45">
        <v>4700</v>
      </c>
      <c r="F71" s="42">
        <f t="shared" si="2"/>
        <v>4700</v>
      </c>
      <c r="G71" s="42">
        <f t="shared" si="1"/>
        <v>5640</v>
      </c>
      <c r="H71" s="348"/>
      <c r="I71" s="350"/>
      <c r="J71" s="344"/>
      <c r="K71" s="344"/>
      <c r="L71" s="311"/>
      <c r="M71" s="311"/>
      <c r="N71" s="311"/>
      <c r="O71" s="311"/>
      <c r="P71" s="311"/>
      <c r="Q71" s="311"/>
      <c r="R71" s="321"/>
      <c r="S71" s="323"/>
    </row>
    <row r="72" spans="1:19" s="43" customFormat="1" x14ac:dyDescent="0.25">
      <c r="A72" s="363"/>
      <c r="B72" s="44"/>
      <c r="C72" s="19" t="s">
        <v>22</v>
      </c>
      <c r="D72" s="19">
        <v>7</v>
      </c>
      <c r="E72" s="45">
        <v>750</v>
      </c>
      <c r="F72" s="42">
        <f t="shared" si="2"/>
        <v>5250</v>
      </c>
      <c r="G72" s="42">
        <f t="shared" si="1"/>
        <v>6300</v>
      </c>
      <c r="H72" s="348"/>
      <c r="I72" s="350"/>
      <c r="J72" s="344"/>
      <c r="K72" s="344"/>
      <c r="L72" s="311"/>
      <c r="M72" s="311"/>
      <c r="N72" s="311"/>
      <c r="O72" s="311"/>
      <c r="P72" s="311"/>
      <c r="Q72" s="311"/>
      <c r="R72" s="321"/>
      <c r="S72" s="323"/>
    </row>
    <row r="73" spans="1:19" s="43" customFormat="1" x14ac:dyDescent="0.25">
      <c r="A73" s="363"/>
      <c r="B73" s="44"/>
      <c r="C73" s="19" t="s">
        <v>21</v>
      </c>
      <c r="D73" s="19">
        <v>3</v>
      </c>
      <c r="E73" s="45">
        <v>663.72</v>
      </c>
      <c r="F73" s="42">
        <f t="shared" si="2"/>
        <v>1991.16</v>
      </c>
      <c r="G73" s="42">
        <f t="shared" si="1"/>
        <v>2389.3920000000003</v>
      </c>
      <c r="H73" s="348"/>
      <c r="I73" s="350"/>
      <c r="J73" s="344"/>
      <c r="K73" s="344"/>
      <c r="L73" s="311"/>
      <c r="M73" s="311"/>
      <c r="N73" s="311"/>
      <c r="O73" s="311"/>
      <c r="P73" s="311"/>
      <c r="Q73" s="311"/>
      <c r="R73" s="321"/>
      <c r="S73" s="323"/>
    </row>
    <row r="74" spans="1:19" s="43" customFormat="1" x14ac:dyDescent="0.25">
      <c r="A74" s="363"/>
      <c r="B74" s="44"/>
      <c r="C74" s="19" t="s">
        <v>125</v>
      </c>
      <c r="D74" s="19">
        <v>1</v>
      </c>
      <c r="E74" s="45">
        <v>1800</v>
      </c>
      <c r="F74" s="42">
        <f t="shared" si="2"/>
        <v>1800</v>
      </c>
      <c r="G74" s="42">
        <f t="shared" si="1"/>
        <v>2160</v>
      </c>
      <c r="H74" s="348"/>
      <c r="I74" s="350"/>
      <c r="J74" s="344"/>
      <c r="K74" s="344"/>
      <c r="L74" s="311"/>
      <c r="M74" s="311"/>
      <c r="N74" s="311"/>
      <c r="O74" s="311"/>
      <c r="P74" s="311"/>
      <c r="Q74" s="311"/>
      <c r="R74" s="321"/>
      <c r="S74" s="323"/>
    </row>
    <row r="75" spans="1:19" s="43" customFormat="1" x14ac:dyDescent="0.25">
      <c r="A75" s="363"/>
      <c r="B75" s="44"/>
      <c r="C75" s="19" t="s">
        <v>126</v>
      </c>
      <c r="D75" s="19">
        <v>1</v>
      </c>
      <c r="E75" s="45">
        <v>4200</v>
      </c>
      <c r="F75" s="42">
        <f t="shared" si="2"/>
        <v>4200</v>
      </c>
      <c r="G75" s="42">
        <f t="shared" si="1"/>
        <v>5040</v>
      </c>
      <c r="H75" s="348"/>
      <c r="I75" s="350"/>
      <c r="J75" s="344"/>
      <c r="K75" s="344"/>
      <c r="L75" s="311"/>
      <c r="M75" s="311"/>
      <c r="N75" s="311"/>
      <c r="O75" s="311"/>
      <c r="P75" s="311"/>
      <c r="Q75" s="311"/>
      <c r="R75" s="321"/>
      <c r="S75" s="323"/>
    </row>
    <row r="76" spans="1:19" s="43" customFormat="1" x14ac:dyDescent="0.25">
      <c r="A76" s="363"/>
      <c r="B76" s="292" t="s">
        <v>36</v>
      </c>
      <c r="C76" s="293"/>
      <c r="D76" s="293"/>
      <c r="E76" s="293"/>
      <c r="F76" s="42">
        <f>F70+F71+F72+F73+F74+F75</f>
        <v>20341.16</v>
      </c>
      <c r="G76" s="42">
        <f t="shared" si="1"/>
        <v>24409.392</v>
      </c>
      <c r="H76" s="348"/>
      <c r="I76" s="350"/>
      <c r="J76" s="344"/>
      <c r="K76" s="344"/>
      <c r="L76" s="311"/>
      <c r="M76" s="311"/>
      <c r="N76" s="311"/>
      <c r="O76" s="311"/>
      <c r="P76" s="311"/>
      <c r="Q76" s="311"/>
      <c r="R76" s="321"/>
      <c r="S76" s="323"/>
    </row>
    <row r="77" spans="1:19" s="43" customFormat="1" x14ac:dyDescent="0.25">
      <c r="A77" s="363"/>
      <c r="B77" s="44" t="s">
        <v>60</v>
      </c>
      <c r="C77" s="46"/>
      <c r="D77" s="46"/>
      <c r="E77" s="47"/>
      <c r="F77" s="24"/>
      <c r="G77" s="24"/>
      <c r="H77" s="348"/>
      <c r="I77" s="350"/>
      <c r="J77" s="344"/>
      <c r="K77" s="344"/>
      <c r="L77" s="311"/>
      <c r="M77" s="311"/>
      <c r="N77" s="311"/>
      <c r="O77" s="311"/>
      <c r="P77" s="311"/>
      <c r="Q77" s="311"/>
      <c r="R77" s="321"/>
      <c r="S77" s="323"/>
    </row>
    <row r="78" spans="1:19" s="43" customFormat="1" x14ac:dyDescent="0.25">
      <c r="A78" s="363"/>
      <c r="B78" s="44"/>
      <c r="C78" s="19" t="s">
        <v>127</v>
      </c>
      <c r="D78" s="19">
        <v>1</v>
      </c>
      <c r="E78" s="45">
        <v>12000</v>
      </c>
      <c r="F78" s="42">
        <f t="shared" si="2"/>
        <v>12000</v>
      </c>
      <c r="G78" s="42">
        <f t="shared" si="1"/>
        <v>14400</v>
      </c>
      <c r="H78" s="348"/>
      <c r="I78" s="350"/>
      <c r="J78" s="344"/>
      <c r="K78" s="344"/>
      <c r="L78" s="311"/>
      <c r="M78" s="311"/>
      <c r="N78" s="311"/>
      <c r="O78" s="311"/>
      <c r="P78" s="311"/>
      <c r="Q78" s="311"/>
      <c r="R78" s="321"/>
      <c r="S78" s="323"/>
    </row>
    <row r="79" spans="1:19" s="43" customFormat="1" x14ac:dyDescent="0.25">
      <c r="A79" s="363"/>
      <c r="B79" s="44"/>
      <c r="C79" s="19" t="s">
        <v>128</v>
      </c>
      <c r="D79" s="19">
        <v>1</v>
      </c>
      <c r="E79" s="45">
        <v>30600</v>
      </c>
      <c r="F79" s="42">
        <f t="shared" si="2"/>
        <v>30600</v>
      </c>
      <c r="G79" s="42">
        <f t="shared" si="1"/>
        <v>36720</v>
      </c>
      <c r="H79" s="348"/>
      <c r="I79" s="350"/>
      <c r="J79" s="344"/>
      <c r="K79" s="344"/>
      <c r="L79" s="311"/>
      <c r="M79" s="311"/>
      <c r="N79" s="311"/>
      <c r="O79" s="311"/>
      <c r="P79" s="311"/>
      <c r="Q79" s="311"/>
      <c r="R79" s="321"/>
      <c r="S79" s="323"/>
    </row>
    <row r="80" spans="1:19" s="43" customFormat="1" x14ac:dyDescent="0.25">
      <c r="A80" s="363"/>
      <c r="B80" s="292" t="s">
        <v>36</v>
      </c>
      <c r="C80" s="293"/>
      <c r="D80" s="293"/>
      <c r="E80" s="293"/>
      <c r="F80" s="42">
        <f>F78+F79</f>
        <v>42600</v>
      </c>
      <c r="G80" s="42">
        <f t="shared" si="1"/>
        <v>51120</v>
      </c>
      <c r="H80" s="348"/>
      <c r="I80" s="350"/>
      <c r="J80" s="344"/>
      <c r="K80" s="344"/>
      <c r="L80" s="311"/>
      <c r="M80" s="311"/>
      <c r="N80" s="311"/>
      <c r="O80" s="311"/>
      <c r="P80" s="311"/>
      <c r="Q80" s="311"/>
      <c r="R80" s="321"/>
      <c r="S80" s="323"/>
    </row>
    <row r="81" spans="1:19" s="43" customFormat="1" x14ac:dyDescent="0.25">
      <c r="A81" s="363"/>
      <c r="B81" s="44" t="s">
        <v>129</v>
      </c>
      <c r="C81" s="46"/>
      <c r="D81" s="46"/>
      <c r="E81" s="47"/>
      <c r="F81" s="24"/>
      <c r="G81" s="24"/>
      <c r="H81" s="348"/>
      <c r="I81" s="350"/>
      <c r="J81" s="344"/>
      <c r="K81" s="344"/>
      <c r="L81" s="311"/>
      <c r="M81" s="311"/>
      <c r="N81" s="311"/>
      <c r="O81" s="311"/>
      <c r="P81" s="311"/>
      <c r="Q81" s="311"/>
      <c r="R81" s="321"/>
      <c r="S81" s="323"/>
    </row>
    <row r="82" spans="1:19" s="43" customFormat="1" x14ac:dyDescent="0.25">
      <c r="A82" s="363"/>
      <c r="B82" s="44"/>
      <c r="C82" s="19" t="s">
        <v>130</v>
      </c>
      <c r="D82" s="19">
        <v>1</v>
      </c>
      <c r="E82" s="45">
        <v>9000</v>
      </c>
      <c r="F82" s="42">
        <v>9000</v>
      </c>
      <c r="G82" s="42">
        <f t="shared" si="1"/>
        <v>10800</v>
      </c>
      <c r="H82" s="348"/>
      <c r="I82" s="350"/>
      <c r="J82" s="344"/>
      <c r="K82" s="344"/>
      <c r="L82" s="311"/>
      <c r="M82" s="311"/>
      <c r="N82" s="311"/>
      <c r="O82" s="311"/>
      <c r="P82" s="311"/>
      <c r="Q82" s="311"/>
      <c r="R82" s="321"/>
      <c r="S82" s="323"/>
    </row>
    <row r="83" spans="1:19" s="43" customFormat="1" x14ac:dyDescent="0.25">
      <c r="A83" s="363"/>
      <c r="B83" s="292" t="s">
        <v>36</v>
      </c>
      <c r="C83" s="293"/>
      <c r="D83" s="293"/>
      <c r="E83" s="293"/>
      <c r="F83" s="42">
        <f>F82</f>
        <v>9000</v>
      </c>
      <c r="G83" s="42">
        <f t="shared" si="1"/>
        <v>10800</v>
      </c>
      <c r="H83" s="348"/>
      <c r="I83" s="350"/>
      <c r="J83" s="344"/>
      <c r="K83" s="344"/>
      <c r="L83" s="311"/>
      <c r="M83" s="311"/>
      <c r="N83" s="311"/>
      <c r="O83" s="311"/>
      <c r="P83" s="311"/>
      <c r="Q83" s="311"/>
      <c r="R83" s="321"/>
      <c r="S83" s="323"/>
    </row>
    <row r="84" spans="1:19" s="43" customFormat="1" x14ac:dyDescent="0.25">
      <c r="A84" s="363"/>
      <c r="B84" s="345" t="s">
        <v>37</v>
      </c>
      <c r="C84" s="346"/>
      <c r="D84" s="346"/>
      <c r="E84" s="346"/>
      <c r="F84" s="41">
        <f>F68+F76+F80+F83</f>
        <v>82941.16</v>
      </c>
      <c r="G84" s="41">
        <f t="shared" si="1"/>
        <v>99529.392000000007</v>
      </c>
      <c r="H84" s="348"/>
      <c r="I84" s="350"/>
      <c r="J84" s="344"/>
      <c r="K84" s="344"/>
      <c r="L84" s="311"/>
      <c r="M84" s="311"/>
      <c r="N84" s="311"/>
      <c r="O84" s="311"/>
      <c r="P84" s="311"/>
      <c r="Q84" s="311"/>
      <c r="R84" s="321"/>
      <c r="S84" s="323"/>
    </row>
    <row r="85" spans="1:19" s="43" customFormat="1" x14ac:dyDescent="0.25">
      <c r="A85" s="363"/>
      <c r="B85" s="57" t="s">
        <v>132</v>
      </c>
      <c r="C85" s="48"/>
      <c r="D85" s="48"/>
      <c r="E85" s="48"/>
      <c r="F85" s="24"/>
      <c r="G85" s="24"/>
      <c r="H85" s="353" t="s">
        <v>135</v>
      </c>
      <c r="I85" s="351" t="s">
        <v>117</v>
      </c>
      <c r="J85" s="351" t="s">
        <v>38</v>
      </c>
      <c r="K85" s="351" t="s">
        <v>62</v>
      </c>
      <c r="L85" s="351" t="s">
        <v>70</v>
      </c>
      <c r="M85" s="352">
        <v>43788</v>
      </c>
      <c r="N85" s="335">
        <v>62600</v>
      </c>
      <c r="O85" s="335">
        <v>4900</v>
      </c>
      <c r="P85" s="335">
        <v>75120</v>
      </c>
      <c r="Q85" s="335">
        <v>5880</v>
      </c>
      <c r="R85" s="321"/>
      <c r="S85" s="336" t="s">
        <v>138</v>
      </c>
    </row>
    <row r="86" spans="1:19" s="43" customFormat="1" x14ac:dyDescent="0.25">
      <c r="A86" s="363"/>
      <c r="B86" s="44" t="s">
        <v>133</v>
      </c>
      <c r="C86" s="46"/>
      <c r="D86" s="46"/>
      <c r="E86" s="47"/>
      <c r="F86" s="24"/>
      <c r="G86" s="24"/>
      <c r="H86" s="353"/>
      <c r="I86" s="351"/>
      <c r="J86" s="351"/>
      <c r="K86" s="351"/>
      <c r="L86" s="351"/>
      <c r="M86" s="351"/>
      <c r="N86" s="335"/>
      <c r="O86" s="335"/>
      <c r="P86" s="335"/>
      <c r="Q86" s="335"/>
      <c r="R86" s="321"/>
      <c r="S86" s="336"/>
    </row>
    <row r="87" spans="1:19" s="43" customFormat="1" x14ac:dyDescent="0.25">
      <c r="A87" s="363"/>
      <c r="B87" s="44"/>
      <c r="C87" s="19" t="s">
        <v>58</v>
      </c>
      <c r="D87" s="19">
        <v>1</v>
      </c>
      <c r="E87" s="45">
        <v>2500</v>
      </c>
      <c r="F87" s="42">
        <f t="shared" si="2"/>
        <v>2500</v>
      </c>
      <c r="G87" s="42">
        <f t="shared" si="1"/>
        <v>3000</v>
      </c>
      <c r="H87" s="353"/>
      <c r="I87" s="351"/>
      <c r="J87" s="351"/>
      <c r="K87" s="351"/>
      <c r="L87" s="351"/>
      <c r="M87" s="351"/>
      <c r="N87" s="335"/>
      <c r="O87" s="335"/>
      <c r="P87" s="335"/>
      <c r="Q87" s="335"/>
      <c r="R87" s="321"/>
      <c r="S87" s="336"/>
    </row>
    <row r="88" spans="1:19" s="43" customFormat="1" x14ac:dyDescent="0.25">
      <c r="A88" s="363"/>
      <c r="B88" s="44"/>
      <c r="C88" s="19" t="s">
        <v>59</v>
      </c>
      <c r="D88" s="19">
        <v>1</v>
      </c>
      <c r="E88" s="45">
        <v>2400</v>
      </c>
      <c r="F88" s="42">
        <f t="shared" si="2"/>
        <v>2400</v>
      </c>
      <c r="G88" s="42">
        <f t="shared" si="1"/>
        <v>2880</v>
      </c>
      <c r="H88" s="353"/>
      <c r="I88" s="351"/>
      <c r="J88" s="351"/>
      <c r="K88" s="351"/>
      <c r="L88" s="351"/>
      <c r="M88" s="351"/>
      <c r="N88" s="335"/>
      <c r="O88" s="335"/>
      <c r="P88" s="335"/>
      <c r="Q88" s="335"/>
      <c r="R88" s="321"/>
      <c r="S88" s="336"/>
    </row>
    <row r="89" spans="1:19" s="43" customFormat="1" x14ac:dyDescent="0.25">
      <c r="A89" s="363"/>
      <c r="B89" s="44" t="s">
        <v>60</v>
      </c>
      <c r="C89" s="46"/>
      <c r="D89" s="46"/>
      <c r="E89" s="47"/>
      <c r="F89" s="24"/>
      <c r="G89" s="24"/>
      <c r="H89" s="353"/>
      <c r="I89" s="351"/>
      <c r="J89" s="351"/>
      <c r="K89" s="351"/>
      <c r="L89" s="351"/>
      <c r="M89" s="351"/>
      <c r="N89" s="335"/>
      <c r="O89" s="335"/>
      <c r="P89" s="335"/>
      <c r="Q89" s="335"/>
      <c r="R89" s="321"/>
      <c r="S89" s="336"/>
    </row>
    <row r="90" spans="1:19" s="43" customFormat="1" x14ac:dyDescent="0.25">
      <c r="A90" s="363"/>
      <c r="B90" s="44" t="s">
        <v>129</v>
      </c>
      <c r="C90" s="46"/>
      <c r="D90" s="46"/>
      <c r="E90" s="47"/>
      <c r="F90" s="24"/>
      <c r="G90" s="24"/>
      <c r="H90" s="353"/>
      <c r="I90" s="351"/>
      <c r="J90" s="351"/>
      <c r="K90" s="351"/>
      <c r="L90" s="351"/>
      <c r="M90" s="351"/>
      <c r="N90" s="335"/>
      <c r="O90" s="335"/>
      <c r="P90" s="335"/>
      <c r="Q90" s="335"/>
      <c r="R90" s="321"/>
      <c r="S90" s="336"/>
    </row>
    <row r="91" spans="1:19" s="43" customFormat="1" x14ac:dyDescent="0.25">
      <c r="A91" s="363"/>
      <c r="B91" s="44"/>
      <c r="C91" s="19" t="s">
        <v>134</v>
      </c>
      <c r="D91" s="46"/>
      <c r="E91" s="47"/>
      <c r="F91" s="24"/>
      <c r="G91" s="24"/>
      <c r="H91" s="353"/>
      <c r="I91" s="351"/>
      <c r="J91" s="351"/>
      <c r="K91" s="351"/>
      <c r="L91" s="351"/>
      <c r="M91" s="351"/>
      <c r="N91" s="335"/>
      <c r="O91" s="335"/>
      <c r="P91" s="335"/>
      <c r="Q91" s="335"/>
      <c r="R91" s="321"/>
      <c r="S91" s="336"/>
    </row>
    <row r="92" spans="1:19" s="43" customFormat="1" x14ac:dyDescent="0.25">
      <c r="A92" s="363"/>
      <c r="B92" s="345" t="s">
        <v>37</v>
      </c>
      <c r="C92" s="346"/>
      <c r="D92" s="346"/>
      <c r="E92" s="346"/>
      <c r="F92" s="42">
        <f>F87+F88</f>
        <v>4900</v>
      </c>
      <c r="G92" s="42">
        <f t="shared" si="1"/>
        <v>5880</v>
      </c>
      <c r="H92" s="353"/>
      <c r="I92" s="351"/>
      <c r="J92" s="351"/>
      <c r="K92" s="351"/>
      <c r="L92" s="351"/>
      <c r="M92" s="351"/>
      <c r="N92" s="335"/>
      <c r="O92" s="335"/>
      <c r="P92" s="335"/>
      <c r="Q92" s="335"/>
      <c r="R92" s="321"/>
      <c r="S92" s="336"/>
    </row>
    <row r="93" spans="1:19" s="43" customFormat="1" x14ac:dyDescent="0.25">
      <c r="A93" s="363"/>
      <c r="B93" s="49" t="s">
        <v>136</v>
      </c>
      <c r="C93" s="51"/>
      <c r="D93" s="50"/>
      <c r="E93" s="50"/>
      <c r="F93" s="24"/>
      <c r="G93" s="24"/>
      <c r="H93" s="353" t="s">
        <v>135</v>
      </c>
      <c r="I93" s="351" t="s">
        <v>117</v>
      </c>
      <c r="J93" s="351" t="s">
        <v>38</v>
      </c>
      <c r="K93" s="351" t="s">
        <v>62</v>
      </c>
      <c r="L93" s="351" t="s">
        <v>70</v>
      </c>
      <c r="M93" s="352">
        <v>43811</v>
      </c>
      <c r="N93" s="335">
        <v>62600</v>
      </c>
      <c r="O93" s="335">
        <v>33400</v>
      </c>
      <c r="P93" s="335">
        <f>(N93*0.2)+N93</f>
        <v>75120</v>
      </c>
      <c r="Q93" s="335">
        <f>(O93*0.2)+O93</f>
        <v>40080</v>
      </c>
      <c r="R93" s="321"/>
      <c r="S93" s="336" t="s">
        <v>139</v>
      </c>
    </row>
    <row r="94" spans="1:19" s="43" customFormat="1" x14ac:dyDescent="0.25">
      <c r="A94" s="363"/>
      <c r="B94" s="44" t="s">
        <v>136</v>
      </c>
      <c r="C94" s="19" t="s">
        <v>136</v>
      </c>
      <c r="D94" s="19">
        <v>1</v>
      </c>
      <c r="E94" s="45">
        <v>33400</v>
      </c>
      <c r="F94" s="42">
        <f t="shared" si="2"/>
        <v>33400</v>
      </c>
      <c r="G94" s="42">
        <f t="shared" si="1"/>
        <v>40080</v>
      </c>
      <c r="H94" s="353"/>
      <c r="I94" s="351"/>
      <c r="J94" s="351"/>
      <c r="K94" s="351"/>
      <c r="L94" s="351"/>
      <c r="M94" s="351"/>
      <c r="N94" s="335"/>
      <c r="O94" s="335"/>
      <c r="P94" s="335"/>
      <c r="Q94" s="335"/>
      <c r="R94" s="321"/>
      <c r="S94" s="336"/>
    </row>
    <row r="95" spans="1:19" s="43" customFormat="1" x14ac:dyDescent="0.25">
      <c r="A95" s="363"/>
      <c r="B95" s="345" t="s">
        <v>37</v>
      </c>
      <c r="C95" s="346"/>
      <c r="D95" s="346"/>
      <c r="E95" s="346"/>
      <c r="F95" s="42">
        <f>F94</f>
        <v>33400</v>
      </c>
      <c r="G95" s="42">
        <f t="shared" si="1"/>
        <v>40080</v>
      </c>
      <c r="H95" s="358"/>
      <c r="I95" s="357"/>
      <c r="J95" s="357"/>
      <c r="K95" s="357"/>
      <c r="L95" s="357"/>
      <c r="M95" s="357"/>
      <c r="N95" s="338"/>
      <c r="O95" s="338"/>
      <c r="P95" s="338"/>
      <c r="Q95" s="338"/>
      <c r="R95" s="322"/>
      <c r="S95" s="339"/>
    </row>
    <row r="96" spans="1:19" ht="35.25" customHeight="1" x14ac:dyDescent="0.25">
      <c r="A96" s="362"/>
      <c r="B96" s="11" t="s">
        <v>4</v>
      </c>
      <c r="C96" s="21"/>
      <c r="D96" s="21"/>
      <c r="E96" s="28"/>
      <c r="F96" s="3">
        <f t="shared" si="2"/>
        <v>0</v>
      </c>
      <c r="G96" s="3">
        <f t="shared" si="1"/>
        <v>0</v>
      </c>
      <c r="H96" s="289" t="s">
        <v>40</v>
      </c>
      <c r="I96" s="284" t="s">
        <v>140</v>
      </c>
      <c r="J96" s="289" t="s">
        <v>38</v>
      </c>
      <c r="K96" s="289" t="s">
        <v>55</v>
      </c>
      <c r="L96" s="289" t="s">
        <v>67</v>
      </c>
      <c r="M96" s="307">
        <v>43816</v>
      </c>
      <c r="N96" s="301">
        <v>7183.62</v>
      </c>
      <c r="O96" s="301">
        <v>7183.82</v>
      </c>
      <c r="P96" s="326">
        <f>(N96*0.2)+N96</f>
        <v>8620.344000000001</v>
      </c>
      <c r="Q96" s="326">
        <f>(O96*0.2)+O96</f>
        <v>8620.5839999999989</v>
      </c>
      <c r="R96" s="317" t="s">
        <v>4</v>
      </c>
      <c r="S96" s="329"/>
    </row>
    <row r="97" spans="1:19" x14ac:dyDescent="0.25">
      <c r="A97" s="362"/>
      <c r="B97" s="13"/>
      <c r="C97" s="14" t="s">
        <v>20</v>
      </c>
      <c r="D97" s="14">
        <v>1</v>
      </c>
      <c r="E97" s="15">
        <v>5914.42</v>
      </c>
      <c r="F97" s="6">
        <f t="shared" si="2"/>
        <v>5914.42</v>
      </c>
      <c r="G97" s="6">
        <f t="shared" si="1"/>
        <v>7097.3040000000001</v>
      </c>
      <c r="H97" s="290"/>
      <c r="I97" s="285"/>
      <c r="J97" s="290"/>
      <c r="K97" s="290"/>
      <c r="L97" s="290"/>
      <c r="M97" s="308"/>
      <c r="N97" s="302"/>
      <c r="O97" s="302"/>
      <c r="P97" s="326"/>
      <c r="Q97" s="326"/>
      <c r="R97" s="317"/>
      <c r="S97" s="329"/>
    </row>
    <row r="98" spans="1:19" x14ac:dyDescent="0.25">
      <c r="A98" s="362"/>
      <c r="B98" s="13"/>
      <c r="C98" s="14" t="s">
        <v>68</v>
      </c>
      <c r="D98" s="14">
        <v>1</v>
      </c>
      <c r="E98" s="15">
        <v>574.69000000000005</v>
      </c>
      <c r="F98" s="6">
        <f t="shared" si="2"/>
        <v>574.69000000000005</v>
      </c>
      <c r="G98" s="6">
        <f t="shared" si="1"/>
        <v>689.62800000000004</v>
      </c>
      <c r="H98" s="290"/>
      <c r="I98" s="285"/>
      <c r="J98" s="290"/>
      <c r="K98" s="290"/>
      <c r="L98" s="290"/>
      <c r="M98" s="308"/>
      <c r="N98" s="302"/>
      <c r="O98" s="302"/>
      <c r="P98" s="326"/>
      <c r="Q98" s="326"/>
      <c r="R98" s="317"/>
      <c r="S98" s="329"/>
    </row>
    <row r="99" spans="1:19" x14ac:dyDescent="0.25">
      <c r="A99" s="362"/>
      <c r="B99" s="13"/>
      <c r="C99" s="14" t="s">
        <v>21</v>
      </c>
      <c r="D99" s="14">
        <v>2</v>
      </c>
      <c r="E99" s="15">
        <v>694.78</v>
      </c>
      <c r="F99" s="6">
        <f t="shared" si="2"/>
        <v>1389.56</v>
      </c>
      <c r="G99" s="6">
        <f t="shared" si="1"/>
        <v>1667.472</v>
      </c>
      <c r="H99" s="290"/>
      <c r="I99" s="285"/>
      <c r="J99" s="290"/>
      <c r="K99" s="290"/>
      <c r="L99" s="290"/>
      <c r="M99" s="308"/>
      <c r="N99" s="302"/>
      <c r="O99" s="302"/>
      <c r="P99" s="326"/>
      <c r="Q99" s="326"/>
      <c r="R99" s="317"/>
      <c r="S99" s="329"/>
    </row>
    <row r="100" spans="1:19" x14ac:dyDescent="0.25">
      <c r="A100" s="362"/>
      <c r="B100" s="292" t="s">
        <v>36</v>
      </c>
      <c r="C100" s="293"/>
      <c r="D100" s="293"/>
      <c r="E100" s="293"/>
      <c r="F100" s="6">
        <f>F97+F98+F99</f>
        <v>7878.67</v>
      </c>
      <c r="G100" s="6">
        <f t="shared" si="1"/>
        <v>9454.4040000000005</v>
      </c>
      <c r="H100" s="290"/>
      <c r="I100" s="285"/>
      <c r="J100" s="290"/>
      <c r="K100" s="290"/>
      <c r="L100" s="290"/>
      <c r="M100" s="308"/>
      <c r="N100" s="302"/>
      <c r="O100" s="302"/>
      <c r="P100" s="326"/>
      <c r="Q100" s="326"/>
      <c r="R100" s="317"/>
      <c r="S100" s="329"/>
    </row>
    <row r="101" spans="1:19" x14ac:dyDescent="0.25">
      <c r="A101" s="362"/>
      <c r="B101" s="13"/>
      <c r="C101" s="14" t="s">
        <v>69</v>
      </c>
      <c r="D101" s="14">
        <v>1</v>
      </c>
      <c r="E101" s="15">
        <v>1200</v>
      </c>
      <c r="F101" s="6">
        <f t="shared" si="2"/>
        <v>1200</v>
      </c>
      <c r="G101" s="6">
        <f t="shared" si="1"/>
        <v>1440</v>
      </c>
      <c r="H101" s="290"/>
      <c r="I101" s="285"/>
      <c r="J101" s="290"/>
      <c r="K101" s="290"/>
      <c r="L101" s="290"/>
      <c r="M101" s="308"/>
      <c r="N101" s="302"/>
      <c r="O101" s="302"/>
      <c r="P101" s="326"/>
      <c r="Q101" s="326"/>
      <c r="R101" s="317"/>
      <c r="S101" s="329"/>
    </row>
    <row r="102" spans="1:19" x14ac:dyDescent="0.25">
      <c r="A102" s="362"/>
      <c r="B102" s="287" t="s">
        <v>37</v>
      </c>
      <c r="C102" s="288"/>
      <c r="D102" s="288"/>
      <c r="E102" s="288"/>
      <c r="F102" s="9">
        <f>F100+F101</f>
        <v>9078.67</v>
      </c>
      <c r="G102" s="9">
        <f t="shared" si="1"/>
        <v>10894.404</v>
      </c>
      <c r="H102" s="291"/>
      <c r="I102" s="286"/>
      <c r="J102" s="291"/>
      <c r="K102" s="291"/>
      <c r="L102" s="291"/>
      <c r="M102" s="309"/>
      <c r="N102" s="303"/>
      <c r="O102" s="303"/>
      <c r="P102" s="326"/>
      <c r="Q102" s="326"/>
      <c r="R102" s="317"/>
      <c r="S102" s="329"/>
    </row>
    <row r="103" spans="1:19" x14ac:dyDescent="0.25">
      <c r="A103" s="363"/>
      <c r="B103" s="2" t="s">
        <v>5</v>
      </c>
      <c r="C103" s="21"/>
      <c r="D103" s="21"/>
      <c r="E103" s="28"/>
      <c r="F103" s="22"/>
      <c r="G103" s="22"/>
      <c r="H103" s="289" t="s">
        <v>28</v>
      </c>
      <c r="I103" s="298"/>
      <c r="J103" s="289" t="s">
        <v>94</v>
      </c>
      <c r="K103" s="289" t="s">
        <v>55</v>
      </c>
      <c r="L103" s="304"/>
      <c r="M103" s="310"/>
      <c r="N103" s="331"/>
      <c r="O103" s="331"/>
      <c r="P103" s="331"/>
      <c r="Q103" s="331"/>
      <c r="R103" s="316" t="s">
        <v>5</v>
      </c>
      <c r="S103" s="328"/>
    </row>
    <row r="104" spans="1:19" x14ac:dyDescent="0.25">
      <c r="A104" s="363"/>
      <c r="B104" s="16" t="s">
        <v>74</v>
      </c>
      <c r="C104" s="26"/>
      <c r="D104" s="26"/>
      <c r="E104" s="27"/>
      <c r="F104" s="24"/>
      <c r="G104" s="24"/>
      <c r="H104" s="290"/>
      <c r="I104" s="299"/>
      <c r="J104" s="290"/>
      <c r="K104" s="290"/>
      <c r="L104" s="305"/>
      <c r="M104" s="311"/>
      <c r="N104" s="319"/>
      <c r="O104" s="319"/>
      <c r="P104" s="319"/>
      <c r="Q104" s="319"/>
      <c r="R104" s="317"/>
      <c r="S104" s="329"/>
    </row>
    <row r="105" spans="1:19" x14ac:dyDescent="0.25">
      <c r="A105" s="363"/>
      <c r="B105" s="13"/>
      <c r="C105" s="14" t="s">
        <v>75</v>
      </c>
      <c r="D105" s="14">
        <v>1</v>
      </c>
      <c r="E105" s="15">
        <v>73.680000000000007</v>
      </c>
      <c r="F105" s="6">
        <f t="shared" si="2"/>
        <v>73.680000000000007</v>
      </c>
      <c r="G105" s="6">
        <f t="shared" si="1"/>
        <v>88.416000000000011</v>
      </c>
      <c r="H105" s="290"/>
      <c r="I105" s="299"/>
      <c r="J105" s="290"/>
      <c r="K105" s="290"/>
      <c r="L105" s="305"/>
      <c r="M105" s="311"/>
      <c r="N105" s="319"/>
      <c r="O105" s="319"/>
      <c r="P105" s="319"/>
      <c r="Q105" s="319"/>
      <c r="R105" s="317"/>
      <c r="S105" s="329"/>
    </row>
    <row r="106" spans="1:19" x14ac:dyDescent="0.25">
      <c r="A106" s="363"/>
      <c r="B106" s="13"/>
      <c r="C106" s="14" t="s">
        <v>76</v>
      </c>
      <c r="D106" s="14">
        <v>1</v>
      </c>
      <c r="E106" s="15">
        <v>110.52</v>
      </c>
      <c r="F106" s="6">
        <f t="shared" si="2"/>
        <v>110.52</v>
      </c>
      <c r="G106" s="6">
        <f t="shared" si="1"/>
        <v>132.624</v>
      </c>
      <c r="H106" s="290"/>
      <c r="I106" s="299"/>
      <c r="J106" s="290"/>
      <c r="K106" s="290"/>
      <c r="L106" s="305"/>
      <c r="M106" s="311"/>
      <c r="N106" s="319"/>
      <c r="O106" s="319"/>
      <c r="P106" s="319"/>
      <c r="Q106" s="319"/>
      <c r="R106" s="317"/>
      <c r="S106" s="329"/>
    </row>
    <row r="107" spans="1:19" x14ac:dyDescent="0.25">
      <c r="A107" s="363"/>
      <c r="B107" s="13"/>
      <c r="C107" s="14" t="s">
        <v>77</v>
      </c>
      <c r="D107" s="14">
        <v>16</v>
      </c>
      <c r="E107" s="15">
        <v>58.39</v>
      </c>
      <c r="F107" s="6">
        <f t="shared" si="2"/>
        <v>934.24</v>
      </c>
      <c r="G107" s="6">
        <f t="shared" si="1"/>
        <v>1121.088</v>
      </c>
      <c r="H107" s="290"/>
      <c r="I107" s="299"/>
      <c r="J107" s="290"/>
      <c r="K107" s="290"/>
      <c r="L107" s="305"/>
      <c r="M107" s="311"/>
      <c r="N107" s="319"/>
      <c r="O107" s="319"/>
      <c r="P107" s="319"/>
      <c r="Q107" s="319"/>
      <c r="R107" s="317"/>
      <c r="S107" s="329"/>
    </row>
    <row r="108" spans="1:19" x14ac:dyDescent="0.25">
      <c r="A108" s="363"/>
      <c r="B108" s="13"/>
      <c r="C108" s="14" t="s">
        <v>78</v>
      </c>
      <c r="D108" s="14">
        <v>1</v>
      </c>
      <c r="E108" s="15">
        <v>522.91</v>
      </c>
      <c r="F108" s="6">
        <f t="shared" si="2"/>
        <v>522.91</v>
      </c>
      <c r="G108" s="6">
        <f t="shared" si="1"/>
        <v>627.49199999999996</v>
      </c>
      <c r="H108" s="290"/>
      <c r="I108" s="299"/>
      <c r="J108" s="290"/>
      <c r="K108" s="290"/>
      <c r="L108" s="305"/>
      <c r="M108" s="311"/>
      <c r="N108" s="319"/>
      <c r="O108" s="319"/>
      <c r="P108" s="319"/>
      <c r="Q108" s="319"/>
      <c r="R108" s="317"/>
      <c r="S108" s="329"/>
    </row>
    <row r="109" spans="1:19" x14ac:dyDescent="0.25">
      <c r="A109" s="363"/>
      <c r="B109" s="292" t="s">
        <v>36</v>
      </c>
      <c r="C109" s="293"/>
      <c r="D109" s="293"/>
      <c r="E109" s="293"/>
      <c r="F109" s="6">
        <f>F105+F106+F107+F108</f>
        <v>1641.35</v>
      </c>
      <c r="G109" s="6">
        <f t="shared" si="1"/>
        <v>1969.62</v>
      </c>
      <c r="H109" s="290"/>
      <c r="I109" s="299"/>
      <c r="J109" s="290"/>
      <c r="K109" s="290"/>
      <c r="L109" s="305"/>
      <c r="M109" s="311"/>
      <c r="N109" s="319"/>
      <c r="O109" s="319"/>
      <c r="P109" s="319"/>
      <c r="Q109" s="319"/>
      <c r="R109" s="317"/>
      <c r="S109" s="329"/>
    </row>
    <row r="110" spans="1:19" x14ac:dyDescent="0.25">
      <c r="A110" s="363"/>
      <c r="B110" s="16" t="s">
        <v>79</v>
      </c>
      <c r="C110" s="46"/>
      <c r="D110" s="46"/>
      <c r="E110" s="47"/>
      <c r="F110" s="24"/>
      <c r="G110" s="24"/>
      <c r="H110" s="290"/>
      <c r="I110" s="299"/>
      <c r="J110" s="290"/>
      <c r="K110" s="290"/>
      <c r="L110" s="305"/>
      <c r="M110" s="311"/>
      <c r="N110" s="319"/>
      <c r="O110" s="319"/>
      <c r="P110" s="319"/>
      <c r="Q110" s="319"/>
      <c r="R110" s="317"/>
      <c r="S110" s="329"/>
    </row>
    <row r="111" spans="1:19" x14ac:dyDescent="0.25">
      <c r="A111" s="363"/>
      <c r="B111" s="16"/>
      <c r="C111" s="14" t="s">
        <v>71</v>
      </c>
      <c r="D111" s="14">
        <v>4</v>
      </c>
      <c r="E111" s="15">
        <v>73.680000000000007</v>
      </c>
      <c r="F111" s="6">
        <f t="shared" si="2"/>
        <v>294.72000000000003</v>
      </c>
      <c r="G111" s="6">
        <f t="shared" si="1"/>
        <v>353.66400000000004</v>
      </c>
      <c r="H111" s="290"/>
      <c r="I111" s="299"/>
      <c r="J111" s="290"/>
      <c r="K111" s="290"/>
      <c r="L111" s="305"/>
      <c r="M111" s="311"/>
      <c r="N111" s="319"/>
      <c r="O111" s="319"/>
      <c r="P111" s="319"/>
      <c r="Q111" s="319"/>
      <c r="R111" s="317"/>
      <c r="S111" s="329"/>
    </row>
    <row r="112" spans="1:19" x14ac:dyDescent="0.25">
      <c r="A112" s="363"/>
      <c r="B112" s="16"/>
      <c r="C112" s="14" t="s">
        <v>72</v>
      </c>
      <c r="D112" s="14">
        <v>1</v>
      </c>
      <c r="E112" s="15">
        <v>150</v>
      </c>
      <c r="F112" s="6">
        <f t="shared" si="2"/>
        <v>150</v>
      </c>
      <c r="G112" s="6">
        <f t="shared" si="1"/>
        <v>180</v>
      </c>
      <c r="H112" s="290"/>
      <c r="I112" s="299"/>
      <c r="J112" s="290"/>
      <c r="K112" s="290"/>
      <c r="L112" s="305"/>
      <c r="M112" s="311"/>
      <c r="N112" s="319"/>
      <c r="O112" s="319"/>
      <c r="P112" s="319"/>
      <c r="Q112" s="319"/>
      <c r="R112" s="317"/>
      <c r="S112" s="329"/>
    </row>
    <row r="113" spans="1:19" x14ac:dyDescent="0.25">
      <c r="A113" s="363"/>
      <c r="B113" s="16"/>
      <c r="C113" s="14" t="s">
        <v>73</v>
      </c>
      <c r="D113" s="14">
        <v>4</v>
      </c>
      <c r="E113" s="15">
        <v>118.16</v>
      </c>
      <c r="F113" s="6">
        <f t="shared" si="2"/>
        <v>472.64</v>
      </c>
      <c r="G113" s="6">
        <f t="shared" si="1"/>
        <v>567.16800000000001</v>
      </c>
      <c r="H113" s="290"/>
      <c r="I113" s="299"/>
      <c r="J113" s="290"/>
      <c r="K113" s="290"/>
      <c r="L113" s="305"/>
      <c r="M113" s="311"/>
      <c r="N113" s="319"/>
      <c r="O113" s="319"/>
      <c r="P113" s="319"/>
      <c r="Q113" s="319"/>
      <c r="R113" s="317"/>
      <c r="S113" s="329"/>
    </row>
    <row r="114" spans="1:19" x14ac:dyDescent="0.25">
      <c r="A114" s="363"/>
      <c r="B114" s="16"/>
      <c r="C114" s="14" t="s">
        <v>80</v>
      </c>
      <c r="D114" s="14">
        <v>1</v>
      </c>
      <c r="E114" s="15">
        <v>256.49</v>
      </c>
      <c r="F114" s="6">
        <f t="shared" si="2"/>
        <v>256.49</v>
      </c>
      <c r="G114" s="6">
        <f t="shared" si="1"/>
        <v>307.78800000000001</v>
      </c>
      <c r="H114" s="290"/>
      <c r="I114" s="299"/>
      <c r="J114" s="290"/>
      <c r="K114" s="290"/>
      <c r="L114" s="305"/>
      <c r="M114" s="311"/>
      <c r="N114" s="319"/>
      <c r="O114" s="319"/>
      <c r="P114" s="319"/>
      <c r="Q114" s="319"/>
      <c r="R114" s="317"/>
      <c r="S114" s="329"/>
    </row>
    <row r="115" spans="1:19" x14ac:dyDescent="0.25">
      <c r="A115" s="363"/>
      <c r="B115" s="16"/>
      <c r="C115" s="14" t="s">
        <v>72</v>
      </c>
      <c r="D115" s="14">
        <v>3</v>
      </c>
      <c r="E115" s="15">
        <v>60</v>
      </c>
      <c r="F115" s="6">
        <f t="shared" si="2"/>
        <v>180</v>
      </c>
      <c r="G115" s="6">
        <f t="shared" si="1"/>
        <v>216</v>
      </c>
      <c r="H115" s="290"/>
      <c r="I115" s="299"/>
      <c r="J115" s="290"/>
      <c r="K115" s="290"/>
      <c r="L115" s="305"/>
      <c r="M115" s="311"/>
      <c r="N115" s="319"/>
      <c r="O115" s="319"/>
      <c r="P115" s="319"/>
      <c r="Q115" s="319"/>
      <c r="R115" s="317"/>
      <c r="S115" s="329"/>
    </row>
    <row r="116" spans="1:19" x14ac:dyDescent="0.25">
      <c r="A116" s="363"/>
      <c r="B116" s="16"/>
      <c r="C116" s="14" t="s">
        <v>80</v>
      </c>
      <c r="D116" s="14">
        <v>3</v>
      </c>
      <c r="E116" s="15">
        <v>384.74</v>
      </c>
      <c r="F116" s="6">
        <f t="shared" si="2"/>
        <v>1154.22</v>
      </c>
      <c r="G116" s="6">
        <f t="shared" si="1"/>
        <v>1385.0640000000001</v>
      </c>
      <c r="H116" s="290"/>
      <c r="I116" s="299"/>
      <c r="J116" s="290"/>
      <c r="K116" s="290"/>
      <c r="L116" s="305"/>
      <c r="M116" s="311"/>
      <c r="N116" s="319"/>
      <c r="O116" s="319"/>
      <c r="P116" s="319"/>
      <c r="Q116" s="319"/>
      <c r="R116" s="317"/>
      <c r="S116" s="329"/>
    </row>
    <row r="117" spans="1:19" x14ac:dyDescent="0.25">
      <c r="A117" s="363"/>
      <c r="B117" s="16"/>
      <c r="C117" s="14" t="s">
        <v>81</v>
      </c>
      <c r="D117" s="14">
        <v>3</v>
      </c>
      <c r="E117" s="15">
        <v>177.24</v>
      </c>
      <c r="F117" s="6">
        <f t="shared" si="2"/>
        <v>531.72</v>
      </c>
      <c r="G117" s="6">
        <f t="shared" si="1"/>
        <v>638.06400000000008</v>
      </c>
      <c r="H117" s="290"/>
      <c r="I117" s="299"/>
      <c r="J117" s="290"/>
      <c r="K117" s="290"/>
      <c r="L117" s="305"/>
      <c r="M117" s="311"/>
      <c r="N117" s="319"/>
      <c r="O117" s="319"/>
      <c r="P117" s="319"/>
      <c r="Q117" s="319"/>
      <c r="R117" s="317"/>
      <c r="S117" s="329"/>
    </row>
    <row r="118" spans="1:19" x14ac:dyDescent="0.25">
      <c r="A118" s="363"/>
      <c r="B118" s="16"/>
      <c r="C118" s="14" t="s">
        <v>82</v>
      </c>
      <c r="D118" s="14">
        <v>3</v>
      </c>
      <c r="E118" s="15">
        <v>198.11</v>
      </c>
      <c r="F118" s="6">
        <f t="shared" si="2"/>
        <v>594.33000000000004</v>
      </c>
      <c r="G118" s="6">
        <f t="shared" si="1"/>
        <v>713.19600000000003</v>
      </c>
      <c r="H118" s="290"/>
      <c r="I118" s="299"/>
      <c r="J118" s="290"/>
      <c r="K118" s="290"/>
      <c r="L118" s="305"/>
      <c r="M118" s="311"/>
      <c r="N118" s="319"/>
      <c r="O118" s="319"/>
      <c r="P118" s="319"/>
      <c r="Q118" s="319"/>
      <c r="R118" s="317"/>
      <c r="S118" s="329"/>
    </row>
    <row r="119" spans="1:19" x14ac:dyDescent="0.25">
      <c r="A119" s="363"/>
      <c r="B119" s="16"/>
      <c r="C119" s="14" t="s">
        <v>72</v>
      </c>
      <c r="D119" s="14">
        <v>3</v>
      </c>
      <c r="E119" s="15">
        <v>750</v>
      </c>
      <c r="F119" s="6">
        <f t="shared" si="2"/>
        <v>2250</v>
      </c>
      <c r="G119" s="6">
        <f t="shared" si="1"/>
        <v>2700</v>
      </c>
      <c r="H119" s="290"/>
      <c r="I119" s="299"/>
      <c r="J119" s="290"/>
      <c r="K119" s="290"/>
      <c r="L119" s="305"/>
      <c r="M119" s="311"/>
      <c r="N119" s="319"/>
      <c r="O119" s="319"/>
      <c r="P119" s="319"/>
      <c r="Q119" s="319"/>
      <c r="R119" s="317"/>
      <c r="S119" s="329"/>
    </row>
    <row r="120" spans="1:19" x14ac:dyDescent="0.25">
      <c r="A120" s="363"/>
      <c r="B120" s="16"/>
      <c r="C120" s="14" t="s">
        <v>83</v>
      </c>
      <c r="D120" s="14">
        <v>3</v>
      </c>
      <c r="E120" s="15">
        <v>186.65</v>
      </c>
      <c r="F120" s="6">
        <f t="shared" si="2"/>
        <v>559.95000000000005</v>
      </c>
      <c r="G120" s="6">
        <f t="shared" si="1"/>
        <v>671.94</v>
      </c>
      <c r="H120" s="290"/>
      <c r="I120" s="299"/>
      <c r="J120" s="290"/>
      <c r="K120" s="290"/>
      <c r="L120" s="305"/>
      <c r="M120" s="311"/>
      <c r="N120" s="319"/>
      <c r="O120" s="319"/>
      <c r="P120" s="319"/>
      <c r="Q120" s="319"/>
      <c r="R120" s="317"/>
      <c r="S120" s="329"/>
    </row>
    <row r="121" spans="1:19" x14ac:dyDescent="0.25">
      <c r="A121" s="363"/>
      <c r="B121" s="16"/>
      <c r="C121" s="14" t="s">
        <v>84</v>
      </c>
      <c r="D121" s="14">
        <v>3</v>
      </c>
      <c r="E121" s="15">
        <v>186.65</v>
      </c>
      <c r="F121" s="6">
        <f t="shared" si="2"/>
        <v>559.95000000000005</v>
      </c>
      <c r="G121" s="6">
        <f t="shared" si="1"/>
        <v>671.94</v>
      </c>
      <c r="H121" s="290"/>
      <c r="I121" s="299"/>
      <c r="J121" s="290"/>
      <c r="K121" s="290"/>
      <c r="L121" s="305"/>
      <c r="M121" s="311"/>
      <c r="N121" s="319"/>
      <c r="O121" s="319"/>
      <c r="P121" s="319"/>
      <c r="Q121" s="319"/>
      <c r="R121" s="317"/>
      <c r="S121" s="329"/>
    </row>
    <row r="122" spans="1:19" x14ac:dyDescent="0.25">
      <c r="A122" s="363"/>
      <c r="B122" s="16"/>
      <c r="C122" s="14" t="s">
        <v>85</v>
      </c>
      <c r="D122" s="14">
        <v>3</v>
      </c>
      <c r="E122" s="15">
        <v>47.34</v>
      </c>
      <c r="F122" s="6">
        <f t="shared" si="2"/>
        <v>142.02000000000001</v>
      </c>
      <c r="G122" s="6">
        <f t="shared" si="1"/>
        <v>170.42400000000001</v>
      </c>
      <c r="H122" s="290"/>
      <c r="I122" s="299"/>
      <c r="J122" s="290"/>
      <c r="K122" s="290"/>
      <c r="L122" s="305"/>
      <c r="M122" s="311"/>
      <c r="N122" s="319"/>
      <c r="O122" s="319"/>
      <c r="P122" s="319"/>
      <c r="Q122" s="319"/>
      <c r="R122" s="317"/>
      <c r="S122" s="329"/>
    </row>
    <row r="123" spans="1:19" x14ac:dyDescent="0.25">
      <c r="A123" s="363"/>
      <c r="B123" s="16"/>
      <c r="C123" s="14" t="s">
        <v>86</v>
      </c>
      <c r="D123" s="14">
        <v>1</v>
      </c>
      <c r="E123" s="15">
        <v>175.17</v>
      </c>
      <c r="F123" s="6">
        <f t="shared" si="2"/>
        <v>175.17</v>
      </c>
      <c r="G123" s="6">
        <f t="shared" si="1"/>
        <v>210.20399999999998</v>
      </c>
      <c r="H123" s="290"/>
      <c r="I123" s="299"/>
      <c r="J123" s="290"/>
      <c r="K123" s="290"/>
      <c r="L123" s="305"/>
      <c r="M123" s="311"/>
      <c r="N123" s="319"/>
      <c r="O123" s="319"/>
      <c r="P123" s="319"/>
      <c r="Q123" s="319"/>
      <c r="R123" s="317"/>
      <c r="S123" s="329"/>
    </row>
    <row r="124" spans="1:19" ht="33" customHeight="1" x14ac:dyDescent="0.25">
      <c r="A124" s="363"/>
      <c r="B124" s="16"/>
      <c r="C124" s="18" t="s">
        <v>87</v>
      </c>
      <c r="D124" s="14">
        <v>15</v>
      </c>
      <c r="E124" s="15">
        <v>3.95</v>
      </c>
      <c r="F124" s="6">
        <f t="shared" si="2"/>
        <v>59.25</v>
      </c>
      <c r="G124" s="6">
        <f t="shared" si="1"/>
        <v>71.099999999999994</v>
      </c>
      <c r="H124" s="290"/>
      <c r="I124" s="299"/>
      <c r="J124" s="290"/>
      <c r="K124" s="290"/>
      <c r="L124" s="305"/>
      <c r="M124" s="311"/>
      <c r="N124" s="319"/>
      <c r="O124" s="319"/>
      <c r="P124" s="319"/>
      <c r="Q124" s="319"/>
      <c r="R124" s="317"/>
      <c r="S124" s="329"/>
    </row>
    <row r="125" spans="1:19" x14ac:dyDescent="0.25">
      <c r="A125" s="363"/>
      <c r="B125" s="16"/>
      <c r="C125" s="14" t="s">
        <v>88</v>
      </c>
      <c r="D125" s="14">
        <v>335</v>
      </c>
      <c r="E125" s="15">
        <v>2.0299999999999998</v>
      </c>
      <c r="F125" s="6">
        <f t="shared" si="2"/>
        <v>680.05</v>
      </c>
      <c r="G125" s="6">
        <f t="shared" si="1"/>
        <v>816.06</v>
      </c>
      <c r="H125" s="290"/>
      <c r="I125" s="299"/>
      <c r="J125" s="290"/>
      <c r="K125" s="290"/>
      <c r="L125" s="305"/>
      <c r="M125" s="311"/>
      <c r="N125" s="319"/>
      <c r="O125" s="319"/>
      <c r="P125" s="319"/>
      <c r="Q125" s="319"/>
      <c r="R125" s="317"/>
      <c r="S125" s="329"/>
    </row>
    <row r="126" spans="1:19" x14ac:dyDescent="0.25">
      <c r="A126" s="363"/>
      <c r="B126" s="16"/>
      <c r="C126" s="14" t="s">
        <v>93</v>
      </c>
      <c r="D126" s="14">
        <v>13</v>
      </c>
      <c r="E126" s="15">
        <v>24.68</v>
      </c>
      <c r="F126" s="6">
        <f t="shared" si="2"/>
        <v>320.83999999999997</v>
      </c>
      <c r="G126" s="6">
        <f t="shared" si="1"/>
        <v>385.00799999999998</v>
      </c>
      <c r="H126" s="290"/>
      <c r="I126" s="299"/>
      <c r="J126" s="290"/>
      <c r="K126" s="290"/>
      <c r="L126" s="305"/>
      <c r="M126" s="311"/>
      <c r="N126" s="319"/>
      <c r="O126" s="319"/>
      <c r="P126" s="319"/>
      <c r="Q126" s="319"/>
      <c r="R126" s="317"/>
      <c r="S126" s="329"/>
    </row>
    <row r="127" spans="1:19" x14ac:dyDescent="0.25">
      <c r="A127" s="363"/>
      <c r="B127" s="16"/>
      <c r="C127" s="14" t="s">
        <v>89</v>
      </c>
      <c r="D127" s="14">
        <v>16</v>
      </c>
      <c r="E127" s="15">
        <v>9.99</v>
      </c>
      <c r="F127" s="6">
        <f t="shared" si="2"/>
        <v>159.84</v>
      </c>
      <c r="G127" s="6">
        <f t="shared" si="1"/>
        <v>191.80799999999999</v>
      </c>
      <c r="H127" s="290"/>
      <c r="I127" s="299"/>
      <c r="J127" s="290"/>
      <c r="K127" s="290"/>
      <c r="L127" s="305"/>
      <c r="M127" s="311"/>
      <c r="N127" s="319"/>
      <c r="O127" s="319"/>
      <c r="P127" s="319"/>
      <c r="Q127" s="319"/>
      <c r="R127" s="317"/>
      <c r="S127" s="329"/>
    </row>
    <row r="128" spans="1:19" x14ac:dyDescent="0.25">
      <c r="A128" s="363"/>
      <c r="B128" s="292" t="s">
        <v>36</v>
      </c>
      <c r="C128" s="293"/>
      <c r="D128" s="293"/>
      <c r="E128" s="293"/>
      <c r="F128" s="6">
        <f>F111+F112+F113+F114+F115+F116+F117+F118+F119+F120+F121+F122+F123+F124+F125+F126+F127</f>
        <v>8541.19</v>
      </c>
      <c r="G128" s="6">
        <f t="shared" si="1"/>
        <v>10249.428</v>
      </c>
      <c r="H128" s="290"/>
      <c r="I128" s="299"/>
      <c r="J128" s="290"/>
      <c r="K128" s="290"/>
      <c r="L128" s="305"/>
      <c r="M128" s="311"/>
      <c r="N128" s="319"/>
      <c r="O128" s="319"/>
      <c r="P128" s="319"/>
      <c r="Q128" s="319"/>
      <c r="R128" s="317"/>
      <c r="S128" s="329"/>
    </row>
    <row r="129" spans="1:19" x14ac:dyDescent="0.25">
      <c r="A129" s="363"/>
      <c r="B129" s="16" t="s">
        <v>90</v>
      </c>
      <c r="C129" s="46"/>
      <c r="D129" s="46"/>
      <c r="E129" s="47"/>
      <c r="F129" s="24"/>
      <c r="G129" s="24"/>
      <c r="H129" s="290"/>
      <c r="I129" s="299"/>
      <c r="J129" s="290"/>
      <c r="K129" s="290"/>
      <c r="L129" s="305"/>
      <c r="M129" s="311"/>
      <c r="N129" s="319"/>
      <c r="O129" s="319"/>
      <c r="P129" s="319"/>
      <c r="Q129" s="319"/>
      <c r="R129" s="317"/>
      <c r="S129" s="329"/>
    </row>
    <row r="130" spans="1:19" x14ac:dyDescent="0.25">
      <c r="A130" s="363"/>
      <c r="B130" s="16"/>
      <c r="C130" s="14" t="s">
        <v>91</v>
      </c>
      <c r="D130" s="14">
        <v>3</v>
      </c>
      <c r="E130" s="15">
        <v>43.8</v>
      </c>
      <c r="F130" s="6">
        <f t="shared" si="2"/>
        <v>131.39999999999998</v>
      </c>
      <c r="G130" s="6">
        <f t="shared" si="1"/>
        <v>157.67999999999998</v>
      </c>
      <c r="H130" s="290"/>
      <c r="I130" s="299"/>
      <c r="J130" s="290"/>
      <c r="K130" s="290"/>
      <c r="L130" s="305"/>
      <c r="M130" s="311"/>
      <c r="N130" s="319"/>
      <c r="O130" s="319"/>
      <c r="P130" s="319"/>
      <c r="Q130" s="319"/>
      <c r="R130" s="317"/>
      <c r="S130" s="329"/>
    </row>
    <row r="131" spans="1:19" x14ac:dyDescent="0.25">
      <c r="A131" s="363"/>
      <c r="B131" s="16"/>
      <c r="C131" s="14" t="s">
        <v>92</v>
      </c>
      <c r="D131" s="14">
        <v>4</v>
      </c>
      <c r="E131" s="15">
        <v>23.36</v>
      </c>
      <c r="F131" s="6">
        <f t="shared" si="2"/>
        <v>93.44</v>
      </c>
      <c r="G131" s="6">
        <f t="shared" si="1"/>
        <v>112.128</v>
      </c>
      <c r="H131" s="290"/>
      <c r="I131" s="299"/>
      <c r="J131" s="290"/>
      <c r="K131" s="290"/>
      <c r="L131" s="305"/>
      <c r="M131" s="311"/>
      <c r="N131" s="319"/>
      <c r="O131" s="319"/>
      <c r="P131" s="319"/>
      <c r="Q131" s="319"/>
      <c r="R131" s="317"/>
      <c r="S131" s="329"/>
    </row>
    <row r="132" spans="1:19" x14ac:dyDescent="0.25">
      <c r="A132" s="363"/>
      <c r="B132" s="292" t="s">
        <v>36</v>
      </c>
      <c r="C132" s="293"/>
      <c r="D132" s="293"/>
      <c r="E132" s="293"/>
      <c r="F132" s="6">
        <f>F130+F131</f>
        <v>224.83999999999997</v>
      </c>
      <c r="G132" s="6">
        <f t="shared" si="1"/>
        <v>269.80799999999999</v>
      </c>
      <c r="H132" s="290"/>
      <c r="I132" s="299"/>
      <c r="J132" s="290"/>
      <c r="K132" s="290"/>
      <c r="L132" s="305"/>
      <c r="M132" s="311"/>
      <c r="N132" s="319"/>
      <c r="O132" s="319"/>
      <c r="P132" s="319"/>
      <c r="Q132" s="319"/>
      <c r="R132" s="317"/>
      <c r="S132" s="329"/>
    </row>
    <row r="133" spans="1:19" x14ac:dyDescent="0.25">
      <c r="A133" s="363"/>
      <c r="B133" s="287" t="s">
        <v>37</v>
      </c>
      <c r="C133" s="288"/>
      <c r="D133" s="288"/>
      <c r="E133" s="288"/>
      <c r="F133" s="9">
        <f>F109+F128+F132</f>
        <v>10407.380000000001</v>
      </c>
      <c r="G133" s="9">
        <f t="shared" si="1"/>
        <v>12488.856000000002</v>
      </c>
      <c r="H133" s="291"/>
      <c r="I133" s="300"/>
      <c r="J133" s="291"/>
      <c r="K133" s="291"/>
      <c r="L133" s="306"/>
      <c r="M133" s="312"/>
      <c r="N133" s="320"/>
      <c r="O133" s="320"/>
      <c r="P133" s="320"/>
      <c r="Q133" s="320"/>
      <c r="R133" s="318"/>
      <c r="S133" s="330"/>
    </row>
    <row r="134" spans="1:19" ht="38.25" customHeight="1" x14ac:dyDescent="0.25">
      <c r="A134" s="363"/>
      <c r="B134" s="11" t="s">
        <v>6</v>
      </c>
      <c r="C134" s="21"/>
      <c r="D134" s="21"/>
      <c r="E134" s="28"/>
      <c r="F134" s="22"/>
      <c r="G134" s="22"/>
      <c r="H134" s="289" t="s">
        <v>96</v>
      </c>
      <c r="I134" s="298"/>
      <c r="J134" s="289" t="s">
        <v>94</v>
      </c>
      <c r="K134" s="289" t="s">
        <v>55</v>
      </c>
      <c r="L134" s="304"/>
      <c r="M134" s="310"/>
      <c r="N134" s="331"/>
      <c r="O134" s="331"/>
      <c r="P134" s="331"/>
      <c r="Q134" s="331"/>
      <c r="R134" s="316" t="s">
        <v>141</v>
      </c>
      <c r="S134" s="328"/>
    </row>
    <row r="135" spans="1:19" x14ac:dyDescent="0.25">
      <c r="A135" s="363"/>
      <c r="B135" s="16" t="s">
        <v>95</v>
      </c>
      <c r="C135" s="14" t="s">
        <v>95</v>
      </c>
      <c r="D135" s="14">
        <v>1</v>
      </c>
      <c r="E135" s="15">
        <v>8262.9500000000007</v>
      </c>
      <c r="F135" s="6">
        <f t="shared" si="2"/>
        <v>8262.9500000000007</v>
      </c>
      <c r="G135" s="6">
        <f t="shared" si="1"/>
        <v>9915.5400000000009</v>
      </c>
      <c r="H135" s="290"/>
      <c r="I135" s="299"/>
      <c r="J135" s="290"/>
      <c r="K135" s="290"/>
      <c r="L135" s="305"/>
      <c r="M135" s="311"/>
      <c r="N135" s="319"/>
      <c r="O135" s="319"/>
      <c r="P135" s="319"/>
      <c r="Q135" s="319"/>
      <c r="R135" s="317"/>
      <c r="S135" s="329"/>
    </row>
    <row r="136" spans="1:19" x14ac:dyDescent="0.25">
      <c r="A136" s="363"/>
      <c r="B136" s="287" t="s">
        <v>37</v>
      </c>
      <c r="C136" s="288"/>
      <c r="D136" s="288"/>
      <c r="E136" s="288"/>
      <c r="F136" s="9">
        <f>F135</f>
        <v>8262.9500000000007</v>
      </c>
      <c r="G136" s="9">
        <f t="shared" si="1"/>
        <v>9915.5400000000009</v>
      </c>
      <c r="H136" s="291"/>
      <c r="I136" s="300"/>
      <c r="J136" s="291"/>
      <c r="K136" s="291"/>
      <c r="L136" s="306"/>
      <c r="M136" s="312"/>
      <c r="N136" s="320"/>
      <c r="O136" s="320"/>
      <c r="P136" s="320"/>
      <c r="Q136" s="320"/>
      <c r="R136" s="318"/>
      <c r="S136" s="330"/>
    </row>
    <row r="137" spans="1:19" x14ac:dyDescent="0.25">
      <c r="A137" s="362"/>
      <c r="B137" s="2" t="s">
        <v>7</v>
      </c>
      <c r="C137" s="21"/>
      <c r="D137" s="21"/>
      <c r="E137" s="28"/>
      <c r="F137" s="22"/>
      <c r="G137" s="22"/>
      <c r="H137" s="289" t="s">
        <v>40</v>
      </c>
      <c r="I137" s="298"/>
      <c r="J137" s="289" t="s">
        <v>94</v>
      </c>
      <c r="K137" s="289" t="s">
        <v>55</v>
      </c>
      <c r="L137" s="304"/>
      <c r="M137" s="310"/>
      <c r="N137" s="331"/>
      <c r="O137" s="331"/>
      <c r="P137" s="331"/>
      <c r="Q137" s="331"/>
      <c r="R137" s="316" t="s">
        <v>7</v>
      </c>
      <c r="S137" s="340"/>
    </row>
    <row r="138" spans="1:19" x14ac:dyDescent="0.25">
      <c r="A138" s="362"/>
      <c r="B138" s="16" t="s">
        <v>74</v>
      </c>
      <c r="C138" s="26"/>
      <c r="D138" s="26"/>
      <c r="E138" s="27"/>
      <c r="F138" s="24"/>
      <c r="G138" s="24"/>
      <c r="H138" s="290"/>
      <c r="I138" s="299"/>
      <c r="J138" s="290"/>
      <c r="K138" s="290"/>
      <c r="L138" s="305"/>
      <c r="M138" s="311"/>
      <c r="N138" s="319"/>
      <c r="O138" s="319"/>
      <c r="P138" s="319"/>
      <c r="Q138" s="319"/>
      <c r="R138" s="317"/>
      <c r="S138" s="341"/>
    </row>
    <row r="139" spans="1:19" x14ac:dyDescent="0.25">
      <c r="A139" s="362"/>
      <c r="B139" s="16"/>
      <c r="C139" s="14" t="s">
        <v>75</v>
      </c>
      <c r="D139" s="14">
        <v>1</v>
      </c>
      <c r="E139" s="15">
        <v>73.680000000000007</v>
      </c>
      <c r="F139" s="6">
        <f t="shared" si="2"/>
        <v>73.680000000000007</v>
      </c>
      <c r="G139" s="6">
        <f t="shared" si="1"/>
        <v>88.416000000000011</v>
      </c>
      <c r="H139" s="290"/>
      <c r="I139" s="299"/>
      <c r="J139" s="290"/>
      <c r="K139" s="290"/>
      <c r="L139" s="305"/>
      <c r="M139" s="311"/>
      <c r="N139" s="319"/>
      <c r="O139" s="319"/>
      <c r="P139" s="319"/>
      <c r="Q139" s="319"/>
      <c r="R139" s="317"/>
      <c r="S139" s="341"/>
    </row>
    <row r="140" spans="1:19" x14ac:dyDescent="0.25">
      <c r="A140" s="362"/>
      <c r="B140" s="16"/>
      <c r="C140" s="14" t="s">
        <v>77</v>
      </c>
      <c r="D140" s="14">
        <v>8</v>
      </c>
      <c r="E140" s="15">
        <v>58.39</v>
      </c>
      <c r="F140" s="6">
        <f t="shared" si="2"/>
        <v>467.12</v>
      </c>
      <c r="G140" s="6">
        <f t="shared" si="1"/>
        <v>560.54399999999998</v>
      </c>
      <c r="H140" s="290"/>
      <c r="I140" s="299"/>
      <c r="J140" s="290"/>
      <c r="K140" s="290"/>
      <c r="L140" s="305"/>
      <c r="M140" s="311"/>
      <c r="N140" s="319"/>
      <c r="O140" s="319"/>
      <c r="P140" s="319"/>
      <c r="Q140" s="319"/>
      <c r="R140" s="317"/>
      <c r="S140" s="341"/>
    </row>
    <row r="141" spans="1:19" x14ac:dyDescent="0.25">
      <c r="A141" s="362"/>
      <c r="B141" s="16"/>
      <c r="C141" s="14" t="s">
        <v>78</v>
      </c>
      <c r="D141" s="14">
        <v>1</v>
      </c>
      <c r="E141" s="15">
        <v>522.91</v>
      </c>
      <c r="F141" s="6">
        <f t="shared" si="2"/>
        <v>522.91</v>
      </c>
      <c r="G141" s="6">
        <f t="shared" si="1"/>
        <v>627.49199999999996</v>
      </c>
      <c r="H141" s="290"/>
      <c r="I141" s="299"/>
      <c r="J141" s="290"/>
      <c r="K141" s="290"/>
      <c r="L141" s="305"/>
      <c r="M141" s="311"/>
      <c r="N141" s="319"/>
      <c r="O141" s="319"/>
      <c r="P141" s="319"/>
      <c r="Q141" s="319"/>
      <c r="R141" s="317"/>
      <c r="S141" s="341"/>
    </row>
    <row r="142" spans="1:19" x14ac:dyDescent="0.25">
      <c r="A142" s="362"/>
      <c r="B142" s="292" t="s">
        <v>36</v>
      </c>
      <c r="C142" s="294"/>
      <c r="D142" s="294"/>
      <c r="E142" s="294"/>
      <c r="F142" s="6">
        <f>F139+F140+F141</f>
        <v>1063.71</v>
      </c>
      <c r="G142" s="6">
        <f t="shared" si="1"/>
        <v>1276.452</v>
      </c>
      <c r="H142" s="290"/>
      <c r="I142" s="299"/>
      <c r="J142" s="290"/>
      <c r="K142" s="290"/>
      <c r="L142" s="305"/>
      <c r="M142" s="311"/>
      <c r="N142" s="319"/>
      <c r="O142" s="319"/>
      <c r="P142" s="319"/>
      <c r="Q142" s="319"/>
      <c r="R142" s="317"/>
      <c r="S142" s="341"/>
    </row>
    <row r="143" spans="1:19" x14ac:dyDescent="0.25">
      <c r="A143" s="362"/>
      <c r="B143" s="16" t="s">
        <v>79</v>
      </c>
      <c r="C143" s="46"/>
      <c r="D143" s="46"/>
      <c r="E143" s="47"/>
      <c r="F143" s="24"/>
      <c r="G143" s="24"/>
      <c r="H143" s="290"/>
      <c r="I143" s="299"/>
      <c r="J143" s="290"/>
      <c r="K143" s="290"/>
      <c r="L143" s="305"/>
      <c r="M143" s="311"/>
      <c r="N143" s="319"/>
      <c r="O143" s="319"/>
      <c r="P143" s="319"/>
      <c r="Q143" s="319"/>
      <c r="R143" s="317"/>
      <c r="S143" s="341"/>
    </row>
    <row r="144" spans="1:19" x14ac:dyDescent="0.25">
      <c r="A144" s="362"/>
      <c r="B144" s="16"/>
      <c r="C144" s="14" t="s">
        <v>81</v>
      </c>
      <c r="D144" s="14">
        <v>2</v>
      </c>
      <c r="E144" s="15">
        <v>118.16</v>
      </c>
      <c r="F144" s="6">
        <f t="shared" si="2"/>
        <v>236.32</v>
      </c>
      <c r="G144" s="6">
        <f t="shared" si="1"/>
        <v>283.584</v>
      </c>
      <c r="H144" s="290"/>
      <c r="I144" s="299"/>
      <c r="J144" s="290"/>
      <c r="K144" s="290"/>
      <c r="L144" s="305"/>
      <c r="M144" s="311"/>
      <c r="N144" s="319"/>
      <c r="O144" s="319"/>
      <c r="P144" s="319"/>
      <c r="Q144" s="319"/>
      <c r="R144" s="317"/>
      <c r="S144" s="341"/>
    </row>
    <row r="145" spans="1:19" x14ac:dyDescent="0.25">
      <c r="A145" s="362"/>
      <c r="B145" s="16"/>
      <c r="C145" s="14" t="s">
        <v>93</v>
      </c>
      <c r="D145" s="14">
        <v>2</v>
      </c>
      <c r="E145" s="15">
        <v>24.68</v>
      </c>
      <c r="F145" s="6">
        <f t="shared" si="2"/>
        <v>49.36</v>
      </c>
      <c r="G145" s="6">
        <f t="shared" si="1"/>
        <v>59.231999999999999</v>
      </c>
      <c r="H145" s="290"/>
      <c r="I145" s="299"/>
      <c r="J145" s="290"/>
      <c r="K145" s="290"/>
      <c r="L145" s="305"/>
      <c r="M145" s="311"/>
      <c r="N145" s="319"/>
      <c r="O145" s="319"/>
      <c r="P145" s="319"/>
      <c r="Q145" s="319"/>
      <c r="R145" s="317"/>
      <c r="S145" s="341"/>
    </row>
    <row r="146" spans="1:19" x14ac:dyDescent="0.25">
      <c r="A146" s="362"/>
      <c r="B146" s="16"/>
      <c r="C146" s="14" t="s">
        <v>97</v>
      </c>
      <c r="D146" s="14">
        <v>1</v>
      </c>
      <c r="E146" s="15">
        <v>131.37</v>
      </c>
      <c r="F146" s="6">
        <f t="shared" si="2"/>
        <v>131.37</v>
      </c>
      <c r="G146" s="6">
        <f t="shared" si="1"/>
        <v>157.64400000000001</v>
      </c>
      <c r="H146" s="290"/>
      <c r="I146" s="299"/>
      <c r="J146" s="290"/>
      <c r="K146" s="290"/>
      <c r="L146" s="305"/>
      <c r="M146" s="311"/>
      <c r="N146" s="319"/>
      <c r="O146" s="319"/>
      <c r="P146" s="319"/>
      <c r="Q146" s="319"/>
      <c r="R146" s="317"/>
      <c r="S146" s="341"/>
    </row>
    <row r="147" spans="1:19" x14ac:dyDescent="0.25">
      <c r="A147" s="362"/>
      <c r="B147" s="16"/>
      <c r="C147" s="14" t="s">
        <v>100</v>
      </c>
      <c r="D147" s="14">
        <v>1</v>
      </c>
      <c r="E147" s="15">
        <v>734.66</v>
      </c>
      <c r="F147" s="6">
        <f t="shared" si="2"/>
        <v>734.66</v>
      </c>
      <c r="G147" s="6">
        <f t="shared" si="1"/>
        <v>881.59199999999998</v>
      </c>
      <c r="H147" s="290"/>
      <c r="I147" s="299"/>
      <c r="J147" s="290"/>
      <c r="K147" s="290"/>
      <c r="L147" s="305"/>
      <c r="M147" s="311"/>
      <c r="N147" s="319"/>
      <c r="O147" s="319"/>
      <c r="P147" s="319"/>
      <c r="Q147" s="319"/>
      <c r="R147" s="317"/>
      <c r="S147" s="341"/>
    </row>
    <row r="148" spans="1:19" x14ac:dyDescent="0.25">
      <c r="A148" s="362"/>
      <c r="B148" s="16"/>
      <c r="C148" s="14" t="s">
        <v>71</v>
      </c>
      <c r="D148" s="14">
        <v>4</v>
      </c>
      <c r="E148" s="15">
        <v>73.680000000000007</v>
      </c>
      <c r="F148" s="6">
        <f t="shared" si="2"/>
        <v>294.72000000000003</v>
      </c>
      <c r="G148" s="6">
        <f t="shared" si="1"/>
        <v>353.66400000000004</v>
      </c>
      <c r="H148" s="290"/>
      <c r="I148" s="299"/>
      <c r="J148" s="290"/>
      <c r="K148" s="290"/>
      <c r="L148" s="305"/>
      <c r="M148" s="311"/>
      <c r="N148" s="319"/>
      <c r="O148" s="319"/>
      <c r="P148" s="319"/>
      <c r="Q148" s="319"/>
      <c r="R148" s="317"/>
      <c r="S148" s="341"/>
    </row>
    <row r="149" spans="1:19" x14ac:dyDescent="0.25">
      <c r="A149" s="362"/>
      <c r="B149" s="16"/>
      <c r="C149" s="14" t="s">
        <v>98</v>
      </c>
      <c r="D149" s="14"/>
      <c r="E149" s="15"/>
      <c r="F149" s="6"/>
      <c r="G149" s="6"/>
      <c r="H149" s="290"/>
      <c r="I149" s="299"/>
      <c r="J149" s="290"/>
      <c r="K149" s="290"/>
      <c r="L149" s="305"/>
      <c r="M149" s="311"/>
      <c r="N149" s="319"/>
      <c r="O149" s="319"/>
      <c r="P149" s="319"/>
      <c r="Q149" s="319"/>
      <c r="R149" s="317"/>
      <c r="S149" s="341"/>
    </row>
    <row r="150" spans="1:19" x14ac:dyDescent="0.25">
      <c r="A150" s="362"/>
      <c r="B150" s="16"/>
      <c r="C150" s="14" t="s">
        <v>99</v>
      </c>
      <c r="D150" s="14">
        <v>1</v>
      </c>
      <c r="E150" s="15">
        <v>200.27</v>
      </c>
      <c r="F150" s="6">
        <f t="shared" si="2"/>
        <v>200.27</v>
      </c>
      <c r="G150" s="6">
        <f t="shared" si="1"/>
        <v>240.32400000000001</v>
      </c>
      <c r="H150" s="290"/>
      <c r="I150" s="299"/>
      <c r="J150" s="290"/>
      <c r="K150" s="290"/>
      <c r="L150" s="305"/>
      <c r="M150" s="311"/>
      <c r="N150" s="319"/>
      <c r="O150" s="319"/>
      <c r="P150" s="319"/>
      <c r="Q150" s="319"/>
      <c r="R150" s="317"/>
      <c r="S150" s="341"/>
    </row>
    <row r="151" spans="1:19" x14ac:dyDescent="0.25">
      <c r="A151" s="362"/>
      <c r="B151" s="292" t="s">
        <v>36</v>
      </c>
      <c r="C151" s="293"/>
      <c r="D151" s="293"/>
      <c r="E151" s="293"/>
      <c r="F151" s="6">
        <f>F144+F145+F146+F147+F148+F150</f>
        <v>1646.7</v>
      </c>
      <c r="G151" s="6">
        <f t="shared" si="1"/>
        <v>1976.04</v>
      </c>
      <c r="H151" s="290"/>
      <c r="I151" s="299"/>
      <c r="J151" s="290"/>
      <c r="K151" s="290"/>
      <c r="L151" s="305"/>
      <c r="M151" s="311"/>
      <c r="N151" s="319"/>
      <c r="O151" s="319"/>
      <c r="P151" s="319"/>
      <c r="Q151" s="319"/>
      <c r="R151" s="317"/>
      <c r="S151" s="341"/>
    </row>
    <row r="152" spans="1:19" x14ac:dyDescent="0.25">
      <c r="A152" s="362"/>
      <c r="B152" s="287" t="s">
        <v>37</v>
      </c>
      <c r="C152" s="288"/>
      <c r="D152" s="288"/>
      <c r="E152" s="288"/>
      <c r="F152" s="9">
        <f>F142+F151</f>
        <v>2710.41</v>
      </c>
      <c r="G152" s="9">
        <f t="shared" si="1"/>
        <v>3252.4919999999997</v>
      </c>
      <c r="H152" s="291"/>
      <c r="I152" s="300"/>
      <c r="J152" s="291"/>
      <c r="K152" s="291"/>
      <c r="L152" s="306"/>
      <c r="M152" s="312"/>
      <c r="N152" s="320"/>
      <c r="O152" s="320"/>
      <c r="P152" s="320"/>
      <c r="Q152" s="320"/>
      <c r="R152" s="318"/>
      <c r="S152" s="342"/>
    </row>
    <row r="153" spans="1:19" x14ac:dyDescent="0.25">
      <c r="A153" s="363"/>
      <c r="B153" s="2" t="s">
        <v>8</v>
      </c>
      <c r="C153" s="21"/>
      <c r="D153" s="21"/>
      <c r="E153" s="28"/>
      <c r="F153" s="22"/>
      <c r="G153" s="22"/>
      <c r="H153" s="289" t="s">
        <v>102</v>
      </c>
      <c r="I153" s="298"/>
      <c r="J153" s="289" t="s">
        <v>142</v>
      </c>
      <c r="K153" s="289" t="s">
        <v>143</v>
      </c>
      <c r="L153" s="304"/>
      <c r="M153" s="310"/>
      <c r="N153" s="331"/>
      <c r="O153" s="331"/>
      <c r="P153" s="331"/>
      <c r="Q153" s="331"/>
      <c r="R153" s="316" t="s">
        <v>8</v>
      </c>
      <c r="S153" s="340"/>
    </row>
    <row r="154" spans="1:19" x14ac:dyDescent="0.25">
      <c r="A154" s="363"/>
      <c r="B154" s="7" t="s">
        <v>101</v>
      </c>
      <c r="C154" s="7" t="s">
        <v>101</v>
      </c>
      <c r="D154" s="5">
        <v>1</v>
      </c>
      <c r="E154" s="6">
        <v>16247.5</v>
      </c>
      <c r="F154" s="6">
        <f t="shared" si="2"/>
        <v>16247.5</v>
      </c>
      <c r="G154" s="6">
        <f t="shared" si="1"/>
        <v>19497</v>
      </c>
      <c r="H154" s="290"/>
      <c r="I154" s="299"/>
      <c r="J154" s="290"/>
      <c r="K154" s="290"/>
      <c r="L154" s="305"/>
      <c r="M154" s="311"/>
      <c r="N154" s="319"/>
      <c r="O154" s="319"/>
      <c r="P154" s="319"/>
      <c r="Q154" s="319"/>
      <c r="R154" s="317"/>
      <c r="S154" s="341"/>
    </row>
    <row r="155" spans="1:19" x14ac:dyDescent="0.25">
      <c r="A155" s="363"/>
      <c r="B155" s="287" t="s">
        <v>37</v>
      </c>
      <c r="C155" s="288"/>
      <c r="D155" s="288"/>
      <c r="E155" s="288"/>
      <c r="F155" s="9">
        <f>F154</f>
        <v>16247.5</v>
      </c>
      <c r="G155" s="9">
        <f>G154</f>
        <v>19497</v>
      </c>
      <c r="H155" s="291"/>
      <c r="I155" s="300"/>
      <c r="J155" s="291"/>
      <c r="K155" s="291"/>
      <c r="L155" s="306"/>
      <c r="M155" s="312"/>
      <c r="N155" s="320"/>
      <c r="O155" s="320"/>
      <c r="P155" s="320"/>
      <c r="Q155" s="320"/>
      <c r="R155" s="318"/>
      <c r="S155" s="342"/>
    </row>
    <row r="156" spans="1:19" ht="60" x14ac:dyDescent="0.25">
      <c r="A156" s="362"/>
      <c r="B156" s="11" t="s">
        <v>107</v>
      </c>
      <c r="C156" s="21"/>
      <c r="D156" s="21"/>
      <c r="E156" s="28"/>
      <c r="F156" s="22"/>
      <c r="G156" s="22"/>
      <c r="H156" s="289" t="s">
        <v>40</v>
      </c>
      <c r="I156" s="295" t="s">
        <v>109</v>
      </c>
      <c r="J156" s="289" t="s">
        <v>94</v>
      </c>
      <c r="K156" s="289" t="s">
        <v>55</v>
      </c>
      <c r="L156" s="289" t="s">
        <v>108</v>
      </c>
      <c r="M156" s="307">
        <v>43803</v>
      </c>
      <c r="N156" s="325">
        <v>4585.54</v>
      </c>
      <c r="O156" s="325">
        <v>4585.54</v>
      </c>
      <c r="P156" s="325">
        <f>(N156*0.2)+N156</f>
        <v>5502.6480000000001</v>
      </c>
      <c r="Q156" s="325">
        <f>(O156*0.2)+O156</f>
        <v>5502.6480000000001</v>
      </c>
      <c r="R156" s="316" t="s">
        <v>144</v>
      </c>
      <c r="S156" s="328"/>
    </row>
    <row r="157" spans="1:19" x14ac:dyDescent="0.25">
      <c r="A157" s="362"/>
      <c r="B157" s="16" t="s">
        <v>74</v>
      </c>
      <c r="C157" s="46"/>
      <c r="D157" s="46"/>
      <c r="E157" s="47"/>
      <c r="F157" s="24"/>
      <c r="G157" s="24"/>
      <c r="H157" s="290"/>
      <c r="I157" s="296"/>
      <c r="J157" s="290"/>
      <c r="K157" s="290"/>
      <c r="L157" s="290"/>
      <c r="M157" s="290"/>
      <c r="N157" s="326"/>
      <c r="O157" s="326"/>
      <c r="P157" s="326"/>
      <c r="Q157" s="326"/>
      <c r="R157" s="317"/>
      <c r="S157" s="329"/>
    </row>
    <row r="158" spans="1:19" x14ac:dyDescent="0.25">
      <c r="A158" s="362"/>
      <c r="B158" s="16"/>
      <c r="C158" s="14" t="s">
        <v>75</v>
      </c>
      <c r="D158" s="14">
        <v>1</v>
      </c>
      <c r="E158" s="15">
        <v>73.680000000000007</v>
      </c>
      <c r="F158" s="6">
        <f t="shared" si="2"/>
        <v>73.680000000000007</v>
      </c>
      <c r="G158" s="6">
        <f t="shared" si="1"/>
        <v>88.416000000000011</v>
      </c>
      <c r="H158" s="290"/>
      <c r="I158" s="296"/>
      <c r="J158" s="290"/>
      <c r="K158" s="290"/>
      <c r="L158" s="290"/>
      <c r="M158" s="290"/>
      <c r="N158" s="326"/>
      <c r="O158" s="326"/>
      <c r="P158" s="326"/>
      <c r="Q158" s="326"/>
      <c r="R158" s="317"/>
      <c r="S158" s="329"/>
    </row>
    <row r="159" spans="1:19" x14ac:dyDescent="0.25">
      <c r="A159" s="362"/>
      <c r="B159" s="16"/>
      <c r="C159" s="14" t="s">
        <v>76</v>
      </c>
      <c r="D159" s="14">
        <v>1</v>
      </c>
      <c r="E159" s="15">
        <v>110.52</v>
      </c>
      <c r="F159" s="6">
        <f t="shared" si="2"/>
        <v>110.52</v>
      </c>
      <c r="G159" s="6">
        <f t="shared" si="1"/>
        <v>132.624</v>
      </c>
      <c r="H159" s="290"/>
      <c r="I159" s="296"/>
      <c r="J159" s="290"/>
      <c r="K159" s="290"/>
      <c r="L159" s="290"/>
      <c r="M159" s="290"/>
      <c r="N159" s="326"/>
      <c r="O159" s="326"/>
      <c r="P159" s="326"/>
      <c r="Q159" s="326"/>
      <c r="R159" s="317"/>
      <c r="S159" s="329"/>
    </row>
    <row r="160" spans="1:19" x14ac:dyDescent="0.25">
      <c r="A160" s="362"/>
      <c r="B160" s="16"/>
      <c r="C160" s="14" t="s">
        <v>77</v>
      </c>
      <c r="D160" s="14">
        <v>4</v>
      </c>
      <c r="E160" s="15">
        <v>58.39</v>
      </c>
      <c r="F160" s="6">
        <f t="shared" si="2"/>
        <v>233.56</v>
      </c>
      <c r="G160" s="6">
        <f t="shared" si="1"/>
        <v>280.27199999999999</v>
      </c>
      <c r="H160" s="290"/>
      <c r="I160" s="296"/>
      <c r="J160" s="290"/>
      <c r="K160" s="290"/>
      <c r="L160" s="290"/>
      <c r="M160" s="290"/>
      <c r="N160" s="326"/>
      <c r="O160" s="326"/>
      <c r="P160" s="326"/>
      <c r="Q160" s="326"/>
      <c r="R160" s="317"/>
      <c r="S160" s="329"/>
    </row>
    <row r="161" spans="1:19" x14ac:dyDescent="0.25">
      <c r="A161" s="362"/>
      <c r="B161" s="16"/>
      <c r="C161" s="19" t="s">
        <v>78</v>
      </c>
      <c r="D161" s="19">
        <v>1</v>
      </c>
      <c r="E161" s="15">
        <v>522.91</v>
      </c>
      <c r="F161" s="6">
        <f t="shared" si="2"/>
        <v>522.91</v>
      </c>
      <c r="G161" s="6">
        <f t="shared" si="1"/>
        <v>627.49199999999996</v>
      </c>
      <c r="H161" s="290"/>
      <c r="I161" s="296"/>
      <c r="J161" s="290"/>
      <c r="K161" s="290"/>
      <c r="L161" s="290"/>
      <c r="M161" s="290"/>
      <c r="N161" s="326"/>
      <c r="O161" s="326"/>
      <c r="P161" s="326"/>
      <c r="Q161" s="326"/>
      <c r="R161" s="317"/>
      <c r="S161" s="329"/>
    </row>
    <row r="162" spans="1:19" x14ac:dyDescent="0.25">
      <c r="A162" s="362"/>
      <c r="B162" s="292" t="s">
        <v>36</v>
      </c>
      <c r="C162" s="293"/>
      <c r="D162" s="293"/>
      <c r="E162" s="293"/>
      <c r="F162" s="6">
        <f>F158+F159+F160+F161</f>
        <v>940.67</v>
      </c>
      <c r="G162" s="6">
        <f t="shared" si="1"/>
        <v>1128.8040000000001</v>
      </c>
      <c r="H162" s="290"/>
      <c r="I162" s="296"/>
      <c r="J162" s="290"/>
      <c r="K162" s="290"/>
      <c r="L162" s="290"/>
      <c r="M162" s="290"/>
      <c r="N162" s="326"/>
      <c r="O162" s="326"/>
      <c r="P162" s="326"/>
      <c r="Q162" s="326"/>
      <c r="R162" s="317"/>
      <c r="S162" s="329"/>
    </row>
    <row r="163" spans="1:19" x14ac:dyDescent="0.25">
      <c r="A163" s="362"/>
      <c r="B163" s="16" t="s">
        <v>79</v>
      </c>
      <c r="C163" s="46"/>
      <c r="D163" s="46"/>
      <c r="E163" s="47"/>
      <c r="F163" s="24"/>
      <c r="G163" s="24"/>
      <c r="H163" s="290"/>
      <c r="I163" s="296"/>
      <c r="J163" s="290"/>
      <c r="K163" s="290"/>
      <c r="L163" s="290"/>
      <c r="M163" s="290"/>
      <c r="N163" s="326"/>
      <c r="O163" s="326"/>
      <c r="P163" s="326"/>
      <c r="Q163" s="326"/>
      <c r="R163" s="317"/>
      <c r="S163" s="329"/>
    </row>
    <row r="164" spans="1:19" x14ac:dyDescent="0.25">
      <c r="A164" s="362"/>
      <c r="B164" s="16"/>
      <c r="C164" s="19" t="s">
        <v>103</v>
      </c>
      <c r="D164" s="19">
        <v>1</v>
      </c>
      <c r="E164" s="15">
        <v>100</v>
      </c>
      <c r="F164" s="6">
        <f t="shared" si="2"/>
        <v>100</v>
      </c>
      <c r="G164" s="6">
        <f t="shared" si="1"/>
        <v>120</v>
      </c>
      <c r="H164" s="290"/>
      <c r="I164" s="296"/>
      <c r="J164" s="290"/>
      <c r="K164" s="290"/>
      <c r="L164" s="290"/>
      <c r="M164" s="290"/>
      <c r="N164" s="326"/>
      <c r="O164" s="326"/>
      <c r="P164" s="326"/>
      <c r="Q164" s="326"/>
      <c r="R164" s="317"/>
      <c r="S164" s="329"/>
    </row>
    <row r="165" spans="1:19" x14ac:dyDescent="0.25">
      <c r="A165" s="362"/>
      <c r="B165" s="16"/>
      <c r="C165" s="19" t="s">
        <v>103</v>
      </c>
      <c r="D165" s="19">
        <v>1</v>
      </c>
      <c r="E165" s="15">
        <v>1400</v>
      </c>
      <c r="F165" s="6">
        <f t="shared" si="2"/>
        <v>1400</v>
      </c>
      <c r="G165" s="6">
        <f t="shared" si="1"/>
        <v>1680</v>
      </c>
      <c r="H165" s="290"/>
      <c r="I165" s="296"/>
      <c r="J165" s="290"/>
      <c r="K165" s="290"/>
      <c r="L165" s="290"/>
      <c r="M165" s="290"/>
      <c r="N165" s="326"/>
      <c r="O165" s="326"/>
      <c r="P165" s="326"/>
      <c r="Q165" s="326"/>
      <c r="R165" s="317"/>
      <c r="S165" s="329"/>
    </row>
    <row r="166" spans="1:19" x14ac:dyDescent="0.25">
      <c r="A166" s="362"/>
      <c r="B166" s="16"/>
      <c r="C166" s="19" t="s">
        <v>89</v>
      </c>
      <c r="D166" s="19">
        <v>6</v>
      </c>
      <c r="E166" s="15">
        <v>9.99</v>
      </c>
      <c r="F166" s="6">
        <f t="shared" si="2"/>
        <v>59.94</v>
      </c>
      <c r="G166" s="6">
        <f t="shared" si="1"/>
        <v>71.927999999999997</v>
      </c>
      <c r="H166" s="290"/>
      <c r="I166" s="296"/>
      <c r="J166" s="290"/>
      <c r="K166" s="290"/>
      <c r="L166" s="290"/>
      <c r="M166" s="290"/>
      <c r="N166" s="326"/>
      <c r="O166" s="326"/>
      <c r="P166" s="326"/>
      <c r="Q166" s="326"/>
      <c r="R166" s="317"/>
      <c r="S166" s="329"/>
    </row>
    <row r="167" spans="1:19" x14ac:dyDescent="0.25">
      <c r="A167" s="362"/>
      <c r="B167" s="16"/>
      <c r="C167" s="19" t="s">
        <v>80</v>
      </c>
      <c r="D167" s="19">
        <v>3</v>
      </c>
      <c r="E167" s="15">
        <v>256.49</v>
      </c>
      <c r="F167" s="6">
        <f t="shared" si="2"/>
        <v>769.47</v>
      </c>
      <c r="G167" s="6">
        <f t="shared" si="1"/>
        <v>923.36400000000003</v>
      </c>
      <c r="H167" s="290"/>
      <c r="I167" s="296"/>
      <c r="J167" s="290"/>
      <c r="K167" s="290"/>
      <c r="L167" s="290"/>
      <c r="M167" s="290"/>
      <c r="N167" s="326"/>
      <c r="O167" s="326"/>
      <c r="P167" s="326"/>
      <c r="Q167" s="326"/>
      <c r="R167" s="317"/>
      <c r="S167" s="329"/>
    </row>
    <row r="168" spans="1:19" ht="30" x14ac:dyDescent="0.25">
      <c r="A168" s="362"/>
      <c r="B168" s="16"/>
      <c r="C168" s="20" t="s">
        <v>104</v>
      </c>
      <c r="D168" s="19">
        <v>32</v>
      </c>
      <c r="E168" s="15">
        <v>2.5299999999999998</v>
      </c>
      <c r="F168" s="6">
        <f t="shared" si="2"/>
        <v>80.959999999999994</v>
      </c>
      <c r="G168" s="6">
        <f t="shared" si="1"/>
        <v>97.151999999999987</v>
      </c>
      <c r="H168" s="290"/>
      <c r="I168" s="296"/>
      <c r="J168" s="290"/>
      <c r="K168" s="290"/>
      <c r="L168" s="290"/>
      <c r="M168" s="290"/>
      <c r="N168" s="326"/>
      <c r="O168" s="326"/>
      <c r="P168" s="326"/>
      <c r="Q168" s="326"/>
      <c r="R168" s="317"/>
      <c r="S168" s="329"/>
    </row>
    <row r="169" spans="1:19" x14ac:dyDescent="0.25">
      <c r="A169" s="362"/>
      <c r="B169" s="16"/>
      <c r="C169" s="19" t="s">
        <v>83</v>
      </c>
      <c r="D169" s="19">
        <v>2</v>
      </c>
      <c r="E169" s="15">
        <v>124.43</v>
      </c>
      <c r="F169" s="6">
        <f t="shared" si="2"/>
        <v>248.86</v>
      </c>
      <c r="G169" s="6">
        <f t="shared" si="1"/>
        <v>298.63200000000001</v>
      </c>
      <c r="H169" s="290"/>
      <c r="I169" s="296"/>
      <c r="J169" s="290"/>
      <c r="K169" s="290"/>
      <c r="L169" s="290"/>
      <c r="M169" s="290"/>
      <c r="N169" s="326"/>
      <c r="O169" s="326"/>
      <c r="P169" s="326"/>
      <c r="Q169" s="326"/>
      <c r="R169" s="317"/>
      <c r="S169" s="329"/>
    </row>
    <row r="170" spans="1:19" x14ac:dyDescent="0.25">
      <c r="A170" s="362"/>
      <c r="B170" s="16"/>
      <c r="C170" s="19" t="s">
        <v>105</v>
      </c>
      <c r="D170" s="19">
        <v>2</v>
      </c>
      <c r="E170" s="15">
        <v>124.43</v>
      </c>
      <c r="F170" s="6">
        <f t="shared" si="2"/>
        <v>248.86</v>
      </c>
      <c r="G170" s="6">
        <f t="shared" si="1"/>
        <v>298.63200000000001</v>
      </c>
      <c r="H170" s="290"/>
      <c r="I170" s="296"/>
      <c r="J170" s="290"/>
      <c r="K170" s="290"/>
      <c r="L170" s="290"/>
      <c r="M170" s="290"/>
      <c r="N170" s="326"/>
      <c r="O170" s="326"/>
      <c r="P170" s="326"/>
      <c r="Q170" s="326"/>
      <c r="R170" s="317"/>
      <c r="S170" s="329"/>
    </row>
    <row r="171" spans="1:19" x14ac:dyDescent="0.25">
      <c r="A171" s="362"/>
      <c r="B171" s="16"/>
      <c r="C171" s="19" t="s">
        <v>73</v>
      </c>
      <c r="D171" s="19">
        <v>4</v>
      </c>
      <c r="E171" s="15">
        <v>118.16</v>
      </c>
      <c r="F171" s="6">
        <f t="shared" si="2"/>
        <v>472.64</v>
      </c>
      <c r="G171" s="6">
        <f t="shared" si="1"/>
        <v>567.16800000000001</v>
      </c>
      <c r="H171" s="290"/>
      <c r="I171" s="296"/>
      <c r="J171" s="290"/>
      <c r="K171" s="290"/>
      <c r="L171" s="290"/>
      <c r="M171" s="290"/>
      <c r="N171" s="326"/>
      <c r="O171" s="326"/>
      <c r="P171" s="326"/>
      <c r="Q171" s="326"/>
      <c r="R171" s="317"/>
      <c r="S171" s="329"/>
    </row>
    <row r="172" spans="1:19" x14ac:dyDescent="0.25">
      <c r="A172" s="362"/>
      <c r="B172" s="16"/>
      <c r="C172" s="19" t="s">
        <v>106</v>
      </c>
      <c r="D172" s="19">
        <v>2</v>
      </c>
      <c r="E172" s="15">
        <v>132.07</v>
      </c>
      <c r="F172" s="6">
        <f t="shared" si="2"/>
        <v>264.14</v>
      </c>
      <c r="G172" s="6">
        <f t="shared" si="1"/>
        <v>316.96799999999996</v>
      </c>
      <c r="H172" s="290"/>
      <c r="I172" s="296"/>
      <c r="J172" s="290"/>
      <c r="K172" s="290"/>
      <c r="L172" s="290"/>
      <c r="M172" s="290"/>
      <c r="N172" s="326"/>
      <c r="O172" s="326"/>
      <c r="P172" s="326"/>
      <c r="Q172" s="326"/>
      <c r="R172" s="317"/>
      <c r="S172" s="329"/>
    </row>
    <row r="173" spans="1:19" x14ac:dyDescent="0.25">
      <c r="A173" s="362"/>
      <c r="B173" s="292" t="s">
        <v>36</v>
      </c>
      <c r="C173" s="293"/>
      <c r="D173" s="293"/>
      <c r="E173" s="293"/>
      <c r="F173" s="6">
        <f>F164+F165+F166+F167+F168+F169+F170+F171+F172</f>
        <v>3644.87</v>
      </c>
      <c r="G173" s="6">
        <f t="shared" si="1"/>
        <v>4373.8440000000001</v>
      </c>
      <c r="H173" s="290"/>
      <c r="I173" s="296"/>
      <c r="J173" s="290"/>
      <c r="K173" s="290"/>
      <c r="L173" s="290"/>
      <c r="M173" s="290"/>
      <c r="N173" s="326"/>
      <c r="O173" s="326"/>
      <c r="P173" s="326"/>
      <c r="Q173" s="326"/>
      <c r="R173" s="317"/>
      <c r="S173" s="329"/>
    </row>
    <row r="174" spans="1:19" x14ac:dyDescent="0.25">
      <c r="A174" s="362"/>
      <c r="B174" s="345" t="s">
        <v>37</v>
      </c>
      <c r="C174" s="346"/>
      <c r="D174" s="346"/>
      <c r="E174" s="346"/>
      <c r="F174" s="17">
        <f>F162+F173</f>
        <v>4585.54</v>
      </c>
      <c r="G174" s="17">
        <f t="shared" si="1"/>
        <v>5502.6480000000001</v>
      </c>
      <c r="H174" s="290"/>
      <c r="I174" s="296"/>
      <c r="J174" s="290"/>
      <c r="K174" s="290"/>
      <c r="L174" s="290"/>
      <c r="M174" s="290"/>
      <c r="N174" s="326"/>
      <c r="O174" s="326"/>
      <c r="P174" s="326"/>
      <c r="Q174" s="326"/>
      <c r="R174" s="317"/>
      <c r="S174" s="329"/>
    </row>
    <row r="175" spans="1:19" x14ac:dyDescent="0.25">
      <c r="A175" s="362"/>
      <c r="B175" s="2" t="s">
        <v>9</v>
      </c>
      <c r="C175" s="52"/>
      <c r="D175" s="52"/>
      <c r="E175" s="53"/>
      <c r="F175" s="22"/>
      <c r="G175" s="22"/>
      <c r="H175" s="289" t="s">
        <v>40</v>
      </c>
      <c r="I175" s="295"/>
      <c r="J175" s="295" t="s">
        <v>63</v>
      </c>
      <c r="K175" s="295" t="s">
        <v>62</v>
      </c>
      <c r="L175" s="365"/>
      <c r="M175" s="365"/>
      <c r="N175" s="365"/>
      <c r="O175" s="365"/>
      <c r="P175" s="365"/>
      <c r="Q175" s="365"/>
      <c r="R175" s="354" t="s">
        <v>148</v>
      </c>
      <c r="S175" s="359"/>
    </row>
    <row r="176" spans="1:19" x14ac:dyDescent="0.25">
      <c r="A176" s="362"/>
      <c r="B176" s="7" t="s">
        <v>145</v>
      </c>
      <c r="C176" s="23"/>
      <c r="D176" s="23"/>
      <c r="E176" s="24"/>
      <c r="F176" s="24"/>
      <c r="G176" s="24"/>
      <c r="H176" s="290"/>
      <c r="I176" s="296"/>
      <c r="J176" s="296"/>
      <c r="K176" s="296"/>
      <c r="L176" s="366"/>
      <c r="M176" s="366"/>
      <c r="N176" s="366"/>
      <c r="O176" s="366"/>
      <c r="P176" s="366"/>
      <c r="Q176" s="366"/>
      <c r="R176" s="355"/>
      <c r="S176" s="360"/>
    </row>
    <row r="177" spans="1:19" ht="45" x14ac:dyDescent="0.25">
      <c r="A177" s="362"/>
      <c r="B177" s="7"/>
      <c r="C177" s="12" t="s">
        <v>146</v>
      </c>
      <c r="D177" s="5">
        <v>1.5</v>
      </c>
      <c r="E177" s="6">
        <v>974</v>
      </c>
      <c r="F177" s="6">
        <f t="shared" si="2"/>
        <v>1461</v>
      </c>
      <c r="G177" s="6">
        <f t="shared" si="1"/>
        <v>1753.2</v>
      </c>
      <c r="H177" s="290"/>
      <c r="I177" s="296"/>
      <c r="J177" s="296"/>
      <c r="K177" s="296"/>
      <c r="L177" s="366"/>
      <c r="M177" s="366"/>
      <c r="N177" s="366"/>
      <c r="O177" s="366"/>
      <c r="P177" s="366"/>
      <c r="Q177" s="366"/>
      <c r="R177" s="355"/>
      <c r="S177" s="360"/>
    </row>
    <row r="178" spans="1:19" x14ac:dyDescent="0.25">
      <c r="A178" s="362"/>
      <c r="B178" s="7"/>
      <c r="C178" s="5" t="s">
        <v>147</v>
      </c>
      <c r="D178" s="5">
        <v>1</v>
      </c>
      <c r="E178" s="6">
        <v>300</v>
      </c>
      <c r="F178" s="6">
        <f t="shared" si="2"/>
        <v>300</v>
      </c>
      <c r="G178" s="6">
        <f t="shared" si="1"/>
        <v>360</v>
      </c>
      <c r="H178" s="290"/>
      <c r="I178" s="296"/>
      <c r="J178" s="296"/>
      <c r="K178" s="296"/>
      <c r="L178" s="366"/>
      <c r="M178" s="366"/>
      <c r="N178" s="366"/>
      <c r="O178" s="366"/>
      <c r="P178" s="366"/>
      <c r="Q178" s="366"/>
      <c r="R178" s="355"/>
      <c r="S178" s="360"/>
    </row>
    <row r="179" spans="1:19" x14ac:dyDescent="0.25">
      <c r="A179" s="362"/>
      <c r="B179" s="287" t="s">
        <v>37</v>
      </c>
      <c r="C179" s="288"/>
      <c r="D179" s="288"/>
      <c r="E179" s="288"/>
      <c r="F179" s="8">
        <f>F177+F178</f>
        <v>1761</v>
      </c>
      <c r="G179" s="8">
        <f t="shared" si="1"/>
        <v>2113.1999999999998</v>
      </c>
      <c r="H179" s="291"/>
      <c r="I179" s="297"/>
      <c r="J179" s="297"/>
      <c r="K179" s="297"/>
      <c r="L179" s="367"/>
      <c r="M179" s="367"/>
      <c r="N179" s="367"/>
      <c r="O179" s="367"/>
      <c r="P179" s="367"/>
      <c r="Q179" s="367"/>
      <c r="R179" s="356"/>
      <c r="S179" s="361"/>
    </row>
    <row r="180" spans="1:19" x14ac:dyDescent="0.25">
      <c r="A180" s="5"/>
      <c r="B180" s="5"/>
      <c r="C180" s="5"/>
      <c r="D180" s="5"/>
      <c r="E180" s="6"/>
      <c r="F180" s="6"/>
      <c r="G180" s="6"/>
      <c r="H180" s="5"/>
      <c r="I180" s="37"/>
      <c r="J180" s="5"/>
      <c r="K180" s="5"/>
      <c r="L180" s="5"/>
      <c r="M180" s="38"/>
      <c r="N180" s="6"/>
      <c r="O180" s="1"/>
      <c r="P180" s="1"/>
      <c r="Q180" s="1"/>
      <c r="R180" s="29"/>
    </row>
    <row r="181" spans="1:19" x14ac:dyDescent="0.25">
      <c r="A181" s="5"/>
      <c r="B181" s="5"/>
      <c r="C181" s="5"/>
      <c r="D181" s="5"/>
      <c r="E181" s="6"/>
      <c r="F181" s="6"/>
      <c r="G181" s="6"/>
      <c r="H181" s="5"/>
      <c r="I181" s="5"/>
      <c r="J181" s="5"/>
      <c r="K181" s="5"/>
      <c r="L181" s="5"/>
      <c r="M181" s="38"/>
      <c r="N181" s="6"/>
      <c r="O181" s="1"/>
      <c r="P181" s="1"/>
      <c r="Q181" s="1"/>
      <c r="R181" s="29"/>
    </row>
    <row r="182" spans="1:19" x14ac:dyDescent="0.25">
      <c r="A182" s="5"/>
      <c r="B182" s="5"/>
      <c r="C182" s="5"/>
      <c r="D182" s="5"/>
      <c r="E182" s="6"/>
      <c r="F182" s="6"/>
      <c r="G182" s="6"/>
      <c r="H182" s="5"/>
      <c r="I182" s="5"/>
      <c r="J182" s="5"/>
      <c r="K182" s="5"/>
      <c r="L182" s="5"/>
      <c r="M182" s="38"/>
      <c r="N182" s="6"/>
      <c r="O182" s="1"/>
      <c r="P182" s="1"/>
      <c r="Q182" s="1"/>
      <c r="R182" s="29"/>
    </row>
    <row r="183" spans="1:19" x14ac:dyDescent="0.25">
      <c r="A183" s="5"/>
      <c r="B183" s="5"/>
      <c r="C183" s="12"/>
      <c r="D183" s="5"/>
      <c r="E183" s="6"/>
      <c r="F183" s="6"/>
      <c r="G183" s="6"/>
      <c r="H183" s="5"/>
      <c r="I183" s="5"/>
      <c r="J183" s="5"/>
      <c r="K183" s="5"/>
      <c r="L183" s="5"/>
      <c r="M183" s="38"/>
      <c r="N183" s="6"/>
      <c r="O183" s="1"/>
      <c r="P183" s="1"/>
      <c r="Q183" s="1"/>
      <c r="R183" s="29"/>
    </row>
    <row r="184" spans="1:19" x14ac:dyDescent="0.25">
      <c r="A184" s="5"/>
      <c r="B184" s="5"/>
      <c r="C184" s="5"/>
      <c r="D184" s="5"/>
      <c r="E184" s="6"/>
      <c r="F184" s="6"/>
      <c r="G184" s="6"/>
      <c r="H184" s="5"/>
      <c r="I184" s="5"/>
      <c r="J184" s="5"/>
      <c r="K184" s="5"/>
      <c r="L184" s="5"/>
      <c r="M184" s="38"/>
      <c r="N184" s="6"/>
      <c r="O184" s="1"/>
      <c r="P184" s="1"/>
      <c r="Q184" s="1"/>
      <c r="R184" s="29"/>
    </row>
    <row r="185" spans="1:19" x14ac:dyDescent="0.25">
      <c r="A185" s="5"/>
      <c r="B185" s="5"/>
      <c r="C185" s="5"/>
      <c r="D185" s="5"/>
      <c r="E185" s="6"/>
      <c r="F185" s="6"/>
      <c r="G185" s="6"/>
      <c r="H185" s="5"/>
      <c r="I185" s="5"/>
      <c r="J185" s="5"/>
      <c r="K185" s="5"/>
      <c r="L185" s="5"/>
      <c r="M185" s="38"/>
      <c r="N185" s="6"/>
      <c r="O185" s="1"/>
      <c r="P185" s="1"/>
      <c r="Q185" s="1"/>
      <c r="R185" s="29"/>
    </row>
    <row r="186" spans="1:19" x14ac:dyDescent="0.25">
      <c r="A186" s="5"/>
      <c r="B186" s="5"/>
      <c r="C186" s="5"/>
      <c r="D186" s="5"/>
      <c r="E186" s="6"/>
      <c r="F186" s="6"/>
      <c r="G186" s="6"/>
      <c r="H186" s="5"/>
      <c r="I186" s="5"/>
      <c r="J186" s="5"/>
      <c r="K186" s="5"/>
      <c r="L186" s="5"/>
      <c r="M186" s="38"/>
      <c r="N186" s="6"/>
      <c r="O186" s="1"/>
      <c r="P186" s="1"/>
      <c r="Q186" s="1"/>
      <c r="R186" s="29"/>
    </row>
    <row r="187" spans="1:19" x14ac:dyDescent="0.25">
      <c r="A187" s="5"/>
      <c r="B187" s="5"/>
      <c r="C187" s="5"/>
      <c r="D187" s="5"/>
      <c r="E187" s="6"/>
      <c r="F187" s="6"/>
      <c r="G187" s="6"/>
      <c r="H187" s="5"/>
      <c r="I187" s="5"/>
      <c r="J187" s="5"/>
      <c r="K187" s="5"/>
      <c r="L187" s="5"/>
      <c r="M187" s="38"/>
      <c r="N187" s="6"/>
      <c r="O187" s="1"/>
      <c r="P187" s="1"/>
      <c r="Q187" s="1"/>
      <c r="R187" s="29"/>
    </row>
    <row r="188" spans="1:19" x14ac:dyDescent="0.25">
      <c r="A188" s="5"/>
      <c r="B188" s="5"/>
      <c r="C188" s="5"/>
      <c r="D188" s="5"/>
      <c r="E188" s="6"/>
      <c r="F188" s="6"/>
      <c r="G188" s="6"/>
      <c r="H188" s="5"/>
      <c r="I188" s="5"/>
      <c r="J188" s="5"/>
      <c r="K188" s="5"/>
      <c r="L188" s="5"/>
      <c r="M188" s="38"/>
      <c r="N188" s="6"/>
      <c r="O188" s="1"/>
      <c r="P188" s="1"/>
      <c r="Q188" s="1"/>
      <c r="R188" s="29"/>
    </row>
    <row r="189" spans="1:19" x14ac:dyDescent="0.25">
      <c r="A189" s="5"/>
      <c r="B189" s="5"/>
      <c r="C189" s="5"/>
      <c r="D189" s="5"/>
      <c r="E189" s="6"/>
      <c r="F189" s="6"/>
      <c r="G189" s="6"/>
      <c r="H189" s="5"/>
      <c r="I189" s="5"/>
      <c r="J189" s="5"/>
      <c r="K189" s="5"/>
      <c r="L189" s="5"/>
      <c r="M189" s="38"/>
      <c r="N189" s="6"/>
      <c r="O189" s="1"/>
      <c r="P189" s="1"/>
      <c r="Q189" s="1"/>
      <c r="R189" s="29"/>
    </row>
    <row r="190" spans="1:19" x14ac:dyDescent="0.25">
      <c r="A190" s="5"/>
      <c r="B190" s="5"/>
      <c r="C190" s="5"/>
      <c r="D190" s="5"/>
      <c r="E190" s="6"/>
      <c r="F190" s="6"/>
      <c r="G190" s="6"/>
      <c r="H190" s="5"/>
      <c r="I190" s="5"/>
      <c r="J190" s="5"/>
      <c r="K190" s="5"/>
      <c r="L190" s="5"/>
      <c r="M190" s="38"/>
      <c r="N190" s="6"/>
      <c r="O190" s="1"/>
      <c r="P190" s="1"/>
      <c r="Q190" s="1"/>
      <c r="R190" s="29"/>
    </row>
    <row r="191" spans="1:19" x14ac:dyDescent="0.25">
      <c r="A191" s="5"/>
      <c r="B191" s="5"/>
      <c r="C191" s="5"/>
      <c r="D191" s="5"/>
      <c r="E191" s="6"/>
      <c r="F191" s="6"/>
      <c r="G191" s="6"/>
      <c r="H191" s="5"/>
      <c r="I191" s="5"/>
      <c r="J191" s="5"/>
      <c r="K191" s="5"/>
      <c r="L191" s="5"/>
      <c r="M191" s="38"/>
      <c r="N191" s="6"/>
      <c r="O191" s="1"/>
      <c r="P191" s="1"/>
      <c r="Q191" s="1"/>
      <c r="R191" s="29"/>
    </row>
    <row r="192" spans="1:19" x14ac:dyDescent="0.25">
      <c r="A192" s="5"/>
      <c r="B192" s="5"/>
      <c r="C192" s="5"/>
      <c r="D192" s="5"/>
      <c r="E192" s="6"/>
      <c r="F192" s="6"/>
      <c r="G192" s="6"/>
      <c r="H192" s="5"/>
      <c r="I192" s="5"/>
      <c r="J192" s="5"/>
      <c r="K192" s="5"/>
      <c r="L192" s="5"/>
      <c r="M192" s="38"/>
      <c r="N192" s="6"/>
      <c r="O192" s="1"/>
      <c r="P192" s="1"/>
      <c r="Q192" s="1"/>
      <c r="R192" s="29"/>
    </row>
    <row r="193" spans="1:18" x14ac:dyDescent="0.25">
      <c r="A193" s="5"/>
      <c r="B193" s="5"/>
      <c r="C193" s="5"/>
      <c r="D193" s="5"/>
      <c r="E193" s="6"/>
      <c r="F193" s="6"/>
      <c r="G193" s="6"/>
      <c r="H193" s="5"/>
      <c r="I193" s="5"/>
      <c r="J193" s="5"/>
      <c r="K193" s="5"/>
      <c r="L193" s="5"/>
      <c r="M193" s="38"/>
      <c r="N193" s="6"/>
      <c r="O193" s="1"/>
      <c r="P193" s="1"/>
      <c r="Q193" s="1"/>
      <c r="R193" s="29"/>
    </row>
    <row r="194" spans="1:18" x14ac:dyDescent="0.25">
      <c r="A194" s="5"/>
      <c r="B194" s="5"/>
      <c r="C194" s="5"/>
      <c r="D194" s="5"/>
      <c r="E194" s="6"/>
      <c r="F194" s="6"/>
      <c r="G194" s="6"/>
      <c r="H194" s="5"/>
      <c r="I194" s="5"/>
      <c r="J194" s="5"/>
      <c r="K194" s="5"/>
      <c r="L194" s="5"/>
      <c r="M194" s="38"/>
      <c r="N194" s="6"/>
      <c r="O194" s="1"/>
      <c r="P194" s="1"/>
      <c r="Q194" s="1"/>
      <c r="R194" s="29"/>
    </row>
    <row r="195" spans="1:18" x14ac:dyDescent="0.25">
      <c r="A195" s="5"/>
      <c r="B195" s="5"/>
      <c r="C195" s="5"/>
      <c r="D195" s="5"/>
      <c r="E195" s="6"/>
      <c r="F195" s="6"/>
      <c r="G195" s="6"/>
      <c r="H195" s="5"/>
      <c r="I195" s="5"/>
      <c r="J195" s="5"/>
      <c r="K195" s="5"/>
      <c r="L195" s="5"/>
      <c r="M195" s="38"/>
      <c r="N195" s="6"/>
      <c r="O195" s="1"/>
      <c r="P195" s="1"/>
      <c r="Q195" s="1"/>
      <c r="R195" s="29"/>
    </row>
    <row r="196" spans="1:18" x14ac:dyDescent="0.25">
      <c r="A196" s="5"/>
      <c r="B196" s="5"/>
      <c r="C196" s="5"/>
      <c r="D196" s="5"/>
      <c r="E196" s="6"/>
      <c r="F196" s="6"/>
      <c r="G196" s="6"/>
      <c r="H196" s="5"/>
      <c r="I196" s="5"/>
      <c r="J196" s="5"/>
      <c r="K196" s="5"/>
      <c r="L196" s="5"/>
      <c r="M196" s="38"/>
      <c r="N196" s="6"/>
      <c r="O196" s="1"/>
      <c r="P196" s="1"/>
      <c r="Q196" s="1"/>
      <c r="R196" s="29"/>
    </row>
    <row r="197" spans="1:18" x14ac:dyDescent="0.25">
      <c r="A197" s="5"/>
      <c r="B197" s="5"/>
      <c r="C197" s="5"/>
      <c r="D197" s="5"/>
      <c r="E197" s="6"/>
      <c r="F197" s="6"/>
      <c r="G197" s="6"/>
      <c r="H197" s="5"/>
      <c r="I197" s="5"/>
      <c r="J197" s="5"/>
      <c r="K197" s="5"/>
      <c r="L197" s="5"/>
      <c r="M197" s="38"/>
      <c r="N197" s="6"/>
      <c r="O197" s="1"/>
      <c r="P197" s="1"/>
      <c r="Q197" s="1"/>
      <c r="R197" s="29"/>
    </row>
    <row r="198" spans="1:18" x14ac:dyDescent="0.25">
      <c r="A198" s="5"/>
      <c r="B198" s="5"/>
      <c r="C198" s="5"/>
      <c r="D198" s="5"/>
      <c r="E198" s="6"/>
      <c r="F198" s="6"/>
      <c r="G198" s="6"/>
      <c r="H198" s="5"/>
      <c r="I198" s="5"/>
      <c r="J198" s="5"/>
      <c r="K198" s="5"/>
      <c r="L198" s="5"/>
      <c r="M198" s="38"/>
      <c r="N198" s="6"/>
      <c r="O198" s="1"/>
      <c r="P198" s="1"/>
      <c r="Q198" s="1"/>
      <c r="R198" s="29"/>
    </row>
    <row r="199" spans="1:18" x14ac:dyDescent="0.25">
      <c r="A199" s="5"/>
      <c r="B199" s="5"/>
      <c r="C199" s="5"/>
      <c r="D199" s="5"/>
      <c r="E199" s="6"/>
      <c r="F199" s="6"/>
      <c r="G199" s="6"/>
      <c r="H199" s="5"/>
      <c r="I199" s="5"/>
      <c r="J199" s="5"/>
      <c r="K199" s="5"/>
      <c r="L199" s="5"/>
      <c r="M199" s="38"/>
      <c r="N199" s="6"/>
      <c r="O199" s="1"/>
      <c r="P199" s="1"/>
      <c r="Q199" s="1"/>
      <c r="R199" s="29"/>
    </row>
    <row r="200" spans="1:18" x14ac:dyDescent="0.25">
      <c r="B200" s="5"/>
      <c r="C200" s="5"/>
      <c r="D200" s="5"/>
      <c r="E200" s="6"/>
      <c r="F200" s="6"/>
      <c r="G200" s="6"/>
      <c r="H200" s="5"/>
      <c r="I200" s="5"/>
      <c r="J200" s="5"/>
      <c r="K200" s="5"/>
      <c r="L200" s="5"/>
      <c r="M200" s="38"/>
      <c r="N200" s="6"/>
      <c r="O200" s="6"/>
      <c r="P200" s="6"/>
      <c r="Q200" s="6"/>
      <c r="R200" s="29"/>
    </row>
    <row r="201" spans="1:18" x14ac:dyDescent="0.25">
      <c r="B201" s="5"/>
      <c r="C201" s="5"/>
      <c r="D201" s="5"/>
      <c r="E201" s="6"/>
      <c r="F201" s="6"/>
      <c r="G201" s="6"/>
      <c r="H201" s="5"/>
      <c r="I201" s="5"/>
      <c r="J201" s="5"/>
      <c r="K201" s="5"/>
      <c r="L201" s="5"/>
      <c r="M201" s="38"/>
      <c r="N201" s="6"/>
      <c r="O201" s="6"/>
      <c r="P201" s="6"/>
      <c r="Q201" s="6"/>
      <c r="R201" s="29"/>
    </row>
    <row r="202" spans="1:18" x14ac:dyDescent="0.25">
      <c r="B202" s="5"/>
      <c r="C202" s="5"/>
      <c r="D202" s="5"/>
      <c r="E202" s="6"/>
      <c r="F202" s="6"/>
      <c r="G202" s="6"/>
      <c r="H202" s="5"/>
      <c r="I202" s="5"/>
      <c r="J202" s="5"/>
      <c r="K202" s="5"/>
      <c r="L202" s="5"/>
      <c r="M202" s="38"/>
      <c r="N202" s="6"/>
      <c r="O202" s="6"/>
      <c r="P202" s="6"/>
      <c r="Q202" s="6"/>
      <c r="R202" s="29"/>
    </row>
    <row r="203" spans="1:18" x14ac:dyDescent="0.25">
      <c r="B203" s="5"/>
      <c r="C203" s="5"/>
      <c r="D203" s="5"/>
      <c r="E203" s="6"/>
      <c r="F203" s="6"/>
      <c r="G203" s="6"/>
      <c r="H203" s="5"/>
      <c r="I203" s="5"/>
      <c r="J203" s="5"/>
      <c r="K203" s="5"/>
      <c r="L203" s="5"/>
      <c r="M203" s="38"/>
      <c r="N203" s="6"/>
      <c r="O203" s="6"/>
      <c r="P203" s="6"/>
      <c r="Q203" s="6"/>
      <c r="R203" s="29"/>
    </row>
    <row r="204" spans="1:18" x14ac:dyDescent="0.25">
      <c r="B204" s="5"/>
      <c r="C204" s="5"/>
      <c r="D204" s="5"/>
      <c r="E204" s="6"/>
      <c r="F204" s="6"/>
      <c r="G204" s="6"/>
      <c r="H204" s="5"/>
      <c r="I204" s="5"/>
      <c r="J204" s="5"/>
      <c r="K204" s="5"/>
      <c r="L204" s="5"/>
      <c r="M204" s="38"/>
      <c r="N204" s="6"/>
      <c r="O204" s="6"/>
      <c r="P204" s="6"/>
      <c r="Q204" s="6"/>
      <c r="R204" s="29"/>
    </row>
    <row r="205" spans="1:18" x14ac:dyDescent="0.25">
      <c r="B205" s="5"/>
      <c r="C205" s="5"/>
      <c r="D205" s="5"/>
      <c r="E205" s="6"/>
      <c r="F205" s="6"/>
      <c r="G205" s="6"/>
      <c r="H205" s="5"/>
      <c r="I205" s="5"/>
      <c r="J205" s="5"/>
      <c r="K205" s="5"/>
      <c r="L205" s="5"/>
      <c r="M205" s="38"/>
      <c r="N205" s="6"/>
      <c r="O205" s="6"/>
      <c r="P205" s="6"/>
      <c r="Q205" s="6"/>
      <c r="R205" s="29"/>
    </row>
    <row r="206" spans="1:18" x14ac:dyDescent="0.25">
      <c r="B206" s="5"/>
      <c r="C206" s="5"/>
      <c r="D206" s="5"/>
      <c r="E206" s="6"/>
      <c r="F206" s="6"/>
      <c r="G206" s="6"/>
      <c r="H206" s="5"/>
      <c r="I206" s="5"/>
      <c r="J206" s="5"/>
      <c r="K206" s="5"/>
      <c r="L206" s="5"/>
      <c r="M206" s="38"/>
      <c r="N206" s="6"/>
      <c r="O206" s="6"/>
      <c r="P206" s="6"/>
      <c r="Q206" s="6"/>
      <c r="R206" s="29"/>
    </row>
    <row r="207" spans="1:18" x14ac:dyDescent="0.25">
      <c r="B207" s="5"/>
      <c r="C207" s="5"/>
      <c r="D207" s="5"/>
      <c r="E207" s="6"/>
      <c r="F207" s="6"/>
      <c r="G207" s="6"/>
      <c r="H207" s="5"/>
      <c r="I207" s="5"/>
      <c r="J207" s="5"/>
      <c r="K207" s="5"/>
      <c r="L207" s="5"/>
      <c r="M207" s="38"/>
      <c r="N207" s="5"/>
      <c r="O207" s="5"/>
      <c r="P207" s="5"/>
      <c r="Q207" s="5"/>
    </row>
    <row r="208" spans="1:18" x14ac:dyDescent="0.25">
      <c r="B208" s="5"/>
      <c r="C208" s="5"/>
      <c r="D208" s="5"/>
      <c r="E208" s="6"/>
      <c r="F208" s="6"/>
      <c r="G208" s="6"/>
      <c r="H208" s="5"/>
      <c r="I208" s="5"/>
      <c r="J208" s="5"/>
      <c r="K208" s="5"/>
      <c r="L208" s="5"/>
      <c r="M208" s="38"/>
      <c r="N208" s="5"/>
      <c r="O208" s="5"/>
      <c r="P208" s="5"/>
      <c r="Q208" s="5"/>
    </row>
    <row r="209" spans="2:17" x14ac:dyDescent="0.25">
      <c r="B209" s="5"/>
      <c r="C209" s="5"/>
      <c r="D209" s="5"/>
      <c r="E209" s="6"/>
      <c r="F209" s="6"/>
      <c r="G209" s="6"/>
      <c r="H209" s="5"/>
      <c r="I209" s="5"/>
      <c r="J209" s="5"/>
      <c r="K209" s="5"/>
      <c r="L209" s="5"/>
      <c r="M209" s="38"/>
      <c r="N209" s="5"/>
      <c r="O209" s="5"/>
      <c r="P209" s="5"/>
      <c r="Q209" s="5"/>
    </row>
    <row r="210" spans="2:17" x14ac:dyDescent="0.25">
      <c r="B210" s="5"/>
      <c r="C210" s="5"/>
      <c r="D210" s="5"/>
      <c r="E210" s="6"/>
      <c r="F210" s="6"/>
      <c r="G210" s="6"/>
      <c r="H210" s="5"/>
      <c r="I210" s="5"/>
      <c r="J210" s="5"/>
      <c r="K210" s="5"/>
      <c r="L210" s="5"/>
      <c r="M210" s="38"/>
      <c r="N210" s="5"/>
      <c r="O210" s="5"/>
      <c r="P210" s="5"/>
      <c r="Q210" s="5"/>
    </row>
    <row r="211" spans="2:17" x14ac:dyDescent="0.25">
      <c r="B211" s="5"/>
      <c r="C211" s="5"/>
      <c r="D211" s="5"/>
      <c r="E211" s="5"/>
      <c r="F211" s="5"/>
      <c r="G211" s="5"/>
      <c r="H211" s="5"/>
      <c r="I211" s="5"/>
      <c r="J211" s="5"/>
      <c r="K211" s="5"/>
      <c r="L211" s="5"/>
      <c r="M211" s="38"/>
      <c r="N211" s="5"/>
      <c r="O211" s="5"/>
      <c r="P211" s="5"/>
      <c r="Q211" s="5"/>
    </row>
    <row r="212" spans="2:17" x14ac:dyDescent="0.25">
      <c r="B212" s="5"/>
      <c r="C212" s="5"/>
      <c r="D212" s="5"/>
      <c r="E212" s="5"/>
      <c r="F212" s="5"/>
      <c r="G212" s="5"/>
      <c r="H212" s="5"/>
      <c r="I212" s="5"/>
      <c r="J212" s="5"/>
      <c r="K212" s="5"/>
      <c r="L212" s="5"/>
      <c r="M212" s="38"/>
      <c r="N212" s="5"/>
      <c r="O212" s="5"/>
      <c r="P212" s="5"/>
      <c r="Q212" s="5"/>
    </row>
    <row r="213" spans="2:17" x14ac:dyDescent="0.25">
      <c r="M213" s="39"/>
    </row>
    <row r="214" spans="2:17" x14ac:dyDescent="0.25">
      <c r="M214" s="39"/>
    </row>
    <row r="215" spans="2:17" x14ac:dyDescent="0.25">
      <c r="M215" s="39"/>
    </row>
    <row r="216" spans="2:17" x14ac:dyDescent="0.25">
      <c r="M216" s="39"/>
    </row>
    <row r="217" spans="2:17" x14ac:dyDescent="0.25">
      <c r="M217" s="39"/>
    </row>
    <row r="218" spans="2:17" x14ac:dyDescent="0.25">
      <c r="M218" s="39"/>
    </row>
    <row r="219" spans="2:17" x14ac:dyDescent="0.25">
      <c r="M219" s="39"/>
    </row>
    <row r="220" spans="2:17" x14ac:dyDescent="0.25">
      <c r="M220" s="39"/>
    </row>
    <row r="221" spans="2:17" x14ac:dyDescent="0.25">
      <c r="M221" s="39"/>
    </row>
    <row r="222" spans="2:17" x14ac:dyDescent="0.25">
      <c r="M222" s="39"/>
    </row>
    <row r="223" spans="2:17" x14ac:dyDescent="0.25">
      <c r="M223" s="39"/>
    </row>
    <row r="224" spans="2:17" x14ac:dyDescent="0.25">
      <c r="M224" s="39"/>
    </row>
    <row r="225" spans="13:13" x14ac:dyDescent="0.25">
      <c r="M225" s="39"/>
    </row>
    <row r="226" spans="13:13" x14ac:dyDescent="0.25">
      <c r="M226" s="39"/>
    </row>
    <row r="227" spans="13:13" x14ac:dyDescent="0.25">
      <c r="M227" s="39"/>
    </row>
    <row r="228" spans="13:13" x14ac:dyDescent="0.25">
      <c r="M228" s="39"/>
    </row>
    <row r="229" spans="13:13" x14ac:dyDescent="0.25">
      <c r="M229" s="39"/>
    </row>
    <row r="230" spans="13:13" x14ac:dyDescent="0.25">
      <c r="M230" s="39"/>
    </row>
    <row r="231" spans="13:13" x14ac:dyDescent="0.25">
      <c r="M231" s="39"/>
    </row>
    <row r="232" spans="13:13" x14ac:dyDescent="0.25">
      <c r="M232" s="39"/>
    </row>
    <row r="233" spans="13:13" x14ac:dyDescent="0.25">
      <c r="M233" s="39"/>
    </row>
    <row r="234" spans="13:13" x14ac:dyDescent="0.25">
      <c r="M234" s="39"/>
    </row>
    <row r="235" spans="13:13" x14ac:dyDescent="0.25">
      <c r="M235" s="39"/>
    </row>
    <row r="236" spans="13:13" x14ac:dyDescent="0.25">
      <c r="M236" s="39"/>
    </row>
    <row r="237" spans="13:13" x14ac:dyDescent="0.25">
      <c r="M237" s="39"/>
    </row>
    <row r="238" spans="13:13" x14ac:dyDescent="0.25">
      <c r="M238" s="39"/>
    </row>
    <row r="239" spans="13:13" x14ac:dyDescent="0.25">
      <c r="M239" s="39"/>
    </row>
    <row r="240" spans="13:13" x14ac:dyDescent="0.25">
      <c r="M240" s="39"/>
    </row>
    <row r="241" spans="13:13" x14ac:dyDescent="0.25">
      <c r="M241" s="39"/>
    </row>
    <row r="242" spans="13:13" x14ac:dyDescent="0.25">
      <c r="M242" s="39"/>
    </row>
    <row r="243" spans="13:13" x14ac:dyDescent="0.25">
      <c r="M243" s="39"/>
    </row>
    <row r="244" spans="13:13" x14ac:dyDescent="0.25">
      <c r="M244" s="39"/>
    </row>
    <row r="245" spans="13:13" x14ac:dyDescent="0.25">
      <c r="M245" s="39"/>
    </row>
    <row r="246" spans="13:13" x14ac:dyDescent="0.25">
      <c r="M246" s="39"/>
    </row>
    <row r="247" spans="13:13" x14ac:dyDescent="0.25">
      <c r="M247" s="39"/>
    </row>
    <row r="248" spans="13:13" x14ac:dyDescent="0.25">
      <c r="M248" s="39"/>
    </row>
    <row r="249" spans="13:13" x14ac:dyDescent="0.25">
      <c r="M249" s="39"/>
    </row>
    <row r="250" spans="13:13" x14ac:dyDescent="0.25">
      <c r="M250" s="39"/>
    </row>
    <row r="251" spans="13:13" x14ac:dyDescent="0.25">
      <c r="M251" s="39"/>
    </row>
    <row r="252" spans="13:13" x14ac:dyDescent="0.25">
      <c r="M252" s="39"/>
    </row>
    <row r="253" spans="13:13" x14ac:dyDescent="0.25">
      <c r="M253" s="39"/>
    </row>
    <row r="254" spans="13:13" x14ac:dyDescent="0.25">
      <c r="M254" s="39"/>
    </row>
    <row r="255" spans="13:13" x14ac:dyDescent="0.25">
      <c r="M255" s="39"/>
    </row>
    <row r="256" spans="13:13" x14ac:dyDescent="0.25">
      <c r="M256" s="39"/>
    </row>
    <row r="257" spans="13:13" x14ac:dyDescent="0.25">
      <c r="M257" s="39"/>
    </row>
    <row r="258" spans="13:13" x14ac:dyDescent="0.25">
      <c r="M258" s="39"/>
    </row>
    <row r="259" spans="13:13" x14ac:dyDescent="0.25">
      <c r="M259" s="39"/>
    </row>
    <row r="260" spans="13:13" x14ac:dyDescent="0.25">
      <c r="M260" s="39"/>
    </row>
    <row r="261" spans="13:13" x14ac:dyDescent="0.25">
      <c r="M261" s="39"/>
    </row>
    <row r="262" spans="13:13" x14ac:dyDescent="0.25">
      <c r="M262" s="39"/>
    </row>
    <row r="263" spans="13:13" x14ac:dyDescent="0.25">
      <c r="M263" s="39"/>
    </row>
    <row r="264" spans="13:13" x14ac:dyDescent="0.25">
      <c r="M264" s="39"/>
    </row>
    <row r="265" spans="13:13" x14ac:dyDescent="0.25">
      <c r="M265" s="39"/>
    </row>
    <row r="266" spans="13:13" x14ac:dyDescent="0.25">
      <c r="M266" s="39"/>
    </row>
    <row r="267" spans="13:13" x14ac:dyDescent="0.25">
      <c r="M267" s="39"/>
    </row>
    <row r="268" spans="13:13" x14ac:dyDescent="0.25">
      <c r="M268" s="39"/>
    </row>
    <row r="269" spans="13:13" x14ac:dyDescent="0.25">
      <c r="M269" s="39"/>
    </row>
    <row r="270" spans="13:13" x14ac:dyDescent="0.25">
      <c r="M270" s="39"/>
    </row>
    <row r="271" spans="13:13" x14ac:dyDescent="0.25">
      <c r="M271" s="39"/>
    </row>
    <row r="272" spans="13:13" x14ac:dyDescent="0.25">
      <c r="M272" s="39"/>
    </row>
    <row r="273" spans="13:13" x14ac:dyDescent="0.25">
      <c r="M273" s="39"/>
    </row>
    <row r="274" spans="13:13" x14ac:dyDescent="0.25">
      <c r="M274" s="39"/>
    </row>
    <row r="275" spans="13:13" x14ac:dyDescent="0.25">
      <c r="M275" s="39"/>
    </row>
    <row r="276" spans="13:13" x14ac:dyDescent="0.25">
      <c r="M276" s="39"/>
    </row>
    <row r="277" spans="13:13" x14ac:dyDescent="0.25">
      <c r="M277" s="39"/>
    </row>
    <row r="278" spans="13:13" x14ac:dyDescent="0.25">
      <c r="M278" s="39"/>
    </row>
    <row r="279" spans="13:13" x14ac:dyDescent="0.25">
      <c r="M279" s="39"/>
    </row>
    <row r="280" spans="13:13" x14ac:dyDescent="0.25">
      <c r="M280" s="39"/>
    </row>
    <row r="281" spans="13:13" x14ac:dyDescent="0.25">
      <c r="M281" s="39"/>
    </row>
    <row r="282" spans="13:13" x14ac:dyDescent="0.25">
      <c r="M282" s="39"/>
    </row>
    <row r="283" spans="13:13" x14ac:dyDescent="0.25">
      <c r="M283" s="39"/>
    </row>
    <row r="284" spans="13:13" x14ac:dyDescent="0.25">
      <c r="M284" s="39"/>
    </row>
    <row r="285" spans="13:13" x14ac:dyDescent="0.25">
      <c r="M285" s="39"/>
    </row>
    <row r="286" spans="13:13" x14ac:dyDescent="0.25">
      <c r="M286" s="39"/>
    </row>
    <row r="287" spans="13:13" x14ac:dyDescent="0.25">
      <c r="M287" s="39"/>
    </row>
    <row r="288" spans="13:13" x14ac:dyDescent="0.25">
      <c r="M288" s="39"/>
    </row>
    <row r="289" spans="13:13" x14ac:dyDescent="0.25">
      <c r="M289" s="39"/>
    </row>
    <row r="290" spans="13:13" x14ac:dyDescent="0.25">
      <c r="M290" s="39"/>
    </row>
    <row r="291" spans="13:13" x14ac:dyDescent="0.25">
      <c r="M291" s="39"/>
    </row>
    <row r="292" spans="13:13" x14ac:dyDescent="0.25">
      <c r="M292" s="39"/>
    </row>
    <row r="293" spans="13:13" x14ac:dyDescent="0.25">
      <c r="M293" s="39"/>
    </row>
    <row r="294" spans="13:13" x14ac:dyDescent="0.25">
      <c r="M294" s="39"/>
    </row>
    <row r="295" spans="13:13" x14ac:dyDescent="0.25">
      <c r="M295" s="39"/>
    </row>
    <row r="296" spans="13:13" x14ac:dyDescent="0.25">
      <c r="M296" s="39"/>
    </row>
    <row r="297" spans="13:13" x14ac:dyDescent="0.25">
      <c r="M297" s="39"/>
    </row>
    <row r="298" spans="13:13" x14ac:dyDescent="0.25">
      <c r="M298" s="39"/>
    </row>
    <row r="299" spans="13:13" x14ac:dyDescent="0.25">
      <c r="M299" s="39"/>
    </row>
    <row r="300" spans="13:13" x14ac:dyDescent="0.25">
      <c r="M300" s="39"/>
    </row>
    <row r="301" spans="13:13" x14ac:dyDescent="0.25">
      <c r="M301" s="39"/>
    </row>
    <row r="302" spans="13:13" x14ac:dyDescent="0.25">
      <c r="M302" s="39"/>
    </row>
    <row r="303" spans="13:13" x14ac:dyDescent="0.25">
      <c r="M303" s="39"/>
    </row>
    <row r="304" spans="13:13" x14ac:dyDescent="0.25">
      <c r="M304" s="39"/>
    </row>
    <row r="305" spans="13:13" x14ac:dyDescent="0.25">
      <c r="M305" s="39"/>
    </row>
    <row r="306" spans="13:13" x14ac:dyDescent="0.25">
      <c r="M306" s="39"/>
    </row>
    <row r="307" spans="13:13" x14ac:dyDescent="0.25">
      <c r="M307" s="39"/>
    </row>
    <row r="308" spans="13:13" x14ac:dyDescent="0.25">
      <c r="M308" s="39"/>
    </row>
    <row r="309" spans="13:13" x14ac:dyDescent="0.25">
      <c r="M309" s="39"/>
    </row>
    <row r="310" spans="13:13" x14ac:dyDescent="0.25">
      <c r="M310" s="39"/>
    </row>
    <row r="311" spans="13:13" x14ac:dyDescent="0.25">
      <c r="M311" s="39"/>
    </row>
    <row r="312" spans="13:13" x14ac:dyDescent="0.25">
      <c r="M312" s="39"/>
    </row>
    <row r="313" spans="13:13" x14ac:dyDescent="0.25">
      <c r="M313" s="39"/>
    </row>
    <row r="314" spans="13:13" x14ac:dyDescent="0.25">
      <c r="M314" s="39"/>
    </row>
    <row r="315" spans="13:13" x14ac:dyDescent="0.25">
      <c r="M315" s="39"/>
    </row>
    <row r="316" spans="13:13" x14ac:dyDescent="0.25">
      <c r="M316" s="39"/>
    </row>
    <row r="317" spans="13:13" x14ac:dyDescent="0.25">
      <c r="M317" s="39"/>
    </row>
    <row r="318" spans="13:13" x14ac:dyDescent="0.25">
      <c r="M318" s="39"/>
    </row>
    <row r="319" spans="13:13" x14ac:dyDescent="0.25">
      <c r="M319" s="39"/>
    </row>
    <row r="320" spans="13:13" x14ac:dyDescent="0.25">
      <c r="M320" s="39"/>
    </row>
    <row r="321" spans="13:13" x14ac:dyDescent="0.25">
      <c r="M321" s="39"/>
    </row>
    <row r="322" spans="13:13" x14ac:dyDescent="0.25">
      <c r="M322" s="39"/>
    </row>
    <row r="323" spans="13:13" x14ac:dyDescent="0.25">
      <c r="M323" s="39"/>
    </row>
    <row r="324" spans="13:13" x14ac:dyDescent="0.25">
      <c r="M324" s="39"/>
    </row>
    <row r="325" spans="13:13" x14ac:dyDescent="0.25">
      <c r="M325" s="39"/>
    </row>
    <row r="326" spans="13:13" x14ac:dyDescent="0.25">
      <c r="M326" s="39"/>
    </row>
    <row r="327" spans="13:13" x14ac:dyDescent="0.25">
      <c r="M327" s="39"/>
    </row>
    <row r="328" spans="13:13" x14ac:dyDescent="0.25">
      <c r="M328" s="39"/>
    </row>
    <row r="329" spans="13:13" x14ac:dyDescent="0.25">
      <c r="M329" s="39"/>
    </row>
    <row r="330" spans="13:13" x14ac:dyDescent="0.25">
      <c r="M330" s="39"/>
    </row>
    <row r="331" spans="13:13" x14ac:dyDescent="0.25">
      <c r="M331" s="39"/>
    </row>
    <row r="332" spans="13:13" x14ac:dyDescent="0.25">
      <c r="M332" s="39"/>
    </row>
    <row r="333" spans="13:13" x14ac:dyDescent="0.25">
      <c r="M333" s="39"/>
    </row>
    <row r="334" spans="13:13" x14ac:dyDescent="0.25">
      <c r="M334" s="39"/>
    </row>
    <row r="335" spans="13:13" x14ac:dyDescent="0.25">
      <c r="M335" s="39"/>
    </row>
    <row r="336" spans="13:13" x14ac:dyDescent="0.25">
      <c r="M336" s="39"/>
    </row>
    <row r="337" spans="13:13" x14ac:dyDescent="0.25">
      <c r="M337" s="39"/>
    </row>
  </sheetData>
  <mergeCells count="210">
    <mergeCell ref="S175:S179"/>
    <mergeCell ref="A18:A49"/>
    <mergeCell ref="A50:A56"/>
    <mergeCell ref="A57:A61"/>
    <mergeCell ref="A62:A95"/>
    <mergeCell ref="A96:A102"/>
    <mergeCell ref="A103:A133"/>
    <mergeCell ref="A134:A136"/>
    <mergeCell ref="A137:A152"/>
    <mergeCell ref="A153:A155"/>
    <mergeCell ref="A156:A174"/>
    <mergeCell ref="A175:A179"/>
    <mergeCell ref="R62:R95"/>
    <mergeCell ref="B179:E179"/>
    <mergeCell ref="H175:H179"/>
    <mergeCell ref="I175:I179"/>
    <mergeCell ref="J175:J179"/>
    <mergeCell ref="K175:K179"/>
    <mergeCell ref="L175:L179"/>
    <mergeCell ref="M175:M179"/>
    <mergeCell ref="N175:N179"/>
    <mergeCell ref="O175:O179"/>
    <mergeCell ref="P175:P179"/>
    <mergeCell ref="Q175:Q179"/>
    <mergeCell ref="R175:R179"/>
    <mergeCell ref="L93:L95"/>
    <mergeCell ref="M93:M95"/>
    <mergeCell ref="N93:N95"/>
    <mergeCell ref="O93:O95"/>
    <mergeCell ref="B95:E95"/>
    <mergeCell ref="H93:H95"/>
    <mergeCell ref="I93:I95"/>
    <mergeCell ref="J93:J95"/>
    <mergeCell ref="K93:K95"/>
    <mergeCell ref="R156:R174"/>
    <mergeCell ref="R134:R136"/>
    <mergeCell ref="B132:E132"/>
    <mergeCell ref="B133:E133"/>
    <mergeCell ref="B162:E162"/>
    <mergeCell ref="L134:L136"/>
    <mergeCell ref="M153:M155"/>
    <mergeCell ref="B173:E173"/>
    <mergeCell ref="B174:E174"/>
    <mergeCell ref="H156:H174"/>
    <mergeCell ref="J156:J174"/>
    <mergeCell ref="K156:K174"/>
    <mergeCell ref="O156:O174"/>
    <mergeCell ref="P156:P174"/>
    <mergeCell ref="L85:L92"/>
    <mergeCell ref="M85:M92"/>
    <mergeCell ref="N85:N92"/>
    <mergeCell ref="O85:O92"/>
    <mergeCell ref="P85:P92"/>
    <mergeCell ref="B92:E92"/>
    <mergeCell ref="H85:H92"/>
    <mergeCell ref="I85:I92"/>
    <mergeCell ref="J85:J92"/>
    <mergeCell ref="K85:K92"/>
    <mergeCell ref="K62:K84"/>
    <mergeCell ref="L62:L84"/>
    <mergeCell ref="M62:M84"/>
    <mergeCell ref="N62:N84"/>
    <mergeCell ref="O62:O84"/>
    <mergeCell ref="B84:E84"/>
    <mergeCell ref="H62:H84"/>
    <mergeCell ref="I62:I84"/>
    <mergeCell ref="J62:J84"/>
    <mergeCell ref="Q156:Q174"/>
    <mergeCell ref="O134:O136"/>
    <mergeCell ref="P134:P136"/>
    <mergeCell ref="Q134:Q136"/>
    <mergeCell ref="H103:H133"/>
    <mergeCell ref="N103:N133"/>
    <mergeCell ref="M134:M136"/>
    <mergeCell ref="N134:N136"/>
    <mergeCell ref="H134:H136"/>
    <mergeCell ref="I134:I136"/>
    <mergeCell ref="J134:J136"/>
    <mergeCell ref="K134:K136"/>
    <mergeCell ref="S156:S174"/>
    <mergeCell ref="S137:S152"/>
    <mergeCell ref="I153:I155"/>
    <mergeCell ref="O153:O155"/>
    <mergeCell ref="P153:P155"/>
    <mergeCell ref="Q153:Q155"/>
    <mergeCell ref="R153:R155"/>
    <mergeCell ref="S153:S155"/>
    <mergeCell ref="I137:I152"/>
    <mergeCell ref="O137:O152"/>
    <mergeCell ref="P137:P152"/>
    <mergeCell ref="Q137:Q152"/>
    <mergeCell ref="R137:R152"/>
    <mergeCell ref="M137:M152"/>
    <mergeCell ref="N137:N152"/>
    <mergeCell ref="N153:N155"/>
    <mergeCell ref="M156:M174"/>
    <mergeCell ref="N156:N174"/>
    <mergeCell ref="K137:K152"/>
    <mergeCell ref="L137:L152"/>
    <mergeCell ref="L156:L174"/>
    <mergeCell ref="I156:I174"/>
    <mergeCell ref="K153:K155"/>
    <mergeCell ref="L153:L155"/>
    <mergeCell ref="S134:S136"/>
    <mergeCell ref="O103:O133"/>
    <mergeCell ref="P103:P133"/>
    <mergeCell ref="Q103:Q133"/>
    <mergeCell ref="R103:R133"/>
    <mergeCell ref="S103:S133"/>
    <mergeCell ref="S57:S61"/>
    <mergeCell ref="O96:O102"/>
    <mergeCell ref="P96:P102"/>
    <mergeCell ref="Q96:Q102"/>
    <mergeCell ref="R96:R102"/>
    <mergeCell ref="S96:S102"/>
    <mergeCell ref="Q85:Q92"/>
    <mergeCell ref="S85:S92"/>
    <mergeCell ref="S62:S84"/>
    <mergeCell ref="P93:P95"/>
    <mergeCell ref="Q93:Q95"/>
    <mergeCell ref="S93:S95"/>
    <mergeCell ref="O57:O61"/>
    <mergeCell ref="P57:P61"/>
    <mergeCell ref="Q57:Q61"/>
    <mergeCell ref="R57:R61"/>
    <mergeCell ref="P62:P84"/>
    <mergeCell ref="Q62:Q84"/>
    <mergeCell ref="O50:O56"/>
    <mergeCell ref="P50:P56"/>
    <mergeCell ref="Q50:Q56"/>
    <mergeCell ref="R50:R56"/>
    <mergeCell ref="S50:S56"/>
    <mergeCell ref="O2:O17"/>
    <mergeCell ref="P2:P17"/>
    <mergeCell ref="Q2:Q17"/>
    <mergeCell ref="S2:S17"/>
    <mergeCell ref="L18:L49"/>
    <mergeCell ref="M18:M49"/>
    <mergeCell ref="N18:N49"/>
    <mergeCell ref="R2:R17"/>
    <mergeCell ref="O18:O49"/>
    <mergeCell ref="P18:P49"/>
    <mergeCell ref="Q18:Q49"/>
    <mergeCell ref="R18:R49"/>
    <mergeCell ref="S18:S49"/>
    <mergeCell ref="B17:E17"/>
    <mergeCell ref="B23:E23"/>
    <mergeCell ref="L2:L17"/>
    <mergeCell ref="M2:M17"/>
    <mergeCell ref="N2:N17"/>
    <mergeCell ref="B61:E61"/>
    <mergeCell ref="B100:E100"/>
    <mergeCell ref="B102:E102"/>
    <mergeCell ref="H18:H49"/>
    <mergeCell ref="H2:H17"/>
    <mergeCell ref="H50:H56"/>
    <mergeCell ref="H57:H61"/>
    <mergeCell ref="H96:H102"/>
    <mergeCell ref="B27:E27"/>
    <mergeCell ref="B33:E33"/>
    <mergeCell ref="B42:E42"/>
    <mergeCell ref="B48:E48"/>
    <mergeCell ref="B49:E49"/>
    <mergeCell ref="B56:E56"/>
    <mergeCell ref="B9:E9"/>
    <mergeCell ref="B16:E16"/>
    <mergeCell ref="J18:J49"/>
    <mergeCell ref="K96:K102"/>
    <mergeCell ref="K2:K17"/>
    <mergeCell ref="K18:K49"/>
    <mergeCell ref="K50:K56"/>
    <mergeCell ref="K57:K61"/>
    <mergeCell ref="J2:J17"/>
    <mergeCell ref="I2:I17"/>
    <mergeCell ref="I18:I49"/>
    <mergeCell ref="I50:I56"/>
    <mergeCell ref="I103:I133"/>
    <mergeCell ref="N50:N56"/>
    <mergeCell ref="N96:N102"/>
    <mergeCell ref="L50:L56"/>
    <mergeCell ref="J103:J133"/>
    <mergeCell ref="K103:K133"/>
    <mergeCell ref="L103:L133"/>
    <mergeCell ref="L96:L102"/>
    <mergeCell ref="M96:M102"/>
    <mergeCell ref="J96:J102"/>
    <mergeCell ref="J57:J61"/>
    <mergeCell ref="J50:J56"/>
    <mergeCell ref="M50:M56"/>
    <mergeCell ref="L57:L61"/>
    <mergeCell ref="M57:M61"/>
    <mergeCell ref="N57:N61"/>
    <mergeCell ref="M103:M133"/>
    <mergeCell ref="I57:I61"/>
    <mergeCell ref="I96:I102"/>
    <mergeCell ref="B155:E155"/>
    <mergeCell ref="H153:H155"/>
    <mergeCell ref="J153:J155"/>
    <mergeCell ref="B151:E151"/>
    <mergeCell ref="B152:E152"/>
    <mergeCell ref="H137:H152"/>
    <mergeCell ref="J137:J152"/>
    <mergeCell ref="B68:E68"/>
    <mergeCell ref="B76:E76"/>
    <mergeCell ref="B80:E80"/>
    <mergeCell ref="B83:E83"/>
    <mergeCell ref="B142:E142"/>
    <mergeCell ref="B136:E136"/>
    <mergeCell ref="B109:E109"/>
    <mergeCell ref="B128:E128"/>
  </mergeCells>
  <hyperlinks>
    <hyperlink ref="R2" r:id="rId1" display="\\imhotep\Aff_SVM\ISC\RER\A-17-0138 Migration Ligne A Symphonie\E_Réalisation\1_Préparation et passation des marchés\Phase 1\BCT - Archean - Fourniture Télésono + Prestations de déploiement sur site" xr:uid="{A0B8F945-0315-40DC-9FAE-7FF3175218B1}"/>
    <hyperlink ref="R2:R17" r:id="rId2" display="BCT - Archean - Fourniture Télésono + Prestations de déploiement sur site" xr:uid="{DCA5D7A6-0C5B-4ED3-AE44-C9B44D39974C}"/>
    <hyperlink ref="R18" r:id="rId3" display="\\imhotep\Aff_SVM\ISC\RER\A-17-0138 Migration Ligne A Symphonie\E_Réalisation\1_Préparation et passation des marchés\Phase 1\BCT - Archean - Fourniture Télésono pour Plateforme GARE PLAISYR" xr:uid="{7F16CAA5-1C30-47F6-A37A-7472B943FC8E}"/>
    <hyperlink ref="R18:R49" r:id="rId4" display="BCT - Archean - Fourniture Télésono + Prestations de déploiement sur site" xr:uid="{77551AB3-E704-4235-88FA-E7C61C6D49BC}"/>
    <hyperlink ref="R50" r:id="rId5" display="\\imhotep\Aff_SVM\ISC\RER\A-17-0138 Migration Ligne A Symphonie\E_Réalisation\1_Préparation et passation des marchés\Phase 1\BCT - Archean - MLA CDSMG  reception spec  etat des lieux" xr:uid="{65C57457-4A9E-45A7-9927-CF768847A8B1}"/>
    <hyperlink ref="R50:R56" r:id="rId6" display="BCT - Archean - MLA CDSMG reception spec etat des lieux" xr:uid="{D23E0009-4B11-49E2-A753-E46B9B32804F}"/>
    <hyperlink ref="R57" r:id="rId7" display="\\imhotep\Aff_SVM\ISC\RER\A-17-0138 Migration Ligne A Symphonie\E_Réalisation\1_Préparation et passation des marchés\Phase 1\BCT - Archean MAJ Baie PF TOR" xr:uid="{A1EC985D-1009-408E-8CC6-6A7E1EC89AE9}"/>
    <hyperlink ref="R57:R61" r:id="rId8" display="BCT - Archean MAJ Baie PF TOR" xr:uid="{A1463C5E-6717-4006-B778-C9CBF55B9AC8}"/>
    <hyperlink ref="R62" r:id="rId9" display="\\imhotep\Aff_SVM\ISC\RER\A-17-0138 Migration Ligne A Symphonie\E_Réalisation\1_Préparation et passation des marchés\Phase 1\BCT 00710631 Archean (interfaces)" xr:uid="{2A236D00-2A19-4CC6-8795-33C2EEC40613}"/>
    <hyperlink ref="R62:R95" r:id="rId10" display="BCT 00710631 Archean (interfaces)" xr:uid="{CE3E3532-CB3D-4634-97CD-0CE2447C08AB}"/>
    <hyperlink ref="R96" r:id="rId11" display="\\imhotep\Aff_SVM\ISC\RER\A-17-0138 Migration Ligne A Symphonie\E_Réalisation\1_Préparation et passation des marchés\Phase 1\BCT 00732705 - Archean - Fourniture Télésono pour Plateforme CDSMG PLAISYR" xr:uid="{A140B1E6-2CD7-4FDD-8BD0-B5AD38A71E68}"/>
    <hyperlink ref="R96:R102" r:id="rId12" display="BCT 00732705 - Archean - Fourniture Télésono pour Plateforme CDSMG PLAISYR" xr:uid="{8B4B84A2-278D-4973-A623-CC04A70F64CA}"/>
    <hyperlink ref="R103" r:id="rId13" display="\\imhotep\Aff_SVM\ISC\RER\A-17-0138 Migration Ligne A Symphonie\E_Réalisation\1_Préparation et passation des marchés\Phase 1\OLS - Ineo - Prestations de Déploiement CDSMG RER A" xr:uid="{89F42D4B-39B7-4CD9-A268-58AAE8935F25}"/>
    <hyperlink ref="R103:R133" r:id="rId14" display="OLS - Ineo - Prestations de Déploiement CDSMG RER A" xr:uid="{633060E3-668A-4287-BC4E-8E17F872A38A}"/>
    <hyperlink ref="R134" r:id="rId15" display="\\imhotep\Aff_SVM\ISC\RER\A-17-0138 Migration Ligne A Symphonie\E_Réalisation\1_Préparation et passation des marchés\Phase 1\OLS - Ineo - Prestations de Déploiement Troncon Central RER A" xr:uid="{4F923A6D-1FE2-473A-88E9-ED4A380C2E54}"/>
    <hyperlink ref="R134:R136" r:id="rId16" display="OLS - INEO - Prestations de Déploiement Tronçon Central RER A" xr:uid="{C9790C27-71E8-4D26-93A7-930717882B9B}"/>
    <hyperlink ref="R137" r:id="rId17" display="\\imhotep\Aff_SVM\ISC\RER\A-17-0138 Migration Ligne A Symphonie\E_Réalisation\1_Préparation et passation des marchés\Phase 1\OLS - Ineo - Travaux d'évolution Plateforme GARE PLAISYR" xr:uid="{EE7BE9E1-E251-4B46-ADA9-873A501D9742}"/>
    <hyperlink ref="R137:R152" r:id="rId18" display="OLS - Ineo - Travaux d'évolution Plateforme GARE PLAISYR" xr:uid="{F529968C-7543-4E89-B5C4-EA20F23C5901}"/>
    <hyperlink ref="R153" r:id="rId19" display="\\imhotep\Aff_SVM\ISC\RER\A-17-0138 Migration Ligne A Symphonie\E_Réalisation\1_Préparation et passation des marchés\Phase 1\OLS - STERIA" xr:uid="{2F0B7925-22E8-4009-B6F1-10649A0CAFDC}"/>
    <hyperlink ref="R153:R155" r:id="rId20" display="OLS - STERIA" xr:uid="{95A4C6F7-4456-46A9-B570-F37DCA6276DA}"/>
    <hyperlink ref="R156" r:id="rId21" display="\\imhotep\Aff_SVM\ISC\RER\A-17-0138 Migration Ligne A Symphonie\E_Réalisation\1_Préparation et passation des marchés\Phase 1\OLS 00733830 - INEO - Travaux d'évolution Plateforme CDSMG PLAISYR" xr:uid="{EC4C9338-19C7-4378-A3F3-C5AB8C76C414}"/>
    <hyperlink ref="R156:R174" r:id="rId22" display="OLS 00733830 - INEO - Travaux d'évolution Plateforme CDSMG PLAISYR" xr:uid="{22064ED6-1152-4002-A19F-DB18A1E0E815}"/>
    <hyperlink ref="R175" r:id="rId23" display="\\imhotep\Aff_SVM\ISC\RER\A-17-0138 Migration Ligne A Symphonie\E_Réalisation\1_Préparation et passation des marchés\Phase 1\OLS733699  - ATEIS - mise à jour baie ATEIS plateforme" xr:uid="{67BBC105-B0E7-4835-B6F6-C8C7DC704618}"/>
    <hyperlink ref="R175:R179" r:id="rId24" display="OLS733699 - ATEIS - mise à jour baie ATEIS plateforme" xr:uid="{34570D1B-50A9-426C-A328-B3049647EB54}"/>
  </hyperlinks>
  <pageMargins left="0.7" right="0.7" top="0.75" bottom="0.75" header="0.3" footer="0.3"/>
  <pageSetup paperSize="9" orientation="portrait" r:id="rId25"/>
  <ignoredErrors>
    <ignoredError sqref="F23 F27 F61 F100 F102 F109 F136 F142 F151 F155:G155 F162 F173 F76 F95" formula="1"/>
    <ignoredError sqref="I50 I85 I93 I96" numberStoredAsText="1"/>
  </ignoredErrors>
  <legacyDrawing r:id="rId2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4B13B73-E5A6-4264-A74E-77BAF1253A4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Menu</vt:lpstr>
      <vt:lpstr>Trvx Déploiement Fourniture</vt:lpstr>
      <vt:lpstr>Dév. Logiciel</vt:lpstr>
      <vt:lpstr>Plateforme</vt:lpstr>
      <vt:lpstr>Sorties Stock</vt:lpstr>
      <vt:lpstr>Travaux VDI</vt:lpstr>
      <vt:lpstr>Plateforme (beta)</vt:lpstr>
      <vt:lpstr>Dév. Logiciel (beta)</vt:lpstr>
      <vt:lpstr>Trvx Dépl Fourn. (beta)</vt:lpstr>
      <vt:lpstr>Sorties Stock (beta)</vt:lpstr>
      <vt:lpstr>Travaux VDI (beta)</vt:lpstr>
      <vt:lpstr>Corps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KERFERS Guillaume (P)</dc:creator>
  <cp:lastModifiedBy> </cp:lastModifiedBy>
  <cp:lastPrinted>2020-01-13T15:24:05Z</cp:lastPrinted>
  <dcterms:created xsi:type="dcterms:W3CDTF">2019-12-31T07:23:05Z</dcterms:created>
  <dcterms:modified xsi:type="dcterms:W3CDTF">2020-05-20T18:31:31Z</dcterms:modified>
</cp:coreProperties>
</file>