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ExcelVba\alice03\"/>
    </mc:Choice>
  </mc:AlternateContent>
  <xr:revisionPtr revIDLastSave="0" documentId="13_ncr:1_{8A6E62AE-1F89-4613-99B1-A013146CE1F3}" xr6:coauthVersionLast="47" xr6:coauthVersionMax="47" xr10:uidLastSave="{00000000-0000-0000-0000-000000000000}"/>
  <bookViews>
    <workbookView xWindow="-28920" yWindow="-120" windowWidth="29040" windowHeight="15720" xr2:uid="{1A8D7D2A-006C-474D-88D8-6BFC777628A7}"/>
  </bookViews>
  <sheets>
    <sheet name="Charge poudrage" sheetId="5" r:id="rId1"/>
    <sheet name="Base de donnée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23" i="5" l="1"/>
  <c r="V23" i="5"/>
  <c r="R23" i="5"/>
  <c r="N23" i="5"/>
  <c r="J23" i="5"/>
  <c r="F23" i="5"/>
  <c r="Z22" i="5"/>
  <c r="V22" i="5"/>
  <c r="R22" i="5"/>
  <c r="N22" i="5"/>
  <c r="J22" i="5"/>
  <c r="F22" i="5"/>
  <c r="Z21" i="5"/>
  <c r="V21" i="5"/>
  <c r="R21" i="5"/>
  <c r="N21" i="5"/>
  <c r="J21" i="5"/>
  <c r="F21" i="5"/>
  <c r="Z20" i="5"/>
  <c r="V20" i="5"/>
  <c r="R20" i="5"/>
  <c r="N20" i="5"/>
  <c r="J20" i="5"/>
  <c r="F20" i="5"/>
  <c r="Z19" i="5"/>
  <c r="V19" i="5"/>
  <c r="R19" i="5"/>
  <c r="N19" i="5"/>
  <c r="J19" i="5"/>
  <c r="F19" i="5"/>
  <c r="Z18" i="5"/>
  <c r="V18" i="5"/>
  <c r="R18" i="5"/>
  <c r="N18" i="5"/>
  <c r="J18" i="5"/>
  <c r="D18" i="5"/>
  <c r="F18" i="5" s="1"/>
  <c r="Z17" i="5"/>
  <c r="V17" i="5"/>
  <c r="R17" i="5"/>
  <c r="N17" i="5"/>
  <c r="J17" i="5"/>
  <c r="F17" i="5"/>
  <c r="D17" i="5"/>
  <c r="Z16" i="5"/>
  <c r="V16" i="5"/>
  <c r="R16" i="5"/>
  <c r="N16" i="5"/>
  <c r="J16" i="5"/>
  <c r="F16" i="5"/>
  <c r="Z15" i="5"/>
  <c r="V15" i="5"/>
  <c r="R15" i="5"/>
  <c r="N15" i="5"/>
  <c r="J15" i="5"/>
  <c r="F15" i="5"/>
  <c r="Z14" i="5"/>
  <c r="V14" i="5"/>
  <c r="V24" i="5" s="1"/>
  <c r="R14" i="5"/>
  <c r="N14" i="5"/>
  <c r="J14" i="5"/>
  <c r="F14" i="5"/>
  <c r="Z13" i="5"/>
  <c r="Z24" i="5" s="1"/>
  <c r="V13" i="5"/>
  <c r="R13" i="5"/>
  <c r="N13" i="5"/>
  <c r="J13" i="5"/>
  <c r="F13" i="5"/>
  <c r="Z12" i="5"/>
  <c r="V12" i="5"/>
  <c r="R12" i="5"/>
  <c r="N12" i="5"/>
  <c r="J12" i="5"/>
  <c r="F12" i="5"/>
  <c r="Z11" i="5"/>
  <c r="V11" i="5"/>
  <c r="R11" i="5"/>
  <c r="R24" i="5" s="1"/>
  <c r="N11" i="5"/>
  <c r="N24" i="5" s="1"/>
  <c r="J11" i="5"/>
  <c r="J24" i="5" s="1"/>
  <c r="F11" i="5"/>
  <c r="D3" i="5"/>
  <c r="F24" i="5" l="1"/>
  <c r="B3" i="5" s="1"/>
  <c r="B4" i="5" s="1"/>
  <c r="A4" i="2" l="1"/>
  <c r="A5" i="2" l="1"/>
  <c r="A6" i="2" s="1"/>
  <c r="A7" i="2" l="1"/>
  <c r="A8" i="2" l="1"/>
  <c r="A9" i="2" s="1"/>
  <c r="A10" i="2" l="1"/>
  <c r="A11" i="2" l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</calcChain>
</file>

<file path=xl/sharedStrings.xml><?xml version="1.0" encoding="utf-8"?>
<sst xmlns="http://schemas.openxmlformats.org/spreadsheetml/2006/main" count="396" uniqueCount="147">
  <si>
    <t>Commentaires</t>
  </si>
  <si>
    <t>Démasquage</t>
  </si>
  <si>
    <t xml:space="preserve">Dégraissage </t>
  </si>
  <si>
    <t>Masquage</t>
  </si>
  <si>
    <t>Montage</t>
  </si>
  <si>
    <t>Traitement couche 2</t>
  </si>
  <si>
    <t>Démontage</t>
  </si>
  <si>
    <t xml:space="preserve">Emballage </t>
  </si>
  <si>
    <t>Etapes  process</t>
  </si>
  <si>
    <t>N° étape</t>
  </si>
  <si>
    <t>MO + 20€HT le panier</t>
  </si>
  <si>
    <t xml:space="preserve">MO </t>
  </si>
  <si>
    <t>MO (hors fourniture)</t>
  </si>
  <si>
    <t>Auto-Contrôle</t>
  </si>
  <si>
    <t>Contrôle (service contrôle)</t>
  </si>
  <si>
    <t>Sur mesure</t>
  </si>
  <si>
    <t>Frais outillages / masquages / barres / moules…etc</t>
  </si>
  <si>
    <t>Date</t>
  </si>
  <si>
    <t>N° ODP</t>
  </si>
  <si>
    <t>Chiffreur</t>
  </si>
  <si>
    <t>Temps</t>
  </si>
  <si>
    <t>Type cout</t>
  </si>
  <si>
    <t>Date :</t>
  </si>
  <si>
    <t>Nom Client :</t>
  </si>
  <si>
    <t>Nom client</t>
  </si>
  <si>
    <t>Dégraissage</t>
  </si>
  <si>
    <t>Sablage</t>
  </si>
  <si>
    <t>Traitement couche1</t>
  </si>
  <si>
    <t>Pré-requis</t>
  </si>
  <si>
    <t>Traitement couche2</t>
  </si>
  <si>
    <t>Demasquage</t>
  </si>
  <si>
    <t>Traitement couche 1 7</t>
  </si>
  <si>
    <t>N°ID</t>
  </si>
  <si>
    <t>Temps2</t>
  </si>
  <si>
    <t>Temps4</t>
  </si>
  <si>
    <t>Temps6</t>
  </si>
  <si>
    <t>Alice</t>
  </si>
  <si>
    <t>Nexter</t>
  </si>
  <si>
    <t>SA-1111</t>
  </si>
  <si>
    <t>GALET</t>
  </si>
  <si>
    <t>essai</t>
  </si>
  <si>
    <t>pourquoi pas</t>
  </si>
  <si>
    <t>ok</t>
  </si>
  <si>
    <t>non</t>
  </si>
  <si>
    <t>Ref 1</t>
  </si>
  <si>
    <t>Taille de lot</t>
  </si>
  <si>
    <t>Ref 2</t>
  </si>
  <si>
    <t>Nb pcs/panier deg</t>
  </si>
  <si>
    <t>Cout revient</t>
  </si>
  <si>
    <t>Cout(€HT/min)</t>
  </si>
  <si>
    <t>Type cout2</t>
  </si>
  <si>
    <t>Cout revient2</t>
  </si>
  <si>
    <t>Peinture robot</t>
  </si>
  <si>
    <t>Peinture manuelle</t>
  </si>
  <si>
    <t>Nb pcs/charge</t>
  </si>
  <si>
    <t>Peint RM</t>
  </si>
  <si>
    <t>Ref 3</t>
  </si>
  <si>
    <t>Ref 4</t>
  </si>
  <si>
    <t>Ref 5</t>
  </si>
  <si>
    <t>Ref 6</t>
  </si>
  <si>
    <t>Commentaires 2</t>
  </si>
  <si>
    <t>Type cout3</t>
  </si>
  <si>
    <t>Temps3</t>
  </si>
  <si>
    <t>Cout revient3</t>
  </si>
  <si>
    <t>Commentaires 3</t>
  </si>
  <si>
    <t>Type cout4</t>
  </si>
  <si>
    <t>Cout revient4</t>
  </si>
  <si>
    <t>Commentaires 4</t>
  </si>
  <si>
    <t>Type cout5</t>
  </si>
  <si>
    <t>Temps5</t>
  </si>
  <si>
    <t>Cout revient5</t>
  </si>
  <si>
    <t>Commentaires 5</t>
  </si>
  <si>
    <t>Type cout6</t>
  </si>
  <si>
    <t>Cout revient6</t>
  </si>
  <si>
    <t>Commen6aires 5</t>
  </si>
  <si>
    <t>MO</t>
  </si>
  <si>
    <t>Nb PV Contrôle</t>
  </si>
  <si>
    <t>Prix total poudrage</t>
  </si>
  <si>
    <t>Prix total autre(nickelage/desoxydation)</t>
  </si>
  <si>
    <t>REF1</t>
  </si>
  <si>
    <t>REF2</t>
  </si>
  <si>
    <t>REF3</t>
  </si>
  <si>
    <t>REF4</t>
  </si>
  <si>
    <t>REF5</t>
  </si>
  <si>
    <t>REF6</t>
  </si>
  <si>
    <t>Type peinture</t>
  </si>
  <si>
    <t>Cout</t>
  </si>
  <si>
    <t>Total poudrage</t>
  </si>
  <si>
    <t>Total autre</t>
  </si>
  <si>
    <t>Prix total ODP</t>
  </si>
  <si>
    <t>SA-1608</t>
  </si>
  <si>
    <t>SA-1708</t>
  </si>
  <si>
    <t>SA-1808</t>
  </si>
  <si>
    <t>SA-1908</t>
  </si>
  <si>
    <t>SA-1208</t>
  </si>
  <si>
    <t>Vide</t>
  </si>
  <si>
    <t>Peinture robot margé</t>
  </si>
  <si>
    <t>LISTBOX1</t>
  </si>
  <si>
    <t>LISTBOX2</t>
  </si>
  <si>
    <t>Contrôle</t>
  </si>
  <si>
    <t>Emballage</t>
  </si>
  <si>
    <t>TempsR1L1</t>
  </si>
  <si>
    <t>TempsR1L2</t>
  </si>
  <si>
    <t>TempsR1L3</t>
  </si>
  <si>
    <t>TempsR1L4</t>
  </si>
  <si>
    <t>TempsR1L5</t>
  </si>
  <si>
    <t>TempsR1L6</t>
  </si>
  <si>
    <t>TempsR1L7</t>
  </si>
  <si>
    <t>TempsR1L8</t>
  </si>
  <si>
    <t>TempsR1L9</t>
  </si>
  <si>
    <t>TempsR1L10</t>
  </si>
  <si>
    <t>TempsR1L11</t>
  </si>
  <si>
    <t>TempsR1L12</t>
  </si>
  <si>
    <t>TempsR1L13</t>
  </si>
  <si>
    <t>CommentaireR1L1</t>
  </si>
  <si>
    <t>CommentaireR1L2</t>
  </si>
  <si>
    <t>CommentaireR1L3</t>
  </si>
  <si>
    <t>CommentaireR1L4</t>
  </si>
  <si>
    <t>CommentaireR1L5</t>
  </si>
  <si>
    <t>CommentaireR1L6</t>
  </si>
  <si>
    <t>CommentaireR1L7</t>
  </si>
  <si>
    <t>CommentaireR1L8</t>
  </si>
  <si>
    <t>CommentaireR1L9</t>
  </si>
  <si>
    <t>CommentaireR1L10</t>
  </si>
  <si>
    <t>CommentaireR1L11</t>
  </si>
  <si>
    <t>CommentaireR1L12</t>
  </si>
  <si>
    <t>CommentaireR1L13</t>
  </si>
  <si>
    <t>Total poudrageR1</t>
  </si>
  <si>
    <t>Total autreR1</t>
  </si>
  <si>
    <t>Référ. pièce R1</t>
  </si>
  <si>
    <t>alice</t>
  </si>
  <si>
    <t>1/2galet</t>
  </si>
  <si>
    <t>Nexter N12</t>
  </si>
  <si>
    <t>SA-1312</t>
  </si>
  <si>
    <t>Nexter N13</t>
  </si>
  <si>
    <t>SA-1313</t>
  </si>
  <si>
    <t>SA-1314</t>
  </si>
  <si>
    <t>Nexter N14</t>
  </si>
  <si>
    <t>SA-1314b</t>
  </si>
  <si>
    <t>Jim</t>
  </si>
  <si>
    <t>Rock</t>
  </si>
  <si>
    <t>Frank</t>
  </si>
  <si>
    <t>Mike</t>
  </si>
  <si>
    <t>Taille lot R1</t>
  </si>
  <si>
    <t>pcs-charge R1</t>
  </si>
  <si>
    <t xml:space="preserve"> pcs-pan. deg R1</t>
  </si>
  <si>
    <t>PV Cont. R1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</si>
</sst>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3" fillId="6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14" fontId="0" fillId="0" borderId="0" xfId="0" applyNumberFormat="1"/>
    <xf numFmtId="0" fontId="0" fillId="9" borderId="8" xfId="0" applyFill="1" applyBorder="1" applyAlignment="1">
      <alignment horizontal="center" vertical="center"/>
    </xf>
    <xf numFmtId="20" fontId="0" fillId="0" borderId="0" xfId="0" applyNumberFormat="1"/>
    <xf numFmtId="0" fontId="0" fillId="0" borderId="0" xfId="0" quotePrefix="1" applyAlignment="1">
      <alignment horizontal="center"/>
    </xf>
    <xf numFmtId="0" fontId="1" fillId="3" borderId="6" xfId="0" applyFont="1" applyFill="1" applyBorder="1" applyAlignment="1">
      <alignment vertical="center"/>
    </xf>
    <xf numFmtId="2" fontId="0" fillId="3" borderId="6" xfId="0" applyNumberForma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vertical="center"/>
    </xf>
    <xf numFmtId="0" fontId="1" fillId="4" borderId="6" xfId="0" applyFont="1" applyFill="1" applyBorder="1" applyAlignment="1">
      <alignment horizontal="left" vertical="center"/>
    </xf>
    <xf numFmtId="2" fontId="0" fillId="4" borderId="6" xfId="0" applyNumberFormat="1" applyFill="1" applyBorder="1" applyAlignment="1">
      <alignment horizontal="center" vertical="center"/>
    </xf>
    <xf numFmtId="0" fontId="1" fillId="5" borderId="6" xfId="0" applyFont="1" applyFill="1" applyBorder="1"/>
    <xf numFmtId="2" fontId="0" fillId="5" borderId="6" xfId="0" applyNumberForma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left" vertical="center"/>
    </xf>
    <xf numFmtId="2" fontId="0" fillId="2" borderId="6" xfId="0" applyNumberForma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2" fontId="0" fillId="2" borderId="2" xfId="0" applyNumberFormat="1" applyFill="1" applyBorder="1"/>
    <xf numFmtId="0" fontId="4" fillId="11" borderId="13" xfId="0" applyFont="1" applyFill="1" applyBorder="1" applyAlignment="1">
      <alignment horizontal="center" vertical="center"/>
    </xf>
    <xf numFmtId="0" fontId="4" fillId="11" borderId="12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 wrapText="1"/>
    </xf>
    <xf numFmtId="0" fontId="4" fillId="11" borderId="18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left" vertical="center"/>
    </xf>
    <xf numFmtId="0" fontId="1" fillId="4" borderId="12" xfId="0" applyFont="1" applyFill="1" applyBorder="1" applyAlignment="1">
      <alignment horizontal="left" vertical="center"/>
    </xf>
    <xf numFmtId="0" fontId="1" fillId="5" borderId="12" xfId="0" applyFont="1" applyFill="1" applyBorder="1"/>
    <xf numFmtId="0" fontId="0" fillId="2" borderId="12" xfId="0" applyFill="1" applyBorder="1"/>
    <xf numFmtId="0" fontId="0" fillId="2" borderId="11" xfId="0" applyFill="1" applyBorder="1"/>
    <xf numFmtId="2" fontId="0" fillId="13" borderId="6" xfId="0" applyNumberFormat="1" applyFill="1" applyBorder="1" applyAlignment="1">
      <alignment horizontal="center" vertical="center"/>
    </xf>
    <xf numFmtId="2" fontId="0" fillId="13" borderId="12" xfId="0" applyNumberFormat="1" applyFill="1" applyBorder="1" applyAlignment="1">
      <alignment horizontal="center" vertical="center"/>
    </xf>
    <xf numFmtId="2" fontId="0" fillId="2" borderId="12" xfId="0" applyNumberFormat="1" applyFill="1" applyBorder="1" applyAlignment="1">
      <alignment horizontal="center" vertical="center"/>
    </xf>
    <xf numFmtId="2" fontId="0" fillId="2" borderId="11" xfId="0" applyNumberFormat="1" applyFill="1" applyBorder="1"/>
    <xf numFmtId="0" fontId="1" fillId="2" borderId="4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0" fillId="2" borderId="3" xfId="0" applyFill="1" applyBorder="1"/>
    <xf numFmtId="2" fontId="4" fillId="0" borderId="6" xfId="0" applyNumberFormat="1" applyFont="1" applyBorder="1" applyAlignment="1">
      <alignment horizontal="center" vertical="center"/>
    </xf>
    <xf numFmtId="0" fontId="0" fillId="0" borderId="0" xfId="0" quotePrefix="1" applyNumberFormat="1" applyAlignment="1">
      <alignment horizontal="center"/>
    </xf>
    <xf numFmtId="2" fontId="0" fillId="2" borderId="6" xfId="0" applyNumberFormat="1" applyFill="1" applyBorder="1"/>
    <xf numFmtId="49" fontId="0" fillId="3" borderId="16" xfId="0" applyNumberFormat="1" applyFill="1" applyBorder="1" applyAlignment="1">
      <alignment horizontal="left" vertical="center"/>
    </xf>
    <xf numFmtId="49" fontId="0" fillId="4" borderId="16" xfId="0" applyNumberFormat="1" applyFill="1" applyBorder="1" applyAlignment="1">
      <alignment horizontal="left" vertical="center"/>
    </xf>
    <xf numFmtId="49" fontId="0" fillId="4" borderId="16" xfId="0" applyNumberFormat="1" applyFill="1" applyBorder="1" applyAlignment="1">
      <alignment wrapText="1"/>
    </xf>
    <xf numFmtId="49" fontId="0" fillId="5" borderId="16" xfId="0" applyNumberFormat="1" applyFill="1" applyBorder="1" applyAlignment="1">
      <alignment wrapText="1"/>
    </xf>
    <xf numFmtId="0" fontId="0" fillId="2" borderId="16" xfId="0" applyFill="1" applyBorder="1"/>
    <xf numFmtId="0" fontId="0" fillId="2" borderId="17" xfId="0" applyFill="1" applyBorder="1"/>
    <xf numFmtId="0" fontId="0" fillId="2" borderId="2" xfId="0" applyFill="1" applyBorder="1"/>
    <xf numFmtId="2" fontId="0" fillId="2" borderId="6" xfId="0" applyNumberFormat="1" applyFill="1" applyBorder="1" applyAlignment="1">
      <alignment horizontal="center"/>
    </xf>
    <xf numFmtId="0" fontId="4" fillId="11" borderId="0" xfId="0" applyFont="1" applyFill="1" applyAlignment="1">
      <alignment horizontal="center" vertical="center"/>
    </xf>
    <xf numFmtId="0" fontId="4" fillId="15" borderId="1" xfId="0" applyFont="1" applyFill="1" applyBorder="1" applyAlignment="1">
      <alignment horizontal="center" vertical="center"/>
    </xf>
    <xf numFmtId="0" fontId="4" fillId="15" borderId="4" xfId="0" applyFont="1" applyFill="1" applyBorder="1" applyAlignment="1">
      <alignment horizontal="center" vertical="center"/>
    </xf>
    <xf numFmtId="0" fontId="4" fillId="15" borderId="3" xfId="0" applyFont="1" applyFill="1" applyBorder="1" applyAlignment="1">
      <alignment horizontal="center" vertical="center"/>
    </xf>
    <xf numFmtId="14" fontId="4" fillId="15" borderId="6" xfId="0" applyNumberFormat="1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/>
    </xf>
    <xf numFmtId="2" fontId="0" fillId="15" borderId="12" xfId="0" applyNumberForma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 wrapText="1"/>
    </xf>
    <xf numFmtId="2" fontId="0" fillId="16" borderId="12" xfId="0" applyNumberFormat="1" applyFill="1" applyBorder="1" applyAlignment="1">
      <alignment horizontal="center"/>
    </xf>
    <xf numFmtId="0" fontId="4" fillId="16" borderId="1" xfId="0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0" fontId="4" fillId="16" borderId="19" xfId="0" applyFont="1" applyFill="1" applyBorder="1" applyAlignment="1">
      <alignment horizontal="center" vertical="center"/>
    </xf>
    <xf numFmtId="2" fontId="0" fillId="16" borderId="6" xfId="0" applyNumberFormat="1" applyFill="1" applyBorder="1" applyAlignment="1">
      <alignment horizontal="center" vertical="center"/>
    </xf>
    <xf numFmtId="0" fontId="0" fillId="12" borderId="6" xfId="0" applyFill="1" applyBorder="1"/>
    <xf numFmtId="2" fontId="0" fillId="0" borderId="0" xfId="0" applyNumberFormat="1"/>
    <xf numFmtId="2" fontId="0" fillId="4" borderId="8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2" fontId="0" fillId="12" borderId="8" xfId="0" applyNumberFormat="1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0" borderId="0" xfId="0" applyFill="1"/>
    <xf numFmtId="0" fontId="0" fillId="9" borderId="6" xfId="0" applyFill="1" applyBorder="1" applyAlignment="1">
      <alignment horizontal="center" vertical="center"/>
    </xf>
    <xf numFmtId="2" fontId="0" fillId="9" borderId="6" xfId="0" applyNumberFormat="1" applyFill="1" applyBorder="1"/>
    <xf numFmtId="0" fontId="0" fillId="9" borderId="6" xfId="0" applyFill="1" applyBorder="1"/>
    <xf numFmtId="2" fontId="0" fillId="2" borderId="8" xfId="0" applyNumberFormat="1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0" fillId="17" borderId="8" xfId="0" applyFill="1" applyBorder="1" applyAlignment="1">
      <alignment horizontal="center" vertical="center"/>
    </xf>
    <xf numFmtId="2" fontId="0" fillId="0" borderId="0" xfId="0" applyNumberFormat="1" applyAlignment="1"/>
    <xf numFmtId="0" fontId="0" fillId="2" borderId="6" xfId="0" applyFill="1" applyBorder="1" applyAlignment="1"/>
    <xf numFmtId="2" fontId="0" fillId="2" borderId="0" xfId="0" applyNumberFormat="1" applyFill="1" applyAlignment="1"/>
    <xf numFmtId="0" fontId="4" fillId="11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0" fillId="3" borderId="4" xfId="0" applyNumberFormat="1" applyFill="1" applyBorder="1" applyAlignment="1">
      <alignment horizontal="left" vertical="center"/>
    </xf>
    <xf numFmtId="49" fontId="0" fillId="4" borderId="4" xfId="0" applyNumberFormat="1" applyFill="1" applyBorder="1" applyAlignment="1">
      <alignment horizontal="left" vertical="center"/>
    </xf>
    <xf numFmtId="49" fontId="0" fillId="4" borderId="4" xfId="0" applyNumberFormat="1" applyFill="1" applyBorder="1" applyAlignment="1">
      <alignment wrapText="1"/>
    </xf>
    <xf numFmtId="49" fontId="0" fillId="5" borderId="4" xfId="0" applyNumberFormat="1" applyFill="1" applyBorder="1" applyAlignment="1">
      <alignment wrapText="1"/>
    </xf>
    <xf numFmtId="0" fontId="0" fillId="2" borderId="4" xfId="0" applyFill="1" applyBorder="1"/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4" fillId="11" borderId="6" xfId="0" applyFont="1" applyFill="1" applyBorder="1" applyAlignment="1">
      <alignment horizontal="center" vertical="center"/>
    </xf>
    <xf numFmtId="0" fontId="4" fillId="14" borderId="6" xfId="0" applyFont="1" applyFill="1" applyBorder="1" applyAlignment="1">
      <alignment horizontal="center" vertical="center"/>
    </xf>
    <xf numFmtId="0" fontId="4" fillId="11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164" fontId="1" fillId="4" borderId="4" xfId="0" applyNumberFormat="1" applyFont="1" applyFill="1" applyBorder="1" applyAlignment="1">
      <alignment vertical="center"/>
    </xf>
    <xf numFmtId="0" fontId="1" fillId="5" borderId="4" xfId="0" applyFont="1" applyFill="1" applyBorder="1" applyAlignment="1">
      <alignment vertical="center"/>
    </xf>
    <xf numFmtId="0" fontId="0" fillId="0" borderId="0" xfId="0" applyNumberFormat="1" applyAlignment="1">
      <alignment horizontal="center"/>
    </xf>
    <xf numFmtId="0" fontId="0" fillId="0" borderId="6" xfId="0" applyBorder="1" applyAlignment="1">
      <alignment horizontal="center"/>
    </xf>
    <xf numFmtId="0" fontId="0" fillId="7" borderId="7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10" borderId="9" xfId="0" applyFont="1" applyFill="1" applyBorder="1" applyAlignment="1">
      <alignment horizontal="center"/>
    </xf>
    <xf numFmtId="0" fontId="0" fillId="8" borderId="10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5" xfId="0" applyFill="1" applyBorder="1" applyAlignment="1">
      <alignment horizontal="center"/>
    </xf>
  </cellXfs>
  <cellStyles count="1">
    <cellStyle name="Normal" xfId="0" builtinId="0"/>
  </cellStyles>
  <dxfs count="27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ill>
        <patternFill patternType="none">
          <fgColor indexed="64"/>
          <bgColor auto="1"/>
        </patternFill>
      </fill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26" fmlaLink="$F$30" fmlaRange="$D$30:$E$33" noThreeD="1" sel="3" val="0"/>
</file>

<file path=xl/ctrlProps/ctrlProp2.xml><?xml version="1.0" encoding="utf-8"?>
<formControlPr xmlns="http://schemas.microsoft.com/office/spreadsheetml/2009/9/main" objectType="Drop" dropStyle="combo" dx="26" fmlaLink="$G$30" fmlaRange="$D$30:$E$33" noThreeD="1" sel="3" val="0"/>
</file>

<file path=xl/ctrlProps/ctrlProp3.xml><?xml version="1.0" encoding="utf-8"?>
<formControlPr xmlns="http://schemas.microsoft.com/office/spreadsheetml/2009/9/main" objectType="Drop" dropStyle="combo" dx="26" fmlaLink="$H$30" fmlaRange="$D30:$E$33" noThreeD="1" sel="4" val="0"/>
</file>

<file path=xl/ctrlProps/ctrlProp4.xml><?xml version="1.0" encoding="utf-8"?>
<formControlPr xmlns="http://schemas.microsoft.com/office/spreadsheetml/2009/9/main" objectType="Drop" dropStyle="combo" dx="26" fmlaLink="$I$30" fmlaRange="$D$30:$E$33" noThreeD="1" sel="4" val="0"/>
</file>

<file path=xl/ctrlProps/ctrlProp5.xml><?xml version="1.0" encoding="utf-8"?>
<formControlPr xmlns="http://schemas.microsoft.com/office/spreadsheetml/2009/9/main" objectType="Drop" dropStyle="combo" dx="26" fmlaLink="$J$30" fmlaRange="$D$30:$E$33" noThreeD="1" sel="2" val="0"/>
</file>

<file path=xl/ctrlProps/ctrlProp6.xml><?xml version="1.0" encoding="utf-8"?>
<formControlPr xmlns="http://schemas.microsoft.com/office/spreadsheetml/2009/9/main" objectType="Drop" dropStyle="combo" dx="26" fmlaLink="$K$30" fmlaRange="$D$30:$E$33" noThreeD="1" sel="3" val="0"/>
</file>

<file path=xl/ctrlProps/ctrlProp7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8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9.xml><?xml version="1.0" encoding="utf-8"?>
<formControlPr xmlns="http://schemas.microsoft.com/office/spreadsheetml/2009/9/main" objectType="Drop" dropStyle="combo" dx="26" fmlaLink="$L$30" fmlaRange="$D$30:$E$33" noThreeD="1" sel="2" val="0"/>
</file>

<file path=xl/ctrlProps/ctrlProp10.xml><?xml version="1.0" encoding="utf-8"?>
<formControlPr xmlns="http://schemas.microsoft.com/office/spreadsheetml/2009/9/main" objectType="Drop" dropStyle="combo" dx="26" fmlaLink="$M$30" fmlaRange="$D$30:$E$33" noThreeD="1" sel="2" val="0"/>
</file>

<file path=xl/ctrlProps/ctrlProp11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2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3.xml><?xml version="1.0" encoding="utf-8"?>
<formControlPr xmlns="http://schemas.microsoft.com/office/spreadsheetml/2009/9/main" objectType="Drop" dropStyle="combo" dx="26" fmlaLink="$N$30" fmlaRange="$D$30:$E$33" noThreeD="1" sel="2" val="0"/>
</file>

<file path=xl/ctrlProps/ctrlProp14.xml><?xml version="1.0" encoding="utf-8"?>
<formControlPr xmlns="http://schemas.microsoft.com/office/spreadsheetml/2009/9/main" objectType="Drop" dropStyle="combo" dx="26" fmlaLink="$O$30" fmlaRange="$D$30:$E$33" noThreeD="1" sel="2" val="0"/>
</file>

<file path=xl/ctrlProps/ctrlProp15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6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7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8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9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20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21.xml><?xml version="1.0" encoding="utf-8"?>
<formControlPr xmlns="http://schemas.microsoft.com/office/spreadsheetml/2009/9/main" objectType="Drop" dropStyle="combo" dx="26" fmlaLink="$P$30" fmlaRange="$D$30:$E$33" noThreeD="1" sel="2" val="0"/>
</file>

<file path=xl/ctrlProps/ctrlProp22.xml><?xml version="1.0" encoding="utf-8"?>
<formControlPr xmlns="http://schemas.microsoft.com/office/spreadsheetml/2009/9/main" objectType="Drop" dropStyle="combo" dx="26" fmlaLink="$Q$30" fmlaRange="$D$30:$E$33" noThreeD="1" sel="2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</xdr:row>
          <xdr:rowOff>57150</xdr:rowOff>
        </xdr:from>
        <xdr:to>
          <xdr:col>6</xdr:col>
          <xdr:colOff>981075</xdr:colOff>
          <xdr:row>1</xdr:row>
          <xdr:rowOff>381000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466725</xdr:colOff>
          <xdr:row>1</xdr:row>
          <xdr:rowOff>57150</xdr:rowOff>
        </xdr:from>
        <xdr:to>
          <xdr:col>8</xdr:col>
          <xdr:colOff>1019175</xdr:colOff>
          <xdr:row>2</xdr:row>
          <xdr:rowOff>0</xdr:rowOff>
        </xdr:to>
        <xdr:sp macro="" textlink="">
          <xdr:nvSpPr>
            <xdr:cNvPr id="5122" name="CommandButton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15</xdr:row>
          <xdr:rowOff>142875</xdr:rowOff>
        </xdr:from>
        <xdr:to>
          <xdr:col>3</xdr:col>
          <xdr:colOff>0</xdr:colOff>
          <xdr:row>16</xdr:row>
          <xdr:rowOff>161925</xdr:rowOff>
        </xdr:to>
        <xdr:sp macro="" textlink="">
          <xdr:nvSpPr>
            <xdr:cNvPr id="5123" name="Drop Dow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161925</xdr:rowOff>
        </xdr:from>
        <xdr:to>
          <xdr:col>3</xdr:col>
          <xdr:colOff>0</xdr:colOff>
          <xdr:row>18</xdr:row>
          <xdr:rowOff>0</xdr:rowOff>
        </xdr:to>
        <xdr:sp macro="" textlink="">
          <xdr:nvSpPr>
            <xdr:cNvPr id="5124" name="Drop Dow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1352550</xdr:colOff>
          <xdr:row>15</xdr:row>
          <xdr:rowOff>161925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5125" name="Drop Dow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0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1352550</xdr:colOff>
          <xdr:row>16</xdr:row>
          <xdr:rowOff>161925</xdr:rowOff>
        </xdr:from>
        <xdr:to>
          <xdr:col>8</xdr:col>
          <xdr:colOff>0</xdr:colOff>
          <xdr:row>18</xdr:row>
          <xdr:rowOff>0</xdr:rowOff>
        </xdr:to>
        <xdr:sp macro="" textlink="">
          <xdr:nvSpPr>
            <xdr:cNvPr id="5126" name="Drop Dow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1114425</xdr:colOff>
          <xdr:row>15</xdr:row>
          <xdr:rowOff>171450</xdr:rowOff>
        </xdr:from>
        <xdr:to>
          <xdr:col>12</xdr:col>
          <xdr:colOff>0</xdr:colOff>
          <xdr:row>17</xdr:row>
          <xdr:rowOff>9525</xdr:rowOff>
        </xdr:to>
        <xdr:sp macro="" textlink="">
          <xdr:nvSpPr>
            <xdr:cNvPr id="5127" name="Drop Dow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1114425</xdr:colOff>
          <xdr:row>16</xdr:row>
          <xdr:rowOff>171450</xdr:rowOff>
        </xdr:from>
        <xdr:to>
          <xdr:col>12</xdr:col>
          <xdr:colOff>0</xdr:colOff>
          <xdr:row>18</xdr:row>
          <xdr:rowOff>9525</xdr:rowOff>
        </xdr:to>
        <xdr:sp macro="" textlink="">
          <xdr:nvSpPr>
            <xdr:cNvPr id="5128" name="Drop Dow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1114425</xdr:colOff>
          <xdr:row>15</xdr:row>
          <xdr:rowOff>171450</xdr:rowOff>
        </xdr:from>
        <xdr:to>
          <xdr:col>16</xdr:col>
          <xdr:colOff>9525</xdr:colOff>
          <xdr:row>17</xdr:row>
          <xdr:rowOff>9525</xdr:rowOff>
        </xdr:to>
        <xdr:sp macro="" textlink="">
          <xdr:nvSpPr>
            <xdr:cNvPr id="5129" name="Drop Dow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1114425</xdr:colOff>
          <xdr:row>16</xdr:row>
          <xdr:rowOff>171450</xdr:rowOff>
        </xdr:from>
        <xdr:to>
          <xdr:col>16</xdr:col>
          <xdr:colOff>9525</xdr:colOff>
          <xdr:row>18</xdr:row>
          <xdr:rowOff>9525</xdr:rowOff>
        </xdr:to>
        <xdr:sp macro="" textlink="">
          <xdr:nvSpPr>
            <xdr:cNvPr id="5130" name="Drop Dow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0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1114425</xdr:colOff>
          <xdr:row>15</xdr:row>
          <xdr:rowOff>171450</xdr:rowOff>
        </xdr:from>
        <xdr:to>
          <xdr:col>16</xdr:col>
          <xdr:colOff>9525</xdr:colOff>
          <xdr:row>17</xdr:row>
          <xdr:rowOff>9525</xdr:rowOff>
        </xdr:to>
        <xdr:sp macro="" textlink="">
          <xdr:nvSpPr>
            <xdr:cNvPr id="5131" name="Drop Dow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1114425</xdr:colOff>
          <xdr:row>16</xdr:row>
          <xdr:rowOff>171450</xdr:rowOff>
        </xdr:from>
        <xdr:to>
          <xdr:col>16</xdr:col>
          <xdr:colOff>9525</xdr:colOff>
          <xdr:row>18</xdr:row>
          <xdr:rowOff>9525</xdr:rowOff>
        </xdr:to>
        <xdr:sp macro="" textlink="">
          <xdr:nvSpPr>
            <xdr:cNvPr id="5132" name="Drop Down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0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1114425</xdr:colOff>
          <xdr:row>15</xdr:row>
          <xdr:rowOff>171450</xdr:rowOff>
        </xdr:from>
        <xdr:to>
          <xdr:col>20</xdr:col>
          <xdr:colOff>0</xdr:colOff>
          <xdr:row>17</xdr:row>
          <xdr:rowOff>9525</xdr:rowOff>
        </xdr:to>
        <xdr:sp macro="" textlink="">
          <xdr:nvSpPr>
            <xdr:cNvPr id="5133" name="Drop Down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0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1114425</xdr:colOff>
          <xdr:row>16</xdr:row>
          <xdr:rowOff>171450</xdr:rowOff>
        </xdr:from>
        <xdr:to>
          <xdr:col>20</xdr:col>
          <xdr:colOff>0</xdr:colOff>
          <xdr:row>18</xdr:row>
          <xdr:rowOff>9525</xdr:rowOff>
        </xdr:to>
        <xdr:sp macro="" textlink="">
          <xdr:nvSpPr>
            <xdr:cNvPr id="5134" name="Drop Down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0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1114425</xdr:colOff>
          <xdr:row>15</xdr:row>
          <xdr:rowOff>171450</xdr:rowOff>
        </xdr:from>
        <xdr:to>
          <xdr:col>20</xdr:col>
          <xdr:colOff>0</xdr:colOff>
          <xdr:row>17</xdr:row>
          <xdr:rowOff>9525</xdr:rowOff>
        </xdr:to>
        <xdr:sp macro="" textlink="">
          <xdr:nvSpPr>
            <xdr:cNvPr id="5135" name="Drop Down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0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1114425</xdr:colOff>
          <xdr:row>16</xdr:row>
          <xdr:rowOff>171450</xdr:rowOff>
        </xdr:from>
        <xdr:to>
          <xdr:col>20</xdr:col>
          <xdr:colOff>0</xdr:colOff>
          <xdr:row>18</xdr:row>
          <xdr:rowOff>9525</xdr:rowOff>
        </xdr:to>
        <xdr:sp macro="" textlink="">
          <xdr:nvSpPr>
            <xdr:cNvPr id="5136" name="Drop Down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0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15</xdr:row>
          <xdr:rowOff>171450</xdr:rowOff>
        </xdr:from>
        <xdr:to>
          <xdr:col>24</xdr:col>
          <xdr:colOff>0</xdr:colOff>
          <xdr:row>17</xdr:row>
          <xdr:rowOff>9525</xdr:rowOff>
        </xdr:to>
        <xdr:sp macro="" textlink="">
          <xdr:nvSpPr>
            <xdr:cNvPr id="5137" name="Drop Dow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16</xdr:row>
          <xdr:rowOff>171450</xdr:rowOff>
        </xdr:from>
        <xdr:to>
          <xdr:col>24</xdr:col>
          <xdr:colOff>0</xdr:colOff>
          <xdr:row>18</xdr:row>
          <xdr:rowOff>9525</xdr:rowOff>
        </xdr:to>
        <xdr:sp macro="" textlink="">
          <xdr:nvSpPr>
            <xdr:cNvPr id="5138" name="Drop Down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0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15</xdr:row>
          <xdr:rowOff>171450</xdr:rowOff>
        </xdr:from>
        <xdr:to>
          <xdr:col>24</xdr:col>
          <xdr:colOff>0</xdr:colOff>
          <xdr:row>17</xdr:row>
          <xdr:rowOff>9525</xdr:rowOff>
        </xdr:to>
        <xdr:sp macro="" textlink="">
          <xdr:nvSpPr>
            <xdr:cNvPr id="5139" name="Drop Down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0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16</xdr:row>
          <xdr:rowOff>171450</xdr:rowOff>
        </xdr:from>
        <xdr:to>
          <xdr:col>24</xdr:col>
          <xdr:colOff>0</xdr:colOff>
          <xdr:row>18</xdr:row>
          <xdr:rowOff>9525</xdr:rowOff>
        </xdr:to>
        <xdr:sp macro="" textlink="">
          <xdr:nvSpPr>
            <xdr:cNvPr id="5140" name="Drop Down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0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15</xdr:row>
          <xdr:rowOff>171450</xdr:rowOff>
        </xdr:from>
        <xdr:to>
          <xdr:col>24</xdr:col>
          <xdr:colOff>0</xdr:colOff>
          <xdr:row>17</xdr:row>
          <xdr:rowOff>9525</xdr:rowOff>
        </xdr:to>
        <xdr:sp macro="" textlink="">
          <xdr:nvSpPr>
            <xdr:cNvPr id="5141" name="Drop Down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0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16</xdr:row>
          <xdr:rowOff>171450</xdr:rowOff>
        </xdr:from>
        <xdr:to>
          <xdr:col>24</xdr:col>
          <xdr:colOff>0</xdr:colOff>
          <xdr:row>18</xdr:row>
          <xdr:rowOff>9525</xdr:rowOff>
        </xdr:to>
        <xdr:sp macro="" textlink="">
          <xdr:nvSpPr>
            <xdr:cNvPr id="5142" name="Drop Down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0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15</xdr:row>
          <xdr:rowOff>171450</xdr:rowOff>
        </xdr:from>
        <xdr:to>
          <xdr:col>24</xdr:col>
          <xdr:colOff>0</xdr:colOff>
          <xdr:row>17</xdr:row>
          <xdr:rowOff>9525</xdr:rowOff>
        </xdr:to>
        <xdr:sp macro="" textlink="">
          <xdr:nvSpPr>
            <xdr:cNvPr id="5143" name="Drop Down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0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16</xdr:row>
          <xdr:rowOff>171450</xdr:rowOff>
        </xdr:from>
        <xdr:to>
          <xdr:col>24</xdr:col>
          <xdr:colOff>0</xdr:colOff>
          <xdr:row>18</xdr:row>
          <xdr:rowOff>9525</xdr:rowOff>
        </xdr:to>
        <xdr:sp macro="" textlink="">
          <xdr:nvSpPr>
            <xdr:cNvPr id="5144" name="Drop Down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0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7DF7D0-1A92-4D69-8DEB-D2C9707AF418}" name="Tableau14" displayName="Tableau14" ref="A10:H26" totalsRowShown="0" headerRowDxfId="26">
  <autoFilter ref="A10:H26" xr:uid="{BB412D08-1927-4C79-9B16-0514982D4F05}"/>
  <tableColumns count="8">
    <tableColumn id="1" xr3:uid="{DB5C6722-C54D-4804-96CF-BCDEA375039C}" name="N° étape" dataDxfId="25"/>
    <tableColumn id="2" xr3:uid="{F2B2A00B-D560-46D7-9C08-320047EE5651}" name="Etapes  process" dataDxfId="24"/>
    <tableColumn id="3" xr3:uid="{A2F6EB3A-41CE-4B51-8B3E-6FEA00340510}" name="Type cout" dataDxfId="23"/>
    <tableColumn id="7" xr3:uid="{0F3E49DF-A1D8-4DF6-AEC0-45D6A373BA69}" name="Cout(€HT/min)" dataDxfId="22"/>
    <tableColumn id="4" xr3:uid="{45B6839B-2489-4A4A-B956-13C32C10034E}" name="Temps" dataDxfId="21"/>
    <tableColumn id="6" xr3:uid="{7B576AEA-9887-4A4D-AE83-CB6298688081}" name="Cout revient" dataDxfId="20"/>
    <tableColumn id="5" xr3:uid="{E19BDB19-098E-472D-AB74-D332EB90F35B}" name="Commentaires" dataDxfId="19"/>
    <tableColumn id="8" xr3:uid="{9925F5D3-B6E8-4CFB-9F23-8586360999D3}" name="Type cout2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779E88-437A-4976-B97C-307DD2A25359}" name="TableauBDD" displayName="TableauBDD" ref="A3:AL35" totalsRowShown="0" headerRowDxfId="17" headerRowBorderDxfId="16" tableBorderDxfId="15">
  <tableColumns count="38">
    <tableColumn id="1" xr3:uid="{40BF4F0C-F39C-40A1-AEA9-A4CE40A950A8}" name="N°ID" dataDxfId="14">
      <calculatedColumnFormula>MAX(A$1:OFFSET(TableauBDD[[#This Row],[N°ID]],-1,))+1</calculatedColumnFormula>
    </tableColumn>
    <tableColumn id="2" xr3:uid="{20C20124-C163-49B6-9865-CED58988B2A3}" name="Date" dataDxfId="13"/>
    <tableColumn id="3" xr3:uid="{5802BD7D-DEFB-4710-B5F1-70986664E7F7}" name="Chiffreur"/>
    <tableColumn id="4" xr3:uid="{C6A09426-FAA7-4A9D-B54C-F86C1DBF5A93}" name="N° ODP" dataDxfId="12"/>
    <tableColumn id="5" xr3:uid="{D8AC62AC-D6AA-4C18-B681-81DF1E307B39}" name="Nom client"/>
    <tableColumn id="6" xr3:uid="{A9BE71EA-578A-45E2-B82E-88C42CADD6E2}" name="Référ. pièce R1"/>
    <tableColumn id="39" xr3:uid="{C5FC35D6-D016-42AE-AD03-2BE84729A6BD}" name="Taille lot R1"/>
    <tableColumn id="40" xr3:uid="{D089E403-E71A-4AE6-86CC-1E6B0F0C7FA0}" name=" pcs-pan. deg R1"/>
    <tableColumn id="38" xr3:uid="{BF3D2C87-C834-4E2D-9A76-AA13C3933028}" name="pcs-charge R1"/>
    <tableColumn id="37" xr3:uid="{FE0D530D-CE6D-4077-B9E3-AFAFD10E2BE2}" name="PV Cont. R1"/>
    <tableColumn id="7" xr3:uid="{AD81DF9E-B678-4668-8C96-03F996A3B332}" name="TempsR1L1" dataDxfId="11"/>
    <tableColumn id="8" xr3:uid="{5CDE4816-6CD9-4B7D-A910-D80118CE9152}" name="CommentaireR1L1"/>
    <tableColumn id="9" xr3:uid="{DE20C4DC-4FF2-4DA3-AE93-ADFC5F1A7A5F}" name="TempsR1L2" dataDxfId="10"/>
    <tableColumn id="10" xr3:uid="{A0EA7E12-CCB6-4506-A1EE-206503A8C05E}" name="CommentaireR1L2"/>
    <tableColumn id="11" xr3:uid="{E02DC5C9-8750-42E7-8DFE-4EC6B09FA01A}" name="TempsR1L3" dataDxfId="9"/>
    <tableColumn id="12" xr3:uid="{830EE393-F093-436A-9F8E-C6F67327DC57}" name="CommentaireR1L3"/>
    <tableColumn id="13" xr3:uid="{F49BB770-E072-471A-A1B3-8D2722C80950}" name="TempsR1L4" dataDxfId="8"/>
    <tableColumn id="14" xr3:uid="{EE9E1819-CDFC-4BB3-9FC1-2D45D4F686E5}" name="CommentaireR1L4"/>
    <tableColumn id="15" xr3:uid="{46DD3269-5481-4761-BC3E-BF4C2FC25129}" name="TempsR1L5" dataDxfId="7"/>
    <tableColumn id="16" xr3:uid="{A364F5B8-2716-450B-B863-7133EB226E2F}" name="CommentaireR1L5"/>
    <tableColumn id="17" xr3:uid="{99208884-2A04-4A27-B035-259BA45DCE3B}" name="TempsR1L6" dataDxfId="6"/>
    <tableColumn id="18" xr3:uid="{20B0C1C6-F256-4BF1-9EF5-E0D2A1E62B2C}" name="CommentaireR1L6"/>
    <tableColumn id="19" xr3:uid="{1AABE232-C154-46D3-9610-81C23FBC9224}" name="TempsR1L7" dataDxfId="5"/>
    <tableColumn id="20" xr3:uid="{E94F4FFB-A51D-4FA9-896F-6DAB400A909B}" name="CommentaireR1L7"/>
    <tableColumn id="21" xr3:uid="{8BFED69E-B0C8-4089-BF64-9DDF977FDAA8}" name="TempsR1L8" dataDxfId="4"/>
    <tableColumn id="22" xr3:uid="{49A51242-D1FB-4985-BAD0-9AFA193F56BA}" name="CommentaireR1L8"/>
    <tableColumn id="23" xr3:uid="{3F1068FD-FA06-491C-9FC0-0AFC07FDD4E5}" name="TempsR1L9" dataDxfId="3"/>
    <tableColumn id="24" xr3:uid="{686160A9-53C8-42D7-94C7-CC852E0FF4DE}" name="CommentaireR1L9"/>
    <tableColumn id="25" xr3:uid="{3B10D240-06A2-4C46-B782-96101909B689}" name="TempsR1L10" dataDxfId="2"/>
    <tableColumn id="26" xr3:uid="{0CA00170-9DE5-4D49-9F84-73A107A69925}" name="CommentaireR1L10"/>
    <tableColumn id="27" xr3:uid="{3E01281A-176F-4A33-91BA-B09CC936DA84}" name="TempsR1L11"/>
    <tableColumn id="28" xr3:uid="{FBCE547E-D077-436F-8A7B-B503A49FC5C3}" name="CommentaireR1L11"/>
    <tableColumn id="29" xr3:uid="{4852A436-F3E1-455C-AC87-B26A0592D692}" name="TempsR1L12"/>
    <tableColumn id="30" xr3:uid="{5796EEFF-7A1C-46D5-B3F6-B9353BA16FAF}" name="CommentaireR1L12"/>
    <tableColumn id="31" xr3:uid="{5812B64B-4BCD-4A07-82CF-357BB305FC8D}" name="TempsR1L13"/>
    <tableColumn id="32" xr3:uid="{B64B9CEB-9A19-4A96-9443-60328F421DAB}" name="CommentaireR1L13"/>
    <tableColumn id="33" xr3:uid="{E20FF7D9-3F6F-49E7-A304-ED810D0DF7A5}" name="Total poudrageR1" dataDxfId="1"/>
    <tableColumn id="34" xr3:uid="{C194E58B-1413-42CA-9C20-E5075AEFCEF7}" name="Total autreR1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26" Type="http://schemas.openxmlformats.org/officeDocument/2006/relationships/ctrlProp" Target="../ctrlProps/ctrlProp19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4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5" Type="http://schemas.openxmlformats.org/officeDocument/2006/relationships/ctrlProp" Target="../ctrlProps/ctrlProp1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29" Type="http://schemas.openxmlformats.org/officeDocument/2006/relationships/ctrlProp" Target="../ctrlProps/ctrlProp2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28" Type="http://schemas.openxmlformats.org/officeDocument/2006/relationships/ctrlProp" Target="../ctrlProps/ctrlProp21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Relationship Id="rId27" Type="http://schemas.openxmlformats.org/officeDocument/2006/relationships/ctrlProp" Target="../ctrlProps/ctrlProp20.xml"/><Relationship Id="rId30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25AF9-F493-4ACE-9337-EB9469E8C500}">
  <sheetPr codeName="Feuil3"/>
  <dimension ref="A1:AA33"/>
  <sheetViews>
    <sheetView tabSelected="1" workbookViewId="0">
      <selection activeCell="E1" sqref="E1"/>
    </sheetView>
  </sheetViews>
  <sheetFormatPr baseColWidth="10" defaultRowHeight="15" x14ac:dyDescent="0.25"/>
  <cols>
    <col min="1" max="1" width="23" customWidth="1"/>
    <col min="2" max="2" width="24.42578125" customWidth="1"/>
    <col min="3" max="3" width="21.140625" customWidth="1"/>
    <col min="4" max="4" width="20.7109375" customWidth="1"/>
    <col min="5" max="5" width="22.7109375" customWidth="1"/>
    <col min="6" max="6" width="19.28515625" customWidth="1"/>
    <col min="7" max="7" width="20" customWidth="1"/>
    <col min="8" max="8" width="20.7109375" customWidth="1"/>
    <col min="9" max="9" width="22.5703125" customWidth="1"/>
    <col min="10" max="10" width="21.28515625" bestFit="1" customWidth="1"/>
    <col min="11" max="11" width="16.28515625" bestFit="1" customWidth="1"/>
    <col min="12" max="12" width="21" customWidth="1"/>
    <col min="13" max="13" width="21.28515625" bestFit="1" customWidth="1"/>
    <col min="14" max="14" width="17.42578125" customWidth="1"/>
    <col min="15" max="15" width="16.28515625" bestFit="1" customWidth="1"/>
    <col min="16" max="16" width="20.7109375" customWidth="1"/>
    <col min="17" max="17" width="21.28515625" bestFit="1" customWidth="1"/>
    <col min="18" max="18" width="15" customWidth="1"/>
    <col min="19" max="19" width="16.28515625" bestFit="1" customWidth="1"/>
    <col min="20" max="20" width="21.28515625" customWidth="1"/>
    <col min="21" max="21" width="21.28515625" bestFit="1" customWidth="1"/>
    <col min="22" max="22" width="13.7109375" bestFit="1" customWidth="1"/>
    <col min="23" max="23" width="16.28515625" bestFit="1" customWidth="1"/>
    <col min="24" max="24" width="21.140625" customWidth="1"/>
    <col min="25" max="25" width="21.28515625" bestFit="1" customWidth="1"/>
    <col min="26" max="26" width="13.7109375" bestFit="1" customWidth="1"/>
    <col min="27" max="27" width="16.7109375" bestFit="1" customWidth="1"/>
  </cols>
  <sheetData>
    <row r="1" spans="1:27" ht="35.450000000000003" customHeight="1" x14ac:dyDescent="0.25">
      <c r="A1" s="1" t="s">
        <v>22</v>
      </c>
      <c r="B1" s="61">
        <v>44787</v>
      </c>
      <c r="C1" s="2" t="s">
        <v>23</v>
      </c>
      <c r="D1" s="62" t="s">
        <v>137</v>
      </c>
    </row>
    <row r="2" spans="1:27" ht="31.9" customHeight="1" x14ac:dyDescent="0.25">
      <c r="A2" s="2" t="s">
        <v>19</v>
      </c>
      <c r="B2" s="61" t="s">
        <v>36</v>
      </c>
      <c r="C2" s="2" t="s">
        <v>18</v>
      </c>
      <c r="D2" s="62" t="s">
        <v>138</v>
      </c>
    </row>
    <row r="3" spans="1:27" ht="31.9" customHeight="1" x14ac:dyDescent="0.25">
      <c r="A3" s="99" t="s">
        <v>77</v>
      </c>
      <c r="B3" s="46">
        <f>F24+J24+N24+R24+V24+Z24</f>
        <v>151.5333333333333</v>
      </c>
      <c r="C3" s="87" t="s">
        <v>78</v>
      </c>
      <c r="D3" s="46">
        <f>F25+J25+N25+R25+V25+Z25</f>
        <v>85</v>
      </c>
      <c r="E3" s="88"/>
    </row>
    <row r="4" spans="1:27" ht="31.9" customHeight="1" thickBot="1" x14ac:dyDescent="0.3">
      <c r="A4" s="57" t="s">
        <v>89</v>
      </c>
      <c r="B4" s="100">
        <f>B3+D3</f>
        <v>236.5333333333333</v>
      </c>
      <c r="C4" s="89"/>
    </row>
    <row r="5" spans="1:27" ht="31.9" customHeight="1" x14ac:dyDescent="0.25">
      <c r="A5" s="89"/>
      <c r="B5" s="90"/>
      <c r="C5" s="89"/>
      <c r="D5" s="7"/>
      <c r="E5" s="29" t="s">
        <v>44</v>
      </c>
      <c r="F5" s="58" t="s">
        <v>40</v>
      </c>
      <c r="I5" s="29" t="s">
        <v>46</v>
      </c>
      <c r="J5" s="66" t="s">
        <v>130</v>
      </c>
      <c r="M5" s="29" t="s">
        <v>56</v>
      </c>
      <c r="N5" s="66" t="s">
        <v>131</v>
      </c>
      <c r="Q5" s="29" t="s">
        <v>57</v>
      </c>
      <c r="R5" s="66" t="s">
        <v>40</v>
      </c>
      <c r="U5" s="29" t="s">
        <v>58</v>
      </c>
      <c r="V5" s="66" t="s">
        <v>131</v>
      </c>
      <c r="Y5" s="29" t="s">
        <v>59</v>
      </c>
      <c r="Z5" s="66" t="s">
        <v>131</v>
      </c>
    </row>
    <row r="6" spans="1:27" ht="31.9" customHeight="1" x14ac:dyDescent="0.25">
      <c r="A6" s="89"/>
      <c r="B6" s="90"/>
      <c r="C6" s="89"/>
      <c r="D6" s="7"/>
      <c r="E6" s="30" t="s">
        <v>45</v>
      </c>
      <c r="F6" s="59">
        <v>10</v>
      </c>
      <c r="I6" s="30" t="s">
        <v>45</v>
      </c>
      <c r="J6" s="67">
        <v>10</v>
      </c>
      <c r="M6" s="30" t="s">
        <v>45</v>
      </c>
      <c r="N6" s="67">
        <v>10</v>
      </c>
      <c r="Q6" s="30" t="s">
        <v>45</v>
      </c>
      <c r="R6" s="67">
        <v>10</v>
      </c>
      <c r="U6" s="30" t="s">
        <v>45</v>
      </c>
      <c r="V6" s="67">
        <v>10</v>
      </c>
      <c r="Y6" s="30" t="s">
        <v>45</v>
      </c>
      <c r="Z6" s="67">
        <v>10</v>
      </c>
    </row>
    <row r="7" spans="1:27" ht="31.9" customHeight="1" x14ac:dyDescent="0.25">
      <c r="A7" s="89"/>
      <c r="B7" s="90"/>
      <c r="C7" s="89"/>
      <c r="E7" s="30" t="s">
        <v>47</v>
      </c>
      <c r="F7" s="59">
        <v>40</v>
      </c>
      <c r="I7" s="30" t="s">
        <v>47</v>
      </c>
      <c r="J7" s="67">
        <v>40</v>
      </c>
      <c r="M7" s="30" t="s">
        <v>47</v>
      </c>
      <c r="N7" s="67">
        <v>40</v>
      </c>
      <c r="Q7" s="30" t="s">
        <v>47</v>
      </c>
      <c r="R7" s="67">
        <v>40</v>
      </c>
      <c r="U7" s="30" t="s">
        <v>47</v>
      </c>
      <c r="V7" s="67">
        <v>40</v>
      </c>
      <c r="Y7" s="30" t="s">
        <v>47</v>
      </c>
      <c r="Z7" s="67">
        <v>40</v>
      </c>
    </row>
    <row r="8" spans="1:27" ht="31.9" customHeight="1" x14ac:dyDescent="0.25">
      <c r="A8" s="89"/>
      <c r="B8" s="90"/>
      <c r="C8" s="89"/>
      <c r="D8" s="7"/>
      <c r="E8" s="30" t="s">
        <v>54</v>
      </c>
      <c r="F8" s="59">
        <v>15</v>
      </c>
      <c r="G8" s="89"/>
      <c r="I8" s="30" t="s">
        <v>54</v>
      </c>
      <c r="J8" s="67">
        <v>15</v>
      </c>
      <c r="M8" s="30" t="s">
        <v>54</v>
      </c>
      <c r="N8" s="67">
        <v>15</v>
      </c>
      <c r="Q8" s="30" t="s">
        <v>54</v>
      </c>
      <c r="R8" s="67">
        <v>15</v>
      </c>
      <c r="U8" s="30" t="s">
        <v>54</v>
      </c>
      <c r="V8" s="67">
        <v>15</v>
      </c>
      <c r="Y8" s="30" t="s">
        <v>54</v>
      </c>
      <c r="Z8" s="67">
        <v>15</v>
      </c>
    </row>
    <row r="9" spans="1:27" ht="25.9" customHeight="1" thickBot="1" x14ac:dyDescent="0.3">
      <c r="E9" s="101" t="s">
        <v>76</v>
      </c>
      <c r="F9" s="60">
        <v>1</v>
      </c>
      <c r="G9" s="91"/>
      <c r="I9" s="32" t="s">
        <v>76</v>
      </c>
      <c r="J9" s="68">
        <v>1</v>
      </c>
      <c r="M9" s="32" t="s">
        <v>76</v>
      </c>
      <c r="N9" s="68">
        <v>1</v>
      </c>
      <c r="Q9" s="32" t="s">
        <v>76</v>
      </c>
      <c r="R9" s="68">
        <v>1</v>
      </c>
      <c r="U9" s="32" t="s">
        <v>76</v>
      </c>
      <c r="V9" s="68">
        <v>1</v>
      </c>
      <c r="Y9" s="32" t="s">
        <v>76</v>
      </c>
      <c r="Z9" s="68">
        <v>1</v>
      </c>
    </row>
    <row r="10" spans="1:27" ht="30" customHeight="1" x14ac:dyDescent="0.25">
      <c r="A10" s="19" t="s">
        <v>9</v>
      </c>
      <c r="B10" s="20" t="s">
        <v>8</v>
      </c>
      <c r="C10" s="20" t="s">
        <v>21</v>
      </c>
      <c r="D10" s="102" t="s">
        <v>49</v>
      </c>
      <c r="E10" s="19" t="s">
        <v>20</v>
      </c>
      <c r="F10" s="20" t="s">
        <v>48</v>
      </c>
      <c r="G10" s="64" t="s">
        <v>0</v>
      </c>
      <c r="H10" s="19" t="s">
        <v>50</v>
      </c>
      <c r="I10" s="20" t="s">
        <v>33</v>
      </c>
      <c r="J10" s="20" t="s">
        <v>51</v>
      </c>
      <c r="K10" s="31" t="s">
        <v>60</v>
      </c>
      <c r="L10" s="19" t="s">
        <v>61</v>
      </c>
      <c r="M10" s="20" t="s">
        <v>62</v>
      </c>
      <c r="N10" s="20" t="s">
        <v>63</v>
      </c>
      <c r="O10" s="31" t="s">
        <v>64</v>
      </c>
      <c r="P10" s="19" t="s">
        <v>65</v>
      </c>
      <c r="Q10" s="20" t="s">
        <v>34</v>
      </c>
      <c r="R10" s="20" t="s">
        <v>66</v>
      </c>
      <c r="S10" s="31" t="s">
        <v>67</v>
      </c>
      <c r="T10" s="19" t="s">
        <v>68</v>
      </c>
      <c r="U10" s="20" t="s">
        <v>69</v>
      </c>
      <c r="V10" s="20" t="s">
        <v>70</v>
      </c>
      <c r="W10" s="31" t="s">
        <v>71</v>
      </c>
      <c r="X10" s="19" t="s">
        <v>72</v>
      </c>
      <c r="Y10" s="20" t="s">
        <v>35</v>
      </c>
      <c r="Z10" s="20" t="s">
        <v>73</v>
      </c>
      <c r="AA10" s="21" t="s">
        <v>74</v>
      </c>
    </row>
    <row r="11" spans="1:27" x14ac:dyDescent="0.25">
      <c r="A11" s="22">
        <v>1</v>
      </c>
      <c r="B11" s="9" t="s">
        <v>2</v>
      </c>
      <c r="C11" s="9" t="s">
        <v>10</v>
      </c>
      <c r="D11" s="103">
        <v>0.1</v>
      </c>
      <c r="E11" s="63">
        <v>1</v>
      </c>
      <c r="F11" s="10">
        <f>IF(F5&lt;&gt;"",((Tableau14[[#This Row],[Cout(€HT/min)]]*Tableau14[[#This Row],[Temps]]+20/$F$7)),0)</f>
        <v>0.6</v>
      </c>
      <c r="G11" s="49"/>
      <c r="H11" s="33" t="s">
        <v>10</v>
      </c>
      <c r="I11" s="69">
        <v>5</v>
      </c>
      <c r="J11" s="10">
        <f>IF(J5&lt;&gt;"",((Tableau14[[#This Row],[Cout(€HT/min)]]*I11+20/$J$7)),0)</f>
        <v>1</v>
      </c>
      <c r="K11" s="49"/>
      <c r="L11" s="33" t="s">
        <v>10</v>
      </c>
      <c r="M11" s="69">
        <v>5</v>
      </c>
      <c r="N11" s="10">
        <f>IF(N5&lt;&gt;"",((Tableau14[[#This Row],[Cout(€HT/min)]]*M11+20/$N$7)),0)</f>
        <v>1</v>
      </c>
      <c r="O11" s="49"/>
      <c r="P11" s="33" t="s">
        <v>10</v>
      </c>
      <c r="Q11" s="69">
        <v>5</v>
      </c>
      <c r="R11" s="10">
        <f>IF(R5&lt;&gt;"",((Tableau14[[#This Row],[Cout(€HT/min)]]*Q11+20/$R$7)),0)</f>
        <v>1</v>
      </c>
      <c r="S11" s="49"/>
      <c r="T11" s="33" t="s">
        <v>10</v>
      </c>
      <c r="U11" s="69">
        <v>5</v>
      </c>
      <c r="V11" s="10">
        <f>IF(V5&lt;&gt;"",((Tableau14[[#This Row],[Cout(€HT/min)]]*U11+20/$V$7)),0)</f>
        <v>1</v>
      </c>
      <c r="W11" s="49"/>
      <c r="X11" s="33" t="s">
        <v>10</v>
      </c>
      <c r="Y11" s="69">
        <v>5</v>
      </c>
      <c r="Z11" s="10">
        <f>IF(Z5&lt;&gt;"",((Tableau14[[#This Row],[Cout(€HT/min)]]*Y11+20/$Z$7)),0)</f>
        <v>1</v>
      </c>
      <c r="AA11" s="92"/>
    </row>
    <row r="12" spans="1:27" x14ac:dyDescent="0.25">
      <c r="A12" s="22">
        <v>2</v>
      </c>
      <c r="B12" s="9" t="s">
        <v>3</v>
      </c>
      <c r="C12" s="11" t="s">
        <v>11</v>
      </c>
      <c r="D12" s="103">
        <v>0.1</v>
      </c>
      <c r="E12" s="63">
        <v>2</v>
      </c>
      <c r="F12" s="10">
        <f>IF($F$5&lt;&gt;"",Tableau14[[#This Row],[Temps]]*Tableau14[[#This Row],[Cout(€HT/min)]],0)</f>
        <v>0.2</v>
      </c>
      <c r="G12" s="49"/>
      <c r="H12" s="34" t="s">
        <v>11</v>
      </c>
      <c r="I12" s="69">
        <v>0</v>
      </c>
      <c r="J12" s="10">
        <f>IF($J$5&lt;&gt;"",I12*Tableau14[[#This Row],[Cout(€HT/min)]],0)</f>
        <v>0</v>
      </c>
      <c r="K12" s="49"/>
      <c r="L12" s="34" t="s">
        <v>11</v>
      </c>
      <c r="M12" s="69">
        <v>0</v>
      </c>
      <c r="N12" s="10">
        <f>IF($N$5&lt;&gt;"",M12*Tableau14[[#This Row],[Cout(€HT/min)]],0)</f>
        <v>0</v>
      </c>
      <c r="O12" s="49"/>
      <c r="P12" s="34" t="s">
        <v>11</v>
      </c>
      <c r="Q12" s="69">
        <v>0</v>
      </c>
      <c r="R12" s="10">
        <f>IF($R$5&lt;&gt;"",Q12*Tableau14[[#This Row],[Cout(€HT/min)]],0)</f>
        <v>0</v>
      </c>
      <c r="S12" s="49"/>
      <c r="T12" s="34" t="s">
        <v>11</v>
      </c>
      <c r="U12" s="69">
        <v>0</v>
      </c>
      <c r="V12" s="10">
        <f>IF($V$5&lt;&gt;"",U12*Tableau14[[#This Row],[Cout(€HT/min)]],0)</f>
        <v>0</v>
      </c>
      <c r="W12" s="49"/>
      <c r="X12" s="34" t="s">
        <v>11</v>
      </c>
      <c r="Y12" s="69">
        <v>0</v>
      </c>
      <c r="Z12" s="10">
        <f>IF($Z$5&lt;&gt;"",Y12*Tableau14[[#This Row],[Cout(€HT/min)]],0)</f>
        <v>0</v>
      </c>
      <c r="AA12" s="92"/>
    </row>
    <row r="13" spans="1:27" x14ac:dyDescent="0.25">
      <c r="A13" s="22">
        <v>3</v>
      </c>
      <c r="B13" s="9" t="s">
        <v>26</v>
      </c>
      <c r="C13" s="11" t="s">
        <v>75</v>
      </c>
      <c r="D13" s="103">
        <v>9.9999999999999992E-2</v>
      </c>
      <c r="E13" s="63">
        <v>3</v>
      </c>
      <c r="F13" s="10">
        <f>IF($F$5&lt;&gt;"",Tableau14[[#This Row],[Temps]]*Tableau14[[#This Row],[Cout(€HT/min)]],0)</f>
        <v>0.3</v>
      </c>
      <c r="G13" s="49"/>
      <c r="H13" s="34" t="s">
        <v>75</v>
      </c>
      <c r="I13" s="69">
        <v>0</v>
      </c>
      <c r="J13" s="10">
        <f>IF($J$5&lt;&gt;"",I13*Tableau14[[#This Row],[Cout(€HT/min)]],0)</f>
        <v>0</v>
      </c>
      <c r="K13" s="49"/>
      <c r="L13" s="34" t="s">
        <v>75</v>
      </c>
      <c r="M13" s="69">
        <v>3</v>
      </c>
      <c r="N13" s="10">
        <f>IF($N$5&lt;&gt;"",M13*Tableau14[[#This Row],[Cout(€HT/min)]],0)</f>
        <v>0.3</v>
      </c>
      <c r="O13" s="49"/>
      <c r="P13" s="34" t="s">
        <v>75</v>
      </c>
      <c r="Q13" s="69">
        <v>3</v>
      </c>
      <c r="R13" s="10">
        <f>IF($R$5&lt;&gt;"",Q13*Tableau14[[#This Row],[Cout(€HT/min)]],0)</f>
        <v>0.3</v>
      </c>
      <c r="S13" s="49"/>
      <c r="T13" s="34" t="s">
        <v>75</v>
      </c>
      <c r="U13" s="69">
        <v>3</v>
      </c>
      <c r="V13" s="10">
        <f>IF($V$5&lt;&gt;"",U13*Tableau14[[#This Row],[Cout(€HT/min)]],0)</f>
        <v>0.3</v>
      </c>
      <c r="W13" s="49"/>
      <c r="X13" s="34" t="s">
        <v>75</v>
      </c>
      <c r="Y13" s="69">
        <v>3</v>
      </c>
      <c r="Z13" s="10">
        <f>IF($Z$5&lt;&gt;"",Y13*Tableau14[[#This Row],[Cout(€HT/min)]],0)</f>
        <v>0.3</v>
      </c>
      <c r="AA13" s="92"/>
    </row>
    <row r="14" spans="1:27" x14ac:dyDescent="0.25">
      <c r="A14" s="22">
        <v>4</v>
      </c>
      <c r="B14" s="9" t="s">
        <v>1</v>
      </c>
      <c r="C14" s="11" t="s">
        <v>75</v>
      </c>
      <c r="D14" s="103">
        <v>9.9999999999999992E-2</v>
      </c>
      <c r="E14" s="63">
        <v>4</v>
      </c>
      <c r="F14" s="10">
        <f>IF($F$5&lt;&gt;"",Tableau14[[#This Row],[Temps]]*Tableau14[[#This Row],[Cout(€HT/min)]],0)</f>
        <v>0.39999999999999997</v>
      </c>
      <c r="G14" s="49"/>
      <c r="H14" s="34" t="s">
        <v>75</v>
      </c>
      <c r="I14" s="69">
        <v>0</v>
      </c>
      <c r="J14" s="10">
        <f>IF($J$5&lt;&gt;"",I14*Tableau14[[#This Row],[Cout(€HT/min)]],0)</f>
        <v>0</v>
      </c>
      <c r="K14" s="49"/>
      <c r="L14" s="34" t="s">
        <v>75</v>
      </c>
      <c r="M14" s="69">
        <v>0</v>
      </c>
      <c r="N14" s="10">
        <f>IF($N$5&lt;&gt;"",M14*Tableau14[[#This Row],[Cout(€HT/min)]],0)</f>
        <v>0</v>
      </c>
      <c r="O14" s="49"/>
      <c r="P14" s="34" t="s">
        <v>75</v>
      </c>
      <c r="Q14" s="69">
        <v>0</v>
      </c>
      <c r="R14" s="10">
        <f>IF($R$5&lt;&gt;"",Q14*Tableau14[[#This Row],[Cout(€HT/min)]],0)</f>
        <v>0</v>
      </c>
      <c r="S14" s="49"/>
      <c r="T14" s="34" t="s">
        <v>75</v>
      </c>
      <c r="U14" s="69">
        <v>0</v>
      </c>
      <c r="V14" s="10">
        <f>IF($V$5&lt;&gt;"",U14*Tableau14[[#This Row],[Cout(€HT/min)]],0)</f>
        <v>0</v>
      </c>
      <c r="W14" s="49"/>
      <c r="X14" s="34" t="s">
        <v>75</v>
      </c>
      <c r="Y14" s="69">
        <v>0</v>
      </c>
      <c r="Z14" s="10">
        <f>IF($Z$5&lt;&gt;"",Y14*Tableau14[[#This Row],[Cout(€HT/min)]],0)</f>
        <v>0</v>
      </c>
      <c r="AA14" s="92"/>
    </row>
    <row r="15" spans="1:27" x14ac:dyDescent="0.25">
      <c r="A15" s="23">
        <v>5</v>
      </c>
      <c r="B15" s="12" t="s">
        <v>3</v>
      </c>
      <c r="C15" s="13" t="s">
        <v>75</v>
      </c>
      <c r="D15" s="104">
        <v>0.1</v>
      </c>
      <c r="E15" s="63">
        <v>5</v>
      </c>
      <c r="F15" s="14">
        <f>IF($F$5&lt;&gt;"",Tableau14[[#This Row],[Temps]]*Tableau14[[#This Row],[Cout(€HT/min)]],0)</f>
        <v>0.5</v>
      </c>
      <c r="G15" s="50"/>
      <c r="H15" s="35" t="s">
        <v>75</v>
      </c>
      <c r="I15" s="69">
        <v>5</v>
      </c>
      <c r="J15" s="14">
        <f>IF($J$5&lt;&gt;"",I15*Tableau14[[#This Row],[Cout(€HT/min)]],0)</f>
        <v>0.5</v>
      </c>
      <c r="K15" s="50"/>
      <c r="L15" s="35" t="s">
        <v>75</v>
      </c>
      <c r="M15" s="69">
        <v>5</v>
      </c>
      <c r="N15" s="14">
        <f>IF($N$5&lt;&gt;"",M15*Tableau14[[#This Row],[Cout(€HT/min)]],0)</f>
        <v>0.5</v>
      </c>
      <c r="O15" s="50"/>
      <c r="P15" s="35" t="s">
        <v>75</v>
      </c>
      <c r="Q15" s="69">
        <v>5</v>
      </c>
      <c r="R15" s="14">
        <f>IF($R$5&lt;&gt;"",Q15*Tableau14[[#This Row],[Cout(€HT/min)]],0)</f>
        <v>0.5</v>
      </c>
      <c r="S15" s="50"/>
      <c r="T15" s="35" t="s">
        <v>75</v>
      </c>
      <c r="U15" s="69">
        <v>5</v>
      </c>
      <c r="V15" s="14">
        <f>IF($V$5&lt;&gt;"",U16*Tableau14[[#This Row],[Cout(€HT/min)]],0)</f>
        <v>0.30000000000000004</v>
      </c>
      <c r="W15" s="50"/>
      <c r="X15" s="35" t="s">
        <v>75</v>
      </c>
      <c r="Y15" s="69">
        <v>5</v>
      </c>
      <c r="Z15" s="14">
        <f>IF($Z$5&lt;&gt;"",Y15*Tableau14[[#This Row],[Cout(€HT/min)]],0)</f>
        <v>0.5</v>
      </c>
      <c r="AA15" s="93"/>
    </row>
    <row r="16" spans="1:27" x14ac:dyDescent="0.25">
      <c r="A16" s="23">
        <v>6</v>
      </c>
      <c r="B16" s="12" t="s">
        <v>4</v>
      </c>
      <c r="C16" s="13" t="s">
        <v>75</v>
      </c>
      <c r="D16" s="104">
        <v>0.1</v>
      </c>
      <c r="E16" s="63">
        <v>3</v>
      </c>
      <c r="F16" s="14">
        <f>IF($F$5&lt;&gt;"",Tableau14[[#This Row],[Temps]]*Tableau14[[#This Row],[Cout(€HT/min)]],0)</f>
        <v>0.30000000000000004</v>
      </c>
      <c r="G16" s="50"/>
      <c r="H16" s="35" t="s">
        <v>75</v>
      </c>
      <c r="I16" s="69">
        <v>3</v>
      </c>
      <c r="J16" s="14">
        <f>IF($J$5&lt;&gt;"",I16*Tableau14[[#This Row],[Cout(€HT/min)]],0)</f>
        <v>0.30000000000000004</v>
      </c>
      <c r="K16" s="50"/>
      <c r="L16" s="35" t="s">
        <v>75</v>
      </c>
      <c r="M16" s="69">
        <v>3</v>
      </c>
      <c r="N16" s="14">
        <f>IF($N$5&lt;&gt;"",M16*Tableau14[[#This Row],[Cout(€HT/min)]],0)</f>
        <v>0.30000000000000004</v>
      </c>
      <c r="O16" s="50"/>
      <c r="P16" s="35" t="s">
        <v>75</v>
      </c>
      <c r="Q16" s="69">
        <v>3</v>
      </c>
      <c r="R16" s="14">
        <f>IF($R$5&lt;&gt;"",Q16*Tableau14[[#This Row],[Cout(€HT/min)]],0)</f>
        <v>0.30000000000000004</v>
      </c>
      <c r="S16" s="50"/>
      <c r="T16" s="35" t="s">
        <v>75</v>
      </c>
      <c r="U16" s="69">
        <v>3</v>
      </c>
      <c r="V16" s="14">
        <f>IF($V$5&lt;&gt;"",U17*Tableau14[[#This Row],[Cout(€HT/min)]],0)</f>
        <v>0.5</v>
      </c>
      <c r="W16" s="50"/>
      <c r="X16" s="35" t="s">
        <v>75</v>
      </c>
      <c r="Y16" s="69">
        <v>3</v>
      </c>
      <c r="Z16" s="14">
        <f>IF($Z$5&lt;&gt;"",Y16*Tableau14[[#This Row],[Cout(€HT/min)]],0)</f>
        <v>0.30000000000000004</v>
      </c>
      <c r="AA16" s="93"/>
    </row>
    <row r="17" spans="1:27" x14ac:dyDescent="0.25">
      <c r="A17" s="23">
        <v>7</v>
      </c>
      <c r="B17" s="12" t="s">
        <v>31</v>
      </c>
      <c r="C17" s="13"/>
      <c r="D17" s="104">
        <f>_xlfn.SWITCH($F$30,1,$E$30,2,$E$31,3,$E$32,4,$E$33)</f>
        <v>1.2</v>
      </c>
      <c r="E17" s="65">
        <v>5</v>
      </c>
      <c r="F17" s="14">
        <f>IF(AND($F$5&lt;&gt;"",$F$8&gt;0,$F$30=3),30*$D$16/F6+E17*D17,Tableau14[[#This Row],[Cout(€HT/min)]]/$F$8)</f>
        <v>6.3</v>
      </c>
      <c r="G17" s="50"/>
      <c r="H17" s="35"/>
      <c r="I17" s="69">
        <v>5</v>
      </c>
      <c r="J17" s="14">
        <f>IF(AND($J$5&lt;&gt;"",$J$8&gt;0,$H$30=3),30*$D$16/J6+I17*_xlfn.SWITCH($H$30,1,$E$30,2,$E$31,3,$E$32,4,$E$33),_xlfn.SWITCH($H$30,1,$E$30,2,$E$31,3,$E$32,4,$E$33)/$J$8)</f>
        <v>0</v>
      </c>
      <c r="K17" s="50"/>
      <c r="L17" s="35"/>
      <c r="M17" s="69">
        <v>5</v>
      </c>
      <c r="N17" s="14">
        <f>IF(AND($N$5&lt;&gt;"",$N$8&gt;0,$J$30=3),30*$D$16/N6+M17*_xlfn.SWITCH($J$30,1,$E$30,2,$E$31,3,$E$32,4,$E$33),_xlfn.SWITCH($J$30,1,$E$30,2,$E$31,3,$E$32,4,$E$33)/$N$8)</f>
        <v>13.333333333333334</v>
      </c>
      <c r="O17" s="50"/>
      <c r="P17" s="35"/>
      <c r="Q17" s="69">
        <v>5</v>
      </c>
      <c r="R17" s="14">
        <f>IF(AND($R$5&lt;&gt;"",$R$8&gt;0,$L$30=3),30*$D$16/R6+Q17*_xlfn.SWITCH($L$30,1,$E$30,2,$E$31,3,$E$32,4,$E$33),_xlfn.SWITCH($L$30,1,$E$30,2,$E$31,3,$E$32,4,$E$33)/$R$8)</f>
        <v>13.333333333333334</v>
      </c>
      <c r="S17" s="50"/>
      <c r="T17" s="35"/>
      <c r="U17" s="69">
        <v>5</v>
      </c>
      <c r="V17" s="14">
        <f>IF(AND($V$5&lt;&gt;"",$V$8&gt;0,$N$30=3),30*$D$16/V6+U17*_xlfn.SWITCH($N$30,1,$E$30,2,$E$31,3,$E$32,4,$E$33),_xlfn.SWITCH($N$30,1,$E$30,2,$E$31,3,$E$32,4,$E$33)/$V$8)</f>
        <v>13.333333333333334</v>
      </c>
      <c r="W17" s="50"/>
      <c r="X17" s="35"/>
      <c r="Y17" s="69">
        <v>5</v>
      </c>
      <c r="Z17" s="14">
        <f>IF(AND($Z$5&lt;&gt;"",$Z$8&gt;0,$P$30=3),30*$D$16/Z6+Y17*_xlfn.SWITCH($P$30,1,$E$30,2,$E$31,3,$E$32,4,$E$33),_xlfn.SWITCH($P$30,1,$E$30,2,$E$31,3,$E$32,4,$E$33)/$Z$8)</f>
        <v>13.333333333333334</v>
      </c>
      <c r="AA17" s="93"/>
    </row>
    <row r="18" spans="1:27" x14ac:dyDescent="0.25">
      <c r="A18" s="23">
        <v>8</v>
      </c>
      <c r="B18" s="12" t="s">
        <v>5</v>
      </c>
      <c r="C18" s="13"/>
      <c r="D18" s="104">
        <f>_xlfn.SWITCH($G$30,1,$E$30,2,$E$31,3,$E$32,4,$E$33)</f>
        <v>1.2</v>
      </c>
      <c r="E18" s="65">
        <v>5</v>
      </c>
      <c r="F18" s="14">
        <f>IF(AND($F$5&lt;&gt;"",$F$8&gt;0,$G$30=3),30*$D$16/F6+E18*Tableau14[[#This Row],[Cout(€HT/min)]],Tableau14[[#This Row],[Cout(€HT/min)]]/$F$8)</f>
        <v>6.3</v>
      </c>
      <c r="G18" s="50"/>
      <c r="H18" s="35"/>
      <c r="I18" s="69">
        <v>5</v>
      </c>
      <c r="J18" s="14">
        <f>IF(AND($J$5&lt;&gt;"",$J$8&gt;0,$I$30=3),30*$D$16/J6+I18*_xlfn.SWITCH($I$30,1,$E$30,2,$E$31,3,$E$32,4,$E$33),_xlfn.SWITCH($I$30,1,$E$30,2,$E$31,3,$E$32,4,$E$33)/$J$8)</f>
        <v>0</v>
      </c>
      <c r="K18" s="50"/>
      <c r="L18" s="35"/>
      <c r="M18" s="69">
        <v>5</v>
      </c>
      <c r="N18" s="14">
        <f>IF(AND($N$5&lt;&gt;"",$N$8&gt;0,$K$30=3),30*$D$16/N6+M18*_xlfn.SWITCH($K$30,1,$E$30,2,$E$31,3,$E$32,4,$E$33),_xlfn.SWITCH($K$30,1,$E$30,2,$E$31,3,$E$32,4,$E$33)/$N$8)</f>
        <v>6.3</v>
      </c>
      <c r="O18" s="50"/>
      <c r="P18" s="35"/>
      <c r="Q18" s="69">
        <v>5</v>
      </c>
      <c r="R18" s="14">
        <f>IF(AND($R$5&lt;&gt;"",$R$8&gt;0,$M$30=3),30*$D$16/R6+Q18*_xlfn.SWITCH($M$30,1,$E$30,2,$E$31,3,$E$32,4,$E$33),_xlfn.SWITCH($M$30,1,$E$30,2,$E$31,3,$E$32,4,$E$33)/$R$8)</f>
        <v>13.333333333333334</v>
      </c>
      <c r="S18" s="50"/>
      <c r="T18" s="35"/>
      <c r="U18" s="69">
        <v>5</v>
      </c>
      <c r="V18" s="14">
        <f>IF(AND($V$5&lt;&gt;"",$V$8&gt;0,$O$30=3),30*$D$16/V6+U18*_xlfn.SWITCH($O$30,1,$E$30,2,$E$31,3,$E$32,4,$E$33),_xlfn.SWITCH($O$30,1,$E$30,2,$E$31,3,$E$32,4,$E$33)/$V$8)</f>
        <v>13.333333333333334</v>
      </c>
      <c r="W18" s="50"/>
      <c r="X18" s="35"/>
      <c r="Y18" s="69">
        <v>5</v>
      </c>
      <c r="Z18" s="14">
        <f>IF(AND($Z$5&lt;&gt;"",$Z$8&gt;0,$Q$30=3),30*$D$16/Z6+Y18*_xlfn.SWITCH($Q$30,1,$E$30,2,$E$31,3,$E$32,4,$E$33),_xlfn.SWITCH($Q$30,1,$E$30,2,$E$31,3,$E$32,4,$E$33)/$Z$8)</f>
        <v>13.333333333333334</v>
      </c>
      <c r="AA18" s="93"/>
    </row>
    <row r="19" spans="1:27" x14ac:dyDescent="0.25">
      <c r="A19" s="23">
        <v>9</v>
      </c>
      <c r="B19" s="12" t="s">
        <v>6</v>
      </c>
      <c r="C19" s="13" t="s">
        <v>75</v>
      </c>
      <c r="D19" s="104">
        <v>0.1</v>
      </c>
      <c r="E19" s="63">
        <v>5</v>
      </c>
      <c r="F19" s="14">
        <f>IF($F$5&lt;&gt;"",Tableau14[[#This Row],[Temps]]*Tableau14[[#This Row],[Cout(€HT/min)]],0)</f>
        <v>0.5</v>
      </c>
      <c r="G19" s="50"/>
      <c r="H19" s="35" t="s">
        <v>75</v>
      </c>
      <c r="I19" s="69">
        <v>5</v>
      </c>
      <c r="J19" s="14">
        <f>IF($J$5&lt;&gt;"",I19*Tableau14[[#This Row],[Cout(€HT/min)]],0)</f>
        <v>0.5</v>
      </c>
      <c r="K19" s="50"/>
      <c r="L19" s="35" t="s">
        <v>75</v>
      </c>
      <c r="M19" s="69">
        <v>5</v>
      </c>
      <c r="N19" s="14">
        <f>IF($N$5&lt;&gt;"",M19*Tableau14[[#This Row],[Cout(€HT/min)]],0)</f>
        <v>0.5</v>
      </c>
      <c r="O19" s="50"/>
      <c r="P19" s="35" t="s">
        <v>75</v>
      </c>
      <c r="Q19" s="69">
        <v>5</v>
      </c>
      <c r="R19" s="14">
        <f>IF($R$5&lt;&gt;"",Q19*Tableau14[[#This Row],[Cout(€HT/min)]],0)</f>
        <v>0.5</v>
      </c>
      <c r="S19" s="50"/>
      <c r="T19" s="35" t="s">
        <v>75</v>
      </c>
      <c r="U19" s="69">
        <v>5</v>
      </c>
      <c r="V19" s="14">
        <f>IF($V$5&lt;&gt;"",U19*Tableau14[[#This Row],[Cout(€HT/min)]],0)</f>
        <v>0.5</v>
      </c>
      <c r="W19" s="50"/>
      <c r="X19" s="35" t="s">
        <v>75</v>
      </c>
      <c r="Y19" s="69">
        <v>5</v>
      </c>
      <c r="Z19" s="14">
        <f>IF($Z$5&lt;&gt;"",Y19*Tableau14[[#This Row],[Cout(€HT/min)]],0)</f>
        <v>0.5</v>
      </c>
      <c r="AA19" s="93"/>
    </row>
    <row r="20" spans="1:27" x14ac:dyDescent="0.25">
      <c r="A20" s="23">
        <v>10</v>
      </c>
      <c r="B20" s="12" t="s">
        <v>1</v>
      </c>
      <c r="C20" s="13" t="s">
        <v>75</v>
      </c>
      <c r="D20" s="104">
        <v>0.1</v>
      </c>
      <c r="E20" s="63">
        <v>3</v>
      </c>
      <c r="F20" s="14">
        <f>IF($F$5&lt;&gt;"",Tableau14[[#This Row],[Temps]]*Tableau14[[#This Row],[Cout(€HT/min)]],0)</f>
        <v>0.30000000000000004</v>
      </c>
      <c r="G20" s="50"/>
      <c r="H20" s="35" t="s">
        <v>75</v>
      </c>
      <c r="I20" s="69">
        <v>3</v>
      </c>
      <c r="J20" s="14">
        <f>IF($J$5&lt;&gt;"",I20*Tableau14[[#This Row],[Cout(€HT/min)]],0)</f>
        <v>0.30000000000000004</v>
      </c>
      <c r="K20" s="50"/>
      <c r="L20" s="35" t="s">
        <v>75</v>
      </c>
      <c r="M20" s="69">
        <v>3</v>
      </c>
      <c r="N20" s="14">
        <f>IF($N$5&lt;&gt;"",M20*Tableau14[[#This Row],[Cout(€HT/min)]],0)</f>
        <v>0.30000000000000004</v>
      </c>
      <c r="O20" s="50"/>
      <c r="P20" s="35" t="s">
        <v>75</v>
      </c>
      <c r="Q20" s="69">
        <v>3</v>
      </c>
      <c r="R20" s="14">
        <f>IF($R$5&lt;&gt;"",Q20*Tableau14[[#This Row],[Cout(€HT/min)]],0)</f>
        <v>0.30000000000000004</v>
      </c>
      <c r="S20" s="50"/>
      <c r="T20" s="35" t="s">
        <v>75</v>
      </c>
      <c r="U20" s="69">
        <v>3</v>
      </c>
      <c r="V20" s="14">
        <f>IF($V$5&lt;&gt;"",U20*Tableau14[[#This Row],[Cout(€HT/min)]],0)</f>
        <v>0.30000000000000004</v>
      </c>
      <c r="W20" s="50"/>
      <c r="X20" s="35" t="s">
        <v>75</v>
      </c>
      <c r="Y20" s="69">
        <v>3</v>
      </c>
      <c r="Z20" s="14">
        <f>IF($Z$5&lt;&gt;"",Y20*Tableau14[[#This Row],[Cout(€HT/min)]],0)</f>
        <v>0.30000000000000004</v>
      </c>
      <c r="AA20" s="93"/>
    </row>
    <row r="21" spans="1:27" x14ac:dyDescent="0.25">
      <c r="A21" s="23">
        <v>11</v>
      </c>
      <c r="B21" s="12" t="s">
        <v>13</v>
      </c>
      <c r="C21" s="13" t="s">
        <v>11</v>
      </c>
      <c r="D21" s="104">
        <v>0.1</v>
      </c>
      <c r="E21" s="63">
        <v>5</v>
      </c>
      <c r="F21" s="14">
        <f>IF($F$5&lt;&gt;"",Tableau14[[#This Row],[Temps]]*Tableau14[[#This Row],[Cout(€HT/min)]],0)</f>
        <v>0.5</v>
      </c>
      <c r="G21" s="51"/>
      <c r="H21" s="35" t="s">
        <v>11</v>
      </c>
      <c r="I21" s="69">
        <v>5</v>
      </c>
      <c r="J21" s="14">
        <f>IF($J$5&lt;&gt;"",I21*Tableau14[[#This Row],[Cout(€HT/min)]],0)</f>
        <v>0.5</v>
      </c>
      <c r="K21" s="51"/>
      <c r="L21" s="35" t="s">
        <v>11</v>
      </c>
      <c r="M21" s="69">
        <v>5</v>
      </c>
      <c r="N21" s="14">
        <f>IF($N$5&lt;&gt;"",M21*Tableau14[[#This Row],[Cout(€HT/min)]],0)</f>
        <v>0.5</v>
      </c>
      <c r="O21" s="51"/>
      <c r="P21" s="35" t="s">
        <v>11</v>
      </c>
      <c r="Q21" s="69">
        <v>5</v>
      </c>
      <c r="R21" s="14">
        <f>IF($R$5&lt;&gt;"",Q21*Tableau14[[#This Row],[Cout(€HT/min)]],0)</f>
        <v>0.5</v>
      </c>
      <c r="S21" s="51"/>
      <c r="T21" s="35" t="s">
        <v>11</v>
      </c>
      <c r="U21" s="69">
        <v>5</v>
      </c>
      <c r="V21" s="14">
        <f>IF($V$5&lt;&gt;"",U21*Tableau14[[#This Row],[Cout(€HT/min)]],0)</f>
        <v>0.5</v>
      </c>
      <c r="W21" s="51"/>
      <c r="X21" s="35" t="s">
        <v>11</v>
      </c>
      <c r="Y21" s="69">
        <v>5</v>
      </c>
      <c r="Z21" s="14">
        <f>IF($Z$5&lt;&gt;"",Y21*Tableau14[[#This Row],[Cout(€HT/min)]],0)</f>
        <v>0.5</v>
      </c>
      <c r="AA21" s="94"/>
    </row>
    <row r="22" spans="1:27" x14ac:dyDescent="0.25">
      <c r="A22" s="24">
        <v>12</v>
      </c>
      <c r="B22" s="15" t="s">
        <v>14</v>
      </c>
      <c r="C22" s="15" t="s">
        <v>15</v>
      </c>
      <c r="D22" s="105">
        <v>26</v>
      </c>
      <c r="E22" s="40"/>
      <c r="F22" s="16">
        <f>IF($F$5&lt;&gt;"",(F9*Tableau14[[#This Row],[Cout(€HT/min)]])/$F$6)</f>
        <v>2.6</v>
      </c>
      <c r="G22" s="52"/>
      <c r="H22" s="36" t="s">
        <v>15</v>
      </c>
      <c r="I22" s="39"/>
      <c r="J22" s="16">
        <f>IF($J$5&lt;&gt;"",(J9*Tableau14[[#This Row],[Cout(€HT/min)]])/$J$6)</f>
        <v>2.6</v>
      </c>
      <c r="K22" s="52"/>
      <c r="L22" s="36" t="s">
        <v>15</v>
      </c>
      <c r="M22" s="39"/>
      <c r="N22" s="16">
        <f>IF($N$5&lt;&gt;"",(N9*Tableau14[[#This Row],[Cout(€HT/min)]])/$N$6)</f>
        <v>2.6</v>
      </c>
      <c r="O22" s="52"/>
      <c r="P22" s="36" t="s">
        <v>15</v>
      </c>
      <c r="Q22" s="39"/>
      <c r="R22" s="16">
        <f>IF($R$5&lt;&gt;"",(R9*Tableau14[[#This Row],[Cout(€HT/min)]])/$R$6)</f>
        <v>2.6</v>
      </c>
      <c r="S22" s="52"/>
      <c r="T22" s="36" t="s">
        <v>15</v>
      </c>
      <c r="U22" s="39"/>
      <c r="V22" s="16">
        <f>IF($V$5&lt;&gt;"",(V9*Tableau14[[#This Row],[Cout(€HT/min)]])/$V$6)</f>
        <v>2.6</v>
      </c>
      <c r="W22" s="52"/>
      <c r="X22" s="36" t="s">
        <v>15</v>
      </c>
      <c r="Y22" s="39"/>
      <c r="Z22" s="16">
        <f>IF($Z$5&lt;&gt;"",(Z9*Tableau14[[#This Row],[Cout(€HT/min)]])/$Z$6)</f>
        <v>2.6</v>
      </c>
      <c r="AA22" s="95"/>
    </row>
    <row r="23" spans="1:27" x14ac:dyDescent="0.25">
      <c r="A23" s="23">
        <v>13</v>
      </c>
      <c r="B23" s="12" t="s">
        <v>7</v>
      </c>
      <c r="C23" s="13" t="s">
        <v>12</v>
      </c>
      <c r="D23" s="104">
        <v>0.1</v>
      </c>
      <c r="E23" s="63">
        <v>7</v>
      </c>
      <c r="F23" s="14">
        <f>IF(F5&lt;&gt;"",Tableau14[[#This Row],[Temps]]*Tableau14[[#This Row],[Cout(€HT/min)]],0)</f>
        <v>0.70000000000000007</v>
      </c>
      <c r="G23" s="51"/>
      <c r="H23" s="35" t="s">
        <v>12</v>
      </c>
      <c r="I23" s="69">
        <v>7</v>
      </c>
      <c r="J23" s="14">
        <f>IF(J5&lt;&gt;"",I23*Tableau14[[#This Row],[Cout(€HT/min)]],0)</f>
        <v>0.70000000000000007</v>
      </c>
      <c r="K23" s="51"/>
      <c r="L23" s="35" t="s">
        <v>12</v>
      </c>
      <c r="M23" s="69">
        <v>5</v>
      </c>
      <c r="N23" s="14">
        <f>IF(J5&lt;&gt;"",M23*Tableau14[[#This Row],[Cout(€HT/min)]],0)</f>
        <v>0.5</v>
      </c>
      <c r="O23" s="51"/>
      <c r="P23" s="35" t="s">
        <v>12</v>
      </c>
      <c r="Q23" s="69">
        <v>5</v>
      </c>
      <c r="R23" s="14">
        <f>IF(R5&lt;&gt;"",Q23*Tableau14[[#This Row],[Cout(€HT/min)]],0)</f>
        <v>0.5</v>
      </c>
      <c r="S23" s="51"/>
      <c r="T23" s="35" t="s">
        <v>12</v>
      </c>
      <c r="U23" s="69">
        <v>5</v>
      </c>
      <c r="V23" s="14">
        <f>IF(V5&lt;&gt;"",U23*Tableau14[[#This Row],[Cout(€HT/min)]],0)</f>
        <v>0.5</v>
      </c>
      <c r="W23" s="51"/>
      <c r="X23" s="35" t="s">
        <v>12</v>
      </c>
      <c r="Y23" s="69">
        <v>5</v>
      </c>
      <c r="Z23" s="14">
        <f>IF(Z5&lt;&gt;"",Y23*Tableau14[[#This Row],[Cout(€HT/min)]],0)</f>
        <v>0.5</v>
      </c>
      <c r="AA23" s="94"/>
    </row>
    <row r="24" spans="1:27" x14ac:dyDescent="0.25">
      <c r="A24" s="25" t="s">
        <v>87</v>
      </c>
      <c r="B24" s="17"/>
      <c r="C24" s="17"/>
      <c r="D24" s="43"/>
      <c r="E24" s="41"/>
      <c r="F24" s="18">
        <f>SUM(F11:F23)</f>
        <v>19.5</v>
      </c>
      <c r="G24" s="53"/>
      <c r="H24" s="37"/>
      <c r="I24" s="18"/>
      <c r="J24" s="18">
        <f>SUM(J11:J23)</f>
        <v>6.3999999999999995</v>
      </c>
      <c r="K24" s="53"/>
      <c r="L24" s="37"/>
      <c r="M24" s="18"/>
      <c r="N24" s="18">
        <f>SUM(N11:N23)</f>
        <v>26.133333333333336</v>
      </c>
      <c r="O24" s="53"/>
      <c r="P24" s="37"/>
      <c r="Q24" s="18"/>
      <c r="R24" s="18">
        <f>SUM(R11:R23)</f>
        <v>33.166666666666664</v>
      </c>
      <c r="S24" s="53"/>
      <c r="T24" s="37"/>
      <c r="U24" s="18"/>
      <c r="V24" s="18">
        <f>SUM(V11:V23)</f>
        <v>33.166666666666664</v>
      </c>
      <c r="W24" s="53"/>
      <c r="X24" s="37"/>
      <c r="Y24" s="18"/>
      <c r="Z24" s="18">
        <f>SUM(Z11:Z23)</f>
        <v>33.166666666666664</v>
      </c>
      <c r="AA24" s="96"/>
    </row>
    <row r="25" spans="1:27" x14ac:dyDescent="0.25">
      <c r="A25" s="25" t="s">
        <v>88</v>
      </c>
      <c r="B25" s="17"/>
      <c r="C25" s="17"/>
      <c r="D25" s="43"/>
      <c r="E25" s="41"/>
      <c r="F25" s="18">
        <v>10</v>
      </c>
      <c r="G25" s="53"/>
      <c r="H25" s="37"/>
      <c r="I25" s="48"/>
      <c r="J25" s="56">
        <v>10</v>
      </c>
      <c r="K25" s="53"/>
      <c r="L25" s="37"/>
      <c r="M25" s="48"/>
      <c r="N25" s="56">
        <v>12</v>
      </c>
      <c r="O25" s="53"/>
      <c r="P25" s="37"/>
      <c r="Q25" s="48"/>
      <c r="R25" s="56">
        <v>20</v>
      </c>
      <c r="S25" s="53"/>
      <c r="T25" s="37"/>
      <c r="U25" s="48"/>
      <c r="V25" s="56">
        <v>15</v>
      </c>
      <c r="W25" s="53"/>
      <c r="X25" s="37"/>
      <c r="Y25" s="48"/>
      <c r="Z25" s="56">
        <v>18</v>
      </c>
      <c r="AA25" s="96"/>
    </row>
    <row r="26" spans="1:27" ht="15.75" thickBot="1" x14ac:dyDescent="0.3">
      <c r="A26" s="26" t="s">
        <v>16</v>
      </c>
      <c r="B26" s="27"/>
      <c r="C26" s="27"/>
      <c r="D26" s="44"/>
      <c r="E26" s="42"/>
      <c r="F26" s="28"/>
      <c r="G26" s="54"/>
      <c r="H26" s="38"/>
      <c r="I26" s="55"/>
      <c r="J26" s="55"/>
      <c r="K26" s="54"/>
      <c r="L26" s="38"/>
      <c r="M26" s="55"/>
      <c r="N26" s="55"/>
      <c r="O26" s="54"/>
      <c r="P26" s="38"/>
      <c r="Q26" s="55"/>
      <c r="R26" s="55"/>
      <c r="S26" s="54"/>
      <c r="T26" s="38"/>
      <c r="U26" s="55"/>
      <c r="V26" s="55"/>
      <c r="W26" s="54"/>
      <c r="X26" s="38"/>
      <c r="Y26" s="55"/>
      <c r="Z26" s="55"/>
      <c r="AA26" s="45"/>
    </row>
    <row r="28" spans="1:27" x14ac:dyDescent="0.25">
      <c r="F28" s="107" t="s">
        <v>79</v>
      </c>
      <c r="G28" s="107"/>
      <c r="H28" s="107" t="s">
        <v>80</v>
      </c>
      <c r="I28" s="107"/>
      <c r="J28" s="107" t="s">
        <v>81</v>
      </c>
      <c r="K28" s="107"/>
      <c r="L28" s="107" t="s">
        <v>82</v>
      </c>
      <c r="M28" s="107"/>
      <c r="N28" s="107" t="s">
        <v>83</v>
      </c>
      <c r="O28" s="107"/>
      <c r="P28" s="107" t="s">
        <v>84</v>
      </c>
      <c r="Q28" s="107"/>
    </row>
    <row r="29" spans="1:27" x14ac:dyDescent="0.25">
      <c r="D29" s="97" t="s">
        <v>85</v>
      </c>
      <c r="E29" s="98" t="s">
        <v>86</v>
      </c>
      <c r="F29" s="98" t="s">
        <v>97</v>
      </c>
      <c r="G29" s="98" t="s">
        <v>98</v>
      </c>
      <c r="H29" s="98" t="s">
        <v>97</v>
      </c>
      <c r="I29" s="98" t="s">
        <v>98</v>
      </c>
      <c r="J29" s="98" t="s">
        <v>97</v>
      </c>
      <c r="K29" s="98" t="s">
        <v>98</v>
      </c>
      <c r="L29" s="98" t="s">
        <v>97</v>
      </c>
      <c r="M29" s="98" t="s">
        <v>98</v>
      </c>
      <c r="N29" s="98" t="s">
        <v>97</v>
      </c>
      <c r="O29" s="98" t="s">
        <v>98</v>
      </c>
      <c r="P29" s="98" t="s">
        <v>97</v>
      </c>
      <c r="Q29" s="98" t="s">
        <v>98</v>
      </c>
    </row>
    <row r="30" spans="1:27" x14ac:dyDescent="0.25">
      <c r="D30" s="70" t="s">
        <v>52</v>
      </c>
      <c r="E30" s="70">
        <v>150</v>
      </c>
      <c r="F30" s="70">
        <v>3</v>
      </c>
      <c r="G30" s="70">
        <v>3</v>
      </c>
      <c r="H30" s="70">
        <v>4</v>
      </c>
      <c r="I30" s="70">
        <v>4</v>
      </c>
      <c r="J30" s="70">
        <v>2</v>
      </c>
      <c r="K30" s="70">
        <v>3</v>
      </c>
      <c r="L30" s="70">
        <v>2</v>
      </c>
      <c r="M30" s="70">
        <v>2</v>
      </c>
      <c r="N30" s="70">
        <v>2</v>
      </c>
      <c r="O30" s="70">
        <v>2</v>
      </c>
      <c r="P30" s="70">
        <v>2</v>
      </c>
      <c r="Q30" s="70">
        <v>2</v>
      </c>
    </row>
    <row r="31" spans="1:27" x14ac:dyDescent="0.25">
      <c r="D31" s="70" t="s">
        <v>96</v>
      </c>
      <c r="E31" s="70">
        <v>200</v>
      </c>
      <c r="F31" s="70">
        <v>2</v>
      </c>
      <c r="G31" s="70">
        <v>2</v>
      </c>
      <c r="H31" s="70">
        <v>2</v>
      </c>
      <c r="I31" s="70">
        <v>2</v>
      </c>
      <c r="J31" s="70">
        <v>2</v>
      </c>
      <c r="K31" s="70">
        <v>2</v>
      </c>
      <c r="L31" s="70">
        <v>2</v>
      </c>
      <c r="M31" s="70">
        <v>2</v>
      </c>
      <c r="N31" s="70">
        <v>2</v>
      </c>
      <c r="O31" s="70">
        <v>2</v>
      </c>
      <c r="P31" s="70">
        <v>2</v>
      </c>
      <c r="Q31" s="70">
        <v>2</v>
      </c>
    </row>
    <row r="32" spans="1:27" x14ac:dyDescent="0.25">
      <c r="D32" s="70" t="s">
        <v>53</v>
      </c>
      <c r="E32" s="70">
        <v>1.2</v>
      </c>
      <c r="F32" s="70">
        <v>3</v>
      </c>
      <c r="G32" s="70">
        <v>3</v>
      </c>
      <c r="H32" s="70">
        <v>3</v>
      </c>
      <c r="I32" s="70">
        <v>3</v>
      </c>
      <c r="J32" s="70">
        <v>3</v>
      </c>
      <c r="K32" s="70">
        <v>3</v>
      </c>
      <c r="L32" s="70">
        <v>3</v>
      </c>
      <c r="M32" s="70">
        <v>3</v>
      </c>
      <c r="N32" s="70">
        <v>3</v>
      </c>
      <c r="O32" s="70">
        <v>3</v>
      </c>
      <c r="P32" s="70">
        <v>3</v>
      </c>
      <c r="Q32" s="70">
        <v>3</v>
      </c>
    </row>
    <row r="33" spans="4:17" x14ac:dyDescent="0.25">
      <c r="D33" s="70" t="s">
        <v>95</v>
      </c>
      <c r="E33" s="70">
        <v>0</v>
      </c>
      <c r="F33" s="70">
        <v>4</v>
      </c>
      <c r="G33" s="70">
        <v>4</v>
      </c>
      <c r="H33" s="70">
        <v>4</v>
      </c>
      <c r="I33" s="70">
        <v>4</v>
      </c>
      <c r="J33" s="70">
        <v>4</v>
      </c>
      <c r="K33" s="70">
        <v>4</v>
      </c>
      <c r="L33" s="70">
        <v>4</v>
      </c>
      <c r="M33" s="70">
        <v>4</v>
      </c>
      <c r="N33" s="70">
        <v>4</v>
      </c>
      <c r="O33" s="70">
        <v>4</v>
      </c>
      <c r="P33" s="70">
        <v>4</v>
      </c>
      <c r="Q33" s="70">
        <v>4</v>
      </c>
    </row>
  </sheetData>
  <mergeCells count="6">
    <mergeCell ref="P28:Q28"/>
    <mergeCell ref="F28:G28"/>
    <mergeCell ref="H28:I28"/>
    <mergeCell ref="J28:K28"/>
    <mergeCell ref="L28:M28"/>
    <mergeCell ref="N28:O28"/>
  </mergeCells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5</xdr:col>
                <xdr:colOff>285750</xdr:colOff>
                <xdr:row>1</xdr:row>
                <xdr:rowOff>57150</xdr:rowOff>
              </from>
              <to>
                <xdr:col>6</xdr:col>
                <xdr:colOff>981075</xdr:colOff>
                <xdr:row>1</xdr:row>
                <xdr:rowOff>381000</xdr:rowOff>
              </to>
            </anchor>
          </controlPr>
        </control>
      </mc:Choice>
      <mc:Fallback>
        <control shapeId="5121" r:id="rId4" name="CommandButton1"/>
      </mc:Fallback>
    </mc:AlternateContent>
    <mc:AlternateContent xmlns:mc="http://schemas.openxmlformats.org/markup-compatibility/2006">
      <mc:Choice Requires="x14">
        <control shapeId="5122" r:id="rId6" name="CommandButton2">
          <controlPr defaultSize="0" autoLine="0" r:id="rId7">
            <anchor moveWithCells="1">
              <from>
                <xdr:col>7</xdr:col>
                <xdr:colOff>466725</xdr:colOff>
                <xdr:row>1</xdr:row>
                <xdr:rowOff>57150</xdr:rowOff>
              </from>
              <to>
                <xdr:col>8</xdr:col>
                <xdr:colOff>1019175</xdr:colOff>
                <xdr:row>2</xdr:row>
                <xdr:rowOff>0</xdr:rowOff>
              </to>
            </anchor>
          </controlPr>
        </control>
      </mc:Choice>
      <mc:Fallback>
        <control shapeId="5122" r:id="rId6" name="CommandButton2"/>
      </mc:Fallback>
    </mc:AlternateContent>
    <mc:AlternateContent xmlns:mc="http://schemas.openxmlformats.org/markup-compatibility/2006">
      <mc:Choice Requires="x14">
        <control shapeId="5123" r:id="rId8" name="Drop Down 3">
          <controlPr defaultSize="0" autoLine="0" autoPict="0">
            <anchor moveWithCells="1">
              <from>
                <xdr:col>2</xdr:col>
                <xdr:colOff>9525</xdr:colOff>
                <xdr:row>15</xdr:row>
                <xdr:rowOff>142875</xdr:rowOff>
              </from>
              <to>
                <xdr:col>3</xdr:col>
                <xdr:colOff>0</xdr:colOff>
                <xdr:row>16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4" r:id="rId9" name="Drop Down 4">
          <controlPr defaultSize="0" autoLine="0" autoPict="0">
            <anchor moveWithCells="1">
              <from>
                <xdr:col>2</xdr:col>
                <xdr:colOff>9525</xdr:colOff>
                <xdr:row>16</xdr:row>
                <xdr:rowOff>161925</xdr:rowOff>
              </from>
              <to>
                <xdr:col>3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5" r:id="rId10" name="Drop Down 5">
          <controlPr defaultSize="0" autoLine="0" autoPict="0">
            <anchor moveWithCells="1">
              <from>
                <xdr:col>6</xdr:col>
                <xdr:colOff>1352550</xdr:colOff>
                <xdr:row>15</xdr:row>
                <xdr:rowOff>161925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6" r:id="rId11" name="Drop Down 6">
          <controlPr defaultSize="0" autoLine="0" autoPict="0">
            <anchor moveWithCells="1">
              <from>
                <xdr:col>6</xdr:col>
                <xdr:colOff>1352550</xdr:colOff>
                <xdr:row>16</xdr:row>
                <xdr:rowOff>161925</xdr:rowOff>
              </from>
              <to>
                <xdr:col>8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7" r:id="rId12" name="Drop Down 7">
          <controlPr defaultSize="0" autoLine="0" autoPict="0">
            <anchor moveWithCells="1">
              <from>
                <xdr:col>10</xdr:col>
                <xdr:colOff>1114425</xdr:colOff>
                <xdr:row>15</xdr:row>
                <xdr:rowOff>171450</xdr:rowOff>
              </from>
              <to>
                <xdr:col>12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8" r:id="rId13" name="Drop Down 8">
          <controlPr defaultSize="0" autoLine="0" autoPict="0">
            <anchor moveWithCells="1">
              <from>
                <xdr:col>10</xdr:col>
                <xdr:colOff>1114425</xdr:colOff>
                <xdr:row>16</xdr:row>
                <xdr:rowOff>171450</xdr:rowOff>
              </from>
              <to>
                <xdr:col>12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9" r:id="rId14" name="Drop Down 9">
          <controlPr defaultSize="0" autoLine="0" autoPict="0">
            <anchor moveWithCells="1">
              <from>
                <xdr:col>14</xdr:col>
                <xdr:colOff>1114425</xdr:colOff>
                <xdr:row>15</xdr:row>
                <xdr:rowOff>171450</xdr:rowOff>
              </from>
              <to>
                <xdr:col>16</xdr:col>
                <xdr:colOff>9525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0" r:id="rId15" name="Drop Down 10">
          <controlPr defaultSize="0" autoLine="0" autoPict="0">
            <anchor moveWithCells="1">
              <from>
                <xdr:col>14</xdr:col>
                <xdr:colOff>1114425</xdr:colOff>
                <xdr:row>16</xdr:row>
                <xdr:rowOff>171450</xdr:rowOff>
              </from>
              <to>
                <xdr:col>16</xdr:col>
                <xdr:colOff>9525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1" r:id="rId16" name="Drop Down 11">
          <controlPr defaultSize="0" autoLine="0" autoPict="0">
            <anchor moveWithCells="1">
              <from>
                <xdr:col>14</xdr:col>
                <xdr:colOff>1114425</xdr:colOff>
                <xdr:row>15</xdr:row>
                <xdr:rowOff>171450</xdr:rowOff>
              </from>
              <to>
                <xdr:col>16</xdr:col>
                <xdr:colOff>9525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2" r:id="rId17" name="Drop Down 12">
          <controlPr defaultSize="0" autoLine="0" autoPict="0">
            <anchor moveWithCells="1">
              <from>
                <xdr:col>14</xdr:col>
                <xdr:colOff>1114425</xdr:colOff>
                <xdr:row>16</xdr:row>
                <xdr:rowOff>171450</xdr:rowOff>
              </from>
              <to>
                <xdr:col>16</xdr:col>
                <xdr:colOff>9525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3" r:id="rId18" name="Drop Down 13">
          <controlPr defaultSize="0" autoLine="0" autoPict="0">
            <anchor moveWithCells="1">
              <from>
                <xdr:col>18</xdr:col>
                <xdr:colOff>1114425</xdr:colOff>
                <xdr:row>15</xdr:row>
                <xdr:rowOff>171450</xdr:rowOff>
              </from>
              <to>
                <xdr:col>20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4" r:id="rId19" name="Drop Down 14">
          <controlPr defaultSize="0" autoLine="0" autoPict="0">
            <anchor moveWithCells="1">
              <from>
                <xdr:col>18</xdr:col>
                <xdr:colOff>1114425</xdr:colOff>
                <xdr:row>16</xdr:row>
                <xdr:rowOff>171450</xdr:rowOff>
              </from>
              <to>
                <xdr:col>20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5" r:id="rId20" name="Drop Down 15">
          <controlPr defaultSize="0" autoLine="0" autoPict="0">
            <anchor moveWithCells="1">
              <from>
                <xdr:col>18</xdr:col>
                <xdr:colOff>1114425</xdr:colOff>
                <xdr:row>15</xdr:row>
                <xdr:rowOff>171450</xdr:rowOff>
              </from>
              <to>
                <xdr:col>20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6" r:id="rId21" name="Drop Down 16">
          <controlPr defaultSize="0" autoLine="0" autoPict="0">
            <anchor moveWithCells="1">
              <from>
                <xdr:col>18</xdr:col>
                <xdr:colOff>1114425</xdr:colOff>
                <xdr:row>16</xdr:row>
                <xdr:rowOff>171450</xdr:rowOff>
              </from>
              <to>
                <xdr:col>20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7" r:id="rId22" name="Drop Down 17">
          <controlPr defaultSize="0" autoLine="0" autoPict="0">
            <anchor moveWithCells="1">
              <from>
                <xdr:col>22</xdr:col>
                <xdr:colOff>1114425</xdr:colOff>
                <xdr:row>15</xdr:row>
                <xdr:rowOff>171450</xdr:rowOff>
              </from>
              <to>
                <xdr:col>24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8" r:id="rId23" name="Drop Down 18">
          <controlPr defaultSize="0" autoLine="0" autoPict="0">
            <anchor moveWithCells="1">
              <from>
                <xdr:col>22</xdr:col>
                <xdr:colOff>1114425</xdr:colOff>
                <xdr:row>16</xdr:row>
                <xdr:rowOff>171450</xdr:rowOff>
              </from>
              <to>
                <xdr:col>24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9" r:id="rId24" name="Drop Down 19">
          <controlPr defaultSize="0" autoLine="0" autoPict="0">
            <anchor moveWithCells="1">
              <from>
                <xdr:col>22</xdr:col>
                <xdr:colOff>1114425</xdr:colOff>
                <xdr:row>15</xdr:row>
                <xdr:rowOff>171450</xdr:rowOff>
              </from>
              <to>
                <xdr:col>24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0" r:id="rId25" name="Drop Down 20">
          <controlPr defaultSize="0" autoLine="0" autoPict="0">
            <anchor moveWithCells="1">
              <from>
                <xdr:col>22</xdr:col>
                <xdr:colOff>1114425</xdr:colOff>
                <xdr:row>16</xdr:row>
                <xdr:rowOff>171450</xdr:rowOff>
              </from>
              <to>
                <xdr:col>24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1" r:id="rId26" name="Drop Down 21">
          <controlPr defaultSize="0" autoLine="0" autoPict="0">
            <anchor moveWithCells="1">
              <from>
                <xdr:col>22</xdr:col>
                <xdr:colOff>1114425</xdr:colOff>
                <xdr:row>15</xdr:row>
                <xdr:rowOff>171450</xdr:rowOff>
              </from>
              <to>
                <xdr:col>24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2" r:id="rId27" name="Drop Down 22">
          <controlPr defaultSize="0" autoLine="0" autoPict="0">
            <anchor moveWithCells="1">
              <from>
                <xdr:col>22</xdr:col>
                <xdr:colOff>1114425</xdr:colOff>
                <xdr:row>16</xdr:row>
                <xdr:rowOff>171450</xdr:rowOff>
              </from>
              <to>
                <xdr:col>24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3" r:id="rId28" name="Drop Down 23">
          <controlPr defaultSize="0" autoLine="0" autoPict="0">
            <anchor moveWithCells="1">
              <from>
                <xdr:col>22</xdr:col>
                <xdr:colOff>1114425</xdr:colOff>
                <xdr:row>15</xdr:row>
                <xdr:rowOff>171450</xdr:rowOff>
              </from>
              <to>
                <xdr:col>24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4" r:id="rId29" name="Drop Down 24">
          <controlPr defaultSize="0" autoLine="0" autoPict="0">
            <anchor moveWithCells="1">
              <from>
                <xdr:col>22</xdr:col>
                <xdr:colOff>1114425</xdr:colOff>
                <xdr:row>16</xdr:row>
                <xdr:rowOff>171450</xdr:rowOff>
              </from>
              <to>
                <xdr:col>24</xdr:col>
                <xdr:colOff>0</xdr:colOff>
                <xdr:row>18</xdr:row>
                <xdr:rowOff>9525</xdr:rowOff>
              </to>
            </anchor>
          </controlPr>
        </control>
      </mc:Choice>
    </mc:AlternateContent>
  </controls>
  <tableParts count="1">
    <tablePart r:id="rId3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5DA58-AF5E-4BEA-95FA-135F088794B9}">
  <sheetPr codeName="Feuil2"/>
  <dimension ref="A1:AL35"/>
  <sheetViews>
    <sheetView workbookViewId="0">
      <selection activeCell="I3" sqref="I3"/>
    </sheetView>
  </sheetViews>
  <sheetFormatPr baseColWidth="10" defaultRowHeight="15" x14ac:dyDescent="0.25"/>
  <cols>
    <col min="1" max="1" width="10.42578125" customWidth="1"/>
    <col min="2" max="2" width="13.7109375" customWidth="1"/>
    <col min="5" max="5" width="16.7109375" customWidth="1"/>
    <col min="6" max="6" width="17" customWidth="1"/>
    <col min="7" max="7" width="14" style="71" bestFit="1" customWidth="1"/>
    <col min="8" max="8" width="19.7109375" bestFit="1" customWidth="1"/>
    <col min="9" max="9" width="16.140625" style="71" bestFit="1" customWidth="1"/>
    <col min="10" max="10" width="17.28515625" bestFit="1" customWidth="1"/>
    <col min="11" max="11" width="13.7109375" style="71" customWidth="1"/>
    <col min="12" max="12" width="20.7109375" customWidth="1"/>
    <col min="13" max="13" width="13.7109375" style="71" customWidth="1"/>
    <col min="14" max="14" width="20.7109375" customWidth="1"/>
    <col min="15" max="15" width="13.7109375" style="71" customWidth="1"/>
    <col min="16" max="16" width="20.7109375" customWidth="1"/>
    <col min="17" max="17" width="13.7109375" style="71" customWidth="1"/>
    <col min="18" max="18" width="20.7109375" customWidth="1"/>
    <col min="19" max="19" width="13.7109375" style="71" customWidth="1"/>
    <col min="20" max="20" width="20.7109375" customWidth="1"/>
    <col min="21" max="21" width="13.7109375" style="71" customWidth="1"/>
    <col min="22" max="22" width="20.7109375" customWidth="1"/>
    <col min="23" max="23" width="13.7109375" style="71" customWidth="1"/>
    <col min="24" max="24" width="20.7109375" customWidth="1"/>
    <col min="25" max="25" width="13.7109375" style="71" customWidth="1"/>
    <col min="26" max="26" width="20.7109375" customWidth="1"/>
    <col min="27" max="27" width="13.7109375" customWidth="1"/>
    <col min="28" max="28" width="20.7109375" customWidth="1"/>
    <col min="29" max="29" width="13.7109375" customWidth="1"/>
    <col min="30" max="30" width="20.7109375" customWidth="1"/>
    <col min="31" max="31" width="13.7109375" customWidth="1"/>
    <col min="32" max="32" width="20.7109375" customWidth="1"/>
    <col min="33" max="33" width="13.7109375" customWidth="1"/>
    <col min="34" max="34" width="20.7109375" customWidth="1"/>
    <col min="35" max="35" width="13.7109375" customWidth="1"/>
    <col min="36" max="36" width="20.7109375" customWidth="1"/>
    <col min="37" max="37" width="20.7109375" style="71" customWidth="1"/>
    <col min="38" max="38" width="12.7109375" style="71" bestFit="1" customWidth="1"/>
  </cols>
  <sheetData>
    <row r="1" spans="1:38" ht="18.75" x14ac:dyDescent="0.3">
      <c r="A1" s="110" t="s">
        <v>28</v>
      </c>
      <c r="B1" s="111"/>
      <c r="C1" s="111"/>
      <c r="D1" s="111"/>
      <c r="E1" s="111"/>
      <c r="F1" s="111"/>
      <c r="G1" s="111"/>
      <c r="H1" s="111"/>
      <c r="I1" s="111"/>
      <c r="J1" s="112"/>
      <c r="K1" s="81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4"/>
      <c r="AL1" s="84"/>
    </row>
    <row r="2" spans="1:38" x14ac:dyDescent="0.25">
      <c r="A2" s="77"/>
      <c r="B2" s="77"/>
      <c r="C2" s="77"/>
      <c r="D2" s="77"/>
      <c r="E2" s="77"/>
      <c r="F2" s="77"/>
      <c r="G2" s="78"/>
      <c r="H2" s="79"/>
      <c r="I2" s="78"/>
      <c r="J2" s="79"/>
      <c r="K2" s="108" t="s">
        <v>25</v>
      </c>
      <c r="L2" s="109"/>
      <c r="M2" s="108" t="s">
        <v>3</v>
      </c>
      <c r="N2" s="109"/>
      <c r="O2" s="108" t="s">
        <v>26</v>
      </c>
      <c r="P2" s="109"/>
      <c r="Q2" s="108" t="s">
        <v>1</v>
      </c>
      <c r="R2" s="109"/>
      <c r="S2" s="113" t="s">
        <v>3</v>
      </c>
      <c r="T2" s="114"/>
      <c r="U2" s="113" t="s">
        <v>4</v>
      </c>
      <c r="V2" s="114"/>
      <c r="W2" s="113" t="s">
        <v>27</v>
      </c>
      <c r="X2" s="114"/>
      <c r="Y2" s="113" t="s">
        <v>29</v>
      </c>
      <c r="Z2" s="114"/>
      <c r="AA2" s="118" t="s">
        <v>6</v>
      </c>
      <c r="AB2" s="119"/>
      <c r="AC2" s="118" t="s">
        <v>30</v>
      </c>
      <c r="AD2" s="119"/>
      <c r="AE2" s="115" t="s">
        <v>13</v>
      </c>
      <c r="AF2" s="116"/>
      <c r="AG2" s="117" t="s">
        <v>99</v>
      </c>
      <c r="AH2" s="117"/>
      <c r="AI2" s="115" t="s">
        <v>100</v>
      </c>
      <c r="AJ2" s="116"/>
      <c r="AK2" s="85"/>
      <c r="AL2" s="86"/>
    </row>
    <row r="3" spans="1:38" x14ac:dyDescent="0.25">
      <c r="A3" s="6" t="s">
        <v>32</v>
      </c>
      <c r="B3" s="6" t="s">
        <v>17</v>
      </c>
      <c r="C3" s="6" t="s">
        <v>19</v>
      </c>
      <c r="D3" s="6" t="s">
        <v>18</v>
      </c>
      <c r="E3" s="6" t="s">
        <v>24</v>
      </c>
      <c r="F3" s="83" t="s">
        <v>129</v>
      </c>
      <c r="G3" s="83" t="s">
        <v>143</v>
      </c>
      <c r="H3" s="83" t="s">
        <v>145</v>
      </c>
      <c r="I3" s="83" t="s">
        <v>144</v>
      </c>
      <c r="J3" s="83" t="s">
        <v>146</v>
      </c>
      <c r="K3" s="10" t="s">
        <v>101</v>
      </c>
      <c r="L3" s="3" t="s">
        <v>114</v>
      </c>
      <c r="M3" s="10" t="s">
        <v>102</v>
      </c>
      <c r="N3" s="3" t="s">
        <v>115</v>
      </c>
      <c r="O3" s="10" t="s">
        <v>103</v>
      </c>
      <c r="P3" s="3" t="s">
        <v>116</v>
      </c>
      <c r="Q3" s="10" t="s">
        <v>104</v>
      </c>
      <c r="R3" s="3" t="s">
        <v>117</v>
      </c>
      <c r="S3" s="14" t="s">
        <v>105</v>
      </c>
      <c r="T3" s="4" t="s">
        <v>118</v>
      </c>
      <c r="U3" s="14" t="s">
        <v>106</v>
      </c>
      <c r="V3" s="4" t="s">
        <v>119</v>
      </c>
      <c r="W3" s="14" t="s">
        <v>107</v>
      </c>
      <c r="X3" s="4" t="s">
        <v>120</v>
      </c>
      <c r="Y3" s="14" t="s">
        <v>108</v>
      </c>
      <c r="Z3" s="4" t="s">
        <v>121</v>
      </c>
      <c r="AA3" s="14" t="s">
        <v>109</v>
      </c>
      <c r="AB3" s="4" t="s">
        <v>122</v>
      </c>
      <c r="AC3" s="14" t="s">
        <v>110</v>
      </c>
      <c r="AD3" s="4" t="s">
        <v>123</v>
      </c>
      <c r="AE3" s="72" t="s">
        <v>111</v>
      </c>
      <c r="AF3" s="73" t="s">
        <v>124</v>
      </c>
      <c r="AG3" s="74" t="s">
        <v>112</v>
      </c>
      <c r="AH3" s="75" t="s">
        <v>125</v>
      </c>
      <c r="AI3" s="72" t="s">
        <v>113</v>
      </c>
      <c r="AJ3" s="73" t="s">
        <v>126</v>
      </c>
      <c r="AK3" s="80" t="s">
        <v>127</v>
      </c>
      <c r="AL3" s="80" t="s">
        <v>128</v>
      </c>
    </row>
    <row r="4" spans="1:38" x14ac:dyDescent="0.25">
      <c r="A4" s="8">
        <f ca="1">MAX(A$1:OFFSET(TableauBDD[[#This Row],[N°ID]],-1,))+1</f>
        <v>1</v>
      </c>
      <c r="B4" s="5">
        <v>44781</v>
      </c>
      <c r="C4" t="s">
        <v>36</v>
      </c>
      <c r="D4" s="76" t="s">
        <v>38</v>
      </c>
      <c r="E4" t="s">
        <v>37</v>
      </c>
      <c r="F4" t="s">
        <v>39</v>
      </c>
      <c r="G4"/>
      <c r="I4"/>
      <c r="K4" s="71">
        <v>0.41666666666666669</v>
      </c>
      <c r="M4" s="71">
        <v>8.3333333333333329E-2</v>
      </c>
      <c r="O4" s="71">
        <v>0.16666666666666666</v>
      </c>
      <c r="P4" t="s">
        <v>40</v>
      </c>
      <c r="U4" s="71">
        <v>0.25</v>
      </c>
      <c r="V4" t="s">
        <v>41</v>
      </c>
      <c r="Y4" s="71">
        <v>0.16666666666666666</v>
      </c>
      <c r="Z4" t="s">
        <v>42</v>
      </c>
      <c r="AA4" s="71"/>
      <c r="AC4" s="71">
        <v>4.1666666666666664E-2</v>
      </c>
      <c r="AD4" t="s">
        <v>43</v>
      </c>
    </row>
    <row r="5" spans="1:38" x14ac:dyDescent="0.25">
      <c r="A5" s="47">
        <f ca="1">MAX(A$1:OFFSET(TableauBDD[[#This Row],[N°ID]],-1,))+1</f>
        <v>2</v>
      </c>
      <c r="B5" s="5">
        <v>44781</v>
      </c>
      <c r="C5" t="s">
        <v>36</v>
      </c>
      <c r="D5" s="76" t="s">
        <v>38</v>
      </c>
      <c r="E5" t="s">
        <v>37</v>
      </c>
      <c r="G5"/>
      <c r="I5"/>
      <c r="L5" t="s">
        <v>45</v>
      </c>
      <c r="N5" t="s">
        <v>47</v>
      </c>
      <c r="P5" t="s">
        <v>54</v>
      </c>
      <c r="R5" t="s">
        <v>55</v>
      </c>
      <c r="S5" s="71" t="s">
        <v>49</v>
      </c>
      <c r="T5" t="s">
        <v>20</v>
      </c>
      <c r="U5" s="71">
        <v>0</v>
      </c>
      <c r="V5">
        <v>5</v>
      </c>
      <c r="W5" s="71">
        <v>9.9999999999999992E-2</v>
      </c>
      <c r="X5">
        <v>0</v>
      </c>
      <c r="Y5" s="71">
        <v>9.9999999999999992E-2</v>
      </c>
      <c r="Z5">
        <v>0</v>
      </c>
      <c r="AA5" s="71">
        <v>9.9999999999999992E-2</v>
      </c>
      <c r="AB5">
        <v>0</v>
      </c>
      <c r="AC5" s="71">
        <v>9.9999999999999992E-2</v>
      </c>
      <c r="AD5">
        <v>5</v>
      </c>
    </row>
    <row r="6" spans="1:38" x14ac:dyDescent="0.25">
      <c r="A6" s="47">
        <f ca="1">MAX(A$1:OFFSET(TableauBDD[[#This Row],[N°ID]],-1,))+1</f>
        <v>3</v>
      </c>
      <c r="B6" s="5">
        <v>44781</v>
      </c>
      <c r="C6" t="s">
        <v>36</v>
      </c>
      <c r="D6" s="76" t="s">
        <v>90</v>
      </c>
      <c r="E6" t="s">
        <v>37</v>
      </c>
      <c r="G6"/>
      <c r="I6"/>
      <c r="L6" t="s">
        <v>45</v>
      </c>
      <c r="N6" t="s">
        <v>47</v>
      </c>
      <c r="P6" t="s">
        <v>54</v>
      </c>
      <c r="R6" t="s">
        <v>55</v>
      </c>
      <c r="T6" t="s">
        <v>76</v>
      </c>
      <c r="U6" s="71" t="s">
        <v>49</v>
      </c>
      <c r="V6" t="s">
        <v>20</v>
      </c>
      <c r="W6" s="71">
        <v>9.9999999999999992E-2</v>
      </c>
      <c r="X6">
        <v>0</v>
      </c>
      <c r="Y6" s="71">
        <v>9.9999999999999992E-2</v>
      </c>
      <c r="Z6">
        <v>0</v>
      </c>
      <c r="AA6" s="71">
        <v>9.9999999999999992E-2</v>
      </c>
      <c r="AB6">
        <v>0</v>
      </c>
      <c r="AC6" s="71">
        <v>9.9999999999999992E-2</v>
      </c>
      <c r="AD6">
        <v>5</v>
      </c>
    </row>
    <row r="7" spans="1:38" x14ac:dyDescent="0.25">
      <c r="A7" s="47">
        <f ca="1">MAX(A$1:OFFSET(TableauBDD[[#This Row],[N°ID]],-1,))+1</f>
        <v>4</v>
      </c>
      <c r="B7" s="5">
        <v>44781</v>
      </c>
      <c r="C7" t="s">
        <v>36</v>
      </c>
      <c r="D7" s="76" t="s">
        <v>91</v>
      </c>
      <c r="E7" t="s">
        <v>37</v>
      </c>
      <c r="F7" t="s">
        <v>40</v>
      </c>
      <c r="G7"/>
      <c r="I7"/>
      <c r="K7" s="71">
        <v>0</v>
      </c>
      <c r="L7" t="s">
        <v>45</v>
      </c>
      <c r="N7" t="s">
        <v>47</v>
      </c>
      <c r="P7" t="s">
        <v>54</v>
      </c>
      <c r="R7" t="s">
        <v>55</v>
      </c>
      <c r="T7" t="s">
        <v>76</v>
      </c>
      <c r="U7" s="71" t="s">
        <v>49</v>
      </c>
      <c r="V7" t="s">
        <v>20</v>
      </c>
      <c r="W7" s="71">
        <v>9.9999999999999992E-2</v>
      </c>
      <c r="X7">
        <v>0</v>
      </c>
      <c r="Y7" s="71">
        <v>9.9999999999999992E-2</v>
      </c>
      <c r="Z7">
        <v>0</v>
      </c>
      <c r="AA7" s="71">
        <v>9.9999999999999992E-2</v>
      </c>
      <c r="AB7">
        <v>0</v>
      </c>
      <c r="AC7" s="71">
        <v>9.9999999999999992E-2</v>
      </c>
      <c r="AD7">
        <v>5</v>
      </c>
    </row>
    <row r="8" spans="1:38" x14ac:dyDescent="0.25">
      <c r="A8" s="47">
        <f ca="1">MAX(A$1:OFFSET(TableauBDD[[#This Row],[N°ID]],-1,))+1</f>
        <v>5</v>
      </c>
      <c r="B8" s="5">
        <v>44781</v>
      </c>
      <c r="C8" t="s">
        <v>36</v>
      </c>
      <c r="D8" s="76" t="s">
        <v>92</v>
      </c>
      <c r="E8" t="s">
        <v>37</v>
      </c>
      <c r="F8" t="s">
        <v>40</v>
      </c>
      <c r="G8"/>
      <c r="I8"/>
      <c r="K8" s="71">
        <v>0</v>
      </c>
      <c r="N8" t="s">
        <v>47</v>
      </c>
      <c r="O8" s="71">
        <v>0</v>
      </c>
      <c r="P8">
        <v>0</v>
      </c>
      <c r="R8" t="s">
        <v>55</v>
      </c>
      <c r="T8" t="s">
        <v>76</v>
      </c>
      <c r="U8" s="71" t="s">
        <v>49</v>
      </c>
      <c r="V8" t="s">
        <v>20</v>
      </c>
      <c r="W8" s="71">
        <v>9.9999999999999992E-2</v>
      </c>
      <c r="X8">
        <v>0</v>
      </c>
      <c r="Y8" s="71">
        <v>9.9999999999999992E-2</v>
      </c>
      <c r="Z8">
        <v>0</v>
      </c>
      <c r="AA8" s="71">
        <v>9.9999999999999992E-2</v>
      </c>
      <c r="AB8">
        <v>0</v>
      </c>
      <c r="AC8" s="71">
        <v>9.9999999999999992E-2</v>
      </c>
      <c r="AD8">
        <v>5</v>
      </c>
    </row>
    <row r="9" spans="1:38" x14ac:dyDescent="0.25">
      <c r="A9" s="47">
        <f ca="1">MAX(A$1:OFFSET(TableauBDD[[#This Row],[N°ID]],-1,))+1</f>
        <v>6</v>
      </c>
      <c r="B9" s="5">
        <v>44781</v>
      </c>
      <c r="C9" t="s">
        <v>36</v>
      </c>
      <c r="D9" s="76" t="s">
        <v>92</v>
      </c>
      <c r="E9" t="s">
        <v>37</v>
      </c>
      <c r="F9" t="s">
        <v>40</v>
      </c>
      <c r="G9"/>
      <c r="I9"/>
      <c r="K9" s="71">
        <v>1</v>
      </c>
      <c r="M9" s="71">
        <v>2</v>
      </c>
      <c r="O9" s="71">
        <v>3</v>
      </c>
      <c r="R9" t="s">
        <v>55</v>
      </c>
      <c r="T9" t="s">
        <v>76</v>
      </c>
      <c r="U9" s="71" t="s">
        <v>49</v>
      </c>
      <c r="V9" t="s">
        <v>20</v>
      </c>
      <c r="W9" s="71">
        <v>9.9999999999999992E-2</v>
      </c>
      <c r="X9">
        <v>1</v>
      </c>
      <c r="Y9" s="71">
        <v>9.9999999999999992E-2</v>
      </c>
      <c r="Z9">
        <v>2</v>
      </c>
      <c r="AA9" s="71">
        <v>9.9999999999999992E-2</v>
      </c>
      <c r="AB9">
        <v>3</v>
      </c>
      <c r="AC9" s="71">
        <v>9.9999999999999992E-2</v>
      </c>
      <c r="AD9">
        <v>4</v>
      </c>
    </row>
    <row r="10" spans="1:38" x14ac:dyDescent="0.25">
      <c r="A10" s="47">
        <f ca="1">MAX(A$1:OFFSET(TableauBDD[[#This Row],[N°ID]],-1,))+1</f>
        <v>7</v>
      </c>
      <c r="B10" s="5">
        <v>44781</v>
      </c>
      <c r="C10" t="s">
        <v>36</v>
      </c>
      <c r="D10" s="76" t="s">
        <v>93</v>
      </c>
      <c r="E10" t="s">
        <v>37</v>
      </c>
      <c r="F10" t="s">
        <v>40</v>
      </c>
      <c r="G10"/>
      <c r="I10"/>
      <c r="K10" s="71">
        <v>1</v>
      </c>
      <c r="M10" s="71">
        <v>2</v>
      </c>
      <c r="O10" s="71">
        <v>3</v>
      </c>
      <c r="Q10" s="71">
        <v>0</v>
      </c>
      <c r="T10" t="s">
        <v>76</v>
      </c>
      <c r="U10" s="71" t="s">
        <v>49</v>
      </c>
      <c r="V10" t="s">
        <v>20</v>
      </c>
      <c r="W10" s="71">
        <v>9.9999999999999992E-2</v>
      </c>
      <c r="X10">
        <v>1</v>
      </c>
      <c r="Y10" s="71">
        <v>9.9999999999999992E-2</v>
      </c>
      <c r="Z10">
        <v>2</v>
      </c>
      <c r="AA10" s="71">
        <v>9.9999999999999992E-2</v>
      </c>
      <c r="AB10">
        <v>3</v>
      </c>
      <c r="AC10" s="71">
        <v>9.9999999999999992E-2</v>
      </c>
      <c r="AD10">
        <v>4</v>
      </c>
    </row>
    <row r="11" spans="1:38" x14ac:dyDescent="0.25">
      <c r="A11" s="47">
        <f ca="1">MAX(A$1:OFFSET(TableauBDD[[#This Row],[N°ID]],-1,))+1</f>
        <v>8</v>
      </c>
      <c r="B11" s="5">
        <v>44781</v>
      </c>
      <c r="C11" t="s">
        <v>36</v>
      </c>
      <c r="D11" s="76" t="s">
        <v>94</v>
      </c>
      <c r="E11" t="s">
        <v>37</v>
      </c>
      <c r="F11" t="s">
        <v>40</v>
      </c>
      <c r="G11" s="71">
        <v>10</v>
      </c>
      <c r="I11" s="71">
        <v>15</v>
      </c>
      <c r="K11" s="71">
        <v>1</v>
      </c>
      <c r="M11" s="71">
        <v>2</v>
      </c>
      <c r="O11" s="71">
        <v>3</v>
      </c>
      <c r="Q11" s="71">
        <v>4</v>
      </c>
      <c r="T11" t="s">
        <v>76</v>
      </c>
      <c r="U11" s="71" t="s">
        <v>49</v>
      </c>
      <c r="V11" t="s">
        <v>20</v>
      </c>
      <c r="W11" s="71">
        <v>9.9999999999999992E-2</v>
      </c>
      <c r="X11">
        <v>1</v>
      </c>
      <c r="Y11" s="71">
        <v>9.9999999999999992E-2</v>
      </c>
      <c r="Z11">
        <v>2</v>
      </c>
      <c r="AA11" s="71">
        <v>9.9999999999999992E-2</v>
      </c>
      <c r="AB11">
        <v>3</v>
      </c>
      <c r="AC11" s="71">
        <v>9.9999999999999992E-2</v>
      </c>
      <c r="AD11">
        <v>4</v>
      </c>
    </row>
    <row r="12" spans="1:38" x14ac:dyDescent="0.25">
      <c r="A12" s="47">
        <f ca="1">MAX(A$1:OFFSET(TableauBDD[[#This Row],[N°ID]],-1,))+1</f>
        <v>9</v>
      </c>
      <c r="B12" s="5">
        <v>44785</v>
      </c>
      <c r="C12" t="s">
        <v>139</v>
      </c>
      <c r="D12" s="76" t="s">
        <v>133</v>
      </c>
      <c r="E12" t="s">
        <v>132</v>
      </c>
      <c r="F12" t="s">
        <v>40</v>
      </c>
      <c r="G12" s="71">
        <v>10</v>
      </c>
      <c r="H12">
        <v>40</v>
      </c>
      <c r="I12" s="71">
        <v>15</v>
      </c>
      <c r="J12">
        <v>1</v>
      </c>
      <c r="K12" s="71">
        <v>1</v>
      </c>
      <c r="M12" s="71">
        <v>2</v>
      </c>
      <c r="O12" s="71">
        <v>3</v>
      </c>
      <c r="Q12" s="71">
        <v>4</v>
      </c>
      <c r="S12" s="71">
        <v>5</v>
      </c>
      <c r="U12" s="71">
        <v>3</v>
      </c>
      <c r="W12" s="71">
        <v>5</v>
      </c>
      <c r="Y12" s="71">
        <v>5</v>
      </c>
      <c r="AA12" s="71">
        <v>5</v>
      </c>
      <c r="AC12" s="71">
        <v>3</v>
      </c>
      <c r="AE12">
        <v>5</v>
      </c>
      <c r="AI12">
        <v>7</v>
      </c>
      <c r="AK12" s="71">
        <v>19.5</v>
      </c>
      <c r="AL12" s="71">
        <v>10</v>
      </c>
    </row>
    <row r="13" spans="1:38" x14ac:dyDescent="0.25">
      <c r="A13" s="106">
        <f ca="1">MAX(A$1:OFFSET(TableauBDD[[#This Row],[N°ID]],-1,))+1</f>
        <v>10</v>
      </c>
      <c r="B13" s="5">
        <v>44785</v>
      </c>
      <c r="C13" t="s">
        <v>139</v>
      </c>
      <c r="D13" s="76" t="s">
        <v>133</v>
      </c>
      <c r="E13" t="s">
        <v>132</v>
      </c>
      <c r="F13" t="s">
        <v>130</v>
      </c>
      <c r="G13" s="71">
        <v>10</v>
      </c>
      <c r="H13">
        <v>40</v>
      </c>
      <c r="I13" s="71">
        <v>15</v>
      </c>
      <c r="J13">
        <v>1</v>
      </c>
      <c r="K13" s="71">
        <v>5</v>
      </c>
      <c r="M13" s="71">
        <v>0</v>
      </c>
      <c r="O13" s="71">
        <v>0</v>
      </c>
      <c r="Q13" s="71">
        <v>0</v>
      </c>
      <c r="S13" s="71">
        <v>5</v>
      </c>
      <c r="U13" s="71">
        <v>3</v>
      </c>
      <c r="W13" s="71">
        <v>5</v>
      </c>
      <c r="Y13" s="71">
        <v>5</v>
      </c>
      <c r="AA13" s="71">
        <v>5</v>
      </c>
      <c r="AC13" s="71">
        <v>3</v>
      </c>
      <c r="AE13">
        <v>5</v>
      </c>
      <c r="AI13">
        <v>7</v>
      </c>
      <c r="AK13" s="71">
        <v>6.3999999999999995</v>
      </c>
      <c r="AL13" s="71">
        <v>10</v>
      </c>
    </row>
    <row r="14" spans="1:38" x14ac:dyDescent="0.25">
      <c r="A14" s="106">
        <f ca="1">MAX(A$1:OFFSET(TableauBDD[[#This Row],[N°ID]],-1,))+1</f>
        <v>11</v>
      </c>
      <c r="B14" s="5">
        <v>44785</v>
      </c>
      <c r="C14" t="s">
        <v>139</v>
      </c>
      <c r="D14" s="76" t="s">
        <v>133</v>
      </c>
      <c r="E14" t="s">
        <v>132</v>
      </c>
      <c r="F14" t="s">
        <v>131</v>
      </c>
      <c r="G14" s="71">
        <v>10</v>
      </c>
      <c r="H14">
        <v>40</v>
      </c>
      <c r="I14" s="71">
        <v>15</v>
      </c>
      <c r="J14">
        <v>1</v>
      </c>
      <c r="K14" s="71">
        <v>5</v>
      </c>
      <c r="M14" s="71">
        <v>0</v>
      </c>
      <c r="O14" s="71">
        <v>3</v>
      </c>
      <c r="Q14" s="71">
        <v>0</v>
      </c>
      <c r="S14" s="71">
        <v>5</v>
      </c>
      <c r="U14" s="71">
        <v>3</v>
      </c>
      <c r="W14" s="71">
        <v>5</v>
      </c>
      <c r="Y14" s="71">
        <v>5</v>
      </c>
      <c r="AA14" s="71">
        <v>5</v>
      </c>
      <c r="AC14" s="71">
        <v>3</v>
      </c>
      <c r="AE14">
        <v>5</v>
      </c>
      <c r="AI14">
        <v>5</v>
      </c>
      <c r="AK14" s="71">
        <v>26.133333333333336</v>
      </c>
      <c r="AL14" s="71">
        <v>12</v>
      </c>
    </row>
    <row r="15" spans="1:38" x14ac:dyDescent="0.25">
      <c r="A15" s="106">
        <f ca="1">MAX(A$1:OFFSET(TableauBDD[[#This Row],[N°ID]],-1,))+1</f>
        <v>12</v>
      </c>
      <c r="B15" s="5">
        <v>44785</v>
      </c>
      <c r="C15" t="s">
        <v>139</v>
      </c>
      <c r="D15" s="76" t="s">
        <v>133</v>
      </c>
      <c r="E15" t="s">
        <v>132</v>
      </c>
      <c r="F15" t="s">
        <v>40</v>
      </c>
      <c r="G15" s="71">
        <v>10</v>
      </c>
      <c r="H15">
        <v>40</v>
      </c>
      <c r="I15" s="71">
        <v>15</v>
      </c>
      <c r="J15">
        <v>1</v>
      </c>
      <c r="K15" s="71">
        <v>5</v>
      </c>
      <c r="M15" s="71">
        <v>0</v>
      </c>
      <c r="O15" s="71">
        <v>3</v>
      </c>
      <c r="Q15" s="71">
        <v>0</v>
      </c>
      <c r="S15" s="71">
        <v>5</v>
      </c>
      <c r="U15" s="71">
        <v>3</v>
      </c>
      <c r="W15" s="71">
        <v>5</v>
      </c>
      <c r="Y15" s="71">
        <v>5</v>
      </c>
      <c r="AA15" s="71">
        <v>5</v>
      </c>
      <c r="AC15" s="71">
        <v>3</v>
      </c>
      <c r="AE15">
        <v>5</v>
      </c>
      <c r="AI15">
        <v>5</v>
      </c>
      <c r="AK15" s="71">
        <v>33.166666666666664</v>
      </c>
      <c r="AL15" s="71">
        <v>20</v>
      </c>
    </row>
    <row r="16" spans="1:38" x14ac:dyDescent="0.25">
      <c r="A16" s="106">
        <f ca="1">MAX(A$1:OFFSET(TableauBDD[[#This Row],[N°ID]],-1,))+1</f>
        <v>13</v>
      </c>
      <c r="B16" s="5">
        <v>44785</v>
      </c>
      <c r="C16" t="s">
        <v>139</v>
      </c>
      <c r="D16" s="76" t="s">
        <v>133</v>
      </c>
      <c r="E16" t="s">
        <v>132</v>
      </c>
      <c r="F16" t="s">
        <v>131</v>
      </c>
      <c r="G16" s="71">
        <v>10</v>
      </c>
      <c r="H16">
        <v>40</v>
      </c>
      <c r="I16" s="71">
        <v>15</v>
      </c>
      <c r="J16">
        <v>1</v>
      </c>
      <c r="K16" s="71">
        <v>5</v>
      </c>
      <c r="M16" s="71">
        <v>0</v>
      </c>
      <c r="O16" s="71">
        <v>3</v>
      </c>
      <c r="Q16" s="71">
        <v>0</v>
      </c>
      <c r="S16" s="71">
        <v>5</v>
      </c>
      <c r="U16" s="71">
        <v>3</v>
      </c>
      <c r="W16" s="71">
        <v>5</v>
      </c>
      <c r="Y16" s="71">
        <v>5</v>
      </c>
      <c r="AA16" s="71">
        <v>5</v>
      </c>
      <c r="AC16" s="71">
        <v>3</v>
      </c>
      <c r="AE16">
        <v>5</v>
      </c>
      <c r="AI16">
        <v>5</v>
      </c>
      <c r="AK16" s="71">
        <v>33.166666666666664</v>
      </c>
      <c r="AL16" s="71">
        <v>15</v>
      </c>
    </row>
    <row r="17" spans="1:38" x14ac:dyDescent="0.25">
      <c r="A17" s="106">
        <f ca="1">MAX(A$1:OFFSET(TableauBDD[[#This Row],[N°ID]],-1,))+1</f>
        <v>14</v>
      </c>
      <c r="B17" s="5">
        <v>44785</v>
      </c>
      <c r="C17" t="s">
        <v>139</v>
      </c>
      <c r="D17" s="76" t="s">
        <v>133</v>
      </c>
      <c r="E17" t="s">
        <v>132</v>
      </c>
      <c r="F17" t="s">
        <v>131</v>
      </c>
      <c r="G17" s="71">
        <v>10</v>
      </c>
      <c r="H17">
        <v>40</v>
      </c>
      <c r="I17" s="71">
        <v>15</v>
      </c>
      <c r="J17">
        <v>1</v>
      </c>
      <c r="K17" s="71">
        <v>5</v>
      </c>
      <c r="M17" s="71">
        <v>0</v>
      </c>
      <c r="O17" s="71">
        <v>3</v>
      </c>
      <c r="Q17" s="71">
        <v>0</v>
      </c>
      <c r="S17" s="71">
        <v>5</v>
      </c>
      <c r="U17" s="71">
        <v>3</v>
      </c>
      <c r="W17" s="71">
        <v>5</v>
      </c>
      <c r="Y17" s="71">
        <v>5</v>
      </c>
      <c r="AA17" s="71">
        <v>5</v>
      </c>
      <c r="AC17" s="71">
        <v>3</v>
      </c>
      <c r="AE17">
        <v>5</v>
      </c>
      <c r="AI17">
        <v>5</v>
      </c>
      <c r="AK17" s="71">
        <v>33.166666666666664</v>
      </c>
      <c r="AL17" s="71">
        <v>18</v>
      </c>
    </row>
    <row r="18" spans="1:38" x14ac:dyDescent="0.25">
      <c r="A18" s="106">
        <f ca="1">MAX(A$1:OFFSET(TableauBDD[[#This Row],[N°ID]],-1,))+1</f>
        <v>15</v>
      </c>
      <c r="B18" s="5">
        <v>44786</v>
      </c>
      <c r="C18" t="s">
        <v>140</v>
      </c>
      <c r="D18" s="76" t="s">
        <v>135</v>
      </c>
      <c r="E18" t="s">
        <v>134</v>
      </c>
      <c r="F18" t="s">
        <v>40</v>
      </c>
      <c r="G18" s="71">
        <v>10</v>
      </c>
      <c r="H18">
        <v>40</v>
      </c>
      <c r="I18" s="71">
        <v>15</v>
      </c>
      <c r="J18">
        <v>1</v>
      </c>
      <c r="K18" s="71">
        <v>1</v>
      </c>
      <c r="M18" s="71">
        <v>2</v>
      </c>
      <c r="O18" s="71">
        <v>3</v>
      </c>
      <c r="Q18" s="71">
        <v>4</v>
      </c>
      <c r="S18" s="71">
        <v>5</v>
      </c>
      <c r="U18" s="71">
        <v>3</v>
      </c>
      <c r="W18" s="71">
        <v>5</v>
      </c>
      <c r="Y18" s="71">
        <v>5</v>
      </c>
      <c r="AA18" s="71">
        <v>5</v>
      </c>
      <c r="AC18" s="71">
        <v>3</v>
      </c>
      <c r="AE18">
        <v>5</v>
      </c>
      <c r="AI18">
        <v>7</v>
      </c>
      <c r="AK18" s="71">
        <v>19.5</v>
      </c>
      <c r="AL18" s="71">
        <v>10</v>
      </c>
    </row>
    <row r="19" spans="1:38" x14ac:dyDescent="0.25">
      <c r="A19" s="106">
        <f ca="1">MAX(A$1:OFFSET(TableauBDD[[#This Row],[N°ID]],-1,))+1</f>
        <v>16</v>
      </c>
      <c r="B19" s="5">
        <v>44786</v>
      </c>
      <c r="C19" t="s">
        <v>140</v>
      </c>
      <c r="D19" s="76" t="s">
        <v>135</v>
      </c>
      <c r="E19" t="s">
        <v>134</v>
      </c>
      <c r="F19" t="s">
        <v>130</v>
      </c>
      <c r="G19" s="71">
        <v>10</v>
      </c>
      <c r="H19">
        <v>40</v>
      </c>
      <c r="I19" s="71">
        <v>15</v>
      </c>
      <c r="J19">
        <v>1</v>
      </c>
      <c r="K19" s="71">
        <v>5</v>
      </c>
      <c r="M19" s="71">
        <v>0</v>
      </c>
      <c r="O19" s="71">
        <v>0</v>
      </c>
      <c r="Q19" s="71">
        <v>0</v>
      </c>
      <c r="S19" s="71">
        <v>5</v>
      </c>
      <c r="U19" s="71">
        <v>3</v>
      </c>
      <c r="W19" s="71">
        <v>5</v>
      </c>
      <c r="Y19" s="71">
        <v>5</v>
      </c>
      <c r="AA19" s="71">
        <v>5</v>
      </c>
      <c r="AC19" s="71">
        <v>3</v>
      </c>
      <c r="AE19">
        <v>5</v>
      </c>
      <c r="AI19">
        <v>7</v>
      </c>
      <c r="AK19" s="71">
        <v>6.3999999999999995</v>
      </c>
      <c r="AL19" s="71">
        <v>10</v>
      </c>
    </row>
    <row r="20" spans="1:38" x14ac:dyDescent="0.25">
      <c r="A20" s="106">
        <f ca="1">MAX(A$1:OFFSET(TableauBDD[[#This Row],[N°ID]],-1,))+1</f>
        <v>17</v>
      </c>
      <c r="B20" s="5">
        <v>44786</v>
      </c>
      <c r="C20" t="s">
        <v>140</v>
      </c>
      <c r="D20" s="76" t="s">
        <v>135</v>
      </c>
      <c r="E20" t="s">
        <v>134</v>
      </c>
      <c r="F20" t="s">
        <v>131</v>
      </c>
      <c r="G20" s="71">
        <v>10</v>
      </c>
      <c r="H20">
        <v>40</v>
      </c>
      <c r="I20" s="71">
        <v>15</v>
      </c>
      <c r="J20">
        <v>1</v>
      </c>
      <c r="K20" s="71">
        <v>5</v>
      </c>
      <c r="M20" s="71">
        <v>0</v>
      </c>
      <c r="O20" s="71">
        <v>3</v>
      </c>
      <c r="Q20" s="71">
        <v>0</v>
      </c>
      <c r="S20" s="71">
        <v>5</v>
      </c>
      <c r="U20" s="71">
        <v>3</v>
      </c>
      <c r="W20" s="71">
        <v>5</v>
      </c>
      <c r="Y20" s="71">
        <v>5</v>
      </c>
      <c r="AA20" s="71">
        <v>5</v>
      </c>
      <c r="AC20" s="71">
        <v>3</v>
      </c>
      <c r="AE20">
        <v>5</v>
      </c>
      <c r="AI20">
        <v>5</v>
      </c>
      <c r="AK20" s="71">
        <v>26.133333333333336</v>
      </c>
      <c r="AL20" s="71">
        <v>12</v>
      </c>
    </row>
    <row r="21" spans="1:38" x14ac:dyDescent="0.25">
      <c r="A21" s="106">
        <f ca="1">MAX(A$1:OFFSET(TableauBDD[[#This Row],[N°ID]],-1,))+1</f>
        <v>18</v>
      </c>
      <c r="B21" s="5">
        <v>44786</v>
      </c>
      <c r="C21" t="s">
        <v>140</v>
      </c>
      <c r="D21" s="76" t="s">
        <v>135</v>
      </c>
      <c r="E21" t="s">
        <v>134</v>
      </c>
      <c r="F21" t="s">
        <v>40</v>
      </c>
      <c r="G21" s="71">
        <v>10</v>
      </c>
      <c r="H21">
        <v>40</v>
      </c>
      <c r="I21" s="71">
        <v>15</v>
      </c>
      <c r="J21">
        <v>1</v>
      </c>
      <c r="K21" s="71">
        <v>5</v>
      </c>
      <c r="M21" s="71">
        <v>0</v>
      </c>
      <c r="O21" s="71">
        <v>3</v>
      </c>
      <c r="Q21" s="71">
        <v>0</v>
      </c>
      <c r="S21" s="71">
        <v>5</v>
      </c>
      <c r="U21" s="71">
        <v>3</v>
      </c>
      <c r="W21" s="71">
        <v>5</v>
      </c>
      <c r="Y21" s="71">
        <v>5</v>
      </c>
      <c r="AA21" s="71">
        <v>5</v>
      </c>
      <c r="AC21" s="71">
        <v>3</v>
      </c>
      <c r="AE21">
        <v>5</v>
      </c>
      <c r="AI21">
        <v>5</v>
      </c>
      <c r="AK21" s="71">
        <v>33.166666666666664</v>
      </c>
      <c r="AL21" s="71">
        <v>20</v>
      </c>
    </row>
    <row r="22" spans="1:38" x14ac:dyDescent="0.25">
      <c r="A22" s="106">
        <f ca="1">MAX(A$1:OFFSET(TableauBDD[[#This Row],[N°ID]],-1,))+1</f>
        <v>19</v>
      </c>
      <c r="B22" s="5">
        <v>44786</v>
      </c>
      <c r="C22" t="s">
        <v>140</v>
      </c>
      <c r="D22" s="76" t="s">
        <v>135</v>
      </c>
      <c r="E22" t="s">
        <v>134</v>
      </c>
      <c r="F22" t="s">
        <v>131</v>
      </c>
      <c r="G22" s="71">
        <v>10</v>
      </c>
      <c r="H22">
        <v>40</v>
      </c>
      <c r="I22" s="71">
        <v>15</v>
      </c>
      <c r="J22">
        <v>1</v>
      </c>
      <c r="K22" s="71">
        <v>5</v>
      </c>
      <c r="M22" s="71">
        <v>0</v>
      </c>
      <c r="O22" s="71">
        <v>3</v>
      </c>
      <c r="Q22" s="71">
        <v>0</v>
      </c>
      <c r="S22" s="71">
        <v>5</v>
      </c>
      <c r="U22" s="71">
        <v>3</v>
      </c>
      <c r="W22" s="71">
        <v>5</v>
      </c>
      <c r="Y22" s="71">
        <v>5</v>
      </c>
      <c r="AA22" s="71">
        <v>5</v>
      </c>
      <c r="AC22" s="71">
        <v>3</v>
      </c>
      <c r="AE22">
        <v>5</v>
      </c>
      <c r="AI22">
        <v>5</v>
      </c>
      <c r="AK22" s="71">
        <v>33.166666666666664</v>
      </c>
      <c r="AL22" s="71">
        <v>15</v>
      </c>
    </row>
    <row r="23" spans="1:38" x14ac:dyDescent="0.25">
      <c r="A23" s="106">
        <f ca="1">MAX(A$1:OFFSET(TableauBDD[[#This Row],[N°ID]],-1,))+1</f>
        <v>20</v>
      </c>
      <c r="B23" s="5">
        <v>44786</v>
      </c>
      <c r="C23" t="s">
        <v>140</v>
      </c>
      <c r="D23" s="76" t="s">
        <v>135</v>
      </c>
      <c r="E23" t="s">
        <v>134</v>
      </c>
      <c r="F23" t="s">
        <v>131</v>
      </c>
      <c r="G23" s="71">
        <v>10</v>
      </c>
      <c r="H23">
        <v>40</v>
      </c>
      <c r="I23" s="71">
        <v>15</v>
      </c>
      <c r="J23">
        <v>1</v>
      </c>
      <c r="K23" s="71">
        <v>5</v>
      </c>
      <c r="M23" s="71">
        <v>0</v>
      </c>
      <c r="O23" s="71">
        <v>3</v>
      </c>
      <c r="Q23" s="71">
        <v>0</v>
      </c>
      <c r="S23" s="71">
        <v>5</v>
      </c>
      <c r="U23" s="71">
        <v>3</v>
      </c>
      <c r="W23" s="71">
        <v>5</v>
      </c>
      <c r="Y23" s="71">
        <v>5</v>
      </c>
      <c r="AA23" s="71">
        <v>5</v>
      </c>
      <c r="AC23" s="71">
        <v>3</v>
      </c>
      <c r="AE23">
        <v>5</v>
      </c>
      <c r="AI23">
        <v>5</v>
      </c>
      <c r="AK23" s="71">
        <v>33.166666666666664</v>
      </c>
      <c r="AL23" s="71">
        <v>18</v>
      </c>
    </row>
    <row r="24" spans="1:38" x14ac:dyDescent="0.25">
      <c r="A24" s="106">
        <f ca="1">MAX(A$1:OFFSET(TableauBDD[[#This Row],[N°ID]],-1,))+1</f>
        <v>21</v>
      </c>
      <c r="B24" s="5">
        <v>44787</v>
      </c>
      <c r="C24" t="s">
        <v>141</v>
      </c>
      <c r="D24" s="76" t="s">
        <v>136</v>
      </c>
      <c r="E24" t="s">
        <v>137</v>
      </c>
      <c r="F24" t="s">
        <v>40</v>
      </c>
      <c r="G24" s="71">
        <v>10</v>
      </c>
      <c r="H24">
        <v>40</v>
      </c>
      <c r="I24" s="71">
        <v>15</v>
      </c>
      <c r="J24">
        <v>1</v>
      </c>
      <c r="K24" s="71">
        <v>1</v>
      </c>
      <c r="M24" s="71">
        <v>2</v>
      </c>
      <c r="O24" s="71">
        <v>3</v>
      </c>
      <c r="Q24" s="71">
        <v>4</v>
      </c>
      <c r="S24" s="71">
        <v>5</v>
      </c>
      <c r="U24" s="71">
        <v>3</v>
      </c>
      <c r="W24" s="71">
        <v>5</v>
      </c>
      <c r="Y24" s="71">
        <v>5</v>
      </c>
      <c r="AA24" s="71">
        <v>5</v>
      </c>
      <c r="AC24" s="71">
        <v>3</v>
      </c>
      <c r="AE24">
        <v>5</v>
      </c>
      <c r="AI24">
        <v>7</v>
      </c>
      <c r="AK24" s="71">
        <v>19.5</v>
      </c>
      <c r="AL24" s="71">
        <v>10</v>
      </c>
    </row>
    <row r="25" spans="1:38" x14ac:dyDescent="0.25">
      <c r="A25" s="106">
        <f ca="1">MAX(A$1:OFFSET(TableauBDD[[#This Row],[N°ID]],-1,))+1</f>
        <v>22</v>
      </c>
      <c r="B25" s="5">
        <v>44787</v>
      </c>
      <c r="C25" t="s">
        <v>141</v>
      </c>
      <c r="D25" s="76" t="s">
        <v>136</v>
      </c>
      <c r="E25" t="s">
        <v>137</v>
      </c>
      <c r="F25" t="s">
        <v>130</v>
      </c>
      <c r="G25" s="71">
        <v>10</v>
      </c>
      <c r="H25">
        <v>40</v>
      </c>
      <c r="I25" s="71">
        <v>15</v>
      </c>
      <c r="J25">
        <v>1</v>
      </c>
      <c r="K25" s="71">
        <v>5</v>
      </c>
      <c r="M25" s="71">
        <v>0</v>
      </c>
      <c r="O25" s="71">
        <v>0</v>
      </c>
      <c r="Q25" s="71">
        <v>0</v>
      </c>
      <c r="S25" s="71">
        <v>5</v>
      </c>
      <c r="U25" s="71">
        <v>3</v>
      </c>
      <c r="W25" s="71">
        <v>5</v>
      </c>
      <c r="Y25" s="71">
        <v>5</v>
      </c>
      <c r="AA25" s="71">
        <v>5</v>
      </c>
      <c r="AC25" s="71">
        <v>3</v>
      </c>
      <c r="AE25">
        <v>5</v>
      </c>
      <c r="AI25">
        <v>7</v>
      </c>
      <c r="AK25" s="71">
        <v>6.3999999999999995</v>
      </c>
      <c r="AL25" s="71">
        <v>10</v>
      </c>
    </row>
    <row r="26" spans="1:38" x14ac:dyDescent="0.25">
      <c r="A26" s="106">
        <f ca="1">MAX(A$1:OFFSET(TableauBDD[[#This Row],[N°ID]],-1,))+1</f>
        <v>23</v>
      </c>
      <c r="B26" s="5">
        <v>44787</v>
      </c>
      <c r="C26" t="s">
        <v>141</v>
      </c>
      <c r="D26" s="76" t="s">
        <v>136</v>
      </c>
      <c r="E26" t="s">
        <v>137</v>
      </c>
      <c r="F26" t="s">
        <v>131</v>
      </c>
      <c r="G26" s="71">
        <v>10</v>
      </c>
      <c r="H26">
        <v>40</v>
      </c>
      <c r="I26" s="71">
        <v>15</v>
      </c>
      <c r="J26">
        <v>1</v>
      </c>
      <c r="K26" s="71">
        <v>5</v>
      </c>
      <c r="M26" s="71">
        <v>0</v>
      </c>
      <c r="O26" s="71">
        <v>3</v>
      </c>
      <c r="Q26" s="71">
        <v>0</v>
      </c>
      <c r="S26" s="71">
        <v>5</v>
      </c>
      <c r="U26" s="71">
        <v>3</v>
      </c>
      <c r="W26" s="71">
        <v>5</v>
      </c>
      <c r="Y26" s="71">
        <v>5</v>
      </c>
      <c r="AA26" s="71">
        <v>5</v>
      </c>
      <c r="AC26" s="71">
        <v>3</v>
      </c>
      <c r="AE26">
        <v>5</v>
      </c>
      <c r="AI26">
        <v>5</v>
      </c>
      <c r="AK26" s="71">
        <v>26.133333333333336</v>
      </c>
      <c r="AL26" s="71">
        <v>12</v>
      </c>
    </row>
    <row r="27" spans="1:38" x14ac:dyDescent="0.25">
      <c r="A27" s="106">
        <f ca="1">MAX(A$1:OFFSET(TableauBDD[[#This Row],[N°ID]],-1,))+1</f>
        <v>24</v>
      </c>
      <c r="B27" s="5">
        <v>44787</v>
      </c>
      <c r="C27" t="s">
        <v>141</v>
      </c>
      <c r="D27" s="76" t="s">
        <v>136</v>
      </c>
      <c r="E27" t="s">
        <v>137</v>
      </c>
      <c r="F27" t="s">
        <v>40</v>
      </c>
      <c r="G27" s="71">
        <v>10</v>
      </c>
      <c r="H27">
        <v>40</v>
      </c>
      <c r="I27" s="71">
        <v>15</v>
      </c>
      <c r="J27">
        <v>1</v>
      </c>
      <c r="K27" s="71">
        <v>5</v>
      </c>
      <c r="M27" s="71">
        <v>0</v>
      </c>
      <c r="O27" s="71">
        <v>3</v>
      </c>
      <c r="Q27" s="71">
        <v>0</v>
      </c>
      <c r="S27" s="71">
        <v>5</v>
      </c>
      <c r="U27" s="71">
        <v>3</v>
      </c>
      <c r="W27" s="71">
        <v>5</v>
      </c>
      <c r="Y27" s="71">
        <v>5</v>
      </c>
      <c r="AA27" s="71">
        <v>5</v>
      </c>
      <c r="AC27" s="71">
        <v>3</v>
      </c>
      <c r="AE27">
        <v>5</v>
      </c>
      <c r="AI27">
        <v>5</v>
      </c>
      <c r="AK27" s="71">
        <v>33.166666666666664</v>
      </c>
      <c r="AL27" s="71">
        <v>20</v>
      </c>
    </row>
    <row r="28" spans="1:38" x14ac:dyDescent="0.25">
      <c r="A28" s="106">
        <f ca="1">MAX(A$1:OFFSET(TableauBDD[[#This Row],[N°ID]],-1,))+1</f>
        <v>25</v>
      </c>
      <c r="B28" s="5">
        <v>44787</v>
      </c>
      <c r="C28" t="s">
        <v>141</v>
      </c>
      <c r="D28" s="76" t="s">
        <v>136</v>
      </c>
      <c r="E28" t="s">
        <v>137</v>
      </c>
      <c r="F28" t="s">
        <v>131</v>
      </c>
      <c r="G28" s="71">
        <v>10</v>
      </c>
      <c r="H28">
        <v>40</v>
      </c>
      <c r="I28" s="71">
        <v>15</v>
      </c>
      <c r="J28">
        <v>1</v>
      </c>
      <c r="K28" s="71">
        <v>5</v>
      </c>
      <c r="M28" s="71">
        <v>0</v>
      </c>
      <c r="O28" s="71">
        <v>3</v>
      </c>
      <c r="Q28" s="71">
        <v>0</v>
      </c>
      <c r="S28" s="71">
        <v>5</v>
      </c>
      <c r="U28" s="71">
        <v>3</v>
      </c>
      <c r="W28" s="71">
        <v>5</v>
      </c>
      <c r="Y28" s="71">
        <v>5</v>
      </c>
      <c r="AA28" s="71">
        <v>5</v>
      </c>
      <c r="AC28" s="71">
        <v>3</v>
      </c>
      <c r="AE28">
        <v>5</v>
      </c>
      <c r="AI28">
        <v>5</v>
      </c>
      <c r="AK28" s="71">
        <v>33.166666666666664</v>
      </c>
      <c r="AL28" s="71">
        <v>15</v>
      </c>
    </row>
    <row r="29" spans="1:38" x14ac:dyDescent="0.25">
      <c r="A29" s="106">
        <f ca="1">MAX(A$1:OFFSET(TableauBDD[[#This Row],[N°ID]],-1,))+1</f>
        <v>26</v>
      </c>
      <c r="B29" s="5">
        <v>44787</v>
      </c>
      <c r="C29" t="s">
        <v>141</v>
      </c>
      <c r="D29" s="76" t="s">
        <v>136</v>
      </c>
      <c r="E29" t="s">
        <v>137</v>
      </c>
      <c r="F29" t="s">
        <v>131</v>
      </c>
      <c r="G29" s="71">
        <v>10</v>
      </c>
      <c r="H29">
        <v>40</v>
      </c>
      <c r="I29" s="71">
        <v>15</v>
      </c>
      <c r="J29">
        <v>1</v>
      </c>
      <c r="K29" s="71">
        <v>5</v>
      </c>
      <c r="M29" s="71">
        <v>0</v>
      </c>
      <c r="O29" s="71">
        <v>3</v>
      </c>
      <c r="Q29" s="71">
        <v>0</v>
      </c>
      <c r="S29" s="71">
        <v>5</v>
      </c>
      <c r="U29" s="71">
        <v>3</v>
      </c>
      <c r="W29" s="71">
        <v>5</v>
      </c>
      <c r="Y29" s="71">
        <v>5</v>
      </c>
      <c r="AA29" s="71">
        <v>5</v>
      </c>
      <c r="AC29" s="71">
        <v>3</v>
      </c>
      <c r="AE29">
        <v>5</v>
      </c>
      <c r="AI29">
        <v>5</v>
      </c>
      <c r="AK29" s="71">
        <v>33.166666666666664</v>
      </c>
      <c r="AL29" s="71">
        <v>18</v>
      </c>
    </row>
    <row r="30" spans="1:38" x14ac:dyDescent="0.25">
      <c r="A30" s="106">
        <f ca="1">MAX(A$1:OFFSET(TableauBDD[[#This Row],[N°ID]],-1,))+1</f>
        <v>27</v>
      </c>
      <c r="B30" s="5">
        <v>44787</v>
      </c>
      <c r="C30" t="s">
        <v>142</v>
      </c>
      <c r="D30" s="76" t="s">
        <v>138</v>
      </c>
      <c r="E30" t="s">
        <v>137</v>
      </c>
      <c r="F30" t="s">
        <v>40</v>
      </c>
      <c r="G30" s="71">
        <v>10</v>
      </c>
      <c r="H30">
        <v>40</v>
      </c>
      <c r="I30" s="71">
        <v>15</v>
      </c>
      <c r="J30">
        <v>1</v>
      </c>
      <c r="K30" s="71">
        <v>1</v>
      </c>
      <c r="M30" s="71">
        <v>2</v>
      </c>
      <c r="O30" s="71">
        <v>3</v>
      </c>
      <c r="Q30" s="71">
        <v>4</v>
      </c>
      <c r="S30" s="71">
        <v>5</v>
      </c>
      <c r="U30" s="71">
        <v>3</v>
      </c>
      <c r="W30" s="71">
        <v>5</v>
      </c>
      <c r="Y30" s="71">
        <v>5</v>
      </c>
      <c r="AA30" s="71">
        <v>5</v>
      </c>
      <c r="AC30" s="71">
        <v>3</v>
      </c>
      <c r="AE30">
        <v>5</v>
      </c>
      <c r="AI30">
        <v>7</v>
      </c>
      <c r="AK30" s="71">
        <v>19.5</v>
      </c>
      <c r="AL30" s="71">
        <v>10</v>
      </c>
    </row>
    <row r="31" spans="1:38" x14ac:dyDescent="0.25">
      <c r="A31" s="106">
        <f ca="1">MAX(A$1:OFFSET(TableauBDD[[#This Row],[N°ID]],-1,))+1</f>
        <v>28</v>
      </c>
      <c r="B31" s="5">
        <v>44787</v>
      </c>
      <c r="C31" t="s">
        <v>142</v>
      </c>
      <c r="D31" s="76" t="s">
        <v>138</v>
      </c>
      <c r="E31" t="s">
        <v>137</v>
      </c>
      <c r="F31" t="s">
        <v>130</v>
      </c>
      <c r="G31" s="71">
        <v>10</v>
      </c>
      <c r="H31">
        <v>40</v>
      </c>
      <c r="I31" s="71">
        <v>15</v>
      </c>
      <c r="J31">
        <v>1</v>
      </c>
      <c r="K31" s="71">
        <v>5</v>
      </c>
      <c r="M31" s="71">
        <v>0</v>
      </c>
      <c r="O31" s="71">
        <v>0</v>
      </c>
      <c r="Q31" s="71">
        <v>0</v>
      </c>
      <c r="S31" s="71">
        <v>5</v>
      </c>
      <c r="U31" s="71">
        <v>3</v>
      </c>
      <c r="W31" s="71">
        <v>5</v>
      </c>
      <c r="Y31" s="71">
        <v>5</v>
      </c>
      <c r="AA31" s="71">
        <v>5</v>
      </c>
      <c r="AC31" s="71">
        <v>3</v>
      </c>
      <c r="AE31">
        <v>5</v>
      </c>
      <c r="AI31">
        <v>7</v>
      </c>
      <c r="AK31" s="71">
        <v>6.3999999999999995</v>
      </c>
      <c r="AL31" s="71">
        <v>10</v>
      </c>
    </row>
    <row r="32" spans="1:38" x14ac:dyDescent="0.25">
      <c r="A32" s="106">
        <f ca="1">MAX(A$1:OFFSET(TableauBDD[[#This Row],[N°ID]],-1,))+1</f>
        <v>29</v>
      </c>
      <c r="B32" s="5">
        <v>44787</v>
      </c>
      <c r="C32" t="s">
        <v>142</v>
      </c>
      <c r="D32" s="76" t="s">
        <v>138</v>
      </c>
      <c r="E32" t="s">
        <v>137</v>
      </c>
      <c r="F32" t="s">
        <v>131</v>
      </c>
      <c r="G32" s="71">
        <v>10</v>
      </c>
      <c r="H32">
        <v>40</v>
      </c>
      <c r="I32" s="71">
        <v>15</v>
      </c>
      <c r="J32">
        <v>1</v>
      </c>
      <c r="K32" s="71">
        <v>5</v>
      </c>
      <c r="M32" s="71">
        <v>0</v>
      </c>
      <c r="O32" s="71">
        <v>3</v>
      </c>
      <c r="Q32" s="71">
        <v>0</v>
      </c>
      <c r="S32" s="71">
        <v>5</v>
      </c>
      <c r="U32" s="71">
        <v>3</v>
      </c>
      <c r="W32" s="71">
        <v>5</v>
      </c>
      <c r="Y32" s="71">
        <v>5</v>
      </c>
      <c r="AA32" s="71">
        <v>5</v>
      </c>
      <c r="AC32" s="71">
        <v>3</v>
      </c>
      <c r="AE32">
        <v>5</v>
      </c>
      <c r="AI32">
        <v>5</v>
      </c>
      <c r="AK32" s="71">
        <v>26.133333333333336</v>
      </c>
      <c r="AL32" s="71">
        <v>12</v>
      </c>
    </row>
    <row r="33" spans="1:38" x14ac:dyDescent="0.25">
      <c r="A33" s="106">
        <f ca="1">MAX(A$1:OFFSET(TableauBDD[[#This Row],[N°ID]],-1,))+1</f>
        <v>30</v>
      </c>
      <c r="B33" s="5">
        <v>44787</v>
      </c>
      <c r="C33" t="s">
        <v>142</v>
      </c>
      <c r="D33" s="76" t="s">
        <v>138</v>
      </c>
      <c r="E33" t="s">
        <v>137</v>
      </c>
      <c r="F33" t="s">
        <v>40</v>
      </c>
      <c r="G33" s="71">
        <v>10</v>
      </c>
      <c r="H33">
        <v>40</v>
      </c>
      <c r="I33" s="71">
        <v>15</v>
      </c>
      <c r="J33">
        <v>1</v>
      </c>
      <c r="K33" s="71">
        <v>5</v>
      </c>
      <c r="M33" s="71">
        <v>0</v>
      </c>
      <c r="O33" s="71">
        <v>3</v>
      </c>
      <c r="Q33" s="71">
        <v>0</v>
      </c>
      <c r="S33" s="71">
        <v>5</v>
      </c>
      <c r="U33" s="71">
        <v>3</v>
      </c>
      <c r="W33" s="71">
        <v>5</v>
      </c>
      <c r="Y33" s="71">
        <v>5</v>
      </c>
      <c r="AA33" s="71">
        <v>5</v>
      </c>
      <c r="AC33" s="71">
        <v>3</v>
      </c>
      <c r="AE33">
        <v>5</v>
      </c>
      <c r="AI33">
        <v>5</v>
      </c>
      <c r="AK33" s="71">
        <v>33.166666666666664</v>
      </c>
      <c r="AL33" s="71">
        <v>20</v>
      </c>
    </row>
    <row r="34" spans="1:38" x14ac:dyDescent="0.25">
      <c r="A34" s="106">
        <f ca="1">MAX(A$1:OFFSET(TableauBDD[[#This Row],[N°ID]],-1,))+1</f>
        <v>31</v>
      </c>
      <c r="B34" s="5">
        <v>44787</v>
      </c>
      <c r="C34" t="s">
        <v>142</v>
      </c>
      <c r="D34" s="76" t="s">
        <v>138</v>
      </c>
      <c r="E34" t="s">
        <v>137</v>
      </c>
      <c r="F34" t="s">
        <v>131</v>
      </c>
      <c r="G34" s="71">
        <v>10</v>
      </c>
      <c r="H34">
        <v>40</v>
      </c>
      <c r="I34" s="71">
        <v>15</v>
      </c>
      <c r="J34">
        <v>1</v>
      </c>
      <c r="K34" s="71">
        <v>5</v>
      </c>
      <c r="M34" s="71">
        <v>0</v>
      </c>
      <c r="O34" s="71">
        <v>3</v>
      </c>
      <c r="Q34" s="71">
        <v>0</v>
      </c>
      <c r="S34" s="71">
        <v>5</v>
      </c>
      <c r="U34" s="71">
        <v>3</v>
      </c>
      <c r="W34" s="71">
        <v>5</v>
      </c>
      <c r="Y34" s="71">
        <v>5</v>
      </c>
      <c r="AA34" s="71">
        <v>5</v>
      </c>
      <c r="AC34" s="71">
        <v>3</v>
      </c>
      <c r="AE34">
        <v>5</v>
      </c>
      <c r="AI34">
        <v>5</v>
      </c>
      <c r="AK34" s="71">
        <v>33.166666666666664</v>
      </c>
      <c r="AL34" s="71">
        <v>15</v>
      </c>
    </row>
    <row r="35" spans="1:38" x14ac:dyDescent="0.25">
      <c r="A35" s="106">
        <f ca="1">MAX(A$1:OFFSET(TableauBDD[[#This Row],[N°ID]],-1,))+1</f>
        <v>32</v>
      </c>
      <c r="B35" s="5">
        <v>44787</v>
      </c>
      <c r="C35" t="s">
        <v>142</v>
      </c>
      <c r="D35" s="76" t="s">
        <v>138</v>
      </c>
      <c r="E35" t="s">
        <v>137</v>
      </c>
      <c r="F35" t="s">
        <v>131</v>
      </c>
      <c r="G35" s="71">
        <v>10</v>
      </c>
      <c r="H35">
        <v>40</v>
      </c>
      <c r="I35" s="71">
        <v>15</v>
      </c>
      <c r="J35">
        <v>1</v>
      </c>
      <c r="K35" s="71">
        <v>5</v>
      </c>
      <c r="M35" s="71">
        <v>0</v>
      </c>
      <c r="O35" s="71">
        <v>3</v>
      </c>
      <c r="Q35" s="71">
        <v>0</v>
      </c>
      <c r="S35" s="71">
        <v>5</v>
      </c>
      <c r="U35" s="71">
        <v>3</v>
      </c>
      <c r="W35" s="71">
        <v>5</v>
      </c>
      <c r="Y35" s="71">
        <v>5</v>
      </c>
      <c r="AA35" s="71">
        <v>5</v>
      </c>
      <c r="AC35" s="71">
        <v>3</v>
      </c>
      <c r="AE35">
        <v>5</v>
      </c>
      <c r="AI35">
        <v>5</v>
      </c>
      <c r="AK35" s="71">
        <v>33.166666666666664</v>
      </c>
      <c r="AL35" s="71">
        <v>18</v>
      </c>
    </row>
  </sheetData>
  <sortState xmlns:xlrd2="http://schemas.microsoft.com/office/spreadsheetml/2017/richdata2" ref="B4:AD4">
    <sortCondition ref="D4"/>
  </sortState>
  <mergeCells count="14">
    <mergeCell ref="AE2:AF2"/>
    <mergeCell ref="AG2:AH2"/>
    <mergeCell ref="AI2:AJ2"/>
    <mergeCell ref="AA2:AB2"/>
    <mergeCell ref="AC2:AD2"/>
    <mergeCell ref="K2:L2"/>
    <mergeCell ref="M2:N2"/>
    <mergeCell ref="A1:J1"/>
    <mergeCell ref="Y2:Z2"/>
    <mergeCell ref="S2:T2"/>
    <mergeCell ref="U2:V2"/>
    <mergeCell ref="W2:X2"/>
    <mergeCell ref="O2:P2"/>
    <mergeCell ref="Q2:R2"/>
  </mergeCells>
  <phoneticPr fontId="7" type="noConversion"/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Charge poudrage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LAGIERE</dc:creator>
  <cp:lastModifiedBy>Calinour</cp:lastModifiedBy>
  <dcterms:created xsi:type="dcterms:W3CDTF">2022-06-29T10:38:08Z</dcterms:created>
  <dcterms:modified xsi:type="dcterms:W3CDTF">2022-08-20T21:14:51Z</dcterms:modified>
</cp:coreProperties>
</file>