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A9B5A6BD-3A5A-48EC-A8DC-F2974170E7BE}" xr6:coauthVersionLast="34" xr6:coauthVersionMax="34" xr10:uidLastSave="{00000000-0000-0000-0000-000000000000}"/>
  <bookViews>
    <workbookView xWindow="0" yWindow="0" windowWidth="28800" windowHeight="12225" activeTab="2" xr2:uid="{00000000-000D-0000-FFFF-FFFF00000000}"/>
  </bookViews>
  <sheets>
    <sheet name="DB" sheetId="1" r:id="rId1"/>
    <sheet name="PERSONNEL" sheetId="2" r:id="rId2"/>
    <sheet name="qrypersonnel" sheetId="4" r:id="rId3"/>
  </sheets>
  <definedNames>
    <definedName name="_xlnm._FilterDatabase" localSheetId="0" hidden="1">DB!$A$1:$O$21</definedName>
    <definedName name="_xlnm._FilterDatabase" localSheetId="1" hidden="1">PERSONNEL!$B$3:$G$10</definedName>
    <definedName name="_xlnm.Criteria" localSheetId="2">qrypersonnel!$A$1:$F$2</definedName>
    <definedName name="_xlnm.Extract" localSheetId="2">qrypersonnel!$H$1:$M$1</definedName>
    <definedName name="liste">#REF!</definedName>
    <definedName name="NOMS">Tableau1[NOM]</definedName>
    <definedName name="result">qrypersonnel!$H$2:$M$15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1" i="1" l="1" a="1"/>
  <c r="A21" i="1" s="1"/>
  <c r="C21" i="1" a="1"/>
  <c r="C21" i="1" s="1"/>
  <c r="E21" i="1" a="1"/>
  <c r="E21" i="1" s="1"/>
  <c r="J21" i="1"/>
  <c r="K21" i="1"/>
  <c r="L21" i="1"/>
  <c r="M21" i="1"/>
  <c r="N21" i="1" a="1"/>
  <c r="N21" i="1" s="1"/>
  <c r="O21" i="1" a="1"/>
  <c r="O21" i="1" s="1"/>
  <c r="A20" i="1" l="1" a="1"/>
  <c r="A20" i="1" s="1"/>
  <c r="C20" i="1" a="1"/>
  <c r="C20" i="1" s="1"/>
  <c r="E20" i="1" a="1"/>
  <c r="E20" i="1" s="1"/>
  <c r="J20" i="1"/>
  <c r="K20" i="1"/>
  <c r="L20" i="1"/>
  <c r="M20" i="1"/>
  <c r="N20" i="1" a="1"/>
  <c r="N20" i="1" s="1"/>
  <c r="O20" i="1" a="1"/>
  <c r="O20" i="1" s="1"/>
  <c r="A19" i="1" l="1" a="1"/>
  <c r="A19" i="1" s="1"/>
  <c r="C19" i="1" a="1"/>
  <c r="C19" i="1" s="1"/>
  <c r="E19" i="1" a="1"/>
  <c r="E19" i="1" s="1"/>
  <c r="J19" i="1"/>
  <c r="K19" i="1"/>
  <c r="L19" i="1"/>
  <c r="M19" i="1"/>
  <c r="N19" i="1" a="1"/>
  <c r="N19" i="1" s="1"/>
  <c r="O19" i="1" a="1"/>
  <c r="O19" i="1" s="1"/>
  <c r="A18" i="1" a="1"/>
  <c r="A18" i="1" s="1"/>
  <c r="C18" i="1" a="1"/>
  <c r="C18" i="1" s="1"/>
  <c r="E18" i="1" a="1"/>
  <c r="E18" i="1" s="1"/>
  <c r="J18" i="1"/>
  <c r="K18" i="1"/>
  <c r="L18" i="1"/>
  <c r="M18" i="1"/>
  <c r="N18" i="1" a="1"/>
  <c r="N18" i="1" s="1"/>
  <c r="O18" i="1" a="1"/>
  <c r="O18" i="1" s="1"/>
  <c r="A17" i="1" a="1"/>
  <c r="A17" i="1" s="1"/>
  <c r="C17" i="1" a="1"/>
  <c r="C17" i="1" s="1"/>
  <c r="E17" i="1" a="1"/>
  <c r="E17" i="1" s="1"/>
  <c r="J17" i="1"/>
  <c r="K17" i="1"/>
  <c r="L17" i="1"/>
  <c r="M17" i="1"/>
  <c r="N17" i="1" a="1"/>
  <c r="N17" i="1" s="1"/>
  <c r="O17" i="1" a="1"/>
  <c r="O17" i="1" s="1"/>
  <c r="A16" i="1" a="1"/>
  <c r="A16" i="1" s="1"/>
  <c r="C16" i="1" a="1"/>
  <c r="C16" i="1" s="1"/>
  <c r="E16" i="1" a="1"/>
  <c r="E16" i="1" s="1"/>
  <c r="J16" i="1"/>
  <c r="K16" i="1"/>
  <c r="L16" i="1"/>
  <c r="M16" i="1"/>
  <c r="N16" i="1" a="1"/>
  <c r="N16" i="1" s="1"/>
  <c r="O16" i="1" a="1"/>
  <c r="O16" i="1" s="1"/>
  <c r="A15" i="1" a="1"/>
  <c r="A15" i="1" s="1"/>
  <c r="C15" i="1" a="1"/>
  <c r="C15" i="1" s="1"/>
  <c r="E15" i="1" a="1"/>
  <c r="E15" i="1" s="1"/>
  <c r="J15" i="1"/>
  <c r="K15" i="1"/>
  <c r="L15" i="1"/>
  <c r="M15" i="1"/>
  <c r="N15" i="1" a="1"/>
  <c r="N15" i="1" s="1"/>
  <c r="O15" i="1" a="1"/>
  <c r="O15" i="1" s="1"/>
  <c r="A14" i="1" a="1"/>
  <c r="A14" i="1" s="1"/>
  <c r="C14" i="1" a="1"/>
  <c r="C14" i="1" s="1"/>
  <c r="E14" i="1" a="1"/>
  <c r="E14" i="1" s="1"/>
  <c r="J14" i="1"/>
  <c r="K14" i="1"/>
  <c r="L14" i="1"/>
  <c r="M14" i="1"/>
  <c r="N14" i="1" a="1"/>
  <c r="N14" i="1" s="1"/>
  <c r="O14" i="1" a="1"/>
  <c r="O14" i="1" s="1"/>
  <c r="A13" i="1" a="1"/>
  <c r="A13" i="1" s="1"/>
  <c r="C13" i="1" a="1"/>
  <c r="C13" i="1" s="1"/>
  <c r="E13" i="1" a="1"/>
  <c r="E13" i="1" s="1"/>
  <c r="J13" i="1"/>
  <c r="K13" i="1"/>
  <c r="L13" i="1"/>
  <c r="M13" i="1"/>
  <c r="N13" i="1" a="1"/>
  <c r="N13" i="1" s="1"/>
  <c r="O13" i="1" a="1"/>
  <c r="O13" i="1" s="1"/>
  <c r="A12" i="1" a="1"/>
  <c r="A12" i="1" s="1"/>
  <c r="C12" i="1" a="1"/>
  <c r="C12" i="1" s="1"/>
  <c r="E12" i="1" a="1"/>
  <c r="E12" i="1" s="1"/>
  <c r="J12" i="1"/>
  <c r="K12" i="1"/>
  <c r="L12" i="1"/>
  <c r="M12" i="1"/>
  <c r="N12" i="1" a="1"/>
  <c r="N12" i="1" s="1"/>
  <c r="O12" i="1" a="1"/>
  <c r="O12" i="1" s="1"/>
  <c r="A11" i="1" a="1"/>
  <c r="A11" i="1" s="1"/>
  <c r="C11" i="1" a="1"/>
  <c r="C11" i="1" s="1"/>
  <c r="E11" i="1" a="1"/>
  <c r="E11" i="1" s="1"/>
  <c r="J11" i="1"/>
  <c r="K11" i="1"/>
  <c r="L11" i="1"/>
  <c r="M11" i="1"/>
  <c r="N11" i="1" a="1"/>
  <c r="N11" i="1" s="1"/>
  <c r="O11" i="1" a="1"/>
  <c r="O11" i="1" s="1"/>
  <c r="A10" i="1" a="1"/>
  <c r="A10" i="1" s="1"/>
  <c r="C10" i="1" a="1"/>
  <c r="C10" i="1" s="1"/>
  <c r="E10" i="1" a="1"/>
  <c r="E10" i="1" s="1"/>
  <c r="J10" i="1"/>
  <c r="K10" i="1"/>
  <c r="L10" i="1"/>
  <c r="M10" i="1"/>
  <c r="N10" i="1" a="1"/>
  <c r="N10" i="1" s="1"/>
  <c r="O10" i="1" a="1"/>
  <c r="O10" i="1" s="1"/>
  <c r="A9" i="1" a="1"/>
  <c r="A9" i="1" s="1"/>
  <c r="C9" i="1" a="1"/>
  <c r="C9" i="1" s="1"/>
  <c r="E9" i="1" a="1"/>
  <c r="E9" i="1" s="1"/>
  <c r="J9" i="1"/>
  <c r="K9" i="1"/>
  <c r="L9" i="1"/>
  <c r="M9" i="1"/>
  <c r="N9" i="1" a="1"/>
  <c r="N9" i="1" s="1"/>
  <c r="O9" i="1" a="1"/>
  <c r="O9" i="1" s="1"/>
  <c r="J2" i="1"/>
  <c r="J3" i="1"/>
  <c r="J4" i="1"/>
  <c r="J5" i="1"/>
  <c r="J6" i="1"/>
  <c r="J7" i="1"/>
  <c r="J8" i="1"/>
  <c r="O2" i="1" a="1"/>
  <c r="O2" i="1" s="1"/>
  <c r="O3" i="1" a="1"/>
  <c r="O3" i="1" s="1"/>
  <c r="O4" i="1" a="1"/>
  <c r="O4" i="1" s="1"/>
  <c r="O5" i="1" a="1"/>
  <c r="O5" i="1" s="1"/>
  <c r="O6" i="1" a="1"/>
  <c r="O6" i="1" s="1"/>
  <c r="O7" i="1" a="1"/>
  <c r="O7" i="1" s="1"/>
  <c r="O8" i="1" a="1"/>
  <c r="O8" i="1" s="1"/>
  <c r="N2" i="1" a="1"/>
  <c r="N2" i="1" s="1"/>
  <c r="N3" i="1" a="1"/>
  <c r="N3" i="1" s="1"/>
  <c r="N4" i="1" a="1"/>
  <c r="N4" i="1" s="1"/>
  <c r="N5" i="1" a="1"/>
  <c r="N5" i="1" s="1"/>
  <c r="N6" i="1" a="1"/>
  <c r="N6" i="1" s="1"/>
  <c r="N7" i="1" a="1"/>
  <c r="N7" i="1" s="1"/>
  <c r="N8" i="1" a="1"/>
  <c r="N8" i="1" s="1"/>
  <c r="M2" i="1"/>
  <c r="M3" i="1"/>
  <c r="M4" i="1"/>
  <c r="M5" i="1"/>
  <c r="M6" i="1"/>
  <c r="M7" i="1"/>
  <c r="M8" i="1"/>
  <c r="L2" i="1"/>
  <c r="L3" i="1"/>
  <c r="L4" i="1"/>
  <c r="L5" i="1"/>
  <c r="L6" i="1"/>
  <c r="L7" i="1"/>
  <c r="L8" i="1"/>
  <c r="K2" i="1"/>
  <c r="K3" i="1"/>
  <c r="K4" i="1"/>
  <c r="K5" i="1"/>
  <c r="K6" i="1"/>
  <c r="K7" i="1"/>
  <c r="K8" i="1"/>
  <c r="E2" i="1" a="1"/>
  <c r="E2" i="1" s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2" i="1" a="1"/>
  <c r="C2" i="1" s="1"/>
  <c r="A2" i="1" a="1"/>
  <c r="A2" i="1" s="1"/>
  <c r="A3" i="1" a="1"/>
  <c r="A3" i="1" s="1"/>
  <c r="A4" i="1" a="1"/>
  <c r="A4" i="1" s="1"/>
  <c r="A5" i="1" a="1"/>
  <c r="A5" i="1" s="1"/>
  <c r="A6" i="1" a="1"/>
  <c r="A6" i="1" s="1"/>
  <c r="A7" i="1" a="1"/>
  <c r="A7" i="1" s="1"/>
  <c r="A8" i="1" a="1"/>
  <c r="A8" i="1" s="1"/>
</calcChain>
</file>

<file path=xl/sharedStrings.xml><?xml version="1.0" encoding="utf-8"?>
<sst xmlns="http://schemas.openxmlformats.org/spreadsheetml/2006/main" count="131" uniqueCount="40">
  <si>
    <t>ID</t>
  </si>
  <si>
    <t>NOM</t>
  </si>
  <si>
    <t>PRENOM</t>
  </si>
  <si>
    <t>POSTE</t>
  </si>
  <si>
    <t>SERVICE</t>
  </si>
  <si>
    <t>VALJEAN</t>
  </si>
  <si>
    <t>JEAN</t>
  </si>
  <si>
    <t>ADV</t>
  </si>
  <si>
    <t>HUGO</t>
  </si>
  <si>
    <t>VICTOR</t>
  </si>
  <si>
    <t>LOG</t>
  </si>
  <si>
    <t>CHEVALIER</t>
  </si>
  <si>
    <t>MAURICE</t>
  </si>
  <si>
    <t>LACAPELLE</t>
  </si>
  <si>
    <t>DATE</t>
  </si>
  <si>
    <t>TYPE</t>
  </si>
  <si>
    <t>TPS START</t>
  </si>
  <si>
    <t>TPS STOP</t>
  </si>
  <si>
    <t>PAUSE</t>
  </si>
  <si>
    <t>RESULTAT</t>
  </si>
  <si>
    <t>SEM</t>
  </si>
  <si>
    <t>MOIS</t>
  </si>
  <si>
    <t>ANNEE</t>
  </si>
  <si>
    <t>MATRICULE</t>
  </si>
  <si>
    <t>M</t>
  </si>
  <si>
    <t>J</t>
  </si>
  <si>
    <t>21.08.18 17:46</t>
  </si>
  <si>
    <t>RTT.S</t>
  </si>
  <si>
    <t>MAL</t>
  </si>
  <si>
    <t>N</t>
  </si>
  <si>
    <t>FORM</t>
  </si>
  <si>
    <t>S</t>
  </si>
  <si>
    <t>CF</t>
  </si>
  <si>
    <t>PROD</t>
  </si>
  <si>
    <t>LAGAFFE</t>
  </si>
  <si>
    <t>GASTON</t>
  </si>
  <si>
    <t>LURON</t>
  </si>
  <si>
    <t>GAI</t>
  </si>
  <si>
    <t>BIDOCHON</t>
  </si>
  <si>
    <t>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</si>
</sst>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]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4" fontId="1" fillId="2" borderId="5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4" fontId="1" fillId="2" borderId="0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65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3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O21" totalsRowShown="0" headerRowDxfId="29" headerRowBorderDxfId="28" tableBorderDxfId="27">
  <tableColumns count="15">
    <tableColumn id="1" xr3:uid="{00000000-0010-0000-0000-000001000000}" name="ID" dataDxfId="26">
      <calculatedColumnFormula array="1">INDEX(Tableau1[ID],MATCH(Tableau2[[#This Row],[NOM]],Tableau1[NOM],0))</calculatedColumnFormula>
    </tableColumn>
    <tableColumn id="2" xr3:uid="{00000000-0010-0000-0000-000002000000}" name="DATE"/>
    <tableColumn id="3" xr3:uid="{00000000-0010-0000-0000-000003000000}" name="MATRICULE" dataDxfId="25">
      <calculatedColumnFormula array="1">INDEX(Tableau1[MATRICULE],MATCH(Tableau2[[#This Row],[NOM]],Tableau1[NOM],0))</calculatedColumnFormula>
    </tableColumn>
    <tableColumn id="4" xr3:uid="{00000000-0010-0000-0000-000004000000}" name="NOM"/>
    <tableColumn id="5" xr3:uid="{00000000-0010-0000-0000-000005000000}" name="PRENOM" dataDxfId="24">
      <calculatedColumnFormula array="1">INDEX(Tableau1[PRENOM],MATCH(Tableau2[[#This Row],[NOM]],Tableau1[NOM],0))</calculatedColumnFormula>
    </tableColumn>
    <tableColumn id="6" xr3:uid="{00000000-0010-0000-0000-000006000000}" name="TYPE"/>
    <tableColumn id="7" xr3:uid="{00000000-0010-0000-0000-000007000000}" name="TPS START" dataDxfId="23"/>
    <tableColumn id="8" xr3:uid="{00000000-0010-0000-0000-000008000000}" name="TPS STOP" dataDxfId="22"/>
    <tableColumn id="9" xr3:uid="{00000000-0010-0000-0000-000009000000}" name="PAUSE" dataDxfId="21"/>
    <tableColumn id="10" xr3:uid="{00000000-0010-0000-0000-00000A000000}" name="RESULTAT" dataDxfId="20">
      <calculatedColumnFormula>IF(OR(Tableau2[TYPE]="J",Tableau2[TYPE]="form",Tableau2[TYPE]="M",Tableau2[TYPE]="S"),(Tableau2[TPS STOP]-Tableau2[TPS START]-Tableau2[PAUSE]),Tableau2[[#This Row],[TYPE]])</calculatedColumnFormula>
    </tableColumn>
    <tableColumn id="11" xr3:uid="{00000000-0010-0000-0000-00000B000000}" name="SEM" dataDxfId="19">
      <calculatedColumnFormula>WEEKNUM($B2,21)</calculatedColumnFormula>
    </tableColumn>
    <tableColumn id="12" xr3:uid="{00000000-0010-0000-0000-00000C000000}" name="MOIS" dataDxfId="18">
      <calculatedColumnFormula>MONTH(Tableau2[[#This Row],[DATE]])</calculatedColumnFormula>
    </tableColumn>
    <tableColumn id="13" xr3:uid="{00000000-0010-0000-0000-00000D000000}" name="ANNEE" dataDxfId="17">
      <calculatedColumnFormula>YEAR(Tableau2[[#This Row],[DATE]])</calculatedColumnFormula>
    </tableColumn>
    <tableColumn id="14" xr3:uid="{00000000-0010-0000-0000-00000E000000}" name="SERVICE" dataDxfId="16">
      <calculatedColumnFormula array="1">INDEX(Tableau1[SERVICE],MATCH(Tableau2[[#This Row],[NOM]],Tableau1[NOM],0))</calculatedColumnFormula>
    </tableColumn>
    <tableColumn id="15" xr3:uid="{00000000-0010-0000-0000-00000F000000}" name="POSTE" dataDxfId="15">
      <calculatedColumnFormula array="1">INDEX(Tableau1[POSTE],MATCH(Tableau2[[#This Row],[NOM]],Tableau1[NOM],0))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3:G11" totalsRowCount="1" headerRowDxfId="14" dataDxfId="13" totalsRowDxfId="12">
  <tableColumns count="6">
    <tableColumn id="1" xr3:uid="{00000000-0010-0000-0100-000001000000}" name="ID" dataDxfId="11" totalsRowDxfId="5"/>
    <tableColumn id="2" xr3:uid="{00000000-0010-0000-0100-000002000000}" name="NOM" dataDxfId="10" totalsRowDxfId="4"/>
    <tableColumn id="3" xr3:uid="{00000000-0010-0000-0100-000003000000}" name="PRENOM" dataDxfId="9" totalsRowDxfId="3"/>
    <tableColumn id="4" xr3:uid="{00000000-0010-0000-0100-000004000000}" name="POSTE" dataDxfId="8" totalsRowDxfId="2"/>
    <tableColumn id="5" xr3:uid="{00000000-0010-0000-0100-000005000000}" name="SERVICE" dataDxfId="7" totalsRowDxfId="1"/>
    <tableColumn id="6" xr3:uid="{00000000-0010-0000-0100-000006000000}" name="MATRICULE" dataDxfId="6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21"/>
  <sheetViews>
    <sheetView workbookViewId="0">
      <selection activeCell="Q11" sqref="Q11"/>
    </sheetView>
  </sheetViews>
  <sheetFormatPr baseColWidth="10" defaultRowHeight="15" x14ac:dyDescent="0.25"/>
  <cols>
    <col min="3" max="3" width="13.42578125" customWidth="1"/>
    <col min="7" max="7" width="12.140625" customWidth="1"/>
    <col min="10" max="10" width="11.85546875" customWidth="1"/>
  </cols>
  <sheetData>
    <row r="1" spans="1:27" x14ac:dyDescent="0.25">
      <c r="A1" s="5" t="s">
        <v>0</v>
      </c>
      <c r="B1" s="6" t="s">
        <v>14</v>
      </c>
      <c r="C1" s="7" t="s">
        <v>23</v>
      </c>
      <c r="D1" s="7" t="s">
        <v>1</v>
      </c>
      <c r="E1" s="7" t="s">
        <v>2</v>
      </c>
      <c r="F1" s="7" t="s">
        <v>15</v>
      </c>
      <c r="G1" s="8" t="s">
        <v>16</v>
      </c>
      <c r="H1" s="8" t="s">
        <v>17</v>
      </c>
      <c r="I1" s="8" t="s">
        <v>18</v>
      </c>
      <c r="J1" s="7" t="s">
        <v>19</v>
      </c>
      <c r="K1" s="7" t="s">
        <v>20</v>
      </c>
      <c r="L1" s="7" t="s">
        <v>21</v>
      </c>
      <c r="M1" s="9" t="s">
        <v>22</v>
      </c>
      <c r="N1" s="7" t="s">
        <v>4</v>
      </c>
      <c r="O1" s="9" t="s">
        <v>3</v>
      </c>
    </row>
    <row r="2" spans="1:27" x14ac:dyDescent="0.25">
      <c r="A2" s="12">
        <f t="array" ref="A2">INDEX(Tableau1[ID],MATCH(Tableau2[[#This Row],[NOM]],Tableau1[NOM],0))</f>
        <v>1</v>
      </c>
      <c r="B2" s="11">
        <v>43330</v>
      </c>
      <c r="C2" s="12">
        <f t="array" ref="C2">INDEX(Tableau1[MATRICULE],MATCH(Tableau2[[#This Row],[NOM]],Tableau1[NOM],0))</f>
        <v>22215</v>
      </c>
      <c r="D2" s="10" t="s">
        <v>5</v>
      </c>
      <c r="E2" s="10" t="str">
        <f t="array" ref="E2">INDEX(Tableau1[PRENOM],MATCH(Tableau2[[#This Row],[NOM]],Tableau1[NOM],0))</f>
        <v>JEAN</v>
      </c>
      <c r="F2" s="10" t="s">
        <v>24</v>
      </c>
      <c r="G2" s="13">
        <v>0.20486111111111113</v>
      </c>
      <c r="H2" s="13">
        <v>0.54166666666666663</v>
      </c>
      <c r="I2" s="13"/>
      <c r="J2" s="13">
        <f>IF(OR(Tableau2[TYPE]="J",Tableau2[TYPE]="form",Tableau2[TYPE]="M",Tableau2[TYPE]="S"),(Tableau2[TPS STOP]-Tableau2[TPS START]-Tableau2[PAUSE]),Tableau2[[#This Row],[TYPE]])</f>
        <v>0.33680555555555547</v>
      </c>
      <c r="K2" s="10">
        <f t="shared" ref="K2:K8" si="0">WEEKNUM($B2,21)</f>
        <v>33</v>
      </c>
      <c r="L2" s="10">
        <f>MONTH(Tableau2[[#This Row],[DATE]])</f>
        <v>8</v>
      </c>
      <c r="M2" s="10">
        <f>YEAR(Tableau2[[#This Row],[DATE]])</f>
        <v>2018</v>
      </c>
      <c r="N2" s="10" t="str">
        <f t="array" ref="N2">INDEX(Tableau1[SERVICE],MATCH(Tableau2[[#This Row],[NOM]],Tableau1[NOM],0))</f>
        <v>PROD</v>
      </c>
      <c r="O2" s="10" t="str">
        <f t="array" ref="O2">INDEX(Tableau1[POSTE],MATCH(Tableau2[[#This Row],[NOM]],Tableau1[NOM],0))</f>
        <v>M</v>
      </c>
    </row>
    <row r="3" spans="1:27" x14ac:dyDescent="0.25">
      <c r="A3" s="12">
        <f t="array" ref="A3">INDEX(Tableau1[ID],MATCH(Tableau2[[#This Row],[NOM]],Tableau1[NOM],0))</f>
        <v>1</v>
      </c>
      <c r="B3" s="11">
        <v>43331</v>
      </c>
      <c r="C3" s="12">
        <f t="array" ref="C3">INDEX(Tableau1[MATRICULE],MATCH(Tableau2[[#This Row],[NOM]],Tableau1[NOM],0))</f>
        <v>22215</v>
      </c>
      <c r="D3" s="10" t="s">
        <v>5</v>
      </c>
      <c r="E3" s="10" t="str">
        <f t="array" ref="E3">INDEX(Tableau1[PRENOM],MATCH(Tableau2[[#This Row],[NOM]],Tableau1[NOM],0))</f>
        <v>JEAN</v>
      </c>
      <c r="F3" s="10" t="s">
        <v>25</v>
      </c>
      <c r="G3" s="13">
        <v>0.29166666666666669</v>
      </c>
      <c r="H3" s="13">
        <v>0.66666666666666663</v>
      </c>
      <c r="I3" s="13">
        <v>4.1666666666666664E-2</v>
      </c>
      <c r="J3" s="13">
        <f>IF(OR(Tableau2[TYPE]="J",Tableau2[TYPE]="form",Tableau2[TYPE]="M",Tableau2[TYPE]="S"),(Tableau2[TPS STOP]-Tableau2[TPS START]-Tableau2[PAUSE]),Tableau2[[#This Row],[TYPE]])</f>
        <v>0.33333333333333326</v>
      </c>
      <c r="K3" s="10">
        <f t="shared" si="0"/>
        <v>33</v>
      </c>
      <c r="L3" s="10">
        <f>MONTH(Tableau2[[#This Row],[DATE]])</f>
        <v>8</v>
      </c>
      <c r="M3" s="10">
        <f>YEAR(Tableau2[[#This Row],[DATE]])</f>
        <v>2018</v>
      </c>
      <c r="N3" s="10" t="str">
        <f t="array" ref="N3">INDEX(Tableau1[SERVICE],MATCH(Tableau2[[#This Row],[NOM]],Tableau1[NOM],0))</f>
        <v>PROD</v>
      </c>
      <c r="O3" s="10" t="str">
        <f t="array" ref="O3">INDEX(Tableau1[POSTE],MATCH(Tableau2[[#This Row],[NOM]],Tableau1[NOM],0))</f>
        <v>M</v>
      </c>
      <c r="AA3" t="s">
        <v>26</v>
      </c>
    </row>
    <row r="4" spans="1:27" x14ac:dyDescent="0.25">
      <c r="A4" s="12">
        <f t="array" ref="A4">INDEX(Tableau1[ID],MATCH(Tableau2[[#This Row],[NOM]],Tableau1[NOM],0))</f>
        <v>1</v>
      </c>
      <c r="B4" s="11">
        <v>43332</v>
      </c>
      <c r="C4" s="12">
        <f t="array" ref="C4">INDEX(Tableau1[MATRICULE],MATCH(Tableau2[[#This Row],[NOM]],Tableau1[NOM],0))</f>
        <v>22215</v>
      </c>
      <c r="D4" s="10" t="s">
        <v>5</v>
      </c>
      <c r="E4" s="10" t="str">
        <f t="array" ref="E4">INDEX(Tableau1[PRENOM],MATCH(Tableau2[[#This Row],[NOM]],Tableau1[NOM],0))</f>
        <v>JEAN</v>
      </c>
      <c r="F4" s="10" t="s">
        <v>25</v>
      </c>
      <c r="G4" s="13">
        <v>0.29166666666666669</v>
      </c>
      <c r="H4" s="13">
        <v>0.66666666666666663</v>
      </c>
      <c r="I4" s="13">
        <v>4.1666666666666664E-2</v>
      </c>
      <c r="J4" s="13">
        <f>IF(OR(Tableau2[TYPE]="J",Tableau2[TYPE]="form",Tableau2[TYPE]="M",Tableau2[TYPE]="S"),(Tableau2[TPS STOP]-Tableau2[TPS START]-Tableau2[PAUSE]),Tableau2[[#This Row],[TYPE]])</f>
        <v>0.33333333333333326</v>
      </c>
      <c r="K4" s="10">
        <f t="shared" si="0"/>
        <v>34</v>
      </c>
      <c r="L4" s="10">
        <f>MONTH(Tableau2[[#This Row],[DATE]])</f>
        <v>8</v>
      </c>
      <c r="M4" s="10">
        <f>YEAR(Tableau2[[#This Row],[DATE]])</f>
        <v>2018</v>
      </c>
      <c r="N4" s="10" t="str">
        <f t="array" ref="N4">INDEX(Tableau1[SERVICE],MATCH(Tableau2[[#This Row],[NOM]],Tableau1[NOM],0))</f>
        <v>PROD</v>
      </c>
      <c r="O4" s="10" t="str">
        <f t="array" ref="O4">INDEX(Tableau1[POSTE],MATCH(Tableau2[[#This Row],[NOM]],Tableau1[NOM],0))</f>
        <v>M</v>
      </c>
      <c r="AA4" t="s">
        <v>26</v>
      </c>
    </row>
    <row r="5" spans="1:27" x14ac:dyDescent="0.25">
      <c r="A5" s="12">
        <f t="array" ref="A5">INDEX(Tableau1[ID],MATCH(Tableau2[[#This Row],[NOM]],Tableau1[NOM],0))</f>
        <v>2</v>
      </c>
      <c r="B5" s="11">
        <v>43330</v>
      </c>
      <c r="C5" s="12">
        <f t="array" ref="C5">INDEX(Tableau1[MATRICULE],MATCH(Tableau2[[#This Row],[NOM]],Tableau1[NOM],0))</f>
        <v>34875</v>
      </c>
      <c r="D5" s="10" t="s">
        <v>8</v>
      </c>
      <c r="E5" s="10" t="str">
        <f t="array" ref="E5">INDEX(Tableau1[PRENOM],MATCH(Tableau2[[#This Row],[NOM]],Tableau1[NOM],0))</f>
        <v>VICTOR</v>
      </c>
      <c r="F5" s="10" t="s">
        <v>25</v>
      </c>
      <c r="G5" s="13">
        <v>0.29166666666666669</v>
      </c>
      <c r="H5" s="13">
        <v>0.66666666666666663</v>
      </c>
      <c r="I5" s="13">
        <v>4.1666666666666664E-2</v>
      </c>
      <c r="J5" s="13">
        <f>IF(OR(Tableau2[TYPE]="J",Tableau2[TYPE]="form",Tableau2[TYPE]="M",Tableau2[TYPE]="S"),(Tableau2[TPS STOP]-Tableau2[TPS START]-Tableau2[PAUSE]),Tableau2[[#This Row],[TYPE]])</f>
        <v>0.33333333333333326</v>
      </c>
      <c r="K5" s="10">
        <f t="shared" si="0"/>
        <v>33</v>
      </c>
      <c r="L5" s="10">
        <f>MONTH(Tableau2[[#This Row],[DATE]])</f>
        <v>8</v>
      </c>
      <c r="M5" s="10">
        <f>YEAR(Tableau2[[#This Row],[DATE]])</f>
        <v>2018</v>
      </c>
      <c r="N5" s="10" t="str">
        <f t="array" ref="N5">INDEX(Tableau1[SERVICE],MATCH(Tableau2[[#This Row],[NOM]],Tableau1[NOM],0))</f>
        <v>PROD</v>
      </c>
      <c r="O5" s="10" t="str">
        <f t="array" ref="O5">INDEX(Tableau1[POSTE],MATCH(Tableau2[[#This Row],[NOM]],Tableau1[NOM],0))</f>
        <v>S</v>
      </c>
    </row>
    <row r="6" spans="1:27" x14ac:dyDescent="0.25">
      <c r="A6" s="12">
        <f t="array" ref="A6">INDEX(Tableau1[ID],MATCH(Tableau2[[#This Row],[NOM]],Tableau1[NOM],0))</f>
        <v>3</v>
      </c>
      <c r="B6" s="11">
        <v>43330</v>
      </c>
      <c r="C6" s="12">
        <f t="array" ref="C6">INDEX(Tableau1[MATRICULE],MATCH(Tableau2[[#This Row],[NOM]],Tableau1[NOM],0))</f>
        <v>24510</v>
      </c>
      <c r="D6" s="10" t="s">
        <v>11</v>
      </c>
      <c r="E6" s="10" t="str">
        <f t="array" ref="E6">INDEX(Tableau1[PRENOM],MATCH(Tableau2[[#This Row],[NOM]],Tableau1[NOM],0))</f>
        <v>MAURICE</v>
      </c>
      <c r="F6" s="10" t="s">
        <v>25</v>
      </c>
      <c r="G6" s="13">
        <v>0.33333333333333331</v>
      </c>
      <c r="H6" s="13">
        <v>0.66666666666666663</v>
      </c>
      <c r="I6" s="13">
        <v>4.1666666666666664E-2</v>
      </c>
      <c r="J6" s="13">
        <f>IF(OR(Tableau2[TYPE]="J",Tableau2[TYPE]="form",Tableau2[TYPE]="M",Tableau2[TYPE]="S"),(Tableau2[TPS STOP]-Tableau2[TPS START]-Tableau2[PAUSE]),Tableau2[[#This Row],[TYPE]])</f>
        <v>0.29166666666666663</v>
      </c>
      <c r="K6" s="10">
        <f t="shared" si="0"/>
        <v>33</v>
      </c>
      <c r="L6" s="10">
        <f>MONTH(Tableau2[[#This Row],[DATE]])</f>
        <v>8</v>
      </c>
      <c r="M6" s="10">
        <f>YEAR(Tableau2[[#This Row],[DATE]])</f>
        <v>2018</v>
      </c>
      <c r="N6" s="10" t="str">
        <f t="array" ref="N6">INDEX(Tableau1[SERVICE],MATCH(Tableau2[[#This Row],[NOM]],Tableau1[NOM],0))</f>
        <v>PROD</v>
      </c>
      <c r="O6" s="10" t="str">
        <f t="array" ref="O6">INDEX(Tableau1[POSTE],MATCH(Tableau2[[#This Row],[NOM]],Tableau1[NOM],0))</f>
        <v>N</v>
      </c>
    </row>
    <row r="7" spans="1:27" x14ac:dyDescent="0.25">
      <c r="A7" s="12">
        <f t="array" ref="A7">INDEX(Tableau1[ID],MATCH(Tableau2[[#This Row],[NOM]],Tableau1[NOM],0))</f>
        <v>3</v>
      </c>
      <c r="B7" s="11">
        <v>43331</v>
      </c>
      <c r="C7" s="12">
        <f t="array" ref="C7">INDEX(Tableau1[MATRICULE],MATCH(Tableau2[[#This Row],[NOM]],Tableau1[NOM],0))</f>
        <v>24510</v>
      </c>
      <c r="D7" s="10" t="s">
        <v>11</v>
      </c>
      <c r="E7" s="10" t="str">
        <f t="array" ref="E7">INDEX(Tableau1[PRENOM],MATCH(Tableau2[[#This Row],[NOM]],Tableau1[NOM],0))</f>
        <v>MAURICE</v>
      </c>
      <c r="F7" s="10" t="s">
        <v>27</v>
      </c>
      <c r="G7" s="13"/>
      <c r="H7" s="13"/>
      <c r="I7" s="13"/>
      <c r="J7" s="13" t="str">
        <f>IF(OR(Tableau2[TYPE]="J",Tableau2[TYPE]="form",Tableau2[TYPE]="M",Tableau2[TYPE]="S"),(Tableau2[TPS STOP]-Tableau2[TPS START]-Tableau2[PAUSE]),Tableau2[[#This Row],[TYPE]])</f>
        <v>RTT.S</v>
      </c>
      <c r="K7" s="10">
        <f t="shared" si="0"/>
        <v>33</v>
      </c>
      <c r="L7" s="10">
        <f>MONTH(Tableau2[[#This Row],[DATE]])</f>
        <v>8</v>
      </c>
      <c r="M7" s="10">
        <f>YEAR(Tableau2[[#This Row],[DATE]])</f>
        <v>2018</v>
      </c>
      <c r="N7" s="10" t="str">
        <f t="array" ref="N7">INDEX(Tableau1[SERVICE],MATCH(Tableau2[[#This Row],[NOM]],Tableau1[NOM],0))</f>
        <v>PROD</v>
      </c>
      <c r="O7" s="10" t="str">
        <f t="array" ref="O7">INDEX(Tableau1[POSTE],MATCH(Tableau2[[#This Row],[NOM]],Tableau1[NOM],0))</f>
        <v>N</v>
      </c>
    </row>
    <row r="8" spans="1:27" x14ac:dyDescent="0.25">
      <c r="A8" s="12">
        <f t="array" ref="A8">INDEX(Tableau1[ID],MATCH(Tableau2[[#This Row],[NOM]],Tableau1[NOM],0))</f>
        <v>3</v>
      </c>
      <c r="B8" s="11">
        <v>43332</v>
      </c>
      <c r="C8" s="12">
        <f t="array" ref="C8">INDEX(Tableau1[MATRICULE],MATCH(Tableau2[[#This Row],[NOM]],Tableau1[NOM],0))</f>
        <v>24510</v>
      </c>
      <c r="D8" s="10" t="s">
        <v>11</v>
      </c>
      <c r="E8" s="10" t="str">
        <f t="array" ref="E8">INDEX(Tableau1[PRENOM],MATCH(Tableau2[[#This Row],[NOM]],Tableau1[NOM],0))</f>
        <v>MAURICE</v>
      </c>
      <c r="F8" s="10" t="s">
        <v>27</v>
      </c>
      <c r="G8" s="13"/>
      <c r="H8" s="13"/>
      <c r="I8" s="13"/>
      <c r="J8" s="13" t="str">
        <f>IF(OR(Tableau2[TYPE]="J",Tableau2[TYPE]="form",Tableau2[TYPE]="M",Tableau2[TYPE]="S"),(Tableau2[TPS STOP]-Tableau2[TPS START]-Tableau2[PAUSE]),Tableau2[[#This Row],[TYPE]])</f>
        <v>RTT.S</v>
      </c>
      <c r="K8" s="10">
        <f t="shared" si="0"/>
        <v>34</v>
      </c>
      <c r="L8" s="10">
        <f>MONTH(Tableau2[[#This Row],[DATE]])</f>
        <v>8</v>
      </c>
      <c r="M8" s="10">
        <f>YEAR(Tableau2[[#This Row],[DATE]])</f>
        <v>2018</v>
      </c>
      <c r="N8" s="10" t="str">
        <f t="array" ref="N8">INDEX(Tableau1[SERVICE],MATCH(Tableau2[[#This Row],[NOM]],Tableau1[NOM],0))</f>
        <v>PROD</v>
      </c>
      <c r="O8" s="10" t="str">
        <f t="array" ref="O8">INDEX(Tableau1[POSTE],MATCH(Tableau2[[#This Row],[NOM]],Tableau1[NOM],0))</f>
        <v>N</v>
      </c>
    </row>
    <row r="9" spans="1:27" x14ac:dyDescent="0.25">
      <c r="A9" s="12">
        <f t="array" ref="A9">INDEX(Tableau1[ID],MATCH(Tableau2[[#This Row],[NOM]],Tableau1[NOM],0))</f>
        <v>4</v>
      </c>
      <c r="B9" s="11">
        <v>43331</v>
      </c>
      <c r="C9" s="12">
        <f t="array" ref="C9">INDEX(Tableau1[MATRICULE],MATCH(Tableau2[[#This Row],[NOM]],Tableau1[NOM],0))</f>
        <v>28546</v>
      </c>
      <c r="D9" s="10" t="s">
        <v>13</v>
      </c>
      <c r="E9" s="12" t="str">
        <f t="array" ref="E9">INDEX(Tableau1[PRENOM],MATCH(Tableau2[[#This Row],[NOM]],Tableau1[NOM],0))</f>
        <v>MAURICE</v>
      </c>
      <c r="F9" s="10" t="s">
        <v>28</v>
      </c>
      <c r="G9" s="13"/>
      <c r="H9" s="13"/>
      <c r="I9" s="13"/>
      <c r="J9" s="13" t="str">
        <f>IF(OR(Tableau2[TYPE]="J",Tableau2[TYPE]="form",Tableau2[TYPE]="M",Tableau2[TYPE]="S"),(Tableau2[TPS STOP]-Tableau2[TPS START]-Tableau2[PAUSE]),Tableau2[[#This Row],[TYPE]])</f>
        <v>MAL</v>
      </c>
      <c r="K9" s="12">
        <f t="shared" ref="K9:K19" si="1">WEEKNUM($B9,21)</f>
        <v>33</v>
      </c>
      <c r="L9" s="12">
        <f>MONTH(Tableau2[[#This Row],[DATE]])</f>
        <v>8</v>
      </c>
      <c r="M9" s="12">
        <f>YEAR(Tableau2[[#This Row],[DATE]])</f>
        <v>2018</v>
      </c>
      <c r="N9" s="12" t="str">
        <f t="array" ref="N9">INDEX(Tableau1[SERVICE],MATCH(Tableau2[[#This Row],[NOM]],Tableau1[NOM],0))</f>
        <v>LOG</v>
      </c>
      <c r="O9" s="12" t="str">
        <f t="array" ref="O9">INDEX(Tableau1[POSTE],MATCH(Tableau2[[#This Row],[NOM]],Tableau1[NOM],0))</f>
        <v>J</v>
      </c>
    </row>
    <row r="10" spans="1:27" x14ac:dyDescent="0.25">
      <c r="A10" s="12">
        <f t="array" ref="A10">INDEX(Tableau1[ID],MATCH(Tableau2[[#This Row],[NOM]],Tableau1[NOM],0))</f>
        <v>4</v>
      </c>
      <c r="B10" s="11">
        <v>43332</v>
      </c>
      <c r="C10" s="12">
        <f t="array" ref="C10">INDEX(Tableau1[MATRICULE],MATCH(Tableau2[[#This Row],[NOM]],Tableau1[NOM],0))</f>
        <v>28546</v>
      </c>
      <c r="D10" s="10" t="s">
        <v>13</v>
      </c>
      <c r="E10" s="12" t="str">
        <f t="array" ref="E10">INDEX(Tableau1[PRENOM],MATCH(Tableau2[[#This Row],[NOM]],Tableau1[NOM],0))</f>
        <v>MAURICE</v>
      </c>
      <c r="F10" s="10" t="s">
        <v>28</v>
      </c>
      <c r="G10" s="13"/>
      <c r="H10" s="13"/>
      <c r="I10" s="13"/>
      <c r="J10" s="13" t="str">
        <f>IF(OR(Tableau2[TYPE]="J",Tableau2[TYPE]="form",Tableau2[TYPE]="M",Tableau2[TYPE]="S"),(Tableau2[TPS STOP]-Tableau2[TPS START]-Tableau2[PAUSE]),Tableau2[[#This Row],[TYPE]])</f>
        <v>MAL</v>
      </c>
      <c r="K10" s="12">
        <f t="shared" si="1"/>
        <v>34</v>
      </c>
      <c r="L10" s="12">
        <f>MONTH(Tableau2[[#This Row],[DATE]])</f>
        <v>8</v>
      </c>
      <c r="M10" s="12">
        <f>YEAR(Tableau2[[#This Row],[DATE]])</f>
        <v>2018</v>
      </c>
      <c r="N10" s="12" t="str">
        <f t="array" ref="N10">INDEX(Tableau1[SERVICE],MATCH(Tableau2[[#This Row],[NOM]],Tableau1[NOM],0))</f>
        <v>LOG</v>
      </c>
      <c r="O10" s="12" t="str">
        <f t="array" ref="O10">INDEX(Tableau1[POSTE],MATCH(Tableau2[[#This Row],[NOM]],Tableau1[NOM],0))</f>
        <v>J</v>
      </c>
    </row>
    <row r="11" spans="1:27" x14ac:dyDescent="0.25">
      <c r="A11" s="12">
        <f t="array" ref="A11">INDEX(Tableau1[ID],MATCH(Tableau2[[#This Row],[NOM]],Tableau1[NOM],0))</f>
        <v>4</v>
      </c>
      <c r="B11" s="11">
        <v>43333</v>
      </c>
      <c r="C11" s="12">
        <f t="array" ref="C11">INDEX(Tableau1[MATRICULE],MATCH(Tableau2[[#This Row],[NOM]],Tableau1[NOM],0))</f>
        <v>28546</v>
      </c>
      <c r="D11" s="10" t="s">
        <v>13</v>
      </c>
      <c r="E11" s="12" t="str">
        <f t="array" ref="E11">INDEX(Tableau1[PRENOM],MATCH(Tableau2[[#This Row],[NOM]],Tableau1[NOM],0))</f>
        <v>MAURICE</v>
      </c>
      <c r="F11" s="10" t="s">
        <v>28</v>
      </c>
      <c r="G11" s="13"/>
      <c r="H11" s="13"/>
      <c r="I11" s="13"/>
      <c r="J11" s="13" t="str">
        <f>IF(OR(Tableau2[TYPE]="J",Tableau2[TYPE]="form",Tableau2[TYPE]="M",Tableau2[TYPE]="S"),(Tableau2[TPS STOP]-Tableau2[TPS START]-Tableau2[PAUSE]),Tableau2[[#This Row],[TYPE]])</f>
        <v>MAL</v>
      </c>
      <c r="K11" s="12">
        <f t="shared" si="1"/>
        <v>34</v>
      </c>
      <c r="L11" s="12">
        <f>MONTH(Tableau2[[#This Row],[DATE]])</f>
        <v>8</v>
      </c>
      <c r="M11" s="12">
        <f>YEAR(Tableau2[[#This Row],[DATE]])</f>
        <v>2018</v>
      </c>
      <c r="N11" s="12" t="str">
        <f t="array" ref="N11">INDEX(Tableau1[SERVICE],MATCH(Tableau2[[#This Row],[NOM]],Tableau1[NOM],0))</f>
        <v>LOG</v>
      </c>
      <c r="O11" s="12" t="str">
        <f t="array" ref="O11">INDEX(Tableau1[POSTE],MATCH(Tableau2[[#This Row],[NOM]],Tableau1[NOM],0))</f>
        <v>J</v>
      </c>
    </row>
    <row r="12" spans="1:27" x14ac:dyDescent="0.25">
      <c r="A12" s="12">
        <f t="array" ref="A12">INDEX(Tableau1[ID],MATCH(Tableau2[[#This Row],[NOM]],Tableau1[NOM],0))</f>
        <v>4</v>
      </c>
      <c r="B12" s="11">
        <v>43334</v>
      </c>
      <c r="C12" s="12">
        <f t="array" ref="C12">INDEX(Tableau1[MATRICULE],MATCH(Tableau2[[#This Row],[NOM]],Tableau1[NOM],0))</f>
        <v>28546</v>
      </c>
      <c r="D12" s="10" t="s">
        <v>13</v>
      </c>
      <c r="E12" s="12" t="str">
        <f t="array" ref="E12">INDEX(Tableau1[PRENOM],MATCH(Tableau2[[#This Row],[NOM]],Tableau1[NOM],0))</f>
        <v>MAURICE</v>
      </c>
      <c r="F12" s="10" t="s">
        <v>29</v>
      </c>
      <c r="G12" s="13">
        <v>0.87152777777777779</v>
      </c>
      <c r="H12" s="13">
        <v>0.20833333333333334</v>
      </c>
      <c r="I12" s="13"/>
      <c r="J12" s="13" t="str">
        <f>IF(OR(Tableau2[TYPE]="J",Tableau2[TYPE]="form",Tableau2[TYPE]="M",Tableau2[TYPE]="S"),(Tableau2[TPS STOP]-Tableau2[TPS START]-Tableau2[PAUSE]),Tableau2[[#This Row],[TYPE]])</f>
        <v>N</v>
      </c>
      <c r="K12" s="12">
        <f t="shared" si="1"/>
        <v>34</v>
      </c>
      <c r="L12" s="12">
        <f>MONTH(Tableau2[[#This Row],[DATE]])</f>
        <v>8</v>
      </c>
      <c r="M12" s="12">
        <f>YEAR(Tableau2[[#This Row],[DATE]])</f>
        <v>2018</v>
      </c>
      <c r="N12" s="12" t="str">
        <f t="array" ref="N12">INDEX(Tableau1[SERVICE],MATCH(Tableau2[[#This Row],[NOM]],Tableau1[NOM],0))</f>
        <v>LOG</v>
      </c>
      <c r="O12" s="12" t="str">
        <f t="array" ref="O12">INDEX(Tableau1[POSTE],MATCH(Tableau2[[#This Row],[NOM]],Tableau1[NOM],0))</f>
        <v>J</v>
      </c>
    </row>
    <row r="13" spans="1:27" x14ac:dyDescent="0.25">
      <c r="A13" s="12">
        <f t="array" ref="A13">INDEX(Tableau1[ID],MATCH(Tableau2[[#This Row],[NOM]],Tableau1[NOM],0))</f>
        <v>2</v>
      </c>
      <c r="B13" s="11">
        <v>43334</v>
      </c>
      <c r="C13" s="12">
        <f t="array" ref="C13">INDEX(Tableau1[MATRICULE],MATCH(Tableau2[[#This Row],[NOM]],Tableau1[NOM],0))</f>
        <v>34875</v>
      </c>
      <c r="D13" s="10" t="s">
        <v>8</v>
      </c>
      <c r="E13" s="12" t="str">
        <f t="array" ref="E13">INDEX(Tableau1[PRENOM],MATCH(Tableau2[[#This Row],[NOM]],Tableau1[NOM],0))</f>
        <v>VICTOR</v>
      </c>
      <c r="F13" s="10" t="s">
        <v>30</v>
      </c>
      <c r="G13" s="13">
        <v>0.35416666666666669</v>
      </c>
      <c r="H13" s="13">
        <v>0.70833333333333337</v>
      </c>
      <c r="I13" s="13">
        <v>6.25E-2</v>
      </c>
      <c r="J13" s="13">
        <f>IF(OR(Tableau2[TYPE]="J",Tableau2[TYPE]="form",Tableau2[TYPE]="M",Tableau2[TYPE]="S"),(Tableau2[TPS STOP]-Tableau2[TPS START]-Tableau2[PAUSE]),Tableau2[[#This Row],[TYPE]])</f>
        <v>0.29166666666666669</v>
      </c>
      <c r="K13" s="12">
        <f t="shared" si="1"/>
        <v>34</v>
      </c>
      <c r="L13" s="12">
        <f>MONTH(Tableau2[[#This Row],[DATE]])</f>
        <v>8</v>
      </c>
      <c r="M13" s="12">
        <f>YEAR(Tableau2[[#This Row],[DATE]])</f>
        <v>2018</v>
      </c>
      <c r="N13" s="12" t="str">
        <f t="array" ref="N13">INDEX(Tableau1[SERVICE],MATCH(Tableau2[[#This Row],[NOM]],Tableau1[NOM],0))</f>
        <v>PROD</v>
      </c>
      <c r="O13" s="12" t="str">
        <f t="array" ref="O13">INDEX(Tableau1[POSTE],MATCH(Tableau2[[#This Row],[NOM]],Tableau1[NOM],0))</f>
        <v>S</v>
      </c>
    </row>
    <row r="14" spans="1:27" x14ac:dyDescent="0.25">
      <c r="A14" s="12">
        <f t="array" ref="A14">INDEX(Tableau1[ID],MATCH(Tableau2[[#This Row],[NOM]],Tableau1[NOM],0))</f>
        <v>1</v>
      </c>
      <c r="B14" s="11">
        <v>43331</v>
      </c>
      <c r="C14" s="12">
        <f t="array" ref="C14">INDEX(Tableau1[MATRICULE],MATCH(Tableau2[[#This Row],[NOM]],Tableau1[NOM],0))</f>
        <v>22215</v>
      </c>
      <c r="D14" s="10" t="s">
        <v>5</v>
      </c>
      <c r="E14" s="12" t="str">
        <f t="array" ref="E14">INDEX(Tableau1[PRENOM],MATCH(Tableau2[[#This Row],[NOM]],Tableau1[NOM],0))</f>
        <v>JEAN</v>
      </c>
      <c r="F14" s="10" t="s">
        <v>31</v>
      </c>
      <c r="G14" s="13">
        <v>0.53819444444444442</v>
      </c>
      <c r="H14" s="13">
        <v>0.875</v>
      </c>
      <c r="I14" s="13"/>
      <c r="J14" s="13">
        <f>IF(OR(Tableau2[TYPE]="J",Tableau2[TYPE]="form",Tableau2[TYPE]="M",Tableau2[TYPE]="S"),(Tableau2[TPS STOP]-Tableau2[TPS START]-Tableau2[PAUSE]),Tableau2[[#This Row],[TYPE]])</f>
        <v>0.33680555555555558</v>
      </c>
      <c r="K14" s="12">
        <f t="shared" si="1"/>
        <v>33</v>
      </c>
      <c r="L14" s="12">
        <f>MONTH(Tableau2[[#This Row],[DATE]])</f>
        <v>8</v>
      </c>
      <c r="M14" s="12">
        <f>YEAR(Tableau2[[#This Row],[DATE]])</f>
        <v>2018</v>
      </c>
      <c r="N14" s="12" t="str">
        <f t="array" ref="N14">INDEX(Tableau1[SERVICE],MATCH(Tableau2[[#This Row],[NOM]],Tableau1[NOM],0))</f>
        <v>PROD</v>
      </c>
      <c r="O14" s="12" t="str">
        <f t="array" ref="O14">INDEX(Tableau1[POSTE],MATCH(Tableau2[[#This Row],[NOM]],Tableau1[NOM],0))</f>
        <v>M</v>
      </c>
    </row>
    <row r="15" spans="1:27" x14ac:dyDescent="0.25">
      <c r="A15" s="12">
        <f t="array" ref="A15">INDEX(Tableau1[ID],MATCH(Tableau2[[#This Row],[NOM]],Tableau1[NOM],0))</f>
        <v>2</v>
      </c>
      <c r="B15" s="11">
        <v>43334</v>
      </c>
      <c r="C15" s="12">
        <f t="array" ref="C15">INDEX(Tableau1[MATRICULE],MATCH(Tableau2[[#This Row],[NOM]],Tableau1[NOM],0))</f>
        <v>34875</v>
      </c>
      <c r="D15" s="10" t="s">
        <v>8</v>
      </c>
      <c r="E15" s="12" t="str">
        <f t="array" ref="E15">INDEX(Tableau1[PRENOM],MATCH(Tableau2[[#This Row],[NOM]],Tableau1[NOM],0))</f>
        <v>VICTOR</v>
      </c>
      <c r="F15" s="10" t="s">
        <v>32</v>
      </c>
      <c r="G15" s="13"/>
      <c r="H15" s="13"/>
      <c r="I15" s="13"/>
      <c r="J15" s="13" t="str">
        <f>IF(OR(Tableau2[TYPE]="J",Tableau2[TYPE]="form",Tableau2[TYPE]="M",Tableau2[TYPE]="S"),(Tableau2[TPS STOP]-Tableau2[TPS START]-Tableau2[PAUSE]),Tableau2[[#This Row],[TYPE]])</f>
        <v>CF</v>
      </c>
      <c r="K15" s="12">
        <f t="shared" si="1"/>
        <v>34</v>
      </c>
      <c r="L15" s="12">
        <f>MONTH(Tableau2[[#This Row],[DATE]])</f>
        <v>8</v>
      </c>
      <c r="M15" s="12">
        <f>YEAR(Tableau2[[#This Row],[DATE]])</f>
        <v>2018</v>
      </c>
      <c r="N15" s="12" t="str">
        <f t="array" ref="N15">INDEX(Tableau1[SERVICE],MATCH(Tableau2[[#This Row],[NOM]],Tableau1[NOM],0))</f>
        <v>PROD</v>
      </c>
      <c r="O15" s="12" t="str">
        <f t="array" ref="O15">INDEX(Tableau1[POSTE],MATCH(Tableau2[[#This Row],[NOM]],Tableau1[NOM],0))</f>
        <v>S</v>
      </c>
    </row>
    <row r="16" spans="1:27" x14ac:dyDescent="0.25">
      <c r="A16" s="12">
        <f t="array" ref="A16">INDEX(Tableau1[ID],MATCH(Tableau2[[#This Row],[NOM]],Tableau1[NOM],0))</f>
        <v>2</v>
      </c>
      <c r="B16" s="11">
        <v>43335</v>
      </c>
      <c r="C16" s="12">
        <f t="array" ref="C16">INDEX(Tableau1[MATRICULE],MATCH(Tableau2[[#This Row],[NOM]],Tableau1[NOM],0))</f>
        <v>34875</v>
      </c>
      <c r="D16" s="10" t="s">
        <v>8</v>
      </c>
      <c r="E16" s="12" t="str">
        <f t="array" ref="E16">INDEX(Tableau1[PRENOM],MATCH(Tableau2[[#This Row],[NOM]],Tableau1[NOM],0))</f>
        <v>VICTOR</v>
      </c>
      <c r="F16" s="10" t="s">
        <v>32</v>
      </c>
      <c r="G16" s="13"/>
      <c r="H16" s="13"/>
      <c r="I16" s="13"/>
      <c r="J16" s="13" t="str">
        <f>IF(OR(Tableau2[TYPE]="J",Tableau2[TYPE]="form",Tableau2[TYPE]="M",Tableau2[TYPE]="S"),(Tableau2[TPS STOP]-Tableau2[TPS START]-Tableau2[PAUSE]),Tableau2[[#This Row],[TYPE]])</f>
        <v>CF</v>
      </c>
      <c r="K16" s="12">
        <f t="shared" si="1"/>
        <v>34</v>
      </c>
      <c r="L16" s="12">
        <f>MONTH(Tableau2[[#This Row],[DATE]])</f>
        <v>8</v>
      </c>
      <c r="M16" s="12">
        <f>YEAR(Tableau2[[#This Row],[DATE]])</f>
        <v>2018</v>
      </c>
      <c r="N16" s="12" t="str">
        <f t="array" ref="N16">INDEX(Tableau1[SERVICE],MATCH(Tableau2[[#This Row],[NOM]],Tableau1[NOM],0))</f>
        <v>PROD</v>
      </c>
      <c r="O16" s="12" t="str">
        <f t="array" ref="O16">INDEX(Tableau1[POSTE],MATCH(Tableau2[[#This Row],[NOM]],Tableau1[NOM],0))</f>
        <v>S</v>
      </c>
    </row>
    <row r="17" spans="1:15" x14ac:dyDescent="0.25">
      <c r="A17" s="12">
        <f t="array" ref="A17">INDEX(Tableau1[ID],MATCH(Tableau2[[#This Row],[NOM]],Tableau1[NOM],0))</f>
        <v>3</v>
      </c>
      <c r="B17" s="11">
        <v>43334</v>
      </c>
      <c r="C17" s="12">
        <f t="array" ref="C17">INDEX(Tableau1[MATRICULE],MATCH(Tableau2[[#This Row],[NOM]],Tableau1[NOM],0))</f>
        <v>24510</v>
      </c>
      <c r="D17" s="10" t="s">
        <v>11</v>
      </c>
      <c r="E17" s="12" t="str">
        <f t="array" ref="E17">INDEX(Tableau1[PRENOM],MATCH(Tableau2[[#This Row],[NOM]],Tableau1[NOM],0))</f>
        <v>MAURICE</v>
      </c>
      <c r="F17" s="10" t="s">
        <v>24</v>
      </c>
      <c r="G17" s="13">
        <v>0.20486111111111113</v>
      </c>
      <c r="H17" s="13">
        <v>0.54166666666666663</v>
      </c>
      <c r="I17" s="13"/>
      <c r="J17" s="13">
        <f>IF(OR(Tableau2[TYPE]="J",Tableau2[TYPE]="form",Tableau2[TYPE]="M",Tableau2[TYPE]="S"),(Tableau2[TPS STOP]-Tableau2[TPS START]-Tableau2[PAUSE]),Tableau2[[#This Row],[TYPE]])</f>
        <v>0.33680555555555547</v>
      </c>
      <c r="K17" s="12">
        <f t="shared" si="1"/>
        <v>34</v>
      </c>
      <c r="L17" s="12">
        <f>MONTH(Tableau2[[#This Row],[DATE]])</f>
        <v>8</v>
      </c>
      <c r="M17" s="12">
        <f>YEAR(Tableau2[[#This Row],[DATE]])</f>
        <v>2018</v>
      </c>
      <c r="N17" s="12" t="str">
        <f t="array" ref="N17">INDEX(Tableau1[SERVICE],MATCH(Tableau2[[#This Row],[NOM]],Tableau1[NOM],0))</f>
        <v>PROD</v>
      </c>
      <c r="O17" s="12" t="str">
        <f t="array" ref="O17">INDEX(Tableau1[POSTE],MATCH(Tableau2[[#This Row],[NOM]],Tableau1[NOM],0))</f>
        <v>N</v>
      </c>
    </row>
    <row r="18" spans="1:15" x14ac:dyDescent="0.25">
      <c r="A18" s="12">
        <f t="array" ref="A18">INDEX(Tableau1[ID],MATCH(Tableau2[[#This Row],[NOM]],Tableau1[NOM],0))</f>
        <v>3</v>
      </c>
      <c r="B18" s="11">
        <v>43334</v>
      </c>
      <c r="C18" s="12">
        <f t="array" ref="C18">INDEX(Tableau1[MATRICULE],MATCH(Tableau2[[#This Row],[NOM]],Tableau1[NOM],0))</f>
        <v>24510</v>
      </c>
      <c r="D18" s="10" t="s">
        <v>11</v>
      </c>
      <c r="E18" s="12" t="str">
        <f t="array" ref="E18">INDEX(Tableau1[PRENOM],MATCH(Tableau2[[#This Row],[NOM]],Tableau1[NOM],0))</f>
        <v>MAURICE</v>
      </c>
      <c r="F18" s="10" t="s">
        <v>28</v>
      </c>
      <c r="G18" s="13"/>
      <c r="H18" s="13"/>
      <c r="I18" s="13"/>
      <c r="J18" s="13" t="str">
        <f>IF(OR(Tableau2[TYPE]="J",Tableau2[TYPE]="form",Tableau2[TYPE]="M",Tableau2[TYPE]="S"),(Tableau2[TPS STOP]-Tableau2[TPS START]-Tableau2[PAUSE]),Tableau2[[#This Row],[TYPE]])</f>
        <v>MAL</v>
      </c>
      <c r="K18" s="12">
        <f t="shared" si="1"/>
        <v>34</v>
      </c>
      <c r="L18" s="12">
        <f>MONTH(Tableau2[[#This Row],[DATE]])</f>
        <v>8</v>
      </c>
      <c r="M18" s="12">
        <f>YEAR(Tableau2[[#This Row],[DATE]])</f>
        <v>2018</v>
      </c>
      <c r="N18" s="12" t="str">
        <f t="array" ref="N18">INDEX(Tableau1[SERVICE],MATCH(Tableau2[[#This Row],[NOM]],Tableau1[NOM],0))</f>
        <v>PROD</v>
      </c>
      <c r="O18" s="12" t="str">
        <f t="array" ref="O18">INDEX(Tableau1[POSTE],MATCH(Tableau2[[#This Row],[NOM]],Tableau1[NOM],0))</f>
        <v>N</v>
      </c>
    </row>
    <row r="19" spans="1:15" x14ac:dyDescent="0.25">
      <c r="A19" s="12">
        <f t="array" ref="A19">INDEX(Tableau1[ID],MATCH(Tableau2[[#This Row],[NOM]],Tableau1[NOM],0))</f>
        <v>3</v>
      </c>
      <c r="B19" s="11">
        <v>43335</v>
      </c>
      <c r="C19" s="12">
        <f t="array" ref="C19">INDEX(Tableau1[MATRICULE],MATCH(Tableau2[[#This Row],[NOM]],Tableau1[NOM],0))</f>
        <v>24510</v>
      </c>
      <c r="D19" s="10" t="s">
        <v>11</v>
      </c>
      <c r="E19" s="12" t="str">
        <f t="array" ref="E19">INDEX(Tableau1[PRENOM],MATCH(Tableau2[[#This Row],[NOM]],Tableau1[NOM],0))</f>
        <v>MAURICE</v>
      </c>
      <c r="F19" s="10" t="s">
        <v>28</v>
      </c>
      <c r="G19" s="13"/>
      <c r="H19" s="13"/>
      <c r="I19" s="13"/>
      <c r="J19" s="13" t="str">
        <f>IF(OR(Tableau2[TYPE]="J",Tableau2[TYPE]="form",Tableau2[TYPE]="M",Tableau2[TYPE]="S"),(Tableau2[TPS STOP]-Tableau2[TPS START]-Tableau2[PAUSE]),Tableau2[[#This Row],[TYPE]])</f>
        <v>MAL</v>
      </c>
      <c r="K19" s="12">
        <f t="shared" si="1"/>
        <v>34</v>
      </c>
      <c r="L19" s="12">
        <f>MONTH(Tableau2[[#This Row],[DATE]])</f>
        <v>8</v>
      </c>
      <c r="M19" s="12">
        <f>YEAR(Tableau2[[#This Row],[DATE]])</f>
        <v>2018</v>
      </c>
      <c r="N19" s="12" t="str">
        <f t="array" ref="N19">INDEX(Tableau1[SERVICE],MATCH(Tableau2[[#This Row],[NOM]],Tableau1[NOM],0))</f>
        <v>PROD</v>
      </c>
      <c r="O19" s="12" t="str">
        <f t="array" ref="O19">INDEX(Tableau1[POSTE],MATCH(Tableau2[[#This Row],[NOM]],Tableau1[NOM],0))</f>
        <v>N</v>
      </c>
    </row>
    <row r="20" spans="1:15" x14ac:dyDescent="0.25">
      <c r="A20" s="12">
        <f t="array" ref="A20">INDEX(Tableau1[ID],MATCH(Tableau2[[#This Row],[NOM]],Tableau1[NOM],0))</f>
        <v>2</v>
      </c>
      <c r="B20" s="11">
        <v>43301</v>
      </c>
      <c r="C20" s="12">
        <f t="array" ref="C20">INDEX(Tableau1[MATRICULE],MATCH(Tableau2[[#This Row],[NOM]],Tableau1[NOM],0))</f>
        <v>34875</v>
      </c>
      <c r="D20" s="10" t="s">
        <v>8</v>
      </c>
      <c r="E20" s="12" t="str">
        <f t="array" ref="E20">INDEX(Tableau1[PRENOM],MATCH(Tableau2[[#This Row],[NOM]],Tableau1[NOM],0))</f>
        <v>VICTOR</v>
      </c>
      <c r="F20" s="10" t="s">
        <v>25</v>
      </c>
      <c r="G20" s="13">
        <v>0.29166666666666669</v>
      </c>
      <c r="H20" s="13">
        <v>0.66666666666666663</v>
      </c>
      <c r="I20" s="13">
        <v>4.1666666666666664E-2</v>
      </c>
      <c r="J20" s="13">
        <f>IF(OR(Tableau2[TYPE]="J",Tableau2[TYPE]="form",Tableau2[TYPE]="M",Tableau2[TYPE]="S"),(Tableau2[TPS STOP]-Tableau2[TPS START]-Tableau2[PAUSE]),Tableau2[[#This Row],[TYPE]])</f>
        <v>0.33333333333333326</v>
      </c>
      <c r="K20" s="12">
        <f>WEEKNUM($B20,21)</f>
        <v>29</v>
      </c>
      <c r="L20" s="12">
        <f>MONTH(Tableau2[[#This Row],[DATE]])</f>
        <v>7</v>
      </c>
      <c r="M20" s="12">
        <f>YEAR(Tableau2[[#This Row],[DATE]])</f>
        <v>2018</v>
      </c>
      <c r="N20" s="12" t="str">
        <f t="array" ref="N20">INDEX(Tableau1[SERVICE],MATCH(Tableau2[[#This Row],[NOM]],Tableau1[NOM],0))</f>
        <v>PROD</v>
      </c>
      <c r="O20" s="12" t="str">
        <f t="array" ref="O20">INDEX(Tableau1[POSTE],MATCH(Tableau2[[#This Row],[NOM]],Tableau1[NOM],0))</f>
        <v>S</v>
      </c>
    </row>
    <row r="21" spans="1:15" x14ac:dyDescent="0.25">
      <c r="A21" s="12">
        <f t="array" ref="A21">INDEX(Tableau1[ID],MATCH(Tableau2[[#This Row],[NOM]],Tableau1[NOM],0))</f>
        <v>2</v>
      </c>
      <c r="B21" s="11">
        <v>43333</v>
      </c>
      <c r="C21" s="12">
        <f t="array" ref="C21">INDEX(Tableau1[MATRICULE],MATCH(Tableau2[[#This Row],[NOM]],Tableau1[NOM],0))</f>
        <v>34875</v>
      </c>
      <c r="D21" s="10" t="s">
        <v>8</v>
      </c>
      <c r="E21" s="12" t="str">
        <f t="array" ref="E21">INDEX(Tableau1[PRENOM],MATCH(Tableau2[[#This Row],[NOM]],Tableau1[NOM],0))</f>
        <v>VICTOR</v>
      </c>
      <c r="F21" s="10" t="s">
        <v>24</v>
      </c>
      <c r="G21" s="13">
        <v>0.20486111111111113</v>
      </c>
      <c r="H21" s="13">
        <v>0.54166666666666663</v>
      </c>
      <c r="I21" s="13">
        <v>4.1666666666666664E-2</v>
      </c>
      <c r="J21" s="13">
        <f>IF(OR(Tableau2[TYPE]="J",Tableau2[TYPE]="form",Tableau2[TYPE]="M",Tableau2[TYPE]="S"),(Tableau2[TPS STOP]-Tableau2[TPS START]-Tableau2[PAUSE]),Tableau2[[#This Row],[TYPE]])</f>
        <v>0.29513888888888878</v>
      </c>
      <c r="K21" s="12">
        <f>WEEKNUM($B21,21)</f>
        <v>34</v>
      </c>
      <c r="L21" s="12">
        <f>MONTH(Tableau2[[#This Row],[DATE]])</f>
        <v>8</v>
      </c>
      <c r="M21" s="12">
        <f>YEAR(Tableau2[[#This Row],[DATE]])</f>
        <v>2018</v>
      </c>
      <c r="N21" s="12" t="str">
        <f t="array" ref="N21">INDEX(Tableau1[SERVICE],MATCH(Tableau2[[#This Row],[NOM]],Tableau1[NOM],0))</f>
        <v>PROD</v>
      </c>
      <c r="O21" s="12" t="str">
        <f t="array" ref="O21">INDEX(Tableau1[POSTE],MATCH(Tableau2[[#This Row],[NOM]],Tableau1[NOM],0))</f>
        <v>S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G11"/>
  <sheetViews>
    <sheetView workbookViewId="0">
      <selection activeCell="E13" sqref="E13"/>
    </sheetView>
  </sheetViews>
  <sheetFormatPr baseColWidth="10" defaultRowHeight="15" x14ac:dyDescent="0.25"/>
  <cols>
    <col min="2" max="6" width="25.7109375" style="1" customWidth="1"/>
    <col min="7" max="7" width="21.85546875" customWidth="1"/>
  </cols>
  <sheetData>
    <row r="3" spans="2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23</v>
      </c>
    </row>
    <row r="4" spans="2:7" x14ac:dyDescent="0.25">
      <c r="B4" s="1">
        <v>1</v>
      </c>
      <c r="C4" s="1" t="s">
        <v>5</v>
      </c>
      <c r="D4" s="1" t="s">
        <v>6</v>
      </c>
      <c r="E4" s="1" t="s">
        <v>24</v>
      </c>
      <c r="F4" s="1" t="s">
        <v>33</v>
      </c>
      <c r="G4" s="1">
        <v>22215</v>
      </c>
    </row>
    <row r="5" spans="2:7" x14ac:dyDescent="0.25">
      <c r="B5" s="1">
        <v>2</v>
      </c>
      <c r="C5" s="1" t="s">
        <v>8</v>
      </c>
      <c r="D5" s="1" t="s">
        <v>9</v>
      </c>
      <c r="E5" s="1" t="s">
        <v>31</v>
      </c>
      <c r="F5" s="1" t="s">
        <v>33</v>
      </c>
      <c r="G5" s="1">
        <v>34875</v>
      </c>
    </row>
    <row r="6" spans="2:7" x14ac:dyDescent="0.25">
      <c r="B6" s="1">
        <v>3</v>
      </c>
      <c r="C6" s="1" t="s">
        <v>11</v>
      </c>
      <c r="D6" s="1" t="s">
        <v>12</v>
      </c>
      <c r="E6" s="1" t="s">
        <v>29</v>
      </c>
      <c r="F6" s="1" t="s">
        <v>33</v>
      </c>
      <c r="G6" s="1">
        <v>24510</v>
      </c>
    </row>
    <row r="7" spans="2:7" x14ac:dyDescent="0.25">
      <c r="B7" s="1">
        <v>4</v>
      </c>
      <c r="C7" s="1" t="s">
        <v>13</v>
      </c>
      <c r="D7" s="1" t="s">
        <v>12</v>
      </c>
      <c r="E7" s="1" t="s">
        <v>25</v>
      </c>
      <c r="F7" s="1" t="s">
        <v>10</v>
      </c>
      <c r="G7" s="1">
        <v>28546</v>
      </c>
    </row>
    <row r="8" spans="2:7" x14ac:dyDescent="0.25">
      <c r="B8" s="1">
        <v>5</v>
      </c>
      <c r="C8" s="1" t="s">
        <v>34</v>
      </c>
      <c r="D8" s="1" t="s">
        <v>35</v>
      </c>
      <c r="E8" s="1" t="s">
        <v>31</v>
      </c>
      <c r="F8" s="1" t="s">
        <v>33</v>
      </c>
      <c r="G8" s="1">
        <v>24985</v>
      </c>
    </row>
    <row r="9" spans="2:7" x14ac:dyDescent="0.25">
      <c r="B9" s="1">
        <v>6</v>
      </c>
      <c r="C9" s="1" t="s">
        <v>36</v>
      </c>
      <c r="D9" s="1" t="s">
        <v>37</v>
      </c>
      <c r="E9" s="1" t="s">
        <v>24</v>
      </c>
      <c r="F9" s="1" t="s">
        <v>7</v>
      </c>
      <c r="G9" s="1">
        <v>26875</v>
      </c>
    </row>
    <row r="10" spans="2:7" x14ac:dyDescent="0.25">
      <c r="B10" s="1">
        <v>7</v>
      </c>
      <c r="C10" s="1" t="s">
        <v>38</v>
      </c>
      <c r="D10" s="1" t="s">
        <v>39</v>
      </c>
      <c r="E10" s="1" t="s">
        <v>24</v>
      </c>
      <c r="F10" s="1" t="s">
        <v>33</v>
      </c>
      <c r="G10" s="1">
        <v>23874</v>
      </c>
    </row>
    <row r="11" spans="2:7" x14ac:dyDescent="0.25">
      <c r="G11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M8"/>
  <sheetViews>
    <sheetView tabSelected="1" workbookViewId="0">
      <selection activeCell="O6" sqref="O6"/>
    </sheetView>
  </sheetViews>
  <sheetFormatPr baseColWidth="10" defaultRowHeight="15" x14ac:dyDescent="0.25"/>
  <sheetData>
    <row r="1" spans="1:13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23</v>
      </c>
      <c r="H1" s="2" t="s">
        <v>0</v>
      </c>
      <c r="I1" s="3" t="s">
        <v>1</v>
      </c>
      <c r="J1" s="3" t="s">
        <v>2</v>
      </c>
      <c r="K1" s="3" t="s">
        <v>3</v>
      </c>
      <c r="L1" s="3" t="s">
        <v>4</v>
      </c>
      <c r="M1" s="4" t="s">
        <v>23</v>
      </c>
    </row>
    <row r="2" spans="1:13" x14ac:dyDescent="0.25">
      <c r="H2" s="1">
        <v>1</v>
      </c>
      <c r="I2" s="1" t="s">
        <v>5</v>
      </c>
      <c r="J2" s="1" t="s">
        <v>6</v>
      </c>
      <c r="K2" s="1" t="s">
        <v>24</v>
      </c>
      <c r="L2" s="1" t="s">
        <v>33</v>
      </c>
      <c r="M2" s="1">
        <v>22215</v>
      </c>
    </row>
    <row r="3" spans="1:13" x14ac:dyDescent="0.25">
      <c r="H3" s="1">
        <v>2</v>
      </c>
      <c r="I3" s="1" t="s">
        <v>8</v>
      </c>
      <c r="J3" s="1" t="s">
        <v>9</v>
      </c>
      <c r="K3" s="1" t="s">
        <v>31</v>
      </c>
      <c r="L3" s="1" t="s">
        <v>33</v>
      </c>
      <c r="M3" s="1">
        <v>34875</v>
      </c>
    </row>
    <row r="4" spans="1:13" x14ac:dyDescent="0.25">
      <c r="H4" s="1">
        <v>3</v>
      </c>
      <c r="I4" s="1" t="s">
        <v>11</v>
      </c>
      <c r="J4" s="1" t="s">
        <v>12</v>
      </c>
      <c r="K4" s="1" t="s">
        <v>29</v>
      </c>
      <c r="L4" s="1" t="s">
        <v>33</v>
      </c>
      <c r="M4" s="1">
        <v>24510</v>
      </c>
    </row>
    <row r="5" spans="1:13" x14ac:dyDescent="0.25">
      <c r="H5" s="1">
        <v>4</v>
      </c>
      <c r="I5" s="1" t="s">
        <v>13</v>
      </c>
      <c r="J5" s="1" t="s">
        <v>12</v>
      </c>
      <c r="K5" s="1" t="s">
        <v>25</v>
      </c>
      <c r="L5" s="1" t="s">
        <v>10</v>
      </c>
      <c r="M5" s="1">
        <v>28546</v>
      </c>
    </row>
    <row r="6" spans="1:13" x14ac:dyDescent="0.25">
      <c r="H6" s="1">
        <v>5</v>
      </c>
      <c r="I6" s="1" t="s">
        <v>34</v>
      </c>
      <c r="J6" s="1" t="s">
        <v>35</v>
      </c>
      <c r="K6" s="1" t="s">
        <v>31</v>
      </c>
      <c r="L6" s="1" t="s">
        <v>33</v>
      </c>
      <c r="M6" s="1">
        <v>24985</v>
      </c>
    </row>
    <row r="7" spans="1:13" x14ac:dyDescent="0.25">
      <c r="H7" s="1">
        <v>6</v>
      </c>
      <c r="I7" s="1" t="s">
        <v>36</v>
      </c>
      <c r="J7" s="1" t="s">
        <v>37</v>
      </c>
      <c r="K7" s="1" t="s">
        <v>24</v>
      </c>
      <c r="L7" s="1" t="s">
        <v>7</v>
      </c>
      <c r="M7" s="1">
        <v>26875</v>
      </c>
    </row>
    <row r="8" spans="1:13" x14ac:dyDescent="0.25">
      <c r="H8" s="1">
        <v>7</v>
      </c>
      <c r="I8" s="1" t="s">
        <v>38</v>
      </c>
      <c r="J8" s="1" t="s">
        <v>39</v>
      </c>
      <c r="K8" s="1" t="s">
        <v>24</v>
      </c>
      <c r="L8" s="1" t="s">
        <v>33</v>
      </c>
      <c r="M8" s="1">
        <v>23874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DB</vt:lpstr>
      <vt:lpstr>PERSONNEL</vt:lpstr>
      <vt:lpstr>qrypersonnel</vt:lpstr>
      <vt:lpstr>qrypersonnel!Criteres</vt:lpstr>
      <vt:lpstr>qrypersonnel!Extraire</vt:lpstr>
      <vt:lpstr>NOMS</vt:lpstr>
      <vt:lpstr>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ric</cp:lastModifiedBy>
  <dcterms:created xsi:type="dcterms:W3CDTF">2018-08-21T15:15:09Z</dcterms:created>
  <dcterms:modified xsi:type="dcterms:W3CDTF">2018-08-23T20:54:15Z</dcterms:modified>
</cp:coreProperties>
</file>