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HAFIZOU Christopher\Documents\Doc pompier\inter mensuelle 2019\"/>
    </mc:Choice>
  </mc:AlternateContent>
  <xr:revisionPtr revIDLastSave="0" documentId="13_ncr:1_{C85D0554-2BB8-4C7E-88AB-18CFFB5926C3}" xr6:coauthVersionLast="43" xr6:coauthVersionMax="43" xr10:uidLastSave="{00000000-0000-0000-0000-000000000000}"/>
  <bookViews>
    <workbookView xWindow="-108" yWindow="-108" windowWidth="23256" windowHeight="13176" tabRatio="715" xr2:uid="{00000000-000D-0000-FFFF-FFFF00000000}"/>
  </bookViews>
  <sheets>
    <sheet name="Données" sheetId="3" r:id="rId1"/>
    <sheet name="Calcul indemnités mensuelles" sheetId="8" r:id="rId2"/>
    <sheet name="Test sur jour nuit" sheetId="7" state="hidden" r:id="rId3"/>
    <sheet name="Paramètres" sheetId="2" r:id="rId4"/>
    <sheet name="Jours Fériés" sheetId="5" r:id="rId5"/>
    <sheet name="Feuil1" sheetId="9" r:id="rId6"/>
  </sheets>
  <externalReferences>
    <externalReference r:id="rId7"/>
    <externalReference r:id="rId8"/>
  </externalReferences>
  <definedNames>
    <definedName name="_xlnm._FilterDatabase" localSheetId="1" hidden="1">'Calcul indemnités mensuelles'!$A$1:$B$2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réponses">Paramètres!$H$2:$H$4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Z37" i="3" l="1"/>
  <c r="Y37" i="3"/>
  <c r="X37" i="3"/>
  <c r="W37" i="3"/>
  <c r="W30" i="3"/>
  <c r="X45" i="3"/>
  <c r="X44" i="3"/>
  <c r="X42" i="3"/>
  <c r="X43" i="3"/>
  <c r="X40" i="3"/>
  <c r="Y45" i="3" l="1"/>
  <c r="L26" i="3"/>
  <c r="B26" i="3" s="1"/>
  <c r="W26" i="3" s="1"/>
  <c r="M26" i="3"/>
  <c r="L27" i="3"/>
  <c r="B27" i="3" s="1"/>
  <c r="W27" i="3" s="1"/>
  <c r="M27" i="3"/>
  <c r="L28" i="3"/>
  <c r="B28" i="3" s="1"/>
  <c r="W28" i="3" s="1"/>
  <c r="M28" i="3"/>
  <c r="P28" i="3" l="1"/>
  <c r="P27" i="3"/>
  <c r="P26" i="3"/>
  <c r="U26" i="3"/>
  <c r="T26" i="3"/>
  <c r="E26" i="3"/>
  <c r="Q26" i="3"/>
  <c r="U27" i="3"/>
  <c r="T27" i="3"/>
  <c r="U28" i="3"/>
  <c r="E27" i="3"/>
  <c r="Q27" i="3"/>
  <c r="T28" i="3"/>
  <c r="E28" i="3"/>
  <c r="Q28" i="3"/>
  <c r="L11" i="3"/>
  <c r="B11" i="3" s="1"/>
  <c r="W11" i="3" s="1"/>
  <c r="L12" i="3"/>
  <c r="B12" i="3" s="1"/>
  <c r="W12" i="3" s="1"/>
  <c r="L13" i="3"/>
  <c r="B13" i="3" s="1"/>
  <c r="W13" i="3" s="1"/>
  <c r="L14" i="3"/>
  <c r="B14" i="3" s="1"/>
  <c r="W14" i="3" s="1"/>
  <c r="L15" i="3"/>
  <c r="B15" i="3" s="1"/>
  <c r="L16" i="3"/>
  <c r="B16" i="3" s="1"/>
  <c r="W16" i="3" s="1"/>
  <c r="L17" i="3"/>
  <c r="B17" i="3" s="1"/>
  <c r="W17" i="3" s="1"/>
  <c r="L18" i="3"/>
  <c r="B18" i="3" s="1"/>
  <c r="L19" i="3"/>
  <c r="B19" i="3" s="1"/>
  <c r="W19" i="3" s="1"/>
  <c r="L20" i="3"/>
  <c r="B20" i="3" s="1"/>
  <c r="M11" i="3"/>
  <c r="M12" i="3"/>
  <c r="U12" i="3" s="1"/>
  <c r="M13" i="3"/>
  <c r="U13" i="3" s="1"/>
  <c r="M14" i="3"/>
  <c r="M15" i="3"/>
  <c r="M16" i="3"/>
  <c r="U16" i="3" s="1"/>
  <c r="M17" i="3"/>
  <c r="M18" i="3"/>
  <c r="U18" i="3" s="1"/>
  <c r="M19" i="3"/>
  <c r="U19" i="3" s="1"/>
  <c r="M20" i="3"/>
  <c r="U20" i="3" s="1"/>
  <c r="P16" i="3" l="1"/>
  <c r="O26" i="3"/>
  <c r="S26" i="3"/>
  <c r="P20" i="3"/>
  <c r="P19" i="3"/>
  <c r="P18" i="3"/>
  <c r="P17" i="3"/>
  <c r="S28" i="3"/>
  <c r="Z27" i="3"/>
  <c r="S27" i="3"/>
  <c r="Z28" i="3"/>
  <c r="Z26" i="3"/>
  <c r="O28" i="3"/>
  <c r="O27" i="3"/>
  <c r="P15" i="3"/>
  <c r="Q11" i="3"/>
  <c r="P14" i="3"/>
  <c r="P13" i="3"/>
  <c r="P12" i="3"/>
  <c r="P11" i="3"/>
  <c r="T16" i="3"/>
  <c r="S16" i="3" s="1"/>
  <c r="T11" i="3"/>
  <c r="Q14" i="3"/>
  <c r="U17" i="3"/>
  <c r="E15" i="3"/>
  <c r="E19" i="3"/>
  <c r="T12" i="3"/>
  <c r="S12" i="3" s="1"/>
  <c r="T15" i="3"/>
  <c r="Q18" i="3"/>
  <c r="T20" i="3"/>
  <c r="S20" i="3" s="1"/>
  <c r="T13" i="3"/>
  <c r="S13" i="3" s="1"/>
  <c r="Q19" i="3"/>
  <c r="T19" i="3"/>
  <c r="S19" i="3" s="1"/>
  <c r="U15" i="3"/>
  <c r="T18" i="3"/>
  <c r="S18" i="3" s="1"/>
  <c r="Q17" i="3"/>
  <c r="U14" i="3"/>
  <c r="T17" i="3"/>
  <c r="Q16" i="3"/>
  <c r="Q15" i="3"/>
  <c r="U11" i="3"/>
  <c r="T14" i="3"/>
  <c r="Q20" i="3"/>
  <c r="Q13" i="3"/>
  <c r="Q12" i="3"/>
  <c r="E11" i="3"/>
  <c r="E18" i="3"/>
  <c r="E17" i="3"/>
  <c r="E14" i="3"/>
  <c r="E20" i="3"/>
  <c r="E13" i="3"/>
  <c r="E12" i="3"/>
  <c r="E16" i="3"/>
  <c r="B2" i="8"/>
  <c r="O16" i="3" l="1"/>
  <c r="O19" i="3"/>
  <c r="O18" i="3"/>
  <c r="O17" i="3"/>
  <c r="O20" i="3"/>
  <c r="O13" i="3"/>
  <c r="O12" i="3"/>
  <c r="Z15" i="3"/>
  <c r="O11" i="3"/>
  <c r="O14" i="3"/>
  <c r="Z11" i="3"/>
  <c r="S11" i="3"/>
  <c r="S15" i="3"/>
  <c r="S17" i="3"/>
  <c r="S14" i="3"/>
  <c r="Z12" i="3"/>
  <c r="Z17" i="3"/>
  <c r="Z18" i="3"/>
  <c r="Z20" i="3"/>
  <c r="Z13" i="3"/>
  <c r="Z19" i="3"/>
  <c r="O15" i="3"/>
  <c r="Z14" i="3"/>
  <c r="Z16" i="3"/>
  <c r="L21" i="3"/>
  <c r="B21" i="3" s="1"/>
  <c r="M21" i="3"/>
  <c r="U21" i="3" s="1"/>
  <c r="L22" i="3"/>
  <c r="B22" i="3" s="1"/>
  <c r="M22" i="3"/>
  <c r="L23" i="3"/>
  <c r="B23" i="3" s="1"/>
  <c r="M23" i="3"/>
  <c r="L24" i="3"/>
  <c r="B24" i="3" s="1"/>
  <c r="M24" i="3"/>
  <c r="L25" i="3"/>
  <c r="B25" i="3" s="1"/>
  <c r="M25" i="3"/>
  <c r="L29" i="3"/>
  <c r="B29" i="3" s="1"/>
  <c r="W29" i="3" s="1"/>
  <c r="M29" i="3"/>
  <c r="P29" i="3"/>
  <c r="AF30" i="3"/>
  <c r="AF31" i="3" s="1"/>
  <c r="AF32" i="3" s="1"/>
  <c r="AD30" i="3"/>
  <c r="AD31" i="3" s="1"/>
  <c r="AD32" i="3" s="1"/>
  <c r="AC30" i="3"/>
  <c r="AC31" i="3" s="1"/>
  <c r="AC32" i="3" s="1"/>
  <c r="AB30" i="3"/>
  <c r="AS11" i="3"/>
  <c r="AR11" i="3"/>
  <c r="AQ11" i="3"/>
  <c r="AS10" i="3"/>
  <c r="AR10" i="3"/>
  <c r="AQ10" i="3"/>
  <c r="E24" i="3" l="1"/>
  <c r="AT24" i="3" s="1"/>
  <c r="E23" i="3"/>
  <c r="W23" i="3"/>
  <c r="E22" i="3"/>
  <c r="W22" i="3"/>
  <c r="E25" i="3"/>
  <c r="W25" i="3"/>
  <c r="E21" i="3"/>
  <c r="AT21" i="3" s="1"/>
  <c r="W21" i="3"/>
  <c r="AT18" i="3"/>
  <c r="AT15" i="3"/>
  <c r="AT19" i="3"/>
  <c r="P21" i="3"/>
  <c r="P22" i="3"/>
  <c r="P24" i="3"/>
  <c r="P25" i="3"/>
  <c r="P23" i="3"/>
  <c r="AT13" i="3"/>
  <c r="T21" i="3"/>
  <c r="S21" i="3" s="1"/>
  <c r="AT14" i="3"/>
  <c r="AT16" i="3"/>
  <c r="AT23" i="3"/>
  <c r="U23" i="3"/>
  <c r="T22" i="3"/>
  <c r="U24" i="3"/>
  <c r="Q22" i="3"/>
  <c r="U22" i="3"/>
  <c r="Q23" i="3"/>
  <c r="AT22" i="3"/>
  <c r="AT20" i="3"/>
  <c r="Q21" i="3"/>
  <c r="T25" i="3"/>
  <c r="T24" i="3"/>
  <c r="Q24" i="3"/>
  <c r="T23" i="3"/>
  <c r="Q25" i="3"/>
  <c r="U25" i="3"/>
  <c r="AT25" i="3"/>
  <c r="U29" i="3"/>
  <c r="AT12" i="3"/>
  <c r="T29" i="3"/>
  <c r="Q29" i="3"/>
  <c r="O29" i="3" s="1"/>
  <c r="E29" i="3"/>
  <c r="AT29" i="3" s="1"/>
  <c r="AR30" i="3"/>
  <c r="AI30" i="3" s="1"/>
  <c r="AI31" i="3" s="1"/>
  <c r="AI32" i="3" s="1"/>
  <c r="AS30" i="3"/>
  <c r="AK30" i="3" s="1"/>
  <c r="AK31" i="3" s="1"/>
  <c r="AK32" i="3" s="1"/>
  <c r="AB33" i="3"/>
  <c r="AQ30" i="3"/>
  <c r="AG30" i="3" s="1"/>
  <c r="AG31" i="3" s="1"/>
  <c r="AG32" i="3" s="1"/>
  <c r="AB31" i="3"/>
  <c r="AB32" i="3" s="1"/>
  <c r="AI36" i="3"/>
  <c r="AO7" i="3"/>
  <c r="AI5" i="3"/>
  <c r="AB35" i="3" s="1"/>
  <c r="AE35" i="3"/>
  <c r="AC35" i="3"/>
  <c r="L10" i="3"/>
  <c r="B10" i="3" s="1"/>
  <c r="M10" i="3"/>
  <c r="P10" i="3"/>
  <c r="U80" i="9"/>
  <c r="B79" i="9"/>
  <c r="Q74" i="9"/>
  <c r="O74" i="9"/>
  <c r="O75" i="9" s="1"/>
  <c r="O76" i="9" s="1"/>
  <c r="N74" i="9"/>
  <c r="N75" i="9" s="1"/>
  <c r="N76" i="9" s="1"/>
  <c r="M74" i="9"/>
  <c r="AE73" i="9"/>
  <c r="C73" i="9" s="1"/>
  <c r="AD73" i="9"/>
  <c r="AC73" i="9"/>
  <c r="AB73" i="9"/>
  <c r="Z73" i="9"/>
  <c r="Y73" i="9"/>
  <c r="X73" i="9"/>
  <c r="AE72" i="9"/>
  <c r="C72" i="9" s="1"/>
  <c r="AD72" i="9"/>
  <c r="AC72" i="9"/>
  <c r="AB72" i="9"/>
  <c r="Z72" i="9"/>
  <c r="Y72" i="9"/>
  <c r="X72" i="9"/>
  <c r="AE71" i="9"/>
  <c r="C71" i="9" s="1"/>
  <c r="AD71" i="9"/>
  <c r="AC71" i="9"/>
  <c r="AB71" i="9"/>
  <c r="Z71" i="9"/>
  <c r="Y71" i="9"/>
  <c r="X71" i="9"/>
  <c r="AE70" i="9"/>
  <c r="C70" i="9" s="1"/>
  <c r="AD70" i="9"/>
  <c r="AC70" i="9"/>
  <c r="AB70" i="9"/>
  <c r="Z70" i="9"/>
  <c r="Y70" i="9"/>
  <c r="X70" i="9"/>
  <c r="AE69" i="9"/>
  <c r="C69" i="9" s="1"/>
  <c r="AD69" i="9"/>
  <c r="AC69" i="9"/>
  <c r="AB69" i="9"/>
  <c r="Z69" i="9"/>
  <c r="Y69" i="9"/>
  <c r="X69" i="9"/>
  <c r="AE68" i="9"/>
  <c r="C68" i="9" s="1"/>
  <c r="AD68" i="9"/>
  <c r="AC68" i="9"/>
  <c r="AB68" i="9"/>
  <c r="Z68" i="9"/>
  <c r="Y68" i="9"/>
  <c r="X68" i="9"/>
  <c r="AE67" i="9"/>
  <c r="C67" i="9" s="1"/>
  <c r="AD67" i="9"/>
  <c r="AC67" i="9"/>
  <c r="AB67" i="9"/>
  <c r="Z67" i="9"/>
  <c r="Y67" i="9"/>
  <c r="X67" i="9"/>
  <c r="AE66" i="9"/>
  <c r="C66" i="9" s="1"/>
  <c r="AD66" i="9"/>
  <c r="AC66" i="9"/>
  <c r="AB66" i="9"/>
  <c r="Z66" i="9"/>
  <c r="Y66" i="9"/>
  <c r="X66" i="9"/>
  <c r="AE65" i="9"/>
  <c r="C65" i="9" s="1"/>
  <c r="AD65" i="9"/>
  <c r="AC65" i="9"/>
  <c r="AB65" i="9"/>
  <c r="Z65" i="9"/>
  <c r="Y65" i="9"/>
  <c r="X65" i="9"/>
  <c r="AE64" i="9"/>
  <c r="C64" i="9" s="1"/>
  <c r="AD64" i="9"/>
  <c r="AC64" i="9"/>
  <c r="AB64" i="9"/>
  <c r="Z64" i="9"/>
  <c r="Y64" i="9"/>
  <c r="X64" i="9"/>
  <c r="AE63" i="9"/>
  <c r="C63" i="9" s="1"/>
  <c r="AD63" i="9"/>
  <c r="AC63" i="9"/>
  <c r="AB63" i="9"/>
  <c r="Z63" i="9"/>
  <c r="Y63" i="9"/>
  <c r="X63" i="9"/>
  <c r="AE62" i="9"/>
  <c r="C62" i="9" s="1"/>
  <c r="AD62" i="9"/>
  <c r="AC62" i="9"/>
  <c r="AB62" i="9"/>
  <c r="Z62" i="9"/>
  <c r="Y62" i="9"/>
  <c r="X62" i="9"/>
  <c r="AE61" i="9"/>
  <c r="C61" i="9" s="1"/>
  <c r="AD61" i="9"/>
  <c r="AC61" i="9"/>
  <c r="AB61" i="9"/>
  <c r="Z61" i="9"/>
  <c r="Y61" i="9"/>
  <c r="X61" i="9"/>
  <c r="AE60" i="9"/>
  <c r="C60" i="9" s="1"/>
  <c r="AD60" i="9"/>
  <c r="AC60" i="9"/>
  <c r="AB60" i="9"/>
  <c r="Z60" i="9"/>
  <c r="Y60" i="9"/>
  <c r="X60" i="9"/>
  <c r="AE59" i="9"/>
  <c r="C59" i="9" s="1"/>
  <c r="AD59" i="9"/>
  <c r="AC59" i="9"/>
  <c r="AB59" i="9"/>
  <c r="Z59" i="9"/>
  <c r="Y59" i="9"/>
  <c r="X59" i="9"/>
  <c r="AE58" i="9"/>
  <c r="C58" i="9" s="1"/>
  <c r="AD58" i="9"/>
  <c r="AC58" i="9"/>
  <c r="AB58" i="9"/>
  <c r="Z58" i="9"/>
  <c r="Y58" i="9"/>
  <c r="X58" i="9"/>
  <c r="AE57" i="9"/>
  <c r="C57" i="9" s="1"/>
  <c r="AD57" i="9"/>
  <c r="AC57" i="9"/>
  <c r="AB57" i="9"/>
  <c r="Z57" i="9"/>
  <c r="Y57" i="9"/>
  <c r="X57" i="9"/>
  <c r="AE56" i="9"/>
  <c r="C56" i="9" s="1"/>
  <c r="AD56" i="9"/>
  <c r="AC56" i="9"/>
  <c r="AB56" i="9"/>
  <c r="Z56" i="9"/>
  <c r="Y56" i="9"/>
  <c r="X56" i="9"/>
  <c r="AE55" i="9"/>
  <c r="C55" i="9" s="1"/>
  <c r="AD55" i="9"/>
  <c r="AC55" i="9"/>
  <c r="AB55" i="9"/>
  <c r="Z55" i="9"/>
  <c r="Y55" i="9"/>
  <c r="X55" i="9"/>
  <c r="AE54" i="9"/>
  <c r="C54" i="9" s="1"/>
  <c r="AD54" i="9"/>
  <c r="AC54" i="9"/>
  <c r="AB54" i="9"/>
  <c r="Z54" i="9"/>
  <c r="Y54" i="9"/>
  <c r="X54" i="9"/>
  <c r="AE53" i="9"/>
  <c r="C53" i="9" s="1"/>
  <c r="AD53" i="9"/>
  <c r="AC53" i="9"/>
  <c r="AB53" i="9"/>
  <c r="Z53" i="9"/>
  <c r="Y53" i="9"/>
  <c r="X53" i="9"/>
  <c r="AE52" i="9"/>
  <c r="C52" i="9" s="1"/>
  <c r="AD52" i="9"/>
  <c r="AC52" i="9"/>
  <c r="AB52" i="9"/>
  <c r="Z52" i="9"/>
  <c r="Y52" i="9"/>
  <c r="X52" i="9"/>
  <c r="AE51" i="9"/>
  <c r="C51" i="9" s="1"/>
  <c r="AD51" i="9"/>
  <c r="AC51" i="9"/>
  <c r="AB51" i="9"/>
  <c r="Z51" i="9"/>
  <c r="Y51" i="9"/>
  <c r="X51" i="9"/>
  <c r="AE50" i="9"/>
  <c r="C50" i="9" s="1"/>
  <c r="AD50" i="9"/>
  <c r="AC50" i="9"/>
  <c r="AB50" i="9"/>
  <c r="Z50" i="9"/>
  <c r="Y50" i="9"/>
  <c r="X50" i="9"/>
  <c r="AE49" i="9"/>
  <c r="C49" i="9" s="1"/>
  <c r="AD49" i="9"/>
  <c r="AC49" i="9"/>
  <c r="AB49" i="9"/>
  <c r="Z49" i="9"/>
  <c r="Y49" i="9"/>
  <c r="X49" i="9"/>
  <c r="AE48" i="9"/>
  <c r="C48" i="9" s="1"/>
  <c r="AD48" i="9"/>
  <c r="AC48" i="9"/>
  <c r="AB48" i="9"/>
  <c r="Z48" i="9"/>
  <c r="Y48" i="9"/>
  <c r="X48" i="9"/>
  <c r="AE47" i="9"/>
  <c r="C47" i="9" s="1"/>
  <c r="AD47" i="9"/>
  <c r="AC47" i="9"/>
  <c r="AB47" i="9"/>
  <c r="Z47" i="9"/>
  <c r="Y47" i="9"/>
  <c r="X47" i="9"/>
  <c r="AE46" i="9"/>
  <c r="C46" i="9" s="1"/>
  <c r="AD46" i="9"/>
  <c r="AC46" i="9"/>
  <c r="AB46" i="9"/>
  <c r="Z46" i="9"/>
  <c r="Y46" i="9"/>
  <c r="X46" i="9"/>
  <c r="AE45" i="9"/>
  <c r="C45" i="9" s="1"/>
  <c r="AD45" i="9"/>
  <c r="AC45" i="9"/>
  <c r="AB45" i="9"/>
  <c r="Z45" i="9"/>
  <c r="Y45" i="9"/>
  <c r="X45" i="9"/>
  <c r="AE44" i="9"/>
  <c r="C44" i="9" s="1"/>
  <c r="AD44" i="9"/>
  <c r="AC44" i="9"/>
  <c r="AB44" i="9"/>
  <c r="Z44" i="9"/>
  <c r="Y44" i="9"/>
  <c r="X44" i="9"/>
  <c r="AE43" i="9"/>
  <c r="C43" i="9" s="1"/>
  <c r="AD43" i="9"/>
  <c r="AC43" i="9"/>
  <c r="AB43" i="9"/>
  <c r="Z43" i="9"/>
  <c r="Y43" i="9"/>
  <c r="X43" i="9"/>
  <c r="AE42" i="9"/>
  <c r="C42" i="9" s="1"/>
  <c r="AD42" i="9"/>
  <c r="AC42" i="9"/>
  <c r="AB42" i="9"/>
  <c r="Z42" i="9"/>
  <c r="Y42" i="9"/>
  <c r="X42" i="9"/>
  <c r="AE41" i="9"/>
  <c r="C41" i="9" s="1"/>
  <c r="AD41" i="9"/>
  <c r="AC41" i="9"/>
  <c r="AB41" i="9"/>
  <c r="Z41" i="9"/>
  <c r="Y41" i="9"/>
  <c r="X41" i="9"/>
  <c r="AE40" i="9"/>
  <c r="C40" i="9" s="1"/>
  <c r="AD40" i="9"/>
  <c r="AC40" i="9"/>
  <c r="AB40" i="9"/>
  <c r="Z40" i="9"/>
  <c r="Y40" i="9"/>
  <c r="X40" i="9"/>
  <c r="AE39" i="9"/>
  <c r="C39" i="9" s="1"/>
  <c r="AD39" i="9"/>
  <c r="AC39" i="9"/>
  <c r="AB39" i="9"/>
  <c r="Z39" i="9"/>
  <c r="Y39" i="9"/>
  <c r="X39" i="9"/>
  <c r="AE38" i="9"/>
  <c r="C38" i="9" s="1"/>
  <c r="AD38" i="9"/>
  <c r="AC38" i="9"/>
  <c r="AB38" i="9"/>
  <c r="Z38" i="9"/>
  <c r="Y38" i="9"/>
  <c r="X38" i="9"/>
  <c r="AE37" i="9"/>
  <c r="C37" i="9" s="1"/>
  <c r="AD37" i="9"/>
  <c r="AC37" i="9"/>
  <c r="AB37" i="9"/>
  <c r="Z37" i="9"/>
  <c r="Y37" i="9"/>
  <c r="X37" i="9"/>
  <c r="AE36" i="9"/>
  <c r="C36" i="9" s="1"/>
  <c r="AD36" i="9"/>
  <c r="AC36" i="9"/>
  <c r="AB36" i="9"/>
  <c r="Z36" i="9"/>
  <c r="Y36" i="9"/>
  <c r="X36" i="9"/>
  <c r="AE35" i="9"/>
  <c r="C35" i="9" s="1"/>
  <c r="AD35" i="9"/>
  <c r="AC35" i="9"/>
  <c r="AB35" i="9"/>
  <c r="Z35" i="9"/>
  <c r="Y35" i="9"/>
  <c r="X35" i="9"/>
  <c r="AE34" i="9"/>
  <c r="C34" i="9" s="1"/>
  <c r="AD34" i="9"/>
  <c r="AC34" i="9"/>
  <c r="AB34" i="9"/>
  <c r="Z34" i="9"/>
  <c r="Y34" i="9"/>
  <c r="X34" i="9"/>
  <c r="AE33" i="9"/>
  <c r="C33" i="9" s="1"/>
  <c r="AD33" i="9"/>
  <c r="AC33" i="9"/>
  <c r="AB33" i="9"/>
  <c r="Z33" i="9"/>
  <c r="Y33" i="9"/>
  <c r="X33" i="9"/>
  <c r="AE32" i="9"/>
  <c r="C32" i="9" s="1"/>
  <c r="AD32" i="9"/>
  <c r="AC32" i="9"/>
  <c r="AB32" i="9"/>
  <c r="Z32" i="9"/>
  <c r="Y32" i="9"/>
  <c r="X32" i="9"/>
  <c r="AE31" i="9"/>
  <c r="C31" i="9" s="1"/>
  <c r="AD31" i="9"/>
  <c r="AC31" i="9"/>
  <c r="AB31" i="9"/>
  <c r="Z31" i="9"/>
  <c r="Y31" i="9"/>
  <c r="X31" i="9"/>
  <c r="AE30" i="9"/>
  <c r="C30" i="9" s="1"/>
  <c r="AD30" i="9"/>
  <c r="AC30" i="9"/>
  <c r="AB30" i="9"/>
  <c r="Z30" i="9"/>
  <c r="Y30" i="9"/>
  <c r="X30" i="9"/>
  <c r="AE29" i="9"/>
  <c r="C29" i="9" s="1"/>
  <c r="AD29" i="9"/>
  <c r="AC29" i="9"/>
  <c r="AB29" i="9"/>
  <c r="Z29" i="9"/>
  <c r="Y29" i="9"/>
  <c r="X29" i="9"/>
  <c r="AE28" i="9"/>
  <c r="C28" i="9" s="1"/>
  <c r="AD28" i="9"/>
  <c r="AC28" i="9"/>
  <c r="AB28" i="9"/>
  <c r="Z28" i="9"/>
  <c r="Y28" i="9"/>
  <c r="X28" i="9"/>
  <c r="AE27" i="9"/>
  <c r="C27" i="9" s="1"/>
  <c r="AD27" i="9"/>
  <c r="AC27" i="9"/>
  <c r="AB27" i="9"/>
  <c r="Z27" i="9"/>
  <c r="Y27" i="9"/>
  <c r="X27" i="9"/>
  <c r="AE26" i="9"/>
  <c r="C26" i="9" s="1"/>
  <c r="AD26" i="9"/>
  <c r="AC26" i="9"/>
  <c r="AB26" i="9"/>
  <c r="Z26" i="9"/>
  <c r="Y26" i="9"/>
  <c r="X26" i="9"/>
  <c r="AE25" i="9"/>
  <c r="C25" i="9" s="1"/>
  <c r="AD25" i="9"/>
  <c r="AC25" i="9"/>
  <c r="AB25" i="9"/>
  <c r="Z25" i="9"/>
  <c r="Y25" i="9"/>
  <c r="X25" i="9"/>
  <c r="AE24" i="9"/>
  <c r="AD24" i="9"/>
  <c r="AC24" i="9"/>
  <c r="AB24" i="9"/>
  <c r="Z24" i="9"/>
  <c r="Y24" i="9"/>
  <c r="X24" i="9"/>
  <c r="AE23" i="9"/>
  <c r="AD23" i="9"/>
  <c r="AC23" i="9"/>
  <c r="AB23" i="9"/>
  <c r="Z23" i="9"/>
  <c r="Y23" i="9"/>
  <c r="X23" i="9"/>
  <c r="AE22" i="9"/>
  <c r="AD22" i="9"/>
  <c r="AC22" i="9"/>
  <c r="AB22" i="9"/>
  <c r="Z22" i="9"/>
  <c r="Y22" i="9"/>
  <c r="X22" i="9"/>
  <c r="AE21" i="9"/>
  <c r="AD21" i="9"/>
  <c r="AC21" i="9"/>
  <c r="AB21" i="9"/>
  <c r="Z21" i="9"/>
  <c r="Y21" i="9"/>
  <c r="X21" i="9"/>
  <c r="AE20" i="9"/>
  <c r="AD20" i="9"/>
  <c r="AC20" i="9"/>
  <c r="AB20" i="9"/>
  <c r="Z20" i="9"/>
  <c r="Y20" i="9"/>
  <c r="X20" i="9"/>
  <c r="AE19" i="9"/>
  <c r="AD19" i="9"/>
  <c r="AC19" i="9"/>
  <c r="AB19" i="9"/>
  <c r="Z19" i="9"/>
  <c r="Y19" i="9"/>
  <c r="X19" i="9"/>
  <c r="AE18" i="9"/>
  <c r="AD18" i="9"/>
  <c r="AC18" i="9"/>
  <c r="AB18" i="9"/>
  <c r="Z18" i="9"/>
  <c r="Y18" i="9"/>
  <c r="X18" i="9"/>
  <c r="AE17" i="9"/>
  <c r="AD17" i="9"/>
  <c r="AC17" i="9"/>
  <c r="AB17" i="9"/>
  <c r="Z17" i="9"/>
  <c r="Y17" i="9"/>
  <c r="X17" i="9"/>
  <c r="AE16" i="9"/>
  <c r="AD16" i="9"/>
  <c r="AC16" i="9"/>
  <c r="AB16" i="9"/>
  <c r="Z16" i="9"/>
  <c r="Y16" i="9"/>
  <c r="X16" i="9"/>
  <c r="AE15" i="9"/>
  <c r="AD15" i="9"/>
  <c r="AC15" i="9"/>
  <c r="AB15" i="9"/>
  <c r="Z15" i="9"/>
  <c r="Y15" i="9"/>
  <c r="X15" i="9"/>
  <c r="AE14" i="9"/>
  <c r="AD14" i="9"/>
  <c r="AC14" i="9"/>
  <c r="AB14" i="9"/>
  <c r="Z14" i="9"/>
  <c r="Y14" i="9"/>
  <c r="X14" i="9"/>
  <c r="AE13" i="9"/>
  <c r="AD13" i="9"/>
  <c r="AC13" i="9"/>
  <c r="AB13" i="9"/>
  <c r="Z13" i="9"/>
  <c r="Y13" i="9"/>
  <c r="X13" i="9"/>
  <c r="AE12" i="9"/>
  <c r="AD12" i="9"/>
  <c r="AC12" i="9"/>
  <c r="AB12" i="9"/>
  <c r="Z12" i="9"/>
  <c r="Y12" i="9"/>
  <c r="X12" i="9"/>
  <c r="AE11" i="9"/>
  <c r="AD11" i="9"/>
  <c r="AC11" i="9"/>
  <c r="AB11" i="9"/>
  <c r="Z11" i="9"/>
  <c r="Y11" i="9"/>
  <c r="X11" i="9"/>
  <c r="AE10" i="9"/>
  <c r="AD10" i="9"/>
  <c r="AC10" i="9"/>
  <c r="AB10" i="9"/>
  <c r="Z10" i="9"/>
  <c r="Y10" i="9"/>
  <c r="X10" i="9"/>
  <c r="V7" i="9"/>
  <c r="R5" i="9"/>
  <c r="N79" i="9" s="1"/>
  <c r="N5" i="9"/>
  <c r="I5" i="9"/>
  <c r="Q79" i="9" s="1"/>
  <c r="C5" i="9"/>
  <c r="O79" i="9" s="1"/>
  <c r="V26" i="3" l="1"/>
  <c r="V28" i="3"/>
  <c r="V27" i="3"/>
  <c r="V15" i="3"/>
  <c r="V19" i="3"/>
  <c r="V11" i="3"/>
  <c r="V13" i="3"/>
  <c r="V17" i="3"/>
  <c r="V20" i="3"/>
  <c r="V12" i="3"/>
  <c r="V14" i="3"/>
  <c r="V16" i="3"/>
  <c r="V18" i="3"/>
  <c r="O25" i="3"/>
  <c r="AA33" i="9"/>
  <c r="AA13" i="9"/>
  <c r="AA19" i="9"/>
  <c r="AA46" i="9"/>
  <c r="AA17" i="9"/>
  <c r="O23" i="3"/>
  <c r="AA21" i="9"/>
  <c r="AA42" i="9"/>
  <c r="AA41" i="9"/>
  <c r="AA68" i="9"/>
  <c r="E10" i="3"/>
  <c r="E33" i="3" s="1"/>
  <c r="AA30" i="9"/>
  <c r="AA25" i="9"/>
  <c r="AA26" i="9"/>
  <c r="AA27" i="9"/>
  <c r="AA29" i="9"/>
  <c r="AA44" i="9"/>
  <c r="AA39" i="9"/>
  <c r="AA38" i="9"/>
  <c r="AA35" i="9"/>
  <c r="AA37" i="9"/>
  <c r="AA34" i="9"/>
  <c r="AA50" i="9"/>
  <c r="AA73" i="9"/>
  <c r="AA31" i="9"/>
  <c r="AA11" i="9"/>
  <c r="AN14" i="3"/>
  <c r="AN13" i="3"/>
  <c r="S25" i="3"/>
  <c r="AN16" i="3"/>
  <c r="S24" i="3"/>
  <c r="AN15" i="3"/>
  <c r="S22" i="3"/>
  <c r="Z23" i="3"/>
  <c r="AN23" i="3" s="1"/>
  <c r="Z24" i="3"/>
  <c r="AN24" i="3" s="1"/>
  <c r="Z22" i="3"/>
  <c r="AN22" i="3" s="1"/>
  <c r="Z21" i="3"/>
  <c r="AN21" i="3" s="1"/>
  <c r="O22" i="3"/>
  <c r="O21" i="3"/>
  <c r="AN20" i="3"/>
  <c r="AN19" i="3"/>
  <c r="V22" i="3"/>
  <c r="V21" i="3"/>
  <c r="AN18" i="3"/>
  <c r="O24" i="3"/>
  <c r="V24" i="3"/>
  <c r="V23" i="3"/>
  <c r="S23" i="3"/>
  <c r="Z25" i="3"/>
  <c r="AN25" i="3" s="1"/>
  <c r="V25" i="3"/>
  <c r="S29" i="3"/>
  <c r="AN12" i="3"/>
  <c r="Z29" i="3"/>
  <c r="AN29" i="3" s="1"/>
  <c r="V29" i="3"/>
  <c r="AF33" i="3"/>
  <c r="AQ33" i="3"/>
  <c r="AA52" i="9"/>
  <c r="AA61" i="9"/>
  <c r="M77" i="9"/>
  <c r="AA62" i="9"/>
  <c r="AA56" i="9"/>
  <c r="AA67" i="9"/>
  <c r="AA57" i="9"/>
  <c r="X74" i="9"/>
  <c r="F74" i="9" s="1"/>
  <c r="AA54" i="9"/>
  <c r="AA60" i="9"/>
  <c r="AA65" i="9"/>
  <c r="Y74" i="9"/>
  <c r="H74" i="9" s="1"/>
  <c r="H75" i="9" s="1"/>
  <c r="H76" i="9" s="1"/>
  <c r="AA18" i="9"/>
  <c r="AA55" i="9"/>
  <c r="AA70" i="9"/>
  <c r="AA71" i="9"/>
  <c r="AA16" i="9"/>
  <c r="AA24" i="9"/>
  <c r="AA66" i="9"/>
  <c r="AA32" i="9"/>
  <c r="AA15" i="9"/>
  <c r="AA23" i="9"/>
  <c r="Z74" i="9"/>
  <c r="J74" i="9" s="1"/>
  <c r="J75" i="9" s="1"/>
  <c r="J76" i="9" s="1"/>
  <c r="AA28" i="9"/>
  <c r="AA36" i="9"/>
  <c r="AA72" i="9"/>
  <c r="AB74" i="9"/>
  <c r="R74" i="9" s="1"/>
  <c r="R75" i="9" s="1"/>
  <c r="R76" i="9" s="1"/>
  <c r="AD74" i="9"/>
  <c r="V74" i="9" s="1"/>
  <c r="V75" i="9" s="1"/>
  <c r="V76" i="9" s="1"/>
  <c r="AA14" i="9"/>
  <c r="AA22" i="9"/>
  <c r="AA40" i="9"/>
  <c r="AA43" i="9"/>
  <c r="AA45" i="9"/>
  <c r="AA58" i="9"/>
  <c r="AA63" i="9"/>
  <c r="AA47" i="9"/>
  <c r="AA49" i="9"/>
  <c r="AA64" i="9"/>
  <c r="AA69" i="9"/>
  <c r="AC74" i="9"/>
  <c r="T74" i="9" s="1"/>
  <c r="T75" i="9" s="1"/>
  <c r="T76" i="9" s="1"/>
  <c r="AE78" i="9"/>
  <c r="AA12" i="9"/>
  <c r="AA20" i="9"/>
  <c r="AA48" i="9"/>
  <c r="AA51" i="9"/>
  <c r="AA53" i="9"/>
  <c r="AA59" i="9"/>
  <c r="Q10" i="3"/>
  <c r="O10" i="3" s="1"/>
  <c r="V10" i="3"/>
  <c r="T10" i="3"/>
  <c r="Z10" i="3"/>
  <c r="Y10" i="3"/>
  <c r="U10" i="3"/>
  <c r="AT11" i="3"/>
  <c r="X10" i="3"/>
  <c r="M75" i="9"/>
  <c r="M76" i="9" s="1"/>
  <c r="Q75" i="9"/>
  <c r="Q76" i="9" s="1"/>
  <c r="AA10" i="9"/>
  <c r="AM10" i="3" l="1"/>
  <c r="AN10" i="3"/>
  <c r="AT10" i="3"/>
  <c r="AS34" i="3" s="1"/>
  <c r="I2" i="8"/>
  <c r="AO10" i="3"/>
  <c r="AB77" i="9"/>
  <c r="X77" i="9"/>
  <c r="AA74" i="9"/>
  <c r="S10" i="3"/>
  <c r="G2" i="8"/>
  <c r="H2" i="8" s="1"/>
  <c r="Q2" i="8" s="1"/>
  <c r="Q77" i="9"/>
  <c r="F75" i="9"/>
  <c r="F76" i="9" s="1"/>
  <c r="F77" i="9"/>
  <c r="C74" i="9" s="1"/>
  <c r="AP10" i="3" l="1"/>
  <c r="X78" i="9"/>
  <c r="Z30" i="3"/>
  <c r="AN11" i="3"/>
  <c r="AN30" i="3" s="1"/>
  <c r="C75" i="9"/>
  <c r="C76" i="9" s="1"/>
  <c r="C77" i="9"/>
  <c r="Z31" i="3" l="1"/>
  <c r="Z32" i="3" s="1"/>
  <c r="B41" i="2"/>
  <c r="B40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" i="2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C3" i="7" l="1"/>
  <c r="C2" i="7"/>
  <c r="D2" i="5" l="1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H8" i="5" l="1"/>
  <c r="O8" i="5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R14" i="3" l="1"/>
  <c r="R13" i="3"/>
  <c r="R12" i="3"/>
  <c r="R11" i="3"/>
  <c r="R19" i="3"/>
  <c r="B8" i="5"/>
  <c r="B4" i="5"/>
  <c r="N28" i="3" s="1"/>
  <c r="B7" i="5"/>
  <c r="N20" i="3" s="1"/>
  <c r="R15" i="3" l="1"/>
  <c r="R28" i="3"/>
  <c r="N19" i="3"/>
  <c r="Y19" i="3" s="1"/>
  <c r="R17" i="3"/>
  <c r="N11" i="3"/>
  <c r="X11" i="3" s="1"/>
  <c r="N16" i="3"/>
  <c r="N17" i="3"/>
  <c r="R20" i="3"/>
  <c r="R27" i="3"/>
  <c r="N27" i="3"/>
  <c r="N12" i="3"/>
  <c r="X12" i="3" s="1"/>
  <c r="R16" i="3"/>
  <c r="R18" i="3"/>
  <c r="N18" i="3"/>
  <c r="N15" i="3"/>
  <c r="N26" i="3"/>
  <c r="R26" i="3"/>
  <c r="N13" i="3"/>
  <c r="Y13" i="3" s="1"/>
  <c r="N14" i="3"/>
  <c r="Y14" i="3" s="1"/>
  <c r="N23" i="3"/>
  <c r="N24" i="3"/>
  <c r="R23" i="3"/>
  <c r="N21" i="3"/>
  <c r="N25" i="3"/>
  <c r="N10" i="3"/>
  <c r="R29" i="3"/>
  <c r="R10" i="3"/>
  <c r="R22" i="3"/>
  <c r="N29" i="3"/>
  <c r="R21" i="3"/>
  <c r="R25" i="3"/>
  <c r="R24" i="3"/>
  <c r="N22" i="3"/>
  <c r="X13" i="3" l="1"/>
  <c r="AM13" i="3" s="1"/>
  <c r="Y12" i="3"/>
  <c r="AO12" i="3" s="1"/>
  <c r="X14" i="3"/>
  <c r="AM14" i="3" s="1"/>
  <c r="Y11" i="3"/>
  <c r="X19" i="3"/>
  <c r="X16" i="3"/>
  <c r="AM16" i="3" s="1"/>
  <c r="Y16" i="3"/>
  <c r="X27" i="3"/>
  <c r="Y27" i="3"/>
  <c r="X28" i="3"/>
  <c r="Y28" i="3"/>
  <c r="X18" i="3"/>
  <c r="AM18" i="3" s="1"/>
  <c r="Y18" i="3"/>
  <c r="AO18" i="3" s="1"/>
  <c r="Y20" i="3"/>
  <c r="AO20" i="3" s="1"/>
  <c r="X20" i="3"/>
  <c r="AM20" i="3" s="1"/>
  <c r="Y26" i="3"/>
  <c r="X26" i="3"/>
  <c r="Y17" i="3"/>
  <c r="X17" i="3"/>
  <c r="Y15" i="3"/>
  <c r="AO15" i="3" s="1"/>
  <c r="X15" i="3"/>
  <c r="AM15" i="3" s="1"/>
  <c r="AO19" i="3"/>
  <c r="AO13" i="3"/>
  <c r="Y25" i="3"/>
  <c r="AO25" i="3" s="1"/>
  <c r="X25" i="3"/>
  <c r="X23" i="3"/>
  <c r="AM23" i="3" s="1"/>
  <c r="Y23" i="3"/>
  <c r="AO23" i="3" s="1"/>
  <c r="Y22" i="3"/>
  <c r="AO22" i="3" s="1"/>
  <c r="X22" i="3"/>
  <c r="AM22" i="3" s="1"/>
  <c r="X29" i="3"/>
  <c r="AM29" i="3" s="1"/>
  <c r="Y29" i="3"/>
  <c r="AO29" i="3" s="1"/>
  <c r="X21" i="3"/>
  <c r="Y21" i="3"/>
  <c r="AO21" i="3" s="1"/>
  <c r="AM12" i="3"/>
  <c r="Y24" i="3"/>
  <c r="AO24" i="3" s="1"/>
  <c r="X24" i="3"/>
  <c r="AM24" i="3" s="1"/>
  <c r="AO14" i="3"/>
  <c r="W18" i="3" l="1"/>
  <c r="W20" i="3"/>
  <c r="W24" i="3"/>
  <c r="W10" i="3"/>
  <c r="W15" i="3"/>
  <c r="AO16" i="3"/>
  <c r="X41" i="3"/>
  <c r="AM19" i="3"/>
  <c r="AM25" i="3"/>
  <c r="AM21" i="3"/>
  <c r="E2" i="8"/>
  <c r="F2" i="8" s="1"/>
  <c r="P2" i="8" s="1"/>
  <c r="AO11" i="3"/>
  <c r="Y30" i="3"/>
  <c r="Y31" i="3" s="1"/>
  <c r="Y32" i="3" s="1"/>
  <c r="C2" i="8"/>
  <c r="X30" i="3"/>
  <c r="AM11" i="3"/>
  <c r="AO30" i="3" l="1"/>
  <c r="L2" i="8"/>
  <c r="R2" i="8" s="1"/>
  <c r="D2" i="8"/>
  <c r="O2" i="8" s="1"/>
  <c r="J2" i="8"/>
  <c r="K2" i="8" s="1"/>
  <c r="AP11" i="3"/>
  <c r="AP30" i="3" s="1"/>
  <c r="AM30" i="3"/>
  <c r="X31" i="3"/>
  <c r="X32" i="3" s="1"/>
  <c r="X33" i="3"/>
  <c r="AM33" i="3" l="1"/>
  <c r="AL34" i="3" s="1"/>
  <c r="U2" i="8"/>
  <c r="M2" i="8"/>
  <c r="N2" i="8" s="1"/>
  <c r="W31" i="3" l="1"/>
  <c r="W32" i="3" s="1"/>
  <c r="V37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L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M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HAFIZOU Christopher</author>
    <author>Auteur</author>
  </authors>
  <commentList>
    <comment ref="E1" authorId="0" shapeId="0" xr:uid="{D323F31D-4F07-4936-A39B-AAA080DF54A4}">
      <text>
        <r>
          <rPr>
            <b/>
            <sz val="9"/>
            <color indexed="81"/>
            <rFont val="Tahoma"/>
            <family val="2"/>
          </rPr>
          <t>formule pour arrondi &gt; (15,30,45…)
=SI(E5=0;0;ARRONDI.SUP(E5*4*24+1/60/24;0)/4/24)</t>
        </r>
      </text>
    </comment>
    <comment ref="S3" authorId="0" shapeId="0" xr:uid="{64A27AB4-EC8F-4220-9ED1-D6DAAF33CFC5}">
      <text>
        <r>
          <rPr>
            <b/>
            <sz val="9"/>
            <color indexed="81"/>
            <rFont val="Tahoma"/>
            <family val="2"/>
          </rPr>
          <t>diff due à l'erreur de saisie sur relevé des horaires en caserne</t>
        </r>
      </text>
    </comment>
    <comment ref="L10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mettre 29:32
=297,45€ similaire € perçue
</t>
        </r>
      </text>
    </comment>
    <comment ref="S10" authorId="0" shapeId="0" xr:uid="{3E3D2901-D588-45D5-B8CA-4A0D84C0E86A}">
      <text>
        <r>
          <rPr>
            <b/>
            <sz val="9"/>
            <color indexed="81"/>
            <rFont val="Tahoma"/>
            <family val="2"/>
          </rPr>
          <t>diff due à l'erreur de saisie sur relevé des horaires en caserne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<sst xmlns="http://schemas.openxmlformats.org/spreadsheetml/2006/main" count="246" uniqueCount="161">
  <si>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</si>
  <si>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</si>
  <si>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</si>
  <si>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</si>
  <si>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</si>
  <si>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</si>
  <si>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</si>
  <si>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</si>
  <si>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</si>
  <si>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</si>
  <si>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</si>
  <si>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</si>
  <si>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interv. dim ou férié</t>
  </si>
  <si>
    <t>Durée interv. nuit</t>
  </si>
  <si>
    <t>Durée interv. jour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</si>
  <si>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</si>
  <si>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</si>
  <si>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</si>
  <si>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</si>
  <si>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</si>
  <si>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</si>
  <si>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</si>
  <si>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</si>
  <si>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</si>
  <si>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</si>
  <si>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</si>
  <si>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</si>
  <si>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</si>
  <si>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</si>
  <si>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</si>
  <si>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</si>
  <si>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</si>
  <si>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</si>
  <si>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</si>
  <si>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</si>
  <si>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</si>
  <si>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</si>
  <si>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</si>
  <si>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Garde / Interv.</t>
  </si>
  <si>
    <t>Total</t>
  </si>
  <si>
    <t>Année</t>
  </si>
  <si>
    <t>Mois</t>
  </si>
  <si>
    <t>indemnités sans inter</t>
  </si>
  <si>
    <t>indemnités inter dim/jr ferié</t>
  </si>
  <si>
    <t>indemnités inter Jr</t>
  </si>
  <si>
    <t>Indémnités inter. Nuit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</si>
  <si>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</si>
  <si>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</si>
  <si>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</si>
  <si>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</si>
  <si>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</si>
  <si>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</si>
  <si>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</si>
  <si>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</si>
  <si>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</si>
  <si>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</si>
  <si>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Motifs Départ</t>
  </si>
  <si>
    <t>Malade</t>
  </si>
  <si>
    <t>Chute</t>
  </si>
  <si>
    <t>Brûlure</t>
  </si>
  <si>
    <t>Détres.Respi</t>
  </si>
  <si>
    <t>Heures</t>
  </si>
  <si>
    <t>Arrondi</t>
  </si>
  <si>
    <t>budget annuel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</si>
  <si>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</si>
  <si>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</si>
  <si>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</si>
  <si>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</si>
  <si>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</si>
  <si>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</si>
  <si>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</si>
  <si>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</si>
  <si>
    <t>&gt;24h</t>
  </si>
  <si>
    <t xml:space="preserve">Oui </t>
  </si>
  <si>
    <t>Réponses</t>
  </si>
  <si>
    <t>total</t>
  </si>
  <si>
    <t>Total durée inter / +arrondi</t>
  </si>
  <si>
    <t>Sapeur</t>
  </si>
  <si>
    <t>Formation</t>
  </si>
  <si>
    <t>Indem. Réél perçue</t>
  </si>
  <si>
    <t>GARDE CIS</t>
  </si>
  <si>
    <t>Indemnités</t>
  </si>
  <si>
    <t>Période :</t>
  </si>
  <si>
    <t xml:space="preserve">FICHE INDIVIDUELLE D'ACTIVITE MENSUELLE </t>
  </si>
  <si>
    <t>SAPEUR POMPIER VOLONTAIRE CONCERNE</t>
  </si>
  <si>
    <t>NOM =&gt; (7)</t>
  </si>
  <si>
    <t>Prénom(s)</t>
  </si>
  <si>
    <t>Matricule</t>
  </si>
  <si>
    <t>Grade</t>
  </si>
  <si>
    <t>CIS d'origine (7)</t>
  </si>
  <si>
    <t>Interventions</t>
  </si>
  <si>
    <t>3924 (0)</t>
  </si>
  <si>
    <t>3925 (0)</t>
  </si>
  <si>
    <t>3926 (1)</t>
  </si>
  <si>
    <t>3927 (2)</t>
  </si>
  <si>
    <t>3928 (3)</t>
  </si>
  <si>
    <t>3929 (4)</t>
  </si>
  <si>
    <t>3930 (5)</t>
  </si>
  <si>
    <t>Date - horaires</t>
  </si>
  <si>
    <t xml:space="preserve"> de jour
07h00 à 22h00</t>
  </si>
  <si>
    <t xml:space="preserve"> de nuit
22h00 à 07h00</t>
  </si>
  <si>
    <t>Dimanche &amp; Jours fériés</t>
  </si>
  <si>
    <t>Formateur (4)</t>
  </si>
  <si>
    <t>Jury (4)</t>
  </si>
  <si>
    <t>Manoeuvrant (4)</t>
  </si>
  <si>
    <t>Service de sécurité (6)</t>
  </si>
  <si>
    <t>Réunion
Tâches Technico-administratives (4)</t>
  </si>
  <si>
    <t>Astreinte à domicile</t>
  </si>
  <si>
    <t>Jour / heure (début)</t>
  </si>
  <si>
    <t>Garde postée</t>
  </si>
  <si>
    <t>Heure départ</t>
  </si>
  <si>
    <t>Heure retour</t>
  </si>
  <si>
    <t>Heure Départ</t>
  </si>
  <si>
    <t>Heure Retour</t>
  </si>
  <si>
    <t>Nombre d'heures</t>
  </si>
  <si>
    <t>Nb heures</t>
  </si>
  <si>
    <t>inter jr</t>
  </si>
  <si>
    <t>inter nuit</t>
  </si>
  <si>
    <t>Di J Fr</t>
  </si>
  <si>
    <t>Sécu</t>
  </si>
  <si>
    <t>Reé</t>
  </si>
  <si>
    <t>Astr</t>
  </si>
  <si>
    <t>Convertion Numérique</t>
  </si>
  <si>
    <t>Total heures du mois</t>
  </si>
  <si>
    <t>Nous soussignés(ées), certifions l'exactitude à tous égards des renseignements inscrits sur cette fiche récapitulative.</t>
  </si>
  <si>
    <t>Fait le</t>
  </si>
  <si>
    <t>Le Chef de groupement,
 de CIS ou autre agent habilité</t>
  </si>
  <si>
    <t>Nom:</t>
  </si>
  <si>
    <t>(7) Ne renseigner que pour le SPV originaire d'un autre CIS</t>
  </si>
  <si>
    <r>
      <t>Décompte tranches horaires
 (</t>
    </r>
    <r>
      <rPr>
        <sz val="11"/>
        <color indexed="10"/>
        <rFont val="Arial"/>
        <family val="2"/>
      </rPr>
      <t xml:space="preserve"> Ne pas modifier)</t>
    </r>
  </si>
  <si>
    <r>
      <t xml:space="preserve">Formation
</t>
    </r>
    <r>
      <rPr>
        <sz val="10"/>
        <color indexed="10"/>
        <rFont val="Arial"/>
        <family val="2"/>
      </rPr>
      <t>(en CIS)</t>
    </r>
  </si>
  <si>
    <r>
      <t xml:space="preserve">Jour / heure (fin) </t>
    </r>
    <r>
      <rPr>
        <b/>
        <sz val="10"/>
        <color indexed="10"/>
        <rFont val="Arial"/>
        <family val="2"/>
      </rPr>
      <t>(A)</t>
    </r>
  </si>
  <si>
    <r>
      <t xml:space="preserve"> </t>
    </r>
    <r>
      <rPr>
        <sz val="10"/>
        <color indexed="10"/>
        <rFont val="Arial"/>
        <family val="2"/>
      </rPr>
      <t>(Sap, Inc, Div, formation etc.)</t>
    </r>
  </si>
  <si>
    <r>
      <rPr>
        <sz val="11"/>
        <color indexed="10"/>
        <rFont val="Garamond"/>
        <family val="1"/>
      </rPr>
      <t>(A)</t>
    </r>
    <r>
      <rPr>
        <sz val="11"/>
        <rFont val="Garamond"/>
        <family val="1"/>
      </rPr>
      <t xml:space="preserve"> Mentionner la même date pour les rubriques 3926 à 3929.</t>
    </r>
  </si>
  <si>
    <r>
      <rPr>
        <sz val="11"/>
        <color indexed="10"/>
        <rFont val="Garamond"/>
        <family val="1"/>
      </rPr>
      <t>(0)</t>
    </r>
    <r>
      <rPr>
        <sz val="11"/>
        <rFont val="Garamond"/>
        <family val="1"/>
      </rPr>
      <t xml:space="preserve"> Saisir en 2 lignes si l'intervention se situe au-delà de minuit (ex : de 23:00 à 24:00 et de 0:00 à 2:00)</t>
    </r>
  </si>
  <si>
    <r>
      <rPr>
        <sz val="11"/>
        <color indexed="10"/>
        <rFont val="Garamond"/>
        <family val="1"/>
      </rPr>
      <t xml:space="preserve">(1) </t>
    </r>
    <r>
      <rPr>
        <sz val="11"/>
        <rFont val="Garamond"/>
        <family val="1"/>
      </rPr>
      <t>8 h maximum par jour, joindre la feuille de présence.</t>
    </r>
  </si>
  <si>
    <r>
      <rPr>
        <sz val="11"/>
        <color indexed="10"/>
        <rFont val="Garamond"/>
        <family val="1"/>
      </rPr>
      <t>(2)</t>
    </r>
    <r>
      <rPr>
        <sz val="11"/>
        <rFont val="Garamond"/>
        <family val="1"/>
      </rPr>
      <t xml:space="preserve"> 10 h maximum par jour, joindre la feuille de présence.</t>
    </r>
  </si>
  <si>
    <r>
      <rPr>
        <sz val="11"/>
        <color indexed="10"/>
        <rFont val="Garamond"/>
        <family val="1"/>
      </rPr>
      <t>(3)</t>
    </r>
    <r>
      <rPr>
        <sz val="11"/>
        <rFont val="Garamond"/>
        <family val="1"/>
      </rPr>
      <t xml:space="preserve"> joindre la feuille de présence.</t>
    </r>
  </si>
  <si>
    <r>
      <rPr>
        <sz val="11"/>
        <color indexed="10"/>
        <rFont val="Garamond"/>
        <family val="1"/>
      </rPr>
      <t>(4, 5)</t>
    </r>
    <r>
      <rPr>
        <sz val="11"/>
        <rFont val="Garamond"/>
        <family val="1"/>
      </rPr>
      <t xml:space="preserve"> Précisez le libellé, motif.</t>
    </r>
  </si>
  <si>
    <r>
      <t>(6)</t>
    </r>
    <r>
      <rPr>
        <sz val="11"/>
        <rFont val="Garamond"/>
        <family val="1"/>
      </rPr>
      <t xml:space="preserve"> Déclaration par le donneur d'ordre.</t>
    </r>
  </si>
  <si>
    <t>Colonne1</t>
  </si>
  <si>
    <t>Colonne2</t>
  </si>
  <si>
    <t>heure (début)</t>
  </si>
  <si>
    <t>heure (fin)</t>
  </si>
  <si>
    <t>Date prise de garde</t>
  </si>
  <si>
    <t>Durée de jour</t>
  </si>
  <si>
    <t>Durée dim ou férié</t>
  </si>
  <si>
    <t>Durée de nuit</t>
  </si>
  <si>
    <t>Temps passé au CIS</t>
  </si>
  <si>
    <t>Garde postée réellle</t>
  </si>
  <si>
    <t>Total activité du mois</t>
  </si>
  <si>
    <t>GP R arrondi</t>
  </si>
  <si>
    <t>Garde postée réelle</t>
  </si>
  <si>
    <t xml:space="preserve">Reçu le du mois de : </t>
  </si>
  <si>
    <t>Vérif</t>
  </si>
  <si>
    <t>€</t>
  </si>
  <si>
    <t>jour</t>
  </si>
  <si>
    <t>cis</t>
  </si>
  <si>
    <t>nuit</t>
  </si>
  <si>
    <t>dim/fer</t>
  </si>
  <si>
    <t xml:space="preserve">Garde postée réelle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</si>
</sst>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* hh:mm"/>
    <numFmt numFmtId="169" formatCode="mmm"/>
    <numFmt numFmtId="170" formatCode="#,##0.00\ &quot;€&quot;"/>
    <numFmt numFmtId="171" formatCode="[$-40C]mmmm\-yy;@"/>
    <numFmt numFmtId="172" formatCode="000000"/>
    <numFmt numFmtId="173" formatCode="d/m/yy\ h:mm;@"/>
    <numFmt numFmtId="174" formatCode="[h]:mm:ss;@"/>
    <numFmt numFmtId="175" formatCode="h:mm;@"/>
    <numFmt numFmtId="176" formatCode="[$-40C]d\ mmmm\ yyyy;@"/>
  </numFmts>
  <fonts count="7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u/>
      <sz val="10"/>
      <name val="Garamond"/>
      <family val="1"/>
    </font>
    <font>
      <sz val="14"/>
      <name val="Arial"/>
      <family val="2"/>
    </font>
    <font>
      <b/>
      <i/>
      <sz val="18"/>
      <name val="Garamond"/>
      <family val="1"/>
    </font>
    <font>
      <sz val="10"/>
      <name val="Arial"/>
      <family val="2"/>
    </font>
    <font>
      <sz val="10"/>
      <color rgb="FF0070C0"/>
      <name val="Arial"/>
      <family val="2"/>
    </font>
    <font>
      <sz val="10"/>
      <name val="Garamond"/>
      <family val="1"/>
    </font>
    <font>
      <sz val="14"/>
      <name val="Garamond"/>
      <family val="1"/>
    </font>
    <font>
      <sz val="12"/>
      <name val="Garamond"/>
      <family val="1"/>
    </font>
    <font>
      <sz val="10"/>
      <color rgb="FF0070C0"/>
      <name val="Garamond"/>
      <family val="1"/>
    </font>
    <font>
      <b/>
      <sz val="12"/>
      <name val="Garamond"/>
      <family val="1"/>
    </font>
    <font>
      <b/>
      <sz val="10"/>
      <name val="Garamond"/>
      <family val="1"/>
    </font>
    <font>
      <sz val="18"/>
      <color rgb="FF00B050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6"/>
      <name val="Garamond"/>
      <family val="1"/>
    </font>
    <font>
      <sz val="14"/>
      <color rgb="FF00B050"/>
      <name val="Garamond"/>
      <family val="1"/>
    </font>
    <font>
      <sz val="18"/>
      <color rgb="FF0070C0"/>
      <name val="Garamond"/>
      <family val="1"/>
    </font>
    <font>
      <sz val="11"/>
      <color rgb="FFFF0000"/>
      <name val="Garamond"/>
      <family val="1"/>
    </font>
    <font>
      <b/>
      <sz val="11"/>
      <name val="Garamond"/>
      <family val="1"/>
    </font>
    <font>
      <sz val="11"/>
      <name val="Arial"/>
      <family val="2"/>
    </font>
    <font>
      <sz val="10"/>
      <color rgb="FFFF0000"/>
      <name val="Garamond"/>
      <family val="1"/>
    </font>
    <font>
      <sz val="10"/>
      <color theme="6" tint="-0.249977111117893"/>
      <name val="Garamond"/>
      <family val="1"/>
    </font>
    <font>
      <sz val="12"/>
      <color rgb="FFFF0000"/>
      <name val="Garamond"/>
      <family val="1"/>
    </font>
    <font>
      <sz val="12"/>
      <color rgb="FF0070C0"/>
      <name val="Garamond"/>
      <family val="1"/>
    </font>
    <font>
      <sz val="11"/>
      <color theme="1"/>
      <name val="Arial"/>
      <family val="2"/>
    </font>
    <font>
      <sz val="10"/>
      <color rgb="FFFF0000"/>
      <name val="Arial"/>
      <family val="2"/>
    </font>
    <font>
      <sz val="11"/>
      <name val="Garamond"/>
      <family val="1"/>
    </font>
    <font>
      <sz val="11"/>
      <name val="Cambria"/>
      <family val="1"/>
    </font>
    <font>
      <sz val="10"/>
      <name val="Cambria"/>
      <family val="1"/>
    </font>
    <font>
      <b/>
      <sz val="10"/>
      <name val="Cambria"/>
      <family val="1"/>
    </font>
    <font>
      <sz val="11"/>
      <color rgb="FF00B050"/>
      <name val="Garamond"/>
      <family val="1"/>
    </font>
    <font>
      <sz val="10"/>
      <color rgb="FF00B050"/>
      <name val="Garamond"/>
      <family val="1"/>
    </font>
    <font>
      <b/>
      <sz val="10"/>
      <color rgb="FF00B050"/>
      <name val="Garamond"/>
      <family val="1"/>
    </font>
    <font>
      <sz val="11"/>
      <color indexed="10"/>
      <name val="Garamond"/>
      <family val="1"/>
    </font>
    <font>
      <sz val="11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b/>
      <i/>
      <strike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i/>
      <sz val="11"/>
      <color theme="8" tint="-0.249977111117893"/>
      <name val="Calibri"/>
      <scheme val="minor"/>
    </font>
    <font>
      <sz val="11"/>
      <color theme="9" tint="-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theme="1"/>
      <name val="Garamond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B05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4" tint="0.79998168889431442"/>
        <b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gray06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383">
    <xf numFmtId="0" fontId="0" fillId="0" borderId="0" xfId="0"/>
    <xf numFmtId="164" fontId="5" fillId="0" borderId="0" xfId="4" applyNumberFormat="1"/>
    <xf numFmtId="0" fontId="12" fillId="0" borderId="0" xfId="0" applyFo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/>
    <xf numFmtId="0" fontId="13" fillId="0" borderId="0" xfId="0" applyFont="1" applyAlignment="1">
      <alignment horizontal="center"/>
    </xf>
    <xf numFmtId="0" fontId="12" fillId="0" borderId="0" xfId="0" applyFont="1" applyAlignment="1">
      <alignment vertical="center" wrapText="1"/>
    </xf>
    <xf numFmtId="168" fontId="12" fillId="0" borderId="0" xfId="0" applyNumberFormat="1" applyFont="1"/>
    <xf numFmtId="166" fontId="12" fillId="0" borderId="0" xfId="0" applyNumberFormat="1" applyFont="1"/>
    <xf numFmtId="44" fontId="12" fillId="0" borderId="0" xfId="1" applyFont="1"/>
    <xf numFmtId="168" fontId="15" fillId="0" borderId="0" xfId="0" applyNumberFormat="1" applyFont="1" applyAlignment="1">
      <alignment vertical="center" wrapText="1"/>
    </xf>
    <xf numFmtId="166" fontId="15" fillId="0" borderId="0" xfId="0" applyNumberFormat="1" applyFont="1" applyAlignment="1">
      <alignment vertical="center" wrapText="1"/>
    </xf>
    <xf numFmtId="0" fontId="18" fillId="0" borderId="0" xfId="0" applyFont="1"/>
    <xf numFmtId="0" fontId="15" fillId="0" borderId="0" xfId="0" applyFont="1" applyAlignment="1">
      <alignment horizontal="center" vertical="center" wrapText="1"/>
    </xf>
    <xf numFmtId="168" fontId="16" fillId="0" borderId="0" xfId="0" applyNumberFormat="1" applyFont="1" applyAlignment="1">
      <alignment horizontal="center"/>
    </xf>
    <xf numFmtId="166" fontId="1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6" fontId="19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6" fontId="11" fillId="3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167" fontId="14" fillId="0" borderId="0" xfId="0" applyNumberFormat="1" applyFont="1" applyAlignment="1">
      <alignment horizontal="left"/>
    </xf>
    <xf numFmtId="166" fontId="17" fillId="3" borderId="15" xfId="0" applyNumberFormat="1" applyFont="1" applyFill="1" applyBorder="1" applyAlignment="1">
      <alignment horizontal="center" vertical="center" wrapText="1"/>
    </xf>
    <xf numFmtId="166" fontId="17" fillId="3" borderId="16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0" fillId="0" borderId="0" xfId="0" applyAlignment="1">
      <alignment horizontal="left"/>
    </xf>
    <xf numFmtId="0" fontId="18" fillId="0" borderId="0" xfId="0" applyFont="1" applyAlignment="1">
      <alignment horizontal="left"/>
    </xf>
    <xf numFmtId="170" fontId="3" fillId="0" borderId="3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0" fontId="21" fillId="0" borderId="0" xfId="0" applyFont="1" applyAlignment="1" applyProtection="1">
      <alignment vertical="center" wrapText="1"/>
      <protection hidden="1"/>
    </xf>
    <xf numFmtId="0" fontId="21" fillId="0" borderId="0" xfId="0" applyFont="1" applyAlignment="1" applyProtection="1">
      <alignment horizontal="center" vertical="center" wrapText="1"/>
      <protection hidden="1"/>
    </xf>
    <xf numFmtId="0" fontId="22" fillId="0" borderId="1" xfId="0" applyFont="1" applyBorder="1" applyAlignment="1" applyProtection="1">
      <alignment horizontal="center" vertical="center" shrinkToFit="1"/>
      <protection hidden="1"/>
    </xf>
    <xf numFmtId="171" fontId="22" fillId="0" borderId="9" xfId="0" applyNumberFormat="1" applyFont="1" applyBorder="1" applyAlignment="1" applyProtection="1">
      <alignment horizontal="center" vertical="center" shrinkToFit="1"/>
      <protection hidden="1"/>
    </xf>
    <xf numFmtId="0" fontId="22" fillId="0" borderId="8" xfId="0" applyFont="1" applyBorder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 shrinkToFit="1"/>
      <protection hidden="1"/>
    </xf>
    <xf numFmtId="0" fontId="28" fillId="0" borderId="0" xfId="0" applyFont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33" fillId="0" borderId="20" xfId="0" applyFont="1" applyBorder="1" applyAlignment="1" applyProtection="1">
      <alignment vertical="center"/>
      <protection hidden="1"/>
    </xf>
    <xf numFmtId="0" fontId="34" fillId="0" borderId="15" xfId="0" applyFont="1" applyBorder="1" applyAlignment="1" applyProtection="1">
      <alignment vertical="center" shrinkToFit="1"/>
      <protection hidden="1"/>
    </xf>
    <xf numFmtId="0" fontId="34" fillId="0" borderId="5" xfId="0" applyFont="1" applyBorder="1" applyAlignment="1" applyProtection="1">
      <alignment horizontal="center" vertical="center" shrinkToFit="1"/>
      <protection hidden="1"/>
    </xf>
    <xf numFmtId="0" fontId="35" fillId="0" borderId="20" xfId="0" applyFont="1" applyBorder="1" applyAlignment="1" applyProtection="1">
      <alignment vertical="center"/>
      <protection hidden="1"/>
    </xf>
    <xf numFmtId="0" fontId="34" fillId="0" borderId="5" xfId="0" applyFont="1" applyBorder="1" applyAlignment="1" applyProtection="1">
      <alignment vertical="center" shrinkToFit="1"/>
      <protection hidden="1"/>
    </xf>
    <xf numFmtId="0" fontId="34" fillId="0" borderId="0" xfId="0" applyFont="1" applyAlignment="1" applyProtection="1">
      <alignment horizontal="center" vertical="center" shrinkToFit="1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1" xfId="0" applyNumberFormat="1" applyFont="1" applyBorder="1" applyAlignment="1" applyProtection="1">
      <alignment horizontal="center" vertical="center" shrinkToFit="1"/>
      <protection hidden="1"/>
    </xf>
    <xf numFmtId="172" fontId="34" fillId="0" borderId="20" xfId="0" applyNumberFormat="1" applyFont="1" applyBorder="1" applyAlignment="1" applyProtection="1">
      <alignment vertical="center" shrinkToFit="1"/>
      <protection hidden="1"/>
    </xf>
    <xf numFmtId="46" fontId="34" fillId="0" borderId="0" xfId="0" applyNumberFormat="1" applyFont="1" applyAlignment="1" applyProtection="1">
      <alignment vertical="center" shrinkToFit="1"/>
      <protection hidden="1"/>
    </xf>
    <xf numFmtId="0" fontId="34" fillId="0" borderId="0" xfId="0" applyFont="1" applyAlignment="1" applyProtection="1">
      <alignment vertical="center" shrinkToFit="1"/>
      <protection hidden="1"/>
    </xf>
    <xf numFmtId="0" fontId="37" fillId="0" borderId="0" xfId="0" applyFont="1" applyAlignment="1" applyProtection="1">
      <alignment vertical="center" shrinkToFit="1"/>
      <protection hidden="1"/>
    </xf>
    <xf numFmtId="20" fontId="31" fillId="0" borderId="0" xfId="0" applyNumberFormat="1" applyFont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center" vertical="center" shrinkToFit="1"/>
      <protection hidden="1"/>
    </xf>
    <xf numFmtId="46" fontId="26" fillId="0" borderId="0" xfId="0" applyNumberFormat="1" applyFont="1" applyAlignment="1" applyProtection="1">
      <alignment vertical="center"/>
      <protection hidden="1"/>
    </xf>
    <xf numFmtId="0" fontId="38" fillId="0" borderId="0" xfId="0" applyFont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6" xfId="0" applyFont="1" applyBorder="1" applyAlignment="1" applyProtection="1">
      <alignment horizontal="center" vertical="center"/>
      <protection hidden="1"/>
    </xf>
    <xf numFmtId="0" fontId="38" fillId="0" borderId="27" xfId="0" applyFont="1" applyBorder="1" applyAlignment="1" applyProtection="1">
      <alignment horizontal="center" vertical="center"/>
      <protection hidden="1"/>
    </xf>
    <xf numFmtId="0" fontId="39" fillId="0" borderId="0" xfId="0" applyFont="1" applyAlignment="1" applyProtection="1">
      <alignment horizontal="center" vertical="center" shrinkToFit="1"/>
      <protection hidden="1"/>
    </xf>
    <xf numFmtId="0" fontId="41" fillId="0" borderId="27" xfId="0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center" vertical="center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7" xfId="0" applyFont="1" applyFill="1" applyBorder="1" applyAlignment="1" applyProtection="1">
      <alignment horizontal="center" vertical="center" wrapText="1"/>
      <protection hidden="1"/>
    </xf>
    <xf numFmtId="0" fontId="41" fillId="0" borderId="1" xfId="0" applyFont="1" applyBorder="1" applyAlignment="1" applyProtection="1">
      <alignment horizontal="center" vertical="center"/>
      <protection hidden="1"/>
    </xf>
    <xf numFmtId="0" fontId="29" fillId="0" borderId="1" xfId="0" applyFont="1" applyBorder="1" applyAlignment="1" applyProtection="1">
      <alignment horizontal="center" vertical="center"/>
      <protection hidden="1"/>
    </xf>
    <xf numFmtId="0" fontId="24" fillId="0" borderId="1" xfId="0" applyFont="1" applyBorder="1" applyAlignment="1" applyProtection="1">
      <alignment horizontal="center" vertical="center" wrapText="1"/>
      <protection hidden="1"/>
    </xf>
    <xf numFmtId="0" fontId="24" fillId="0" borderId="0" xfId="0" applyFont="1" applyAlignment="1" applyProtection="1">
      <alignment vertical="center" wrapText="1"/>
      <protection hidden="1"/>
    </xf>
    <xf numFmtId="0" fontId="24" fillId="9" borderId="27" xfId="0" applyFont="1" applyFill="1" applyBorder="1" applyAlignment="1" applyProtection="1">
      <alignment horizontal="center" vertical="center" wrapText="1"/>
      <protection hidden="1"/>
    </xf>
    <xf numFmtId="0" fontId="24" fillId="9" borderId="25" xfId="0" applyFont="1" applyFill="1" applyBorder="1" applyAlignment="1" applyProtection="1">
      <alignment horizontal="center" vertical="center" wrapText="1"/>
      <protection hidden="1"/>
    </xf>
    <xf numFmtId="0" fontId="24" fillId="9" borderId="30" xfId="0" applyFont="1" applyFill="1" applyBorder="1" applyAlignment="1" applyProtection="1">
      <alignment horizontal="center" vertical="center" wrapText="1"/>
      <protection hidden="1"/>
    </xf>
    <xf numFmtId="0" fontId="24" fillId="10" borderId="31" xfId="0" applyFont="1" applyFill="1" applyBorder="1" applyAlignment="1" applyProtection="1">
      <alignment horizontal="center" vertical="center" wrapText="1"/>
      <protection hidden="1"/>
    </xf>
    <xf numFmtId="0" fontId="24" fillId="10" borderId="26" xfId="0" applyFont="1" applyFill="1" applyBorder="1" applyAlignment="1" applyProtection="1">
      <alignment horizontal="center" vertical="center" wrapText="1"/>
      <protection hidden="1"/>
    </xf>
    <xf numFmtId="0" fontId="24" fillId="10" borderId="27" xfId="0" applyFont="1" applyFill="1" applyBorder="1" applyAlignment="1" applyProtection="1">
      <alignment horizontal="center" vertical="center" wrapText="1"/>
      <protection hidden="1"/>
    </xf>
    <xf numFmtId="0" fontId="24" fillId="10" borderId="32" xfId="0" applyFont="1" applyFill="1" applyBorder="1" applyAlignment="1" applyProtection="1">
      <alignment horizontal="center" vertical="center" wrapText="1"/>
      <protection hidden="1"/>
    </xf>
    <xf numFmtId="0" fontId="24" fillId="10" borderId="33" xfId="0" applyFont="1" applyFill="1" applyBorder="1" applyAlignment="1" applyProtection="1">
      <alignment horizontal="center" vertical="center" wrapText="1"/>
      <protection hidden="1"/>
    </xf>
    <xf numFmtId="0" fontId="24" fillId="10" borderId="11" xfId="0" applyFont="1" applyFill="1" applyBorder="1" applyAlignment="1" applyProtection="1">
      <alignment horizontal="center" vertical="center" wrapText="1"/>
      <protection hidden="1"/>
    </xf>
    <xf numFmtId="0" fontId="42" fillId="11" borderId="34" xfId="0" applyFont="1" applyFill="1" applyBorder="1" applyAlignment="1" applyProtection="1">
      <alignment horizontal="center" vertical="center"/>
      <protection hidden="1"/>
    </xf>
    <xf numFmtId="0" fontId="42" fillId="11" borderId="35" xfId="0" applyFont="1" applyFill="1" applyBorder="1" applyAlignment="1" applyProtection="1">
      <alignment horizontal="center" vertical="center"/>
      <protection hidden="1"/>
    </xf>
    <xf numFmtId="0" fontId="29" fillId="11" borderId="35" xfId="0" applyFont="1" applyFill="1" applyBorder="1" applyAlignment="1" applyProtection="1">
      <alignment horizontal="center" vertical="center"/>
      <protection hidden="1"/>
    </xf>
    <xf numFmtId="0" fontId="42" fillId="12" borderId="35" xfId="0" applyFont="1" applyFill="1" applyBorder="1" applyAlignment="1" applyProtection="1">
      <alignment horizontal="center" vertical="center"/>
      <protection hidden="1"/>
    </xf>
    <xf numFmtId="0" fontId="42" fillId="12" borderId="36" xfId="0" applyFont="1" applyFill="1" applyBorder="1" applyAlignment="1" applyProtection="1">
      <alignment horizontal="center" vertical="center"/>
      <protection hidden="1"/>
    </xf>
    <xf numFmtId="0" fontId="26" fillId="0" borderId="2" xfId="0" applyFont="1" applyBorder="1" applyAlignment="1" applyProtection="1">
      <alignment vertical="center"/>
      <protection hidden="1"/>
    </xf>
    <xf numFmtId="173" fontId="40" fillId="0" borderId="37" xfId="0" applyNumberFormat="1" applyFont="1" applyBorder="1" applyAlignment="1" applyProtection="1">
      <alignment horizontal="center" vertical="center" shrinkToFit="1"/>
      <protection locked="0"/>
    </xf>
    <xf numFmtId="174" fontId="28" fillId="13" borderId="37" xfId="0" applyNumberFormat="1" applyFont="1" applyFill="1" applyBorder="1" applyAlignment="1" applyProtection="1">
      <alignment horizontal="center" vertical="center" shrinkToFit="1"/>
      <protection hidden="1"/>
    </xf>
    <xf numFmtId="0" fontId="43" fillId="0" borderId="0" xfId="0" applyFont="1" applyAlignment="1" applyProtection="1">
      <alignment horizontal="center" vertical="center"/>
      <protection hidden="1"/>
    </xf>
    <xf numFmtId="0" fontId="28" fillId="0" borderId="37" xfId="0" applyFont="1" applyBorder="1" applyAlignment="1" applyProtection="1">
      <alignment horizontal="center" vertical="center" wrapText="1" shrinkToFit="1"/>
      <protection locked="0"/>
    </xf>
    <xf numFmtId="175" fontId="0" fillId="0" borderId="39" xfId="0" applyNumberFormat="1" applyBorder="1" applyAlignment="1" applyProtection="1">
      <alignment horizontal="center" vertical="center"/>
      <protection locked="0" hidden="1"/>
    </xf>
    <xf numFmtId="175" fontId="28" fillId="0" borderId="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0" xfId="0" applyNumberFormat="1" applyBorder="1" applyAlignment="1" applyProtection="1">
      <alignment horizontal="center" vertical="center"/>
      <protection locked="0" hidden="1"/>
    </xf>
    <xf numFmtId="175" fontId="0" fillId="0" borderId="41" xfId="0" applyNumberFormat="1" applyBorder="1" applyAlignment="1" applyProtection="1">
      <alignment horizontal="center" vertical="center"/>
      <protection locked="0" hidden="1"/>
    </xf>
    <xf numFmtId="175" fontId="28" fillId="0" borderId="0" xfId="0" applyNumberFormat="1" applyFont="1" applyAlignment="1" applyProtection="1">
      <alignment horizontal="center" vertical="center" shrinkToFit="1"/>
      <protection locked="0" hidden="1"/>
    </xf>
    <xf numFmtId="175" fontId="28" fillId="0" borderId="42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8" xfId="0" applyNumberFormat="1" applyFont="1" applyBorder="1" applyAlignment="1" applyProtection="1">
      <alignment horizontal="center" vertical="center" shrinkToFit="1"/>
      <protection locked="0" hidden="1"/>
    </xf>
    <xf numFmtId="0" fontId="30" fillId="0" borderId="0" xfId="0" applyFont="1" applyAlignment="1" applyProtection="1">
      <alignment horizontal="center" vertical="center" shrinkToFit="1"/>
      <protection locked="0" hidden="1"/>
    </xf>
    <xf numFmtId="175" fontId="28" fillId="0" borderId="3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6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1" xfId="0" applyNumberFormat="1" applyFont="1" applyBorder="1" applyAlignment="1" applyProtection="1">
      <alignment horizontal="center" vertical="center" shrinkToFit="1"/>
      <protection locked="0"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locked="0"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locked="0"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hidden="1"/>
    </xf>
    <xf numFmtId="175" fontId="45" fillId="0" borderId="8" xfId="0" applyNumberFormat="1" applyFont="1" applyBorder="1" applyAlignment="1" applyProtection="1">
      <alignment horizontal="center" vertical="center"/>
      <protection locked="0" hidden="1"/>
    </xf>
    <xf numFmtId="175" fontId="45" fillId="0" borderId="39" xfId="0" applyNumberFormat="1" applyFont="1" applyBorder="1" applyAlignment="1" applyProtection="1">
      <alignment horizontal="center" vertical="center"/>
      <protection locked="0" hidden="1"/>
    </xf>
    <xf numFmtId="175" fontId="46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3" xfId="0" applyNumberFormat="1" applyBorder="1" applyAlignment="1" applyProtection="1">
      <alignment horizontal="center" vertical="center"/>
      <protection locked="0" hidden="1"/>
    </xf>
    <xf numFmtId="175" fontId="28" fillId="0" borderId="4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6" xfId="0" applyNumberFormat="1" applyFont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hidden="1"/>
    </xf>
    <xf numFmtId="175" fontId="0" fillId="0" borderId="45" xfId="0" applyNumberFormat="1" applyBorder="1" applyAlignment="1" applyProtection="1">
      <alignment horizontal="center" vertical="center"/>
      <protection locked="0" hidden="1"/>
    </xf>
    <xf numFmtId="175" fontId="0" fillId="0" borderId="46" xfId="0" applyNumberFormat="1" applyBorder="1" applyAlignment="1" applyProtection="1">
      <alignment horizontal="center" vertical="center"/>
      <protection locked="0" hidden="1"/>
    </xf>
    <xf numFmtId="175" fontId="0" fillId="0" borderId="9" xfId="0" applyNumberFormat="1" applyBorder="1" applyAlignment="1" applyProtection="1">
      <alignment horizontal="center" vertical="center"/>
      <protection locked="0" hidden="1"/>
    </xf>
    <xf numFmtId="175" fontId="45" fillId="0" borderId="43" xfId="0" applyNumberFormat="1" applyFont="1" applyBorder="1" applyAlignment="1" applyProtection="1">
      <alignment horizontal="center" vertical="center"/>
      <protection locked="0" hidden="1"/>
    </xf>
    <xf numFmtId="175" fontId="43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8" xfId="0" applyNumberFormat="1" applyBorder="1" applyAlignment="1" applyProtection="1">
      <alignment horizontal="center" vertical="center"/>
      <protection locked="0" hidden="1"/>
    </xf>
    <xf numFmtId="175" fontId="24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4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45" fillId="0" borderId="45" xfId="0" applyNumberFormat="1" applyFont="1" applyBorder="1" applyAlignment="1" applyProtection="1">
      <alignment horizontal="center" vertical="center"/>
      <protection locked="0" hidden="1"/>
    </xf>
    <xf numFmtId="175" fontId="28" fillId="0" borderId="4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8" xfId="0" applyNumberFormat="1" applyFont="1" applyBorder="1" applyAlignment="1" applyProtection="1">
      <alignment horizontal="center" vertical="center" shrinkToFit="1"/>
      <protection locked="0" hidden="1"/>
    </xf>
    <xf numFmtId="173" fontId="40" fillId="0" borderId="37" xfId="0" applyNumberFormat="1" applyFont="1" applyBorder="1" applyAlignment="1" applyProtection="1">
      <alignment horizontal="center" vertical="center" shrinkToFit="1"/>
      <protection hidden="1"/>
    </xf>
    <xf numFmtId="0" fontId="28" fillId="0" borderId="49" xfId="0" applyFont="1" applyBorder="1" applyAlignment="1" applyProtection="1">
      <alignment horizontal="center" vertical="center" wrapText="1" shrinkToFit="1"/>
      <protection hidden="1"/>
    </xf>
    <xf numFmtId="175" fontId="28" fillId="0" borderId="45" xfId="0" applyNumberFormat="1" applyFont="1" applyBorder="1" applyAlignment="1" applyProtection="1">
      <alignment horizontal="center" vertical="center" shrinkToFit="1"/>
      <protection hidden="1"/>
    </xf>
    <xf numFmtId="175" fontId="28" fillId="0" borderId="46" xfId="0" applyNumberFormat="1" applyFont="1" applyBorder="1" applyAlignment="1" applyProtection="1">
      <alignment horizontal="center" vertical="center" shrinkToFit="1"/>
      <protection hidden="1"/>
    </xf>
    <xf numFmtId="175" fontId="28" fillId="0" borderId="5" xfId="0" applyNumberFormat="1" applyFont="1" applyBorder="1" applyAlignment="1" applyProtection="1">
      <alignment horizontal="center" vertical="center" shrinkToFit="1"/>
      <protection hidden="1"/>
    </xf>
    <xf numFmtId="175" fontId="28" fillId="0" borderId="20" xfId="0" applyNumberFormat="1" applyFont="1" applyBorder="1" applyAlignment="1" applyProtection="1">
      <alignment horizontal="center" vertical="center" shrinkToFit="1"/>
      <protection hidden="1"/>
    </xf>
    <xf numFmtId="175" fontId="28" fillId="0" borderId="43" xfId="0" applyNumberFormat="1" applyFont="1" applyBorder="1" applyAlignment="1" applyProtection="1">
      <alignment horizontal="center" vertical="center" shrinkToFit="1"/>
      <protection hidden="1"/>
    </xf>
    <xf numFmtId="175" fontId="28" fillId="0" borderId="39" xfId="0" applyNumberFormat="1" applyFont="1" applyBorder="1" applyAlignment="1" applyProtection="1">
      <alignment horizontal="center" vertical="center" shrinkToFit="1"/>
      <protection hidden="1"/>
    </xf>
    <xf numFmtId="175" fontId="28" fillId="0" borderId="0" xfId="0" applyNumberFormat="1" applyFont="1" applyAlignment="1" applyProtection="1">
      <alignment horizontal="center" vertical="center" shrinkToFit="1"/>
      <protection hidden="1"/>
    </xf>
    <xf numFmtId="175" fontId="28" fillId="0" borderId="44" xfId="0" applyNumberFormat="1" applyFont="1" applyBorder="1" applyAlignment="1" applyProtection="1">
      <alignment horizontal="center" vertical="center" shrinkToFit="1"/>
      <protection hidden="1"/>
    </xf>
    <xf numFmtId="175" fontId="28" fillId="0" borderId="37" xfId="0" applyNumberFormat="1" applyFont="1" applyBorder="1" applyAlignment="1" applyProtection="1">
      <alignment horizontal="center" vertical="center" shrinkToFit="1"/>
      <protection hidden="1"/>
    </xf>
    <xf numFmtId="0" fontId="30" fillId="0" borderId="0" xfId="0" applyFont="1" applyAlignment="1" applyProtection="1">
      <alignment horizontal="center" vertical="center" shrinkToFit="1"/>
      <protection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hidden="1"/>
    </xf>
    <xf numFmtId="173" fontId="40" fillId="0" borderId="50" xfId="0" applyNumberFormat="1" applyFont="1" applyBorder="1" applyAlignment="1" applyProtection="1">
      <alignment horizontal="center" vertical="center" shrinkToFit="1"/>
      <protection hidden="1"/>
    </xf>
    <xf numFmtId="174" fontId="28" fillId="13" borderId="50" xfId="0" applyNumberFormat="1" applyFont="1" applyFill="1" applyBorder="1" applyAlignment="1" applyProtection="1">
      <alignment horizontal="center" vertical="center" shrinkToFit="1"/>
      <protection hidden="1"/>
    </xf>
    <xf numFmtId="0" fontId="28" fillId="0" borderId="50" xfId="0" applyFont="1" applyBorder="1" applyAlignment="1" applyProtection="1">
      <alignment horizontal="center" vertical="center" wrapText="1" shrinkToFit="1"/>
      <protection hidden="1"/>
    </xf>
    <xf numFmtId="174" fontId="41" fillId="14" borderId="27" xfId="0" applyNumberFormat="1" applyFont="1" applyFill="1" applyBorder="1" applyAlignment="1" applyProtection="1">
      <alignment horizontal="center" vertical="center" shrinkToFit="1"/>
      <protection hidden="1"/>
    </xf>
    <xf numFmtId="174" fontId="41" fillId="0" borderId="0" xfId="0" applyNumberFormat="1" applyFont="1" applyAlignment="1" applyProtection="1">
      <alignment horizontal="center" vertical="center"/>
      <protection hidden="1"/>
    </xf>
    <xf numFmtId="174" fontId="41" fillId="0" borderId="0" xfId="0" applyNumberFormat="1" applyFont="1" applyAlignment="1" applyProtection="1">
      <alignment horizontal="center" vertical="center" shrinkToFit="1"/>
      <protection hidden="1"/>
    </xf>
    <xf numFmtId="174" fontId="41" fillId="14" borderId="0" xfId="0" applyNumberFormat="1" applyFont="1" applyFill="1" applyAlignment="1" applyProtection="1">
      <alignment horizontal="center" vertical="center" shrinkToFit="1"/>
      <protection hidden="1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31" fillId="0" borderId="0" xfId="0" applyNumberFormat="1" applyFont="1" applyAlignment="1" applyProtection="1">
      <alignment horizontal="center" vertical="center" shrinkToFit="1"/>
      <protection hidden="1"/>
    </xf>
    <xf numFmtId="174" fontId="41" fillId="11" borderId="51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" xfId="0" applyNumberFormat="1" applyFont="1" applyFill="1" applyBorder="1" applyAlignment="1" applyProtection="1">
      <alignment horizontal="center" vertical="center" shrinkToFit="1"/>
      <protection hidden="1"/>
    </xf>
    <xf numFmtId="0" fontId="41" fillId="0" borderId="0" xfId="0" applyFont="1" applyAlignment="1" applyProtection="1">
      <alignment horizontal="center" vertical="center" shrinkToFi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9" xfId="0" applyFont="1" applyBorder="1" applyAlignment="1" applyProtection="1">
      <alignment horizontal="center" vertical="center" shrinkToFit="1"/>
      <protection hidden="1"/>
    </xf>
    <xf numFmtId="174" fontId="41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5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7" xfId="0" applyNumberFormat="1" applyFont="1" applyFill="1" applyBorder="1" applyAlignment="1" applyProtection="1">
      <alignment horizontal="center" vertical="center" shrinkToFit="1"/>
      <protection hidden="1"/>
    </xf>
    <xf numFmtId="0" fontId="49" fillId="0" borderId="0" xfId="0" applyFont="1" applyAlignment="1" applyProtection="1">
      <alignment horizontal="center" vertical="center"/>
      <protection hidden="1"/>
    </xf>
    <xf numFmtId="0" fontId="49" fillId="0" borderId="0" xfId="0" applyFont="1" applyAlignment="1" applyProtection="1">
      <alignment horizontal="center" vertical="center" shrinkToFit="1"/>
      <protection hidden="1"/>
    </xf>
    <xf numFmtId="174" fontId="49" fillId="14" borderId="0" xfId="0" applyNumberFormat="1" applyFont="1" applyFill="1" applyAlignment="1" applyProtection="1">
      <alignment horizontal="center" vertical="center" shrinkToFit="1"/>
      <protection hidden="1"/>
    </xf>
    <xf numFmtId="0" fontId="50" fillId="0" borderId="0" xfId="0" applyFont="1" applyAlignment="1" applyProtection="1">
      <alignment horizontal="center" vertical="center" shrinkToFit="1"/>
      <protection hidden="1"/>
    </xf>
    <xf numFmtId="174" fontId="49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0" borderId="1" xfId="0" applyNumberFormat="1" applyFont="1" applyBorder="1" applyAlignment="1" applyProtection="1">
      <alignment horizontal="center" vertical="center" shrinkToFit="1"/>
      <protection hidden="1"/>
    </xf>
    <xf numFmtId="174" fontId="52" fillId="0" borderId="0" xfId="0" applyNumberFormat="1" applyFont="1" applyAlignment="1" applyProtection="1">
      <alignment vertical="center" shrinkToFit="1"/>
      <protection hidden="1"/>
    </xf>
    <xf numFmtId="174" fontId="52" fillId="0" borderId="0" xfId="0" applyNumberFormat="1" applyFont="1" applyAlignment="1" applyProtection="1">
      <alignment horizontal="left" vertical="center" shrinkToFit="1"/>
      <protection hidden="1"/>
    </xf>
    <xf numFmtId="174" fontId="53" fillId="0" borderId="0" xfId="0" applyNumberFormat="1" applyFont="1" applyAlignment="1" applyProtection="1">
      <alignment horizontal="center" vertical="center" shrinkToFit="1"/>
      <protection hidden="1"/>
    </xf>
    <xf numFmtId="0" fontId="52" fillId="0" borderId="0" xfId="0" applyFont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horizontal="left" vertical="center"/>
      <protection hidden="1"/>
    </xf>
    <xf numFmtId="174" fontId="26" fillId="13" borderId="38" xfId="0" applyNumberFormat="1" applyFont="1" applyFill="1" applyBorder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right" vertical="center"/>
      <protection hidden="1"/>
    </xf>
    <xf numFmtId="172" fontId="26" fillId="0" borderId="20" xfId="0" applyNumberFormat="1" applyFont="1" applyBorder="1" applyAlignment="1" applyProtection="1">
      <alignment horizontal="center" vertical="center" shrinkToFit="1"/>
      <protection hidden="1"/>
    </xf>
    <xf numFmtId="0" fontId="26" fillId="0" borderId="15" xfId="0" applyFont="1" applyBorder="1" applyAlignment="1" applyProtection="1">
      <alignment vertical="center" shrinkToFit="1"/>
      <protection hidden="1"/>
    </xf>
    <xf numFmtId="0" fontId="26" fillId="0" borderId="5" xfId="0" applyFont="1" applyBorder="1" applyAlignment="1" applyProtection="1">
      <alignment vertical="center" shrinkToFit="1"/>
      <protection hidden="1"/>
    </xf>
    <xf numFmtId="0" fontId="47" fillId="0" borderId="0" xfId="0" applyFont="1" applyAlignment="1" applyProtection="1">
      <alignment vertical="center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26" fillId="0" borderId="0" xfId="0" applyFont="1" applyAlignment="1" applyProtection="1">
      <alignment horizontal="left" vertical="center"/>
      <protection hidden="1"/>
    </xf>
    <xf numFmtId="0" fontId="26" fillId="0" borderId="0" xfId="0" applyFont="1" applyAlignment="1" applyProtection="1">
      <alignment vertical="center" wrapText="1"/>
      <protection hidden="1"/>
    </xf>
    <xf numFmtId="0" fontId="26" fillId="0" borderId="0" xfId="0" applyFont="1" applyAlignment="1" applyProtection="1">
      <alignment horizontal="left" vertical="center" wrapText="1"/>
      <protection hidden="1"/>
    </xf>
    <xf numFmtId="0" fontId="54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horizontal="left" vertical="center"/>
      <protection hidden="1"/>
    </xf>
    <xf numFmtId="20" fontId="26" fillId="0" borderId="0" xfId="0" applyNumberFormat="1" applyFont="1" applyAlignment="1" applyProtection="1">
      <alignment vertical="center"/>
      <protection hidden="1"/>
    </xf>
    <xf numFmtId="20" fontId="26" fillId="0" borderId="0" xfId="0" applyNumberFormat="1" applyFont="1" applyAlignment="1" applyProtection="1">
      <alignment horizontal="center" vertical="center"/>
      <protection hidden="1"/>
    </xf>
    <xf numFmtId="20" fontId="26" fillId="0" borderId="0" xfId="0" applyNumberFormat="1" applyFont="1" applyAlignment="1" applyProtection="1">
      <alignment horizontal="left" vertical="center"/>
      <protection hidden="1"/>
    </xf>
    <xf numFmtId="0" fontId="33" fillId="0" borderId="15" xfId="0" applyFont="1" applyBorder="1" applyAlignment="1" applyProtection="1">
      <alignment vertical="center"/>
      <protection hidden="1"/>
    </xf>
    <xf numFmtId="166" fontId="20" fillId="0" borderId="0" xfId="0" applyNumberFormat="1" applyFont="1" applyAlignment="1">
      <alignment horizontal="center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58" fillId="0" borderId="0" xfId="0" applyFont="1" applyAlignment="1" applyProtection="1">
      <alignment horizontal="center" vertical="center" wrapText="1"/>
      <protection hidden="1"/>
    </xf>
    <xf numFmtId="166" fontId="11" fillId="0" borderId="0" xfId="0" applyNumberFormat="1" applyFont="1" applyAlignment="1">
      <alignment horizontal="center"/>
    </xf>
    <xf numFmtId="0" fontId="24" fillId="9" borderId="53" xfId="0" applyFont="1" applyFill="1" applyBorder="1" applyAlignment="1" applyProtection="1">
      <alignment horizontal="center" vertical="center" wrapText="1"/>
      <protection hidden="1"/>
    </xf>
    <xf numFmtId="0" fontId="24" fillId="9" borderId="21" xfId="0" applyFont="1" applyFill="1" applyBorder="1" applyAlignment="1" applyProtection="1">
      <alignment horizontal="center" vertical="center" wrapText="1"/>
      <protection hidden="1"/>
    </xf>
    <xf numFmtId="0" fontId="24" fillId="9" borderId="54" xfId="0" applyFont="1" applyFill="1" applyBorder="1" applyAlignment="1" applyProtection="1">
      <alignment horizontal="center" vertical="center" wrapText="1"/>
      <protection hidden="1"/>
    </xf>
    <xf numFmtId="167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/>
    </xf>
    <xf numFmtId="174" fontId="41" fillId="14" borderId="22" xfId="0" applyNumberFormat="1" applyFont="1" applyFill="1" applyBorder="1" applyAlignment="1" applyProtection="1">
      <alignment vertical="center" shrinkToFit="1"/>
      <protection hidden="1"/>
    </xf>
    <xf numFmtId="2" fontId="49" fillId="14" borderId="22" xfId="0" applyNumberFormat="1" applyFont="1" applyFill="1" applyBorder="1" applyAlignment="1" applyProtection="1">
      <alignment vertical="center" shrinkToFit="1"/>
      <protection hidden="1"/>
    </xf>
    <xf numFmtId="174" fontId="53" fillId="0" borderId="0" xfId="0" applyNumberFormat="1" applyFont="1" applyAlignment="1" applyProtection="1">
      <alignment vertical="center" shrinkToFit="1"/>
      <protection hidden="1"/>
    </xf>
    <xf numFmtId="174" fontId="41" fillId="14" borderId="27" xfId="0" applyNumberFormat="1" applyFont="1" applyFill="1" applyBorder="1" applyAlignment="1" applyProtection="1">
      <alignment vertical="center" shrinkToFit="1"/>
      <protection hidden="1"/>
    </xf>
    <xf numFmtId="2" fontId="49" fillId="14" borderId="27" xfId="0" applyNumberFormat="1" applyFont="1" applyFill="1" applyBorder="1" applyAlignment="1" applyProtection="1">
      <alignment vertical="center" shrinkToFit="1"/>
      <protection hidden="1"/>
    </xf>
    <xf numFmtId="167" fontId="19" fillId="0" borderId="38" xfId="0" applyNumberFormat="1" applyFont="1" applyBorder="1" applyAlignment="1">
      <alignment horizontal="center" vertical="center"/>
    </xf>
    <xf numFmtId="166" fontId="19" fillId="0" borderId="38" xfId="0" applyNumberFormat="1" applyFont="1" applyBorder="1" applyAlignment="1">
      <alignment horizontal="center"/>
    </xf>
    <xf numFmtId="166" fontId="16" fillId="0" borderId="38" xfId="0" applyNumberFormat="1" applyFont="1" applyBorder="1" applyAlignment="1">
      <alignment horizontal="center"/>
    </xf>
    <xf numFmtId="167" fontId="16" fillId="0" borderId="38" xfId="0" applyNumberFormat="1" applyFont="1" applyBorder="1" applyAlignment="1">
      <alignment horizontal="left" vertical="center"/>
    </xf>
    <xf numFmtId="166" fontId="20" fillId="0" borderId="38" xfId="0" applyNumberFormat="1" applyFont="1" applyBorder="1" applyAlignment="1">
      <alignment horizontal="center"/>
    </xf>
    <xf numFmtId="0" fontId="41" fillId="0" borderId="22" xfId="0" applyFont="1" applyBorder="1" applyAlignment="1" applyProtection="1">
      <alignment horizontal="center" vertical="center"/>
      <protection hidden="1"/>
    </xf>
    <xf numFmtId="0" fontId="41" fillId="0" borderId="25" xfId="0" applyFont="1" applyBorder="1" applyAlignment="1" applyProtection="1">
      <alignment horizontal="center" vertical="center"/>
      <protection hidden="1"/>
    </xf>
    <xf numFmtId="0" fontId="42" fillId="12" borderId="1" xfId="0" applyFont="1" applyFill="1" applyBorder="1" applyAlignment="1" applyProtection="1">
      <alignment horizontal="center" vertical="center"/>
      <protection hidden="1"/>
    </xf>
    <xf numFmtId="0" fontId="26" fillId="0" borderId="1" xfId="0" applyFont="1" applyBorder="1" applyAlignment="1" applyProtection="1">
      <alignment vertical="center"/>
      <protection hidden="1"/>
    </xf>
    <xf numFmtId="175" fontId="28" fillId="12" borderId="1" xfId="0" applyNumberFormat="1" applyFont="1" applyFill="1" applyBorder="1" applyAlignment="1" applyProtection="1">
      <alignment horizontal="center" vertical="center" shrinkToFit="1"/>
      <protection locked="0" hidden="1"/>
    </xf>
    <xf numFmtId="174" fontId="26" fillId="13" borderId="55" xfId="0" applyNumberFormat="1" applyFont="1" applyFill="1" applyBorder="1" applyAlignment="1" applyProtection="1">
      <alignment vertical="center" shrinkToFit="1"/>
      <protection hidden="1"/>
    </xf>
    <xf numFmtId="167" fontId="16" fillId="0" borderId="44" xfId="0" applyNumberFormat="1" applyFont="1" applyBorder="1" applyAlignment="1">
      <alignment horizontal="left" vertical="center"/>
    </xf>
    <xf numFmtId="166" fontId="19" fillId="13" borderId="52" xfId="0" applyNumberFormat="1" applyFont="1" applyFill="1" applyBorder="1" applyAlignment="1">
      <alignment horizontal="center"/>
    </xf>
    <xf numFmtId="169" fontId="3" fillId="0" borderId="1" xfId="0" applyNumberFormat="1" applyFont="1" applyBorder="1" applyAlignment="1">
      <alignment horizontal="center" vertical="center"/>
    </xf>
    <xf numFmtId="44" fontId="59" fillId="2" borderId="5" xfId="1" applyFont="1" applyFill="1" applyBorder="1" applyAlignment="1">
      <alignment horizontal="center" vertical="center"/>
    </xf>
    <xf numFmtId="166" fontId="19" fillId="0" borderId="42" xfId="0" applyNumberFormat="1" applyFont="1" applyBorder="1" applyAlignment="1">
      <alignment horizontal="center"/>
    </xf>
    <xf numFmtId="166" fontId="0" fillId="13" borderId="55" xfId="0" applyNumberFormat="1" applyFill="1" applyBorder="1" applyAlignment="1">
      <alignment horizontal="center"/>
    </xf>
    <xf numFmtId="166" fontId="19" fillId="0" borderId="56" xfId="0" applyNumberFormat="1" applyFont="1" applyBorder="1" applyAlignment="1">
      <alignment horizontal="center"/>
    </xf>
    <xf numFmtId="44" fontId="0" fillId="0" borderId="0" xfId="0" applyNumberFormat="1"/>
    <xf numFmtId="167" fontId="60" fillId="0" borderId="37" xfId="0" applyNumberFormat="1" applyFont="1" applyBorder="1" applyAlignment="1">
      <alignment horizontal="left"/>
    </xf>
    <xf numFmtId="166" fontId="60" fillId="0" borderId="44" xfId="0" applyNumberFormat="1" applyFont="1" applyBorder="1" applyAlignment="1">
      <alignment horizontal="center"/>
    </xf>
    <xf numFmtId="166" fontId="60" fillId="0" borderId="15" xfId="0" applyNumberFormat="1" applyFont="1" applyBorder="1" applyAlignment="1">
      <alignment horizontal="center"/>
    </xf>
    <xf numFmtId="166" fontId="61" fillId="0" borderId="52" xfId="0" applyNumberFormat="1" applyFont="1" applyBorder="1" applyAlignment="1">
      <alignment horizontal="center"/>
    </xf>
    <xf numFmtId="167" fontId="60" fillId="0" borderId="37" xfId="0" applyNumberFormat="1" applyFont="1" applyBorder="1" applyAlignment="1">
      <alignment horizontal="center" vertical="center"/>
    </xf>
    <xf numFmtId="166" fontId="60" fillId="0" borderId="37" xfId="0" applyNumberFormat="1" applyFont="1" applyBorder="1" applyAlignment="1">
      <alignment horizontal="center"/>
    </xf>
    <xf numFmtId="168" fontId="62" fillId="0" borderId="0" xfId="0" applyNumberFormat="1" applyFont="1" applyAlignment="1">
      <alignment horizontal="center"/>
    </xf>
    <xf numFmtId="0" fontId="62" fillId="0" borderId="0" xfId="0" applyFont="1" applyAlignment="1">
      <alignment horizontal="center"/>
    </xf>
    <xf numFmtId="166" fontId="62" fillId="0" borderId="0" xfId="0" applyNumberFormat="1" applyFont="1" applyAlignment="1">
      <alignment horizontal="center"/>
    </xf>
    <xf numFmtId="166" fontId="62" fillId="0" borderId="37" xfId="0" applyNumberFormat="1" applyFont="1" applyBorder="1" applyAlignment="1">
      <alignment horizontal="center"/>
    </xf>
    <xf numFmtId="166" fontId="0" fillId="0" borderId="1" xfId="0" applyNumberFormat="1" applyFont="1" applyBorder="1" applyAlignment="1">
      <alignment horizontal="center" vertical="center"/>
    </xf>
    <xf numFmtId="166" fontId="0" fillId="2" borderId="5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170" fontId="1" fillId="0" borderId="1" xfId="1" applyNumberFormat="1" applyFont="1" applyBorder="1" applyAlignment="1">
      <alignment horizontal="center" vertical="center"/>
    </xf>
    <xf numFmtId="170" fontId="1" fillId="0" borderId="6" xfId="1" applyNumberFormat="1" applyFont="1" applyBorder="1" applyAlignment="1">
      <alignment horizontal="center" vertical="center"/>
    </xf>
    <xf numFmtId="44" fontId="3" fillId="2" borderId="5" xfId="1" applyFont="1" applyFill="1" applyBorder="1" applyAlignment="1">
      <alignment horizontal="center" vertical="center"/>
    </xf>
    <xf numFmtId="169" fontId="64" fillId="2" borderId="8" xfId="1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4" fontId="65" fillId="14" borderId="22" xfId="0" applyNumberFormat="1" applyFont="1" applyFill="1" applyBorder="1" applyAlignment="1" applyProtection="1">
      <alignment vertical="center" shrinkToFit="1"/>
      <protection hidden="1"/>
    </xf>
    <xf numFmtId="174" fontId="65" fillId="14" borderId="27" xfId="0" applyNumberFormat="1" applyFont="1" applyFill="1" applyBorder="1" applyAlignment="1" applyProtection="1">
      <alignment vertical="center" shrinkToFit="1"/>
      <protection hidden="1"/>
    </xf>
    <xf numFmtId="174" fontId="52" fillId="0" borderId="48" xfId="0" applyNumberFormat="1" applyFont="1" applyBorder="1" applyAlignment="1" applyProtection="1">
      <alignment horizontal="center" vertical="center" shrinkToFit="1"/>
      <protection hidden="1"/>
    </xf>
    <xf numFmtId="166" fontId="62" fillId="0" borderId="49" xfId="0" applyNumberFormat="1" applyFont="1" applyBorder="1" applyAlignment="1">
      <alignment horizontal="center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166" fontId="47" fillId="0" borderId="0" xfId="0" applyNumberFormat="1" applyFont="1" applyBorder="1" applyAlignment="1" applyProtection="1">
      <alignment vertical="center" shrinkToFit="1"/>
      <protection hidden="1"/>
    </xf>
    <xf numFmtId="0" fontId="47" fillId="0" borderId="0" xfId="0" applyFont="1" applyBorder="1" applyAlignment="1" applyProtection="1">
      <alignment vertical="center" shrinkToFit="1"/>
      <protection hidden="1"/>
    </xf>
    <xf numFmtId="0" fontId="48" fillId="0" borderId="0" xfId="0" applyFont="1" applyBorder="1" applyAlignment="1" applyProtection="1">
      <alignment vertical="center" shrinkToFit="1"/>
      <protection hidden="1"/>
    </xf>
    <xf numFmtId="166" fontId="51" fillId="0" borderId="15" xfId="0" applyNumberFormat="1" applyFont="1" applyBorder="1" applyAlignment="1" applyProtection="1">
      <alignment vertical="center" shrinkToFit="1"/>
      <protection hidden="1"/>
    </xf>
    <xf numFmtId="0" fontId="51" fillId="0" borderId="15" xfId="0" applyFont="1" applyBorder="1" applyAlignment="1" applyProtection="1">
      <alignment vertical="center" shrinkToFit="1"/>
      <protection hidden="1"/>
    </xf>
    <xf numFmtId="174" fontId="65" fillId="14" borderId="25" xfId="0" applyNumberFormat="1" applyFont="1" applyFill="1" applyBorder="1" applyAlignment="1" applyProtection="1">
      <alignment horizontal="center" vertical="center" shrinkToFit="1"/>
      <protection hidden="1"/>
    </xf>
    <xf numFmtId="167" fontId="60" fillId="0" borderId="50" xfId="0" applyNumberFormat="1" applyFont="1" applyBorder="1" applyAlignment="1">
      <alignment horizontal="center" vertical="center"/>
    </xf>
    <xf numFmtId="166" fontId="60" fillId="0" borderId="50" xfId="0" applyNumberFormat="1" applyFont="1" applyBorder="1" applyAlignment="1">
      <alignment horizontal="center"/>
    </xf>
    <xf numFmtId="167" fontId="19" fillId="0" borderId="38" xfId="0" applyNumberFormat="1" applyFont="1" applyBorder="1" applyAlignment="1">
      <alignment horizontal="left"/>
    </xf>
    <xf numFmtId="167" fontId="60" fillId="0" borderId="50" xfId="0" applyNumberFormat="1" applyFont="1" applyBorder="1" applyAlignment="1">
      <alignment horizontal="left"/>
    </xf>
    <xf numFmtId="167" fontId="16" fillId="0" borderId="57" xfId="0" applyNumberFormat="1" applyFont="1" applyBorder="1" applyAlignment="1">
      <alignment horizontal="left" vertical="center"/>
    </xf>
    <xf numFmtId="166" fontId="60" fillId="0" borderId="57" xfId="0" applyNumberFormat="1" applyFont="1" applyBorder="1" applyAlignment="1">
      <alignment horizontal="center"/>
    </xf>
    <xf numFmtId="166" fontId="60" fillId="0" borderId="58" xfId="0" applyNumberFormat="1" applyFont="1" applyBorder="1" applyAlignment="1">
      <alignment horizontal="center"/>
    </xf>
    <xf numFmtId="166" fontId="19" fillId="13" borderId="59" xfId="0" applyNumberFormat="1" applyFont="1" applyFill="1" applyBorder="1" applyAlignment="1">
      <alignment horizontal="center"/>
    </xf>
    <xf numFmtId="166" fontId="61" fillId="0" borderId="59" xfId="0" applyNumberFormat="1" applyFont="1" applyBorder="1" applyAlignment="1">
      <alignment horizontal="center"/>
    </xf>
    <xf numFmtId="174" fontId="24" fillId="0" borderId="0" xfId="0" applyNumberFormat="1" applyFont="1" applyAlignment="1" applyProtection="1">
      <alignment vertical="center"/>
      <protection hidden="1"/>
    </xf>
    <xf numFmtId="166" fontId="66" fillId="2" borderId="5" xfId="0" applyNumberFormat="1" applyFont="1" applyFill="1" applyBorder="1" applyAlignment="1">
      <alignment horizontal="center" vertical="center"/>
    </xf>
    <xf numFmtId="166" fontId="67" fillId="2" borderId="1" xfId="0" applyNumberFormat="1" applyFont="1" applyFill="1" applyBorder="1" applyAlignment="1">
      <alignment horizontal="center" vertical="center"/>
    </xf>
    <xf numFmtId="166" fontId="62" fillId="15" borderId="37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174" fontId="69" fillId="0" borderId="0" xfId="0" applyNumberFormat="1" applyFont="1" applyFill="1" applyAlignment="1" applyProtection="1">
      <alignment vertical="center"/>
      <protection hidden="1"/>
    </xf>
    <xf numFmtId="44" fontId="63" fillId="2" borderId="8" xfId="1" applyNumberFormat="1" applyFont="1" applyFill="1" applyBorder="1" applyAlignment="1">
      <alignment horizontal="center" vertical="center"/>
    </xf>
    <xf numFmtId="166" fontId="68" fillId="0" borderId="0" xfId="0" applyNumberFormat="1" applyFont="1" applyAlignment="1">
      <alignment horizontal="center"/>
    </xf>
    <xf numFmtId="44" fontId="0" fillId="0" borderId="0" xfId="1" applyFont="1" applyAlignment="1">
      <alignment horizontal="center"/>
    </xf>
    <xf numFmtId="174" fontId="52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5" xfId="0" applyNumberFormat="1" applyFont="1" applyFill="1" applyBorder="1" applyAlignment="1" applyProtection="1">
      <alignment horizontal="center" vertical="center" shrinkToFit="1"/>
      <protection hidden="1"/>
    </xf>
    <xf numFmtId="174" fontId="24" fillId="0" borderId="20" xfId="0" applyNumberFormat="1" applyFont="1" applyBorder="1" applyAlignment="1" applyProtection="1">
      <alignment horizontal="center" vertical="center"/>
      <protection hidden="1"/>
    </xf>
    <xf numFmtId="174" fontId="24" fillId="0" borderId="15" xfId="0" applyNumberFormat="1" applyFont="1" applyBorder="1" applyAlignment="1" applyProtection="1">
      <alignment horizontal="center" vertical="center"/>
      <protection hidden="1"/>
    </xf>
    <xf numFmtId="174" fontId="24" fillId="0" borderId="5" xfId="0" applyNumberFormat="1" applyFont="1" applyBorder="1" applyAlignment="1" applyProtection="1">
      <alignment horizontal="center"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5" xfId="0" applyFont="1" applyBorder="1" applyAlignment="1" applyProtection="1">
      <alignment horizontal="center" vertical="center"/>
      <protection hidden="1"/>
    </xf>
    <xf numFmtId="0" fontId="38" fillId="0" borderId="29" xfId="0" applyFont="1" applyBorder="1" applyAlignment="1" applyProtection="1">
      <alignment horizontal="center" vertical="center"/>
      <protection hidden="1"/>
    </xf>
    <xf numFmtId="2" fontId="49" fillId="14" borderId="22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24" fillId="6" borderId="22" xfId="0" applyFont="1" applyFill="1" applyBorder="1" applyAlignment="1" applyProtection="1">
      <alignment horizontal="center" vertical="center" wrapText="1"/>
      <protection hidden="1"/>
    </xf>
    <xf numFmtId="0" fontId="24" fillId="6" borderId="29" xfId="0" applyFont="1" applyFill="1" applyBorder="1" applyAlignment="1" applyProtection="1">
      <alignment horizontal="center" vertical="center" wrapText="1"/>
      <protection hidden="1"/>
    </xf>
    <xf numFmtId="0" fontId="24" fillId="6" borderId="25" xfId="0" applyFont="1" applyFill="1" applyBorder="1" applyAlignment="1" applyProtection="1">
      <alignment horizontal="center" vertical="center" wrapText="1"/>
      <protection hidden="1"/>
    </xf>
    <xf numFmtId="0" fontId="47" fillId="0" borderId="0" xfId="0" applyFont="1" applyBorder="1" applyAlignment="1" applyProtection="1">
      <alignment horizontal="center" vertical="center" shrinkToFit="1"/>
      <protection hidden="1"/>
    </xf>
    <xf numFmtId="0" fontId="26" fillId="0" borderId="20" xfId="0" applyFont="1" applyBorder="1" applyAlignment="1" applyProtection="1">
      <alignment horizontal="center" vertical="center" wrapText="1"/>
      <protection hidden="1"/>
    </xf>
    <xf numFmtId="0" fontId="26" fillId="0" borderId="15" xfId="0" applyFont="1" applyBorder="1" applyAlignment="1" applyProtection="1">
      <alignment horizontal="center" vertical="center" wrapText="1"/>
      <protection hidden="1"/>
    </xf>
    <xf numFmtId="0" fontId="26" fillId="0" borderId="5" xfId="0" applyFont="1" applyBorder="1" applyAlignment="1" applyProtection="1">
      <alignment horizontal="center" vertical="center" wrapText="1"/>
      <protection hidden="1"/>
    </xf>
    <xf numFmtId="172" fontId="26" fillId="0" borderId="1" xfId="0" applyNumberFormat="1" applyFont="1" applyBorder="1" applyAlignment="1" applyProtection="1">
      <alignment horizontal="center" vertical="center" shrinkToFit="1"/>
      <protection hidden="1"/>
    </xf>
    <xf numFmtId="0" fontId="27" fillId="0" borderId="20" xfId="0" applyFont="1" applyBorder="1" applyAlignment="1" applyProtection="1">
      <alignment horizontal="center" vertical="center" shrinkToFit="1"/>
      <protection hidden="1"/>
    </xf>
    <xf numFmtId="0" fontId="27" fillId="0" borderId="15" xfId="0" applyFont="1" applyBorder="1" applyAlignment="1" applyProtection="1">
      <alignment horizontal="center" vertical="center" shrinkToFit="1"/>
      <protection hidden="1"/>
    </xf>
    <xf numFmtId="0" fontId="27" fillId="0" borderId="5" xfId="0" applyFont="1" applyBorder="1" applyAlignment="1" applyProtection="1">
      <alignment horizontal="center" vertical="center" shrinkToFit="1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51" fillId="0" borderId="20" xfId="0" applyFont="1" applyBorder="1" applyAlignment="1" applyProtection="1">
      <alignment horizontal="center" vertical="center" shrinkToFit="1"/>
      <protection hidden="1"/>
    </xf>
    <xf numFmtId="0" fontId="51" fillId="0" borderId="15" xfId="0" applyFont="1" applyBorder="1" applyAlignment="1" applyProtection="1">
      <alignment horizontal="center" vertical="center" shrinkToFit="1"/>
      <protection hidden="1"/>
    </xf>
    <xf numFmtId="174" fontId="53" fillId="0" borderId="3" xfId="0" applyNumberFormat="1" applyFont="1" applyBorder="1" applyAlignment="1" applyProtection="1">
      <alignment horizontal="center" vertical="center" shrinkToFit="1"/>
      <protection hidden="1"/>
    </xf>
    <xf numFmtId="0" fontId="51" fillId="0" borderId="5" xfId="0" applyFont="1" applyBorder="1" applyAlignment="1" applyProtection="1">
      <alignment horizontal="center" vertical="center" shrinkToFit="1"/>
      <protection hidden="1"/>
    </xf>
    <xf numFmtId="0" fontId="48" fillId="0" borderId="20" xfId="0" applyFont="1" applyBorder="1" applyAlignment="1" applyProtection="1">
      <alignment horizontal="center" vertical="center" shrinkToFit="1"/>
      <protection hidden="1"/>
    </xf>
    <xf numFmtId="0" fontId="48" fillId="0" borderId="15" xfId="0" applyFont="1" applyBorder="1" applyAlignment="1" applyProtection="1">
      <alignment horizontal="center" vertical="center" shrinkToFit="1"/>
      <protection hidden="1"/>
    </xf>
    <xf numFmtId="0" fontId="48" fillId="0" borderId="5" xfId="0" applyFont="1" applyBorder="1" applyAlignment="1" applyProtection="1">
      <alignment horizontal="center" vertical="center" shrinkToFit="1"/>
      <protection hidden="1"/>
    </xf>
    <xf numFmtId="174" fontId="53" fillId="0" borderId="22" xfId="0" applyNumberFormat="1" applyFont="1" applyBorder="1" applyAlignment="1" applyProtection="1">
      <alignment horizontal="center" vertical="center" shrinkToFit="1"/>
      <protection hidden="1"/>
    </xf>
    <xf numFmtId="174" fontId="53" fillId="0" borderId="29" xfId="0" applyNumberFormat="1" applyFont="1" applyBorder="1" applyAlignment="1" applyProtection="1">
      <alignment horizontal="center" vertical="center" shrinkToFit="1"/>
      <protection hidden="1"/>
    </xf>
    <xf numFmtId="174" fontId="53" fillId="0" borderId="25" xfId="0" applyNumberFormat="1" applyFont="1" applyBorder="1" applyAlignment="1" applyProtection="1">
      <alignment horizontal="center" vertical="center" shrinkToFit="1"/>
      <protection hidden="1"/>
    </xf>
    <xf numFmtId="0" fontId="24" fillId="10" borderId="22" xfId="0" applyFont="1" applyFill="1" applyBorder="1" applyAlignment="1" applyProtection="1">
      <alignment horizontal="center" vertical="center" wrapText="1"/>
      <protection hidden="1"/>
    </xf>
    <xf numFmtId="0" fontId="24" fillId="10" borderId="29" xfId="0" applyFont="1" applyFill="1" applyBorder="1" applyAlignment="1" applyProtection="1">
      <alignment horizontal="center" vertical="center" wrapText="1"/>
      <protection hidden="1"/>
    </xf>
    <xf numFmtId="0" fontId="24" fillId="10" borderId="25" xfId="0" applyFont="1" applyFill="1" applyBorder="1" applyAlignment="1" applyProtection="1">
      <alignment horizontal="center" vertical="center" wrapTex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5" xfId="0" applyFont="1" applyBorder="1" applyAlignment="1" applyProtection="1">
      <alignment horizontal="center" vertical="center" shrinkToFit="1"/>
      <protection hidden="1"/>
    </xf>
    <xf numFmtId="0" fontId="47" fillId="0" borderId="5" xfId="0" applyFont="1" applyBorder="1" applyAlignment="1" applyProtection="1">
      <alignment horizontal="center" vertical="center" shrinkToFit="1"/>
      <protection hidden="1"/>
    </xf>
    <xf numFmtId="0" fontId="47" fillId="0" borderId="20" xfId="0" applyFont="1" applyBorder="1" applyAlignment="1" applyProtection="1">
      <alignment horizontal="center" vertical="center" shrinkToFit="1"/>
      <protection hidden="1"/>
    </xf>
    <xf numFmtId="0" fontId="23" fillId="4" borderId="20" xfId="0" applyFont="1" applyFill="1" applyBorder="1" applyAlignment="1" applyProtection="1">
      <alignment horizontal="center" vertical="center" wrapText="1"/>
      <protection hidden="1"/>
    </xf>
    <xf numFmtId="0" fontId="23" fillId="4" borderId="15" xfId="0" applyFont="1" applyFill="1" applyBorder="1" applyAlignment="1" applyProtection="1">
      <alignment horizontal="center" vertical="center" wrapText="1"/>
      <protection hidden="1"/>
    </xf>
    <xf numFmtId="0" fontId="23" fillId="4" borderId="5" xfId="0" applyFont="1" applyFill="1" applyBorder="1" applyAlignment="1" applyProtection="1">
      <alignment horizontal="center" vertical="center" wrapText="1"/>
      <protection hidden="1"/>
    </xf>
    <xf numFmtId="0" fontId="30" fillId="5" borderId="1" xfId="0" applyFont="1" applyFill="1" applyBorder="1" applyAlignment="1" applyProtection="1">
      <alignment horizontal="center" vertical="center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20" xfId="0" applyNumberFormat="1" applyFont="1" applyBorder="1" applyAlignment="1" applyProtection="1">
      <alignment horizontal="center" vertical="center" shrinkToFit="1"/>
      <protection hidden="1"/>
    </xf>
    <xf numFmtId="172" fontId="33" fillId="0" borderId="5" xfId="0" applyNumberFormat="1" applyFont="1" applyBorder="1" applyAlignment="1" applyProtection="1">
      <alignment horizontal="center" vertical="center" shrinkToFit="1"/>
      <protection hidden="1"/>
    </xf>
    <xf numFmtId="0" fontId="36" fillId="0" borderId="20" xfId="0" applyFont="1" applyBorder="1" applyAlignment="1" applyProtection="1">
      <alignment horizontal="center" vertical="center" shrinkToFit="1"/>
      <protection hidden="1"/>
    </xf>
    <xf numFmtId="0" fontId="36" fillId="0" borderId="5" xfId="0" applyFont="1" applyBorder="1" applyAlignment="1" applyProtection="1">
      <alignment horizontal="center" vertical="center" shrinkToFit="1"/>
      <protection hidden="1"/>
    </xf>
    <xf numFmtId="0" fontId="0" fillId="0" borderId="0" xfId="0" applyAlignment="1">
      <alignment horizontal="center"/>
    </xf>
    <xf numFmtId="0" fontId="38" fillId="0" borderId="0" xfId="0" applyFont="1" applyAlignment="1" applyProtection="1">
      <alignment horizontal="center" vertical="center"/>
      <protection hidden="1"/>
    </xf>
    <xf numFmtId="0" fontId="48" fillId="0" borderId="0" xfId="0" applyFont="1" applyBorder="1" applyAlignment="1" applyProtection="1">
      <alignment horizontal="center" vertical="center" shrinkToFit="1"/>
      <protection hidden="1"/>
    </xf>
    <xf numFmtId="0" fontId="40" fillId="0" borderId="0" xfId="0" applyFont="1" applyAlignment="1" applyProtection="1">
      <alignment horizontal="center" vertical="center" wrapText="1"/>
      <protection hidden="1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0" fontId="24" fillId="0" borderId="22" xfId="0" applyFont="1" applyBorder="1" applyAlignment="1" applyProtection="1">
      <alignment horizontal="center" vertical="center" wrapText="1"/>
      <protection hidden="1"/>
    </xf>
    <xf numFmtId="0" fontId="24" fillId="0" borderId="29" xfId="0" applyFont="1" applyBorder="1" applyAlignment="1" applyProtection="1">
      <alignment horizontal="center" vertical="center" wrapText="1"/>
      <protection hidden="1"/>
    </xf>
    <xf numFmtId="0" fontId="24" fillId="0" borderId="25" xfId="0" applyFont="1" applyBorder="1" applyAlignment="1" applyProtection="1">
      <alignment horizontal="center" vertical="center" wrapText="1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5" xfId="0" applyFont="1" applyFill="1" applyBorder="1" applyAlignment="1" applyProtection="1">
      <alignment horizontal="center" vertical="center" wrapText="1"/>
      <protection hidden="1"/>
    </xf>
    <xf numFmtId="166" fontId="17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2" xfId="0" applyNumberFormat="1" applyFont="1" applyFill="1" applyBorder="1" applyAlignment="1">
      <alignment horizontal="center" vertical="center" wrapText="1"/>
    </xf>
    <xf numFmtId="0" fontId="40" fillId="0" borderId="28" xfId="0" applyFont="1" applyBorder="1" applyAlignment="1" applyProtection="1">
      <alignment horizontal="center" vertical="center" wrapText="1"/>
      <protection hidden="1"/>
    </xf>
    <xf numFmtId="0" fontId="40" fillId="0" borderId="19" xfId="0" applyFont="1" applyBorder="1" applyAlignment="1" applyProtection="1">
      <alignment horizontal="center" vertical="center" wrapText="1"/>
      <protection hidden="1"/>
    </xf>
    <xf numFmtId="0" fontId="24" fillId="7" borderId="22" xfId="0" applyFont="1" applyFill="1" applyBorder="1" applyAlignment="1" applyProtection="1">
      <alignment horizontal="center" vertical="center" wrapText="1"/>
      <protection hidden="1"/>
    </xf>
    <xf numFmtId="0" fontId="24" fillId="7" borderId="25" xfId="0" applyFont="1" applyFill="1" applyBorder="1" applyAlignment="1" applyProtection="1">
      <alignment horizontal="center" vertical="center" wrapText="1"/>
      <protection hidden="1"/>
    </xf>
    <xf numFmtId="0" fontId="24" fillId="0" borderId="21" xfId="0" applyFont="1" applyBorder="1" applyAlignment="1" applyProtection="1">
      <alignment horizontal="center" vertical="center" wrapText="1"/>
      <protection hidden="1"/>
    </xf>
    <xf numFmtId="0" fontId="24" fillId="0" borderId="30" xfId="0" applyFont="1" applyBorder="1" applyAlignment="1" applyProtection="1">
      <alignment horizontal="center" vertical="center" wrapText="1"/>
      <protection hidden="1"/>
    </xf>
    <xf numFmtId="0" fontId="38" fillId="0" borderId="23" xfId="0" applyFont="1" applyBorder="1" applyAlignment="1" applyProtection="1">
      <alignment horizontal="center" vertical="center"/>
      <protection hidden="1"/>
    </xf>
    <xf numFmtId="0" fontId="38" fillId="0" borderId="24" xfId="0" applyFont="1" applyBorder="1" applyAlignment="1" applyProtection="1">
      <alignment horizontal="center" vertical="center"/>
      <protection hidden="1"/>
    </xf>
    <xf numFmtId="0" fontId="47" fillId="0" borderId="3" xfId="0" applyFont="1" applyBorder="1" applyAlignment="1" applyProtection="1">
      <alignment horizontal="center" vertical="center" shrinkToFit="1"/>
      <protection hidden="1"/>
    </xf>
    <xf numFmtId="0" fontId="51" fillId="0" borderId="1" xfId="0" applyFont="1" applyBorder="1" applyAlignment="1" applyProtection="1">
      <alignment horizontal="center" vertical="center" shrinkToFit="1"/>
      <protection hidden="1"/>
    </xf>
    <xf numFmtId="174" fontId="24" fillId="0" borderId="52" xfId="0" applyNumberFormat="1" applyFont="1" applyBorder="1" applyAlignment="1" applyProtection="1">
      <alignment horizontal="center" vertical="center"/>
      <protection hidden="1"/>
    </xf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6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rgb="FF9C0006"/>
      </font>
      <fill>
        <patternFill patternType="none"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gray06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family val="2"/>
        <scheme val="minor"/>
      </font>
      <numFmt numFmtId="167" formatCode="ddd\ dd\-mmm\-yyyy"/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RE"/>
              <a:t>Activité en caserne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Durée inter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'Calcul indemnités mensuelles'!$J$2:$J$2</c:f>
              <c:numCache>
                <c:formatCode>[hh]:mm</c:formatCode>
                <c:ptCount val="1"/>
                <c:pt idx="0">
                  <c:v>0.63819444444444451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E1-432C-95A2-0E7F6A3F7B02}"/>
            </c:ext>
          </c:extLst>
        </c:ser>
        <c:ser>
          <c:idx val="0"/>
          <c:order val="1"/>
          <c:tx>
            <c:v>Durée sans inter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'Calcul indemnités mensuelles'!$B$2:$B$2</c:f>
              <c:numCache>
                <c:formatCode>mmm</c:formatCode>
                <c:ptCount val="1"/>
                <c:pt idx="0">
                  <c:v>43532</c:v>
                </c:pt>
              </c:numCache>
            </c:numRef>
          </c:cat>
          <c:val>
            <c:numRef>
              <c:f>'Calcul indemnités mensuelles'!$L$2:$L$2</c:f>
              <c:numCache>
                <c:formatCode>[hh]:mm</c:formatCode>
                <c:ptCount val="1"/>
                <c:pt idx="0">
                  <c:v>4.2576388888888896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E1-432C-95A2-0E7F6A3F7B02}"/>
            </c:ext>
          </c:extLst>
        </c:ser>
        <c:ser>
          <c:idx val="3"/>
          <c:order val="2"/>
          <c:tx>
            <c:v>H effectuées / mois</c:v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'Calcul indemnités mensuelles'!$I$2:$I$2</c:f>
              <c:numCache>
                <c:formatCode>[hh]:mm</c:formatCode>
                <c:ptCount val="1"/>
                <c:pt idx="0">
                  <c:v>4.8958333333333339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DF-453B-A2C3-4A1160DDAA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593743"/>
        <c:axId val="444583135"/>
        <c:extLst>
          <c:ext xmlns:c15="http://schemas.microsoft.com/office/drawing/2012/chart" uri="{02D57815-91ED-43cb-92C2-25804820EDAC}">
            <c15:filteredBarSeries>
              <c15:ser>
                <c:idx val="2"/>
                <c:order val="3"/>
                <c:tx>
                  <c:v>Indemnités</c:v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'Calcul indemnités mensuelles'!$R$2:$R$2</c15:sqref>
                        </c15:formulaRef>
                      </c:ext>
                    </c:extLst>
                    <c:numCache>
                      <c:formatCode>_("€"* #,##0.00_);_("€"* \(#,##0.00\);_("€"* "-"??_);_(@_)</c:formatCode>
                      <c:ptCount val="1"/>
                      <c:pt idx="0">
                        <c:v>733.97266666666678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8E1-432C-95A2-0E7F6A3F7B02}"/>
                  </c:ext>
                </c:extLst>
              </c15:ser>
            </c15:filteredBarSeries>
          </c:ext>
        </c:extLst>
      </c:barChart>
      <c:catAx>
        <c:axId val="575593743"/>
        <c:scaling>
          <c:orientation val="minMax"/>
        </c:scaling>
        <c:delete val="0"/>
        <c:axPos val="b"/>
        <c:numFmt formatCode="mmm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583135"/>
        <c:crosses val="autoZero"/>
        <c:auto val="1"/>
        <c:lblAlgn val="ctr"/>
        <c:lblOffset val="100"/>
        <c:noMultiLvlLbl val="1"/>
      </c:catAx>
      <c:valAx>
        <c:axId val="444583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5937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.31496062992125984" footer="0.31496062992125984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104775</xdr:rowOff>
    </xdr:from>
    <xdr:to>
      <xdr:col>4</xdr:col>
      <xdr:colOff>483119</xdr:colOff>
      <xdr:row>3</xdr:row>
      <xdr:rowOff>66675</xdr:rowOff>
    </xdr:to>
    <xdr:pic>
      <xdr:nvPicPr>
        <xdr:cNvPr id="19" name="Picture 2">
          <a:extLst>
            <a:ext uri="{FF2B5EF4-FFF2-40B4-BE49-F238E27FC236}">
              <a16:creationId xmlns:a16="http://schemas.microsoft.com/office/drawing/2014/main" id="{D238EF5E-7580-40D9-A17A-435C9C55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"/>
          <a:ext cx="2602114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238124</xdr:colOff>
      <xdr:row>43</xdr:row>
      <xdr:rowOff>1</xdr:rowOff>
    </xdr:from>
    <xdr:to>
      <xdr:col>32</xdr:col>
      <xdr:colOff>171450</xdr:colOff>
      <xdr:row>45</xdr:row>
      <xdr:rowOff>304800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F3955F-DEC3-404B-AB28-6B5088F546F5}"/>
            </a:ext>
          </a:extLst>
        </xdr:cNvPr>
        <xdr:cNvSpPr txBox="1"/>
      </xdr:nvSpPr>
      <xdr:spPr>
        <a:xfrm>
          <a:off x="9648824" y="9410701"/>
          <a:ext cx="3914776" cy="666749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RE" sz="1100">
              <a:solidFill>
                <a:srgbClr val="FF0000"/>
              </a:solidFill>
            </a:rPr>
            <a:t>Résultat trouvé par la</a:t>
          </a:r>
          <a:r>
            <a:rPr lang="fr-RE" sz="1100" baseline="0">
              <a:solidFill>
                <a:srgbClr val="FF0000"/>
              </a:solidFill>
            </a:rPr>
            <a:t> compta </a:t>
          </a:r>
          <a:br>
            <a:rPr lang="fr-RE" sz="1100" baseline="0">
              <a:solidFill>
                <a:srgbClr val="FF0000"/>
              </a:solidFill>
            </a:rPr>
          </a:br>
          <a:r>
            <a:rPr lang="fr-RE" sz="1100" baseline="0">
              <a:solidFill>
                <a:srgbClr val="FF0000"/>
              </a:solidFill>
            </a:rPr>
            <a:t>qui déduit les 1h30 supplémentaire sur la garde réelle postée </a:t>
          </a:r>
          <a:br>
            <a:rPr lang="fr-RE" sz="1100" baseline="0">
              <a:solidFill>
                <a:srgbClr val="FF0000"/>
              </a:solidFill>
            </a:rPr>
          </a:br>
          <a:r>
            <a:rPr lang="fr-RE" sz="1100" baseline="0">
              <a:solidFill>
                <a:srgbClr val="FF0000"/>
              </a:solidFill>
            </a:rPr>
            <a:t>Est-ce logique ?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  <xdr:twoCellAnchor>
    <xdr:from>
      <xdr:col>24</xdr:col>
      <xdr:colOff>590551</xdr:colOff>
      <xdr:row>44</xdr:row>
      <xdr:rowOff>28575</xdr:rowOff>
    </xdr:from>
    <xdr:to>
      <xdr:col>25</xdr:col>
      <xdr:colOff>276225</xdr:colOff>
      <xdr:row>44</xdr:row>
      <xdr:rowOff>95251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F670A5C-D43F-45A7-9B76-687B56CA3B51}"/>
            </a:ext>
          </a:extLst>
        </xdr:cNvPr>
        <xdr:cNvCxnSpPr/>
      </xdr:nvCxnSpPr>
      <xdr:spPr>
        <a:xfrm flipH="1">
          <a:off x="9324976" y="9620250"/>
          <a:ext cx="361949" cy="66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285750</xdr:colOff>
      <xdr:row>25</xdr:row>
      <xdr:rowOff>95250</xdr:rowOff>
    </xdr:from>
    <xdr:to>
      <xdr:col>28</xdr:col>
      <xdr:colOff>295275</xdr:colOff>
      <xdr:row>26</xdr:row>
      <xdr:rowOff>180974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213D5EE1-F53E-4695-8314-736DB8061EEA}"/>
            </a:ext>
          </a:extLst>
        </xdr:cNvPr>
        <xdr:cNvSpPr txBox="1"/>
      </xdr:nvSpPr>
      <xdr:spPr>
        <a:xfrm>
          <a:off x="9020175" y="6076950"/>
          <a:ext cx="2152650" cy="285749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RE" sz="1100">
              <a:solidFill>
                <a:srgbClr val="FF0000"/>
              </a:solidFill>
            </a:rPr>
            <a:t>tps</a:t>
          </a:r>
          <a:r>
            <a:rPr lang="fr-RE" sz="1100" baseline="0">
              <a:solidFill>
                <a:srgbClr val="FF0000"/>
              </a:solidFill>
            </a:rPr>
            <a:t> inter en dehors des 24h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  <xdr:twoCellAnchor>
    <xdr:from>
      <xdr:col>24</xdr:col>
      <xdr:colOff>9525</xdr:colOff>
      <xdr:row>26</xdr:row>
      <xdr:rowOff>38100</xdr:rowOff>
    </xdr:from>
    <xdr:to>
      <xdr:col>24</xdr:col>
      <xdr:colOff>285750</xdr:colOff>
      <xdr:row>27</xdr:row>
      <xdr:rowOff>28575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DD290B1E-0451-4F52-8C7C-5C08C5D5D7AD}"/>
            </a:ext>
          </a:extLst>
        </xdr:cNvPr>
        <xdr:cNvCxnSpPr>
          <a:stCxn id="8" idx="1"/>
        </xdr:cNvCxnSpPr>
      </xdr:nvCxnSpPr>
      <xdr:spPr>
        <a:xfrm flipH="1">
          <a:off x="8743950" y="6219825"/>
          <a:ext cx="276225" cy="190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800100</xdr:colOff>
      <xdr:row>38</xdr:row>
      <xdr:rowOff>19050</xdr:rowOff>
    </xdr:from>
    <xdr:to>
      <xdr:col>21</xdr:col>
      <xdr:colOff>628650</xdr:colOff>
      <xdr:row>40</xdr:row>
      <xdr:rowOff>104775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9A3CF1B-9168-477C-A183-F26FFA348029}"/>
            </a:ext>
          </a:extLst>
        </xdr:cNvPr>
        <xdr:cNvSpPr txBox="1"/>
      </xdr:nvSpPr>
      <xdr:spPr>
        <a:xfrm>
          <a:off x="5181600" y="8524875"/>
          <a:ext cx="2152650" cy="4476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RE" sz="1100">
              <a:solidFill>
                <a:srgbClr val="FF0000"/>
              </a:solidFill>
            </a:rPr>
            <a:t>Résultat différent de l'onglet</a:t>
          </a:r>
          <a:r>
            <a:rPr lang="fr-RE" sz="1100" baseline="0">
              <a:solidFill>
                <a:srgbClr val="FF0000"/>
              </a:solidFill>
            </a:rPr>
            <a:t> calcul indémnités mensuelles 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771525</xdr:colOff>
      <xdr:row>37</xdr:row>
      <xdr:rowOff>0</xdr:rowOff>
    </xdr:from>
    <xdr:to>
      <xdr:col>21</xdr:col>
      <xdr:colOff>209550</xdr:colOff>
      <xdr:row>38</xdr:row>
      <xdr:rowOff>19050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F0B8F686-F2F8-4BB9-8FF8-71C265AA1F13}"/>
            </a:ext>
          </a:extLst>
        </xdr:cNvPr>
        <xdr:cNvCxnSpPr>
          <a:stCxn id="10" idx="0"/>
        </xdr:cNvCxnSpPr>
      </xdr:nvCxnSpPr>
      <xdr:spPr>
        <a:xfrm flipV="1">
          <a:off x="6257925" y="8324850"/>
          <a:ext cx="6572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27</xdr:row>
      <xdr:rowOff>57150</xdr:rowOff>
    </xdr:from>
    <xdr:to>
      <xdr:col>24</xdr:col>
      <xdr:colOff>295275</xdr:colOff>
      <xdr:row>43</xdr:row>
      <xdr:rowOff>161925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EBEA105-7756-48FD-AACD-3077CA9BAEAE}"/>
            </a:ext>
          </a:extLst>
        </xdr:cNvPr>
        <xdr:cNvCxnSpPr/>
      </xdr:nvCxnSpPr>
      <xdr:spPr>
        <a:xfrm>
          <a:off x="8734425" y="6438900"/>
          <a:ext cx="295275" cy="3133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64851</xdr:colOff>
      <xdr:row>2</xdr:row>
      <xdr:rowOff>71336</xdr:rowOff>
    </xdr:from>
    <xdr:to>
      <xdr:col>20</xdr:col>
      <xdr:colOff>795494</xdr:colOff>
      <xdr:row>4</xdr:row>
      <xdr:rowOff>32425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64851" y="3412413"/>
          <a:ext cx="8777698" cy="329528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  <xdr:twoCellAnchor>
    <xdr:from>
      <xdr:col>0</xdr:col>
      <xdr:colOff>45227</xdr:colOff>
      <xdr:row>5</xdr:row>
      <xdr:rowOff>132522</xdr:rowOff>
    </xdr:from>
    <xdr:to>
      <xdr:col>20</xdr:col>
      <xdr:colOff>806174</xdr:colOff>
      <xdr:row>35</xdr:row>
      <xdr:rowOff>165652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97E5139-C0BF-4B22-A774-D67C4B9A38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ED5816DC-4EC5-43E0-BD9F-3144DD39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C3A5BB25-FEBF-4CFA-8ED9-96C4E424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65A37BA3-9D12-4B07-B940-9895AA55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TAT%20SPV\archive\mars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isre.local\citrix\documents\b.cis.stsuzanne\Desktop\spv%20list%20mo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Feuil3"/>
      <sheetName val="Feuil1 (2)"/>
      <sheetName val="Feuil4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Feuil1"/>
      <sheetName val="Feuil2"/>
    </sheetNames>
    <sheetDataSet>
      <sheetData sheetId="0">
        <row r="19">
          <cell r="B19">
            <v>3749</v>
          </cell>
          <cell r="C19" t="str">
            <v>HAFIZOU</v>
          </cell>
          <cell r="D19" t="str">
            <v>CHRISTOPHER</v>
          </cell>
          <cell r="E19" t="str">
            <v>SAP</v>
          </cell>
        </row>
        <row r="38">
          <cell r="S38" t="str">
            <v>Grade, prénoms+nom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9:Z29" totalsRowShown="0" headerRowDxfId="63" dataDxfId="61" headerRowBorderDxfId="62">
  <tableColumns count="26">
    <tableColumn id="1" xr3:uid="{00000000-0010-0000-0000-000001000000}" name="Date prise de garde" dataDxfId="60"/>
    <tableColumn id="7" xr3:uid="{00000000-0010-0000-0000-000007000000}" name="Garde / Interv." dataDxfId="59">
      <calculatedColumnFormula>IF(data[[#This Row],[heure (début)]]&lt;&gt;"","Garde",IF(data[[#This Row],[Hdébut corrigé]]&lt;&gt;"","Intervention",""))</calculatedColumnFormula>
    </tableColumn>
    <tableColumn id="25" xr3:uid="{00000000-0010-0000-0000-000019000000}" name="heure (début)" dataDxfId="58"/>
    <tableColumn id="26" xr3:uid="{00000000-0010-0000-0000-00001A000000}" name="heure (fin)" dataDxfId="57"/>
    <tableColumn id="17" xr3:uid="{63A2970D-4B79-47D3-9305-32820B0897A7}" name="Garde postée" dataDxfId="56">
      <calculatedColumnFormula>MAX(0,IF(data[[#This Row],[Garde / Interv.]]="Garde",data[[#This Row],[Hfin corrigée]]-data[[#This Row],[Hdébut corrigé]],0))</calculatedColumnFormula>
    </tableColumn>
    <tableColumn id="2" xr3:uid="{00000000-0010-0000-0000-000002000000}" name="&gt;24h" dataDxfId="55"/>
    <tableColumn id="27" xr3:uid="{393E156D-585F-42EF-9591-58FEDB3BC169}" name="Colonne1" dataDxfId="54"/>
    <tableColumn id="5" xr3:uid="{00000000-0010-0000-0000-000005000000}" name=" (Sap, Inc, Div, formation etc.)" dataDxfId="53"/>
    <tableColumn id="3" xr3:uid="{00000000-0010-0000-0000-000003000000}" name="Heure départ" dataDxfId="52"/>
    <tableColumn id="4" xr3:uid="{00000000-0010-0000-0000-000004000000}" name="Heure retour" dataDxfId="51"/>
    <tableColumn id="30" xr3:uid="{A6592353-20EF-4ED3-8B0C-F9C2C2A1BAF5}" name="Colonne2" dataDxfId="50"/>
    <tableColumn id="23" xr3:uid="{00000000-0010-0000-0000-000017000000}" name="Hdébut corrigé" dataDxfId="49">
      <calculatedColumnFormula>IF(data[[#This Row],[heure (début)]]&lt;&gt;"",
data[[#This Row],[heure (début)]],
data[[#This Row],[Heure départ]]+IF(data[[#This Row],[Heure départ]]&lt;SUMPRODUCT((data[Date prise de garde]=data[[#This Row],[Date prise de garde]])*data[heure (début)]),1,0)
)</calculatedColumnFormula>
    </tableColumn>
    <tableColumn id="12" xr3:uid="{00000000-0010-0000-0000-00000C000000}" name="Hfin corrigée" dataDxfId="48">
      <calculatedColumnFormula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calculatedColumnFormula>
    </tableColumn>
    <tableColumn id="8" xr3:uid="{00000000-0010-0000-0000-000008000000}" name="Début Dim ou Férié" dataDxfId="47">
      <calculatedColumnFormula>IF(OR(WEEKDAY(data[[#This Row],[Date prise de garde]],2)=7,COUNTIF(JF,data[[#This Row],[Date prise de garde]])=1),"oui","non")</calculatedColumnFormula>
    </tableColumn>
    <tableColumn id="10" xr3:uid="{00000000-0010-0000-0000-00000A000000}" name="JOUR1" dataDxfId="46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45">
      <calculatedColumnFormula>IF(data[[#This Row],[Heure retour]]="",0,(
MIN(FinNuit,MIN(1,data[[#This Row],[Hfin corrigée]]))-MIN(FinNuit,data[[#This Row],[Hdébut corrigé]])
))</calculatedColumnFormula>
    </tableColumn>
    <tableColumn id="18" xr3:uid="{00000000-0010-0000-0000-000012000000}" name="NUIT1.2" dataDxfId="44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43">
      <calculatedColumnFormula>IF(OR(WEEKDAY(data[[#This Row],[Date prise de garde]]+data[[#This Row],[Hfin corrigée]],2)=7,COUNTIF(JF,INT(data[[#This Row],[Date prise de garde]]+data[[#This Row],[Hfin corrigée]]))=1),"oui","non")</calculatedColumnFormula>
    </tableColumn>
    <tableColumn id="19" xr3:uid="{00000000-0010-0000-0000-000013000000}" name="JOUR2" dataDxfId="42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41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40">
      <calculatedColumnFormula>MAX(0,(data[[#This Row],[Hfin corrigée]]-DebNuit-1))</calculatedColumnFormula>
    </tableColumn>
    <tableColumn id="22" xr3:uid="{00000000-0010-0000-0000-000016000000}" name="Interv. hors poste" dataDxfId="39">
      <calculatedColumnFormula>IF(data[[#This Row],[Garde / Interv.]]="Intervention",MAX(0,data[[#This Row],[Hfin corrigée]]-SUMPRODUCT((data[Date prise de garde]=data[[#This Row],[Date prise de garde]])*(data[Garde / Interv.]="Garde")*data[Hfin corrigée])),0)</calculatedColumnFormula>
    </tableColumn>
    <tableColumn id="16" xr3:uid="{00000000-0010-0000-0000-000010000000}" name="Temps passé au CIS" dataDxfId="38">
      <calculatedColumnFormula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calculatedColumnFormula>
    </tableColumn>
    <tableColumn id="13" xr3:uid="{00000000-0010-0000-0000-00000D000000}" name="Durée de jour" dataDxfId="37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dim ou férié" dataDxfId="36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de nuit" dataDxfId="35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34" dataDxfId="33">
  <autoFilter ref="A1:H9" xr:uid="{00000000-0009-0000-0100-000002000000}"/>
  <tableColumns count="8">
    <tableColumn id="23" xr3:uid="{00000000-0010-0000-0100-000017000000}" name="Hdébut corrigé" dataDxfId="32"/>
    <tableColumn id="12" xr3:uid="{00000000-0010-0000-0100-00000C000000}" name="Hfin corrigée" dataDxfId="31"/>
    <tableColumn id="10" xr3:uid="{00000000-0010-0000-0100-00000A000000}" name="JOUR1" dataDxfId="30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29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28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27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26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25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I51"/>
  <sheetViews>
    <sheetView showZeros="0" tabSelected="1" topLeftCell="A6" zoomScale="80" zoomScaleNormal="80" workbookViewId="0">
      <selection activeCell="W46" sqref="W46"/>
    </sheetView>
  </sheetViews>
  <sheetFormatPr baseColWidth="10" defaultColWidth="11.5546875" defaultRowHeight="14.4" x14ac:dyDescent="0.3"/>
  <cols>
    <col min="1" max="1" width="16.109375" style="24" customWidth="1"/>
    <col min="2" max="2" width="0" style="24" hidden="1" customWidth="1"/>
    <col min="3" max="6" width="7.44140625" style="24" customWidth="1"/>
    <col min="7" max="7" width="1.6640625" style="24" customWidth="1"/>
    <col min="8" max="10" width="16.109375" style="24" customWidth="1"/>
    <col min="11" max="11" width="1.6640625" style="24" customWidth="1"/>
    <col min="12" max="20" width="11.5546875" style="24" hidden="1" customWidth="1"/>
    <col min="21" max="21" width="4.5546875" style="24" hidden="1" customWidth="1"/>
    <col min="22" max="26" width="9.88671875" style="24" customWidth="1"/>
    <col min="27" max="27" width="1.6640625" style="24" customWidth="1"/>
    <col min="28" max="30" width="9.88671875" style="24" customWidth="1"/>
    <col min="31" max="31" width="1.6640625" style="24" customWidth="1"/>
    <col min="32" max="32" width="15.21875" style="24" customWidth="1"/>
    <col min="33" max="38" width="10.6640625" style="24" customWidth="1"/>
    <col min="39" max="39" width="10.6640625" style="24" hidden="1" customWidth="1"/>
    <col min="40" max="45" width="11.5546875" style="24" hidden="1" customWidth="1"/>
    <col min="46" max="46" width="12.77734375" style="24" hidden="1" customWidth="1"/>
    <col min="47" max="47" width="11.5546875" style="24" hidden="1" customWidth="1"/>
    <col min="48" max="50" width="11.5546875" style="24" customWidth="1"/>
    <col min="51" max="53" width="10.109375" style="60" customWidth="1"/>
    <col min="54" max="54" width="10.109375" style="61" customWidth="1"/>
    <col min="55" max="58" width="10.109375" style="60" customWidth="1"/>
    <col min="59" max="60" width="11.5546875" style="24"/>
    <col min="61" max="61" width="16.77734375" style="33" customWidth="1"/>
    <col min="62" max="16384" width="11.5546875" style="24"/>
  </cols>
  <sheetData>
    <row r="1" spans="1:61" ht="23.4" customHeight="1" x14ac:dyDescent="0.3">
      <c r="A1" s="49"/>
      <c r="D1" s="51" t="s">
        <v>82</v>
      </c>
      <c r="E1" s="52"/>
      <c r="F1" s="53"/>
      <c r="G1" s="347" t="s">
        <v>83</v>
      </c>
      <c r="H1" s="348"/>
      <c r="I1" s="348"/>
      <c r="J1" s="348"/>
      <c r="K1" s="348"/>
      <c r="L1" s="348"/>
      <c r="M1" s="348"/>
      <c r="N1" s="348"/>
      <c r="O1" s="348"/>
      <c r="P1" s="348"/>
      <c r="Q1" s="348"/>
      <c r="R1" s="348"/>
      <c r="S1" s="348"/>
      <c r="T1" s="348"/>
      <c r="U1" s="348"/>
      <c r="V1" s="348"/>
      <c r="W1" s="348"/>
      <c r="X1" s="348"/>
      <c r="Y1" s="348"/>
      <c r="Z1" s="349"/>
      <c r="AY1" s="24"/>
      <c r="AZ1" s="24"/>
      <c r="BA1" s="24"/>
      <c r="BB1" s="24"/>
      <c r="BC1" s="54"/>
      <c r="BD1" s="24"/>
      <c r="BE1" s="24"/>
      <c r="BF1" s="33"/>
      <c r="BI1" s="24"/>
    </row>
    <row r="2" spans="1:61" ht="18" x14ac:dyDescent="0.3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7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60"/>
      <c r="AW2" s="60"/>
      <c r="AX2" s="60"/>
      <c r="AY2" s="61"/>
      <c r="BB2" s="60"/>
      <c r="BD2" s="24"/>
      <c r="BE2" s="24"/>
      <c r="BF2" s="33"/>
      <c r="BI2" s="24"/>
    </row>
    <row r="3" spans="1:61" ht="15.6" x14ac:dyDescent="0.3">
      <c r="A3" s="350" t="s">
        <v>84</v>
      </c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50"/>
      <c r="Q3" s="350"/>
      <c r="R3" s="350"/>
      <c r="S3" s="350"/>
      <c r="T3" s="350"/>
      <c r="U3" s="350"/>
      <c r="V3" s="350"/>
      <c r="W3" s="350"/>
      <c r="X3" s="350"/>
      <c r="Y3" s="350"/>
      <c r="Z3" s="350"/>
      <c r="AA3" s="350"/>
      <c r="AB3" s="350"/>
      <c r="AC3" s="350"/>
      <c r="AD3" s="350"/>
      <c r="AE3" s="350"/>
      <c r="AF3" s="350"/>
      <c r="AG3" s="350"/>
      <c r="AH3" s="350"/>
      <c r="AI3" s="350"/>
      <c r="AJ3" s="350"/>
      <c r="AK3" s="350"/>
      <c r="AL3" s="350"/>
      <c r="AM3" s="350"/>
      <c r="AN3" s="350"/>
      <c r="AO3" s="350"/>
      <c r="AP3" s="350"/>
      <c r="AQ3" s="350"/>
      <c r="AR3" s="350"/>
      <c r="AS3" s="350"/>
      <c r="AT3" s="350"/>
      <c r="AU3" s="350"/>
      <c r="AV3" s="60"/>
      <c r="AW3" s="60"/>
      <c r="AX3" s="60"/>
      <c r="AY3" s="61"/>
      <c r="BB3" s="60"/>
      <c r="BD3" s="24"/>
      <c r="BE3" s="24"/>
      <c r="BF3" s="33"/>
      <c r="BI3" s="24"/>
    </row>
    <row r="4" spans="1:6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0"/>
      <c r="AM4" s="60"/>
      <c r="AN4" s="60"/>
      <c r="AO4" s="60"/>
      <c r="AP4" s="60"/>
      <c r="AQ4" s="60"/>
      <c r="AR4" s="60"/>
      <c r="AS4" s="60"/>
      <c r="AT4" s="60"/>
      <c r="AU4" s="61"/>
      <c r="AV4" s="60"/>
      <c r="AW4" s="60"/>
      <c r="AX4" s="60"/>
      <c r="AZ4" s="24"/>
      <c r="BA4" s="24"/>
      <c r="BB4" s="33"/>
      <c r="BC4" s="24"/>
      <c r="BD4" s="24"/>
      <c r="BE4" s="24"/>
      <c r="BF4" s="24"/>
      <c r="BI4" s="24"/>
    </row>
    <row r="5" spans="1:61" ht="23.4" x14ac:dyDescent="0.3">
      <c r="A5" s="351" t="s">
        <v>85</v>
      </c>
      <c r="B5" s="351"/>
      <c r="C5" s="63"/>
      <c r="D5" s="221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351" t="s">
        <v>86</v>
      </c>
      <c r="W5" s="351"/>
      <c r="X5" s="351"/>
      <c r="Y5" s="66"/>
      <c r="Z5" s="64"/>
      <c r="AA5" s="67"/>
      <c r="AB5" s="68"/>
      <c r="AC5" s="69" t="s">
        <v>87</v>
      </c>
      <c r="AD5" s="70"/>
      <c r="AH5" s="69" t="s">
        <v>88</v>
      </c>
      <c r="AI5" s="352" t="str">
        <f>[1]Récap!E19</f>
        <v>SAP</v>
      </c>
      <c r="AJ5" s="353"/>
      <c r="AK5" s="354" t="s">
        <v>89</v>
      </c>
      <c r="AL5" s="355"/>
      <c r="AM5" s="71"/>
      <c r="AN5" s="67"/>
      <c r="AR5" s="72"/>
      <c r="AS5" s="73"/>
      <c r="AY5" s="24"/>
      <c r="AZ5" s="24"/>
      <c r="BA5" s="24"/>
      <c r="BB5" s="24"/>
      <c r="BC5" s="24"/>
      <c r="BD5" s="24"/>
      <c r="BE5" s="24"/>
      <c r="BF5" s="24"/>
      <c r="BI5" s="24"/>
    </row>
    <row r="6" spans="1:61" ht="15" thickBot="1" x14ac:dyDescent="0.35"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75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76"/>
      <c r="AR6" s="62"/>
      <c r="AS6" s="60"/>
      <c r="AT6" s="60"/>
      <c r="AU6" s="60"/>
      <c r="AV6" s="60"/>
      <c r="AW6" s="60"/>
      <c r="AX6" s="60"/>
      <c r="AY6" s="77"/>
    </row>
    <row r="7" spans="1:61" ht="15" thickBot="1" x14ac:dyDescent="0.35">
      <c r="D7" s="357"/>
      <c r="E7" s="357"/>
      <c r="F7" s="78"/>
      <c r="G7" s="78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8"/>
      <c r="AC7" s="78"/>
      <c r="AD7" s="78"/>
      <c r="AE7" s="78"/>
      <c r="AF7" s="80" t="s">
        <v>93</v>
      </c>
      <c r="AG7" s="81" t="s">
        <v>94</v>
      </c>
      <c r="AH7" s="82" t="s">
        <v>95</v>
      </c>
      <c r="AI7" s="83"/>
      <c r="AJ7" s="82" t="s">
        <v>96</v>
      </c>
      <c r="AK7" s="312" t="s">
        <v>97</v>
      </c>
      <c r="AL7" s="313"/>
      <c r="AM7" s="312">
        <v>3931</v>
      </c>
      <c r="AN7" s="313"/>
      <c r="AO7" s="312">
        <f>AM7+1</f>
        <v>3932</v>
      </c>
      <c r="AP7" s="314"/>
      <c r="AQ7" s="359"/>
      <c r="AR7" s="359"/>
      <c r="AS7" s="359"/>
      <c r="AT7" s="359"/>
      <c r="AU7" s="359"/>
      <c r="AV7" s="359"/>
      <c r="AW7" s="359"/>
      <c r="AX7" s="79"/>
      <c r="AY7" s="24"/>
      <c r="AZ7" s="24"/>
      <c r="BA7" s="33"/>
      <c r="BB7" s="24"/>
      <c r="BC7" s="24"/>
      <c r="BD7" s="24"/>
      <c r="BE7" s="24"/>
      <c r="BF7" s="24"/>
      <c r="BI7" s="24"/>
    </row>
    <row r="8" spans="1:61" ht="45" customHeight="1" thickBot="1" x14ac:dyDescent="0.35">
      <c r="A8" s="318" t="s">
        <v>98</v>
      </c>
      <c r="B8" s="319"/>
      <c r="C8" s="319"/>
      <c r="D8" s="319"/>
      <c r="E8" s="320"/>
      <c r="F8" s="84">
        <v>3922</v>
      </c>
      <c r="G8" s="85"/>
      <c r="H8" s="362" t="s">
        <v>90</v>
      </c>
      <c r="I8" s="363"/>
      <c r="J8" s="364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241">
        <v>3923</v>
      </c>
      <c r="Y8" s="84" t="s">
        <v>91</v>
      </c>
      <c r="Z8" s="242" t="s">
        <v>92</v>
      </c>
      <c r="AA8" s="85"/>
      <c r="AB8" s="86" t="s">
        <v>130</v>
      </c>
      <c r="AC8" s="86" t="s">
        <v>102</v>
      </c>
      <c r="AD8" s="87" t="s">
        <v>103</v>
      </c>
      <c r="AE8" s="76"/>
      <c r="AF8" s="87" t="s">
        <v>104</v>
      </c>
      <c r="AG8" s="365" t="s">
        <v>105</v>
      </c>
      <c r="AH8" s="366"/>
      <c r="AI8" s="365" t="s">
        <v>106</v>
      </c>
      <c r="AJ8" s="366"/>
      <c r="AK8" s="318" t="s">
        <v>107</v>
      </c>
      <c r="AL8" s="320"/>
      <c r="AM8" s="88">
        <v>3923</v>
      </c>
      <c r="AN8" s="88">
        <v>3924</v>
      </c>
      <c r="AO8" s="88">
        <v>3925</v>
      </c>
      <c r="AP8" s="89" t="s">
        <v>39</v>
      </c>
      <c r="AQ8" s="88">
        <v>3930</v>
      </c>
      <c r="AR8" s="88">
        <v>3931</v>
      </c>
      <c r="AS8" s="88">
        <v>3932</v>
      </c>
      <c r="AT8" s="90">
        <v>3922</v>
      </c>
      <c r="AW8" s="33"/>
      <c r="AY8" s="24"/>
      <c r="AZ8" s="24"/>
      <c r="BA8" s="24"/>
      <c r="BB8" s="24"/>
      <c r="BC8" s="24"/>
      <c r="BD8" s="24"/>
      <c r="BE8" s="24"/>
      <c r="BF8" s="24"/>
      <c r="BI8" s="24"/>
    </row>
    <row r="9" spans="1:61" ht="49.2" customHeight="1" thickBot="1" x14ac:dyDescent="0.35">
      <c r="A9" s="92" t="s">
        <v>144</v>
      </c>
      <c r="B9" s="92" t="s">
        <v>38</v>
      </c>
      <c r="C9" s="92" t="s">
        <v>142</v>
      </c>
      <c r="D9" s="92" t="s">
        <v>143</v>
      </c>
      <c r="E9" s="92" t="s">
        <v>109</v>
      </c>
      <c r="F9" s="92" t="s">
        <v>72</v>
      </c>
      <c r="G9" s="224" t="s">
        <v>140</v>
      </c>
      <c r="H9" s="228" t="s">
        <v>132</v>
      </c>
      <c r="I9" s="227" t="s">
        <v>110</v>
      </c>
      <c r="J9" s="226" t="s">
        <v>111</v>
      </c>
      <c r="K9" s="225" t="s">
        <v>141</v>
      </c>
      <c r="L9" s="92" t="s">
        <v>21</v>
      </c>
      <c r="M9" s="93" t="s">
        <v>11</v>
      </c>
      <c r="N9" s="92" t="s">
        <v>9</v>
      </c>
      <c r="O9" s="93" t="s">
        <v>15</v>
      </c>
      <c r="P9" s="92" t="s">
        <v>16</v>
      </c>
      <c r="Q9" s="93" t="s">
        <v>17</v>
      </c>
      <c r="R9" s="92" t="s">
        <v>10</v>
      </c>
      <c r="S9" s="93" t="s">
        <v>18</v>
      </c>
      <c r="T9" s="92" t="s">
        <v>19</v>
      </c>
      <c r="U9" s="93" t="s">
        <v>20</v>
      </c>
      <c r="V9" s="227" t="s">
        <v>29</v>
      </c>
      <c r="W9" s="226" t="s">
        <v>148</v>
      </c>
      <c r="X9" s="227" t="s">
        <v>145</v>
      </c>
      <c r="Y9" s="226" t="s">
        <v>146</v>
      </c>
      <c r="Z9" s="227" t="s">
        <v>147</v>
      </c>
      <c r="AB9" s="340" t="s">
        <v>114</v>
      </c>
      <c r="AC9" s="341"/>
      <c r="AD9" s="342"/>
      <c r="AE9" s="76"/>
      <c r="AF9" s="97" t="s">
        <v>115</v>
      </c>
      <c r="AG9" s="98" t="s">
        <v>112</v>
      </c>
      <c r="AH9" s="99" t="s">
        <v>113</v>
      </c>
      <c r="AI9" s="98" t="s">
        <v>112</v>
      </c>
      <c r="AJ9" s="100" t="s">
        <v>113</v>
      </c>
      <c r="AK9" s="95" t="s">
        <v>112</v>
      </c>
      <c r="AL9" s="96" t="s">
        <v>113</v>
      </c>
      <c r="AM9" s="101" t="s">
        <v>116</v>
      </c>
      <c r="AN9" s="102" t="s">
        <v>117</v>
      </c>
      <c r="AO9" s="102" t="s">
        <v>118</v>
      </c>
      <c r="AP9" s="103" t="s">
        <v>75</v>
      </c>
      <c r="AQ9" s="243" t="s">
        <v>119</v>
      </c>
      <c r="AR9" s="243" t="s">
        <v>120</v>
      </c>
      <c r="AS9" s="243" t="s">
        <v>121</v>
      </c>
      <c r="AT9" s="244" t="s">
        <v>109</v>
      </c>
      <c r="AW9" s="33"/>
      <c r="AY9" s="24"/>
      <c r="AZ9" s="24"/>
      <c r="BA9" s="24"/>
      <c r="BB9" s="24"/>
      <c r="BC9" s="24"/>
      <c r="BD9" s="24"/>
      <c r="BE9" s="24"/>
      <c r="BF9" s="24"/>
      <c r="BI9" s="24"/>
    </row>
    <row r="10" spans="1:61" ht="15.6" x14ac:dyDescent="0.3">
      <c r="A10" s="287">
        <v>43532</v>
      </c>
      <c r="B10" s="239" t="str">
        <f>IF(data[[#This Row],[heure (début)]]&lt;&gt;"","Garde",IF(data[[#This Row],[Hdébut corrigé]]&lt;&gt;"","Intervention",""))</f>
        <v>Garde</v>
      </c>
      <c r="C10" s="251">
        <v>0.45833333333333331</v>
      </c>
      <c r="D10" s="253">
        <v>0.29166666666666669</v>
      </c>
      <c r="E10" s="252">
        <f>MAX(0,IF(data[[#This Row],[Garde / Interv.]]="Garde",data[[#This Row],[Hfin corrigée]]-data[[#This Row],[Hdébut corrigé]],0))</f>
        <v>0.83333333333333348</v>
      </c>
      <c r="F10" s="240"/>
      <c r="G10" s="222"/>
      <c r="H10" s="236"/>
      <c r="I10" s="237"/>
      <c r="J10" s="237"/>
      <c r="K10" s="222"/>
      <c r="L10" s="22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0.45833333333333331</v>
      </c>
      <c r="M10" s="22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0" s="26" t="str">
        <f>IF(OR(WEEKDAY(data[[#This Row],[Date prise de garde]],2)=7,COUNTIF(JF,data[[#This Row],[Date prise de garde]])=1),"oui","non")</f>
        <v>non</v>
      </c>
      <c r="O10" s="23">
        <f>MAX(0,(MIN(1,data[[#This Row],[Hfin corrigée]])-data[[#This Row],[Hdébut corrigé]])-data[[#This Row],[NUIT1.1]]-data[[#This Row],[NUIT1.2]])</f>
        <v>0.45833333333333337</v>
      </c>
      <c r="P10" s="23">
        <f>IF(data[[#This Row],[Heure retour]]="",0,(
MIN(FinNuit,MIN(1,data[[#This Row],[Hfin corrigée]]))-MIN(FinNuit,data[[#This Row],[Hdébut corrigé]])
))</f>
        <v>0</v>
      </c>
      <c r="Q10" s="23">
        <f>MAX(0,(MAX(0,(MIN(1,data[[#This Row],[Hfin corrigée]])-DebNuit))-MAX(0,(data[[#This Row],[Hdébut corrigé]]-DebNuit))))</f>
        <v>8.333333333333337E-2</v>
      </c>
      <c r="R10" s="26" t="str">
        <f>IF(OR(WEEKDAY(data[[#This Row],[Date prise de garde]]+data[[#This Row],[Hfin corrigée]],2)=7,COUNTIF(JF,INT(data[[#This Row],[Date prise de garde]]+data[[#This Row],[Hfin corrigée]]))=1),"oui","non")</f>
        <v>non</v>
      </c>
      <c r="S10" s="23">
        <f>MAX(0,data[[#This Row],[Hfin corrigée]]-MAX(1,data[[#This Row],[Hdébut corrigé]]))-data[[#This Row],[NUIT2.1]]-data[[#This Row],[NUIT2.2]]</f>
        <v>0</v>
      </c>
      <c r="T10" s="23">
        <f>MAX(0,MIN(1+FinNuit,data[[#This Row],[Hfin corrigée]])-MAX(1,data[[#This Row],[Hdébut corrigé]]))</f>
        <v>0.29166666666666674</v>
      </c>
      <c r="U10" s="23">
        <f>MAX(0,(data[[#This Row],[Hfin corrigée]]-DebNuit-1))</f>
        <v>0</v>
      </c>
      <c r="V10" s="238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0" s="238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0.67638888888888893</v>
      </c>
      <c r="X10" s="238">
        <f>MAX(0,IF(data[[#This Row],[Garde / Interv.]]="Intervention",(data[[#This Row],[Fin Dim ou Férié]]="non")*data[[#This Row],[JOUR2]]+(data[[#This Row],[Début Dim ou Férié]]="non")*data[[#This Row],[JOUR1]],0))</f>
        <v>0</v>
      </c>
      <c r="Y10" s="238">
        <f>IF(data[[#This Row],[Garde / Interv.]]="Intervention",(data[[#This Row],[Fin Dim ou Férié]]="oui")*data[[#This Row],[JOUR2]]+(data[[#This Row],[Début Dim ou Férié]]="oui")*data[[#This Row],[JOUR1]],0)</f>
        <v>0</v>
      </c>
      <c r="Z10" s="238">
        <f>MAX(0,IF(data[[#This Row],[Garde / Interv.]]="Intervention",data[[#This Row],[NUIT1.1]]+data[[#This Row],[NUIT1.2]]+data[[#This Row],[NUIT2.1]]+data[[#This Row],[NUIT2.2]],0))</f>
        <v>0</v>
      </c>
      <c r="AB10" s="117"/>
      <c r="AC10" s="118"/>
      <c r="AD10" s="118"/>
      <c r="AE10" s="119"/>
      <c r="AF10" s="118"/>
      <c r="AG10" s="120"/>
      <c r="AH10" s="121"/>
      <c r="AI10" s="122"/>
      <c r="AJ10" s="123"/>
      <c r="AK10" s="120"/>
      <c r="AL10" s="123"/>
      <c r="AM10" s="124">
        <f>data[[#This Row],[Durée de jour]]</f>
        <v>0</v>
      </c>
      <c r="AN10" s="124">
        <f>data[[#This Row],[Durée de nuit]]</f>
        <v>0</v>
      </c>
      <c r="AO10" s="124">
        <f>data[[#This Row],[Durée dim ou férié]]</f>
        <v>0</v>
      </c>
      <c r="AP10" s="125">
        <f>SUM(AM10:AO10)</f>
        <v>0</v>
      </c>
      <c r="AQ10" s="245">
        <f>AH10-AG10</f>
        <v>0</v>
      </c>
      <c r="AR10" s="245">
        <f>AJ10-AI10</f>
        <v>0</v>
      </c>
      <c r="AS10" s="245">
        <f>AL10-AK10</f>
        <v>0</v>
      </c>
      <c r="AT10" s="127">
        <f>data[[#This Row],[Garde postée]]</f>
        <v>0.83333333333333348</v>
      </c>
      <c r="AW10" s="33"/>
      <c r="AY10" s="24"/>
      <c r="AZ10" s="24"/>
      <c r="BA10" s="24"/>
      <c r="BB10" s="24"/>
      <c r="BC10" s="24"/>
      <c r="BD10" s="24"/>
      <c r="BE10" s="24"/>
      <c r="BF10" s="24"/>
      <c r="BI10" s="24"/>
    </row>
    <row r="11" spans="1:61" ht="15.6" x14ac:dyDescent="0.3">
      <c r="A11" s="255">
        <v>43532</v>
      </c>
      <c r="B11" s="247" t="str">
        <f>IF(data[[#This Row],[heure (début)]]&lt;&gt;"","Garde",IF(data[[#This Row],[Hdébut corrigé]]&lt;&gt;"","Intervention",""))</f>
        <v>Intervention</v>
      </c>
      <c r="C11" s="256"/>
      <c r="D11" s="257"/>
      <c r="E11" s="248">
        <f>MAX(0,IF(data[[#This Row],[Garde / Interv.]]="Garde",data[[#This Row],[Hfin corrigée]]-data[[#This Row],[Hdébut corrigé]],0))</f>
        <v>0</v>
      </c>
      <c r="F11" s="258"/>
      <c r="G11" s="222"/>
      <c r="H11" s="259" t="s">
        <v>0</v>
      </c>
      <c r="I11" s="260">
        <v>0.48194444444444445</v>
      </c>
      <c r="J11" s="260">
        <v>0.51527777777777783</v>
      </c>
      <c r="K11" s="25"/>
      <c r="L1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0.48194444444444445</v>
      </c>
      <c r="M1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0.51527777777777783</v>
      </c>
      <c r="N11" s="262" t="str">
        <f>IF(OR(WEEKDAY(data[[#This Row],[Date prise de garde]],2)=7,COUNTIF(JF,data[[#This Row],[Date prise de garde]])=1),"oui","non")</f>
        <v>non</v>
      </c>
      <c r="O11" s="263">
        <f>MAX(0,(MIN(1,data[[#This Row],[Hfin corrigée]])-data[[#This Row],[Hdébut corrigé]])-data[[#This Row],[NUIT1.1]]-data[[#This Row],[NUIT1.2]])</f>
        <v>3.3333333333333381E-2</v>
      </c>
      <c r="P11" s="263">
        <f>IF(data[[#This Row],[Heure retour]]="",0,(
MIN(FinNuit,MIN(1,data[[#This Row],[Hfin corrigée]]))-MIN(FinNuit,data[[#This Row],[Hdébut corrigé]])
))</f>
        <v>0</v>
      </c>
      <c r="Q11" s="263">
        <f>MAX(0,(MAX(0,(MIN(1,data[[#This Row],[Hfin corrigée]])-DebNuit))-MAX(0,(data[[#This Row],[Hdébut corrigé]]-DebNuit))))</f>
        <v>0</v>
      </c>
      <c r="R11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1" s="263">
        <f>MAX(0,data[[#This Row],[Hfin corrigée]]-MAX(1,data[[#This Row],[Hdébut corrigé]]))-data[[#This Row],[NUIT2.1]]-data[[#This Row],[NUIT2.2]]</f>
        <v>0</v>
      </c>
      <c r="T11" s="263">
        <f>MAX(0,MIN(1+FinNuit,data[[#This Row],[Hfin corrigée]])-MAX(1,data[[#This Row],[Hdébut corrigé]]))</f>
        <v>0</v>
      </c>
      <c r="U11" s="263">
        <f>MAX(0,(data[[#This Row],[Hfin corrigée]]-DebNuit-1))</f>
        <v>0</v>
      </c>
      <c r="V1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1" s="264">
        <f>MAX(0,IF(data[[#This Row],[Garde / Interv.]]="Intervention",(data[[#This Row],[Fin Dim ou Férié]]="non")*data[[#This Row],[JOUR2]]+(data[[#This Row],[Début Dim ou Férié]]="non")*data[[#This Row],[JOUR1]],0))</f>
        <v>3.3333333333333381E-2</v>
      </c>
      <c r="Y11" s="264">
        <f>IF(data[[#This Row],[Garde / Interv.]]="Intervention",(data[[#This Row],[Fin Dim ou Férié]]="oui")*data[[#This Row],[JOUR2]]+(data[[#This Row],[Début Dim ou Férié]]="oui")*data[[#This Row],[JOUR1]],0)</f>
        <v>0</v>
      </c>
      <c r="Z11" s="264">
        <f>MAX(0,IF(data[[#This Row],[Garde / Interv.]]="Intervention",data[[#This Row],[NUIT1.1]]+data[[#This Row],[NUIT1.2]]+data[[#This Row],[NUIT2.1]]+data[[#This Row],[NUIT2.2]],0))</f>
        <v>0</v>
      </c>
      <c r="AB11" s="134"/>
      <c r="AC11" s="135"/>
      <c r="AD11" s="135"/>
      <c r="AE11" s="119"/>
      <c r="AF11" s="135"/>
      <c r="AG11" s="112"/>
      <c r="AH11" s="136"/>
      <c r="AI11" s="137"/>
      <c r="AJ11" s="138"/>
      <c r="AK11" s="112"/>
      <c r="AL11" s="138"/>
      <c r="AM11" s="124">
        <f>data[[#This Row],[Durée de jour]]</f>
        <v>3.3333333333333381E-2</v>
      </c>
      <c r="AN11" s="124">
        <f>data[[#This Row],[Durée de nuit]]</f>
        <v>0</v>
      </c>
      <c r="AO11" s="124">
        <f>data[[#This Row],[Durée dim ou férié]]</f>
        <v>0</v>
      </c>
      <c r="AP11" s="125">
        <f t="shared" ref="AP11" si="0">SUM(AM11:AO11)</f>
        <v>3.3333333333333381E-2</v>
      </c>
      <c r="AQ11" s="245">
        <f t="shared" ref="AQ11" si="1">AH11-AG11</f>
        <v>0</v>
      </c>
      <c r="AR11" s="245">
        <f t="shared" ref="AR11" si="2">AJ11-AI11</f>
        <v>0</v>
      </c>
      <c r="AS11" s="245">
        <f t="shared" ref="AS11" si="3">AL11-AK11</f>
        <v>0</v>
      </c>
      <c r="AT11" s="127">
        <f>data[[#This Row],[Garde postée]]</f>
        <v>0</v>
      </c>
      <c r="AW11" s="33"/>
      <c r="AY11" s="24"/>
      <c r="AZ11" s="24"/>
      <c r="BA11" s="24"/>
      <c r="BB11" s="24"/>
      <c r="BC11" s="24"/>
      <c r="BD11" s="24"/>
      <c r="BE11" s="24"/>
      <c r="BF11" s="24"/>
      <c r="BI11" s="24"/>
    </row>
    <row r="12" spans="1:61" ht="15.6" x14ac:dyDescent="0.3">
      <c r="A12" s="255">
        <v>43532</v>
      </c>
      <c r="B12" s="247" t="str">
        <f>IF(data[[#This Row],[heure (début)]]&lt;&gt;"","Garde",IF(data[[#This Row],[Hdébut corrigé]]&lt;&gt;"","Intervention",""))</f>
        <v>Intervention</v>
      </c>
      <c r="C12" s="256"/>
      <c r="D12" s="257"/>
      <c r="E12" s="248">
        <f>MAX(0,IF(data[[#This Row],[Garde / Interv.]]="Garde",data[[#This Row],[Hfin corrigée]]-data[[#This Row],[Hdébut corrigé]],0))</f>
        <v>0</v>
      </c>
      <c r="F12" s="258"/>
      <c r="G12" s="222"/>
      <c r="H12" s="259" t="s">
        <v>0</v>
      </c>
      <c r="I12" s="260">
        <v>0.52847222222222223</v>
      </c>
      <c r="J12" s="260">
        <v>0.54513888888888895</v>
      </c>
      <c r="K12" s="25"/>
      <c r="L1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0.52847222222222223</v>
      </c>
      <c r="M1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0.54513888888888895</v>
      </c>
      <c r="N12" s="262" t="str">
        <f>IF(OR(WEEKDAY(data[[#This Row],[Date prise de garde]],2)=7,COUNTIF(JF,data[[#This Row],[Date prise de garde]])=1),"oui","non")</f>
        <v>non</v>
      </c>
      <c r="O12" s="263">
        <f>MAX(0,(MIN(1,data[[#This Row],[Hfin corrigée]])-data[[#This Row],[Hdébut corrigé]])-data[[#This Row],[NUIT1.1]]-data[[#This Row],[NUIT1.2]])</f>
        <v>1.6666666666666718E-2</v>
      </c>
      <c r="P12" s="263">
        <f>IF(data[[#This Row],[Heure retour]]="",0,(
MIN(FinNuit,MIN(1,data[[#This Row],[Hfin corrigée]]))-MIN(FinNuit,data[[#This Row],[Hdébut corrigé]])
))</f>
        <v>0</v>
      </c>
      <c r="Q12" s="263">
        <f>MAX(0,(MAX(0,(MIN(1,data[[#This Row],[Hfin corrigée]])-DebNuit))-MAX(0,(data[[#This Row],[Hdébut corrigé]]-DebNuit))))</f>
        <v>0</v>
      </c>
      <c r="R1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2" s="263">
        <f>MAX(0,data[[#This Row],[Hfin corrigée]]-MAX(1,data[[#This Row],[Hdébut corrigé]]))-data[[#This Row],[NUIT2.1]]-data[[#This Row],[NUIT2.2]]</f>
        <v>0</v>
      </c>
      <c r="T12" s="263">
        <f>MAX(0,MIN(1+FinNuit,data[[#This Row],[Hfin corrigée]])-MAX(1,data[[#This Row],[Hdébut corrigé]]))</f>
        <v>0</v>
      </c>
      <c r="U12" s="263">
        <f>MAX(0,(data[[#This Row],[Hfin corrigée]]-DebNuit-1))</f>
        <v>0</v>
      </c>
      <c r="V1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2" s="264">
        <f>MAX(0,IF(data[[#This Row],[Garde / Interv.]]="Intervention",(data[[#This Row],[Fin Dim ou Férié]]="non")*data[[#This Row],[JOUR2]]+(data[[#This Row],[Début Dim ou Férié]]="non")*data[[#This Row],[JOUR1]],0))</f>
        <v>1.6666666666666718E-2</v>
      </c>
      <c r="Y12" s="264">
        <f>IF(data[[#This Row],[Garde / Interv.]]="Intervention",(data[[#This Row],[Fin Dim ou Férié]]="oui")*data[[#This Row],[JOUR2]]+(data[[#This Row],[Début Dim ou Férié]]="oui")*data[[#This Row],[JOUR1]],0)</f>
        <v>0</v>
      </c>
      <c r="Z12" s="264">
        <f>MAX(0,IF(data[[#This Row],[Garde / Interv.]]="Intervention",data[[#This Row],[NUIT1.1]]+data[[#This Row],[NUIT1.2]]+data[[#This Row],[NUIT2.1]]+data[[#This Row],[NUIT2.2]],0))</f>
        <v>0</v>
      </c>
      <c r="AB12" s="134"/>
      <c r="AC12" s="135"/>
      <c r="AD12" s="135"/>
      <c r="AE12" s="119"/>
      <c r="AF12" s="135"/>
      <c r="AG12" s="112"/>
      <c r="AH12" s="136"/>
      <c r="AI12" s="137"/>
      <c r="AJ12" s="138"/>
      <c r="AK12" s="112"/>
      <c r="AL12" s="138"/>
      <c r="AM12" s="124">
        <f>data[[#This Row],[Durée de jour]]</f>
        <v>1.6666666666666718E-2</v>
      </c>
      <c r="AN12" s="124">
        <f>data[[#This Row],[Durée de nuit]]</f>
        <v>0</v>
      </c>
      <c r="AO12" s="124">
        <f>data[[#This Row],[Durée dim ou férié]]</f>
        <v>0</v>
      </c>
      <c r="AP12" s="125"/>
      <c r="AQ12" s="245"/>
      <c r="AR12" s="245"/>
      <c r="AS12" s="245"/>
      <c r="AT12" s="127">
        <f>data[[#This Row],[Garde postée]]</f>
        <v>0</v>
      </c>
      <c r="AW12" s="33"/>
      <c r="AY12" s="24"/>
      <c r="AZ12" s="24"/>
      <c r="BA12" s="24"/>
      <c r="BB12" s="24"/>
      <c r="BC12" s="24"/>
      <c r="BD12" s="24"/>
      <c r="BE12" s="24"/>
      <c r="BF12" s="24"/>
      <c r="BI12" s="24"/>
    </row>
    <row r="13" spans="1:61" ht="15.6" x14ac:dyDescent="0.3">
      <c r="A13" s="255">
        <v>43532</v>
      </c>
      <c r="B13" s="247" t="str">
        <f>IF(data[[#This Row],[heure (début)]]&lt;&gt;"","Garde",IF(data[[#This Row],[Hdébut corrigé]]&lt;&gt;"","Intervention",""))</f>
        <v>Intervention</v>
      </c>
      <c r="C13" s="256"/>
      <c r="D13" s="257"/>
      <c r="E13" s="248">
        <f>MAX(0,IF(data[[#This Row],[Garde / Interv.]]="Garde",data[[#This Row],[Hfin corrigée]]-data[[#This Row],[Hdébut corrigé]],0))</f>
        <v>0</v>
      </c>
      <c r="F13" s="258"/>
      <c r="G13" s="222"/>
      <c r="H13" s="259" t="s">
        <v>0</v>
      </c>
      <c r="I13" s="260">
        <v>0.55208333333333337</v>
      </c>
      <c r="J13" s="260">
        <v>0.58680555555555558</v>
      </c>
      <c r="K13" s="25"/>
      <c r="L1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0.55208333333333337</v>
      </c>
      <c r="M1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0.58680555555555558</v>
      </c>
      <c r="N13" s="262" t="str">
        <f>IF(OR(WEEKDAY(data[[#This Row],[Date prise de garde]],2)=7,COUNTIF(JF,data[[#This Row],[Date prise de garde]])=1),"oui","non")</f>
        <v>non</v>
      </c>
      <c r="O13" s="263">
        <f>MAX(0,(MIN(1,data[[#This Row],[Hfin corrigée]])-data[[#This Row],[Hdébut corrigé]])-data[[#This Row],[NUIT1.1]]-data[[#This Row],[NUIT1.2]])</f>
        <v>3.472222222222221E-2</v>
      </c>
      <c r="P13" s="263">
        <f>IF(data[[#This Row],[Heure retour]]="",0,(
MIN(FinNuit,MIN(1,data[[#This Row],[Hfin corrigée]]))-MIN(FinNuit,data[[#This Row],[Hdébut corrigé]])
))</f>
        <v>0</v>
      </c>
      <c r="Q13" s="263">
        <f>MAX(0,(MAX(0,(MIN(1,data[[#This Row],[Hfin corrigée]])-DebNuit))-MAX(0,(data[[#This Row],[Hdébut corrigé]]-DebNuit))))</f>
        <v>0</v>
      </c>
      <c r="R1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3" s="263">
        <f>MAX(0,data[[#This Row],[Hfin corrigée]]-MAX(1,data[[#This Row],[Hdébut corrigé]]))-data[[#This Row],[NUIT2.1]]-data[[#This Row],[NUIT2.2]]</f>
        <v>0</v>
      </c>
      <c r="T13" s="263">
        <f>MAX(0,MIN(1+FinNuit,data[[#This Row],[Hfin corrigée]])-MAX(1,data[[#This Row],[Hdébut corrigé]]))</f>
        <v>0</v>
      </c>
      <c r="U13" s="263">
        <f>MAX(0,(data[[#This Row],[Hfin corrigée]]-DebNuit-1))</f>
        <v>0</v>
      </c>
      <c r="V1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3" s="264">
        <f>MAX(0,IF(data[[#This Row],[Garde / Interv.]]="Intervention",(data[[#This Row],[Fin Dim ou Férié]]="non")*data[[#This Row],[JOUR2]]+(data[[#This Row],[Début Dim ou Férié]]="non")*data[[#This Row],[JOUR1]],0))</f>
        <v>3.472222222222221E-2</v>
      </c>
      <c r="Y13" s="264">
        <f>IF(data[[#This Row],[Garde / Interv.]]="Intervention",(data[[#This Row],[Fin Dim ou Férié]]="oui")*data[[#This Row],[JOUR2]]+(data[[#This Row],[Début Dim ou Férié]]="oui")*data[[#This Row],[JOUR1]],0)</f>
        <v>0</v>
      </c>
      <c r="Z13" s="264">
        <f>MAX(0,IF(data[[#This Row],[Garde / Interv.]]="Intervention",data[[#This Row],[NUIT1.1]]+data[[#This Row],[NUIT1.2]]+data[[#This Row],[NUIT2.1]]+data[[#This Row],[NUIT2.2]],0))</f>
        <v>0</v>
      </c>
      <c r="AB13" s="134"/>
      <c r="AC13" s="135"/>
      <c r="AD13" s="135"/>
      <c r="AE13" s="119"/>
      <c r="AF13" s="135"/>
      <c r="AG13" s="112"/>
      <c r="AH13" s="136"/>
      <c r="AI13" s="137"/>
      <c r="AJ13" s="138"/>
      <c r="AK13" s="112"/>
      <c r="AL13" s="138"/>
      <c r="AM13" s="124">
        <f>data[[#This Row],[Durée de jour]]</f>
        <v>3.472222222222221E-2</v>
      </c>
      <c r="AN13" s="124">
        <f>data[[#This Row],[Durée de nuit]]</f>
        <v>0</v>
      </c>
      <c r="AO13" s="124">
        <f>data[[#This Row],[Durée dim ou férié]]</f>
        <v>0</v>
      </c>
      <c r="AP13" s="125"/>
      <c r="AQ13" s="245"/>
      <c r="AR13" s="245"/>
      <c r="AS13" s="245"/>
      <c r="AT13" s="127">
        <f>data[[#This Row],[Garde postée]]</f>
        <v>0</v>
      </c>
      <c r="AW13" s="33"/>
      <c r="AY13" s="24"/>
      <c r="AZ13" s="24"/>
      <c r="BA13" s="24"/>
      <c r="BB13" s="24"/>
      <c r="BC13" s="24"/>
      <c r="BD13" s="24"/>
      <c r="BE13" s="24"/>
      <c r="BF13" s="24"/>
      <c r="BI13" s="24"/>
    </row>
    <row r="14" spans="1:61" ht="15.6" x14ac:dyDescent="0.3">
      <c r="A14" s="255">
        <v>43532</v>
      </c>
      <c r="B14" s="247" t="str">
        <f>IF(data[[#This Row],[heure (début)]]&lt;&gt;"","Garde",IF(data[[#This Row],[Hdébut corrigé]]&lt;&gt;"","Intervention",""))</f>
        <v>Intervention</v>
      </c>
      <c r="C14" s="256"/>
      <c r="D14" s="257"/>
      <c r="E14" s="248">
        <f>MAX(0,IF(data[[#This Row],[Garde / Interv.]]="Garde",data[[#This Row],[Hfin corrigée]]-data[[#This Row],[Hdébut corrigé]],0))</f>
        <v>0</v>
      </c>
      <c r="F14" s="258"/>
      <c r="G14" s="222"/>
      <c r="H14" s="259" t="s">
        <v>0</v>
      </c>
      <c r="I14" s="260">
        <v>0.65486111111111112</v>
      </c>
      <c r="J14" s="260">
        <v>0.7270833333333333</v>
      </c>
      <c r="K14" s="25"/>
      <c r="L1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0.65486111111111112</v>
      </c>
      <c r="M1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0.7270833333333333</v>
      </c>
      <c r="N14" s="262" t="str">
        <f>IF(OR(WEEKDAY(data[[#This Row],[Date prise de garde]],2)=7,COUNTIF(JF,data[[#This Row],[Date prise de garde]])=1),"oui","non")</f>
        <v>non</v>
      </c>
      <c r="O14" s="263">
        <f>MAX(0,(MIN(1,data[[#This Row],[Hfin corrigée]])-data[[#This Row],[Hdébut corrigé]])-data[[#This Row],[NUIT1.1]]-data[[#This Row],[NUIT1.2]])</f>
        <v>7.2222222222222188E-2</v>
      </c>
      <c r="P14" s="263">
        <f>IF(data[[#This Row],[Heure retour]]="",0,(
MIN(FinNuit,MIN(1,data[[#This Row],[Hfin corrigée]]))-MIN(FinNuit,data[[#This Row],[Hdébut corrigé]])
))</f>
        <v>0</v>
      </c>
      <c r="Q14" s="263">
        <f>MAX(0,(MAX(0,(MIN(1,data[[#This Row],[Hfin corrigée]])-DebNuit))-MAX(0,(data[[#This Row],[Hdébut corrigé]]-DebNuit))))</f>
        <v>0</v>
      </c>
      <c r="R1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4" s="263">
        <f>MAX(0,data[[#This Row],[Hfin corrigée]]-MAX(1,data[[#This Row],[Hdébut corrigé]]))-data[[#This Row],[NUIT2.1]]-data[[#This Row],[NUIT2.2]]</f>
        <v>0</v>
      </c>
      <c r="T14" s="263">
        <f>MAX(0,MIN(1+FinNuit,data[[#This Row],[Hfin corrigée]])-MAX(1,data[[#This Row],[Hdébut corrigé]]))</f>
        <v>0</v>
      </c>
      <c r="U14" s="263">
        <f>MAX(0,(data[[#This Row],[Hfin corrigée]]-DebNuit-1))</f>
        <v>0</v>
      </c>
      <c r="V1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4" s="264">
        <f>MAX(0,IF(data[[#This Row],[Garde / Interv.]]="Intervention",(data[[#This Row],[Fin Dim ou Férié]]="non")*data[[#This Row],[JOUR2]]+(data[[#This Row],[Début Dim ou Férié]]="non")*data[[#This Row],[JOUR1]],0))</f>
        <v>7.2222222222222188E-2</v>
      </c>
      <c r="Y14" s="264">
        <f>IF(data[[#This Row],[Garde / Interv.]]="Intervention",(data[[#This Row],[Fin Dim ou Férié]]="oui")*data[[#This Row],[JOUR2]]+(data[[#This Row],[Début Dim ou Férié]]="oui")*data[[#This Row],[JOUR1]],0)</f>
        <v>0</v>
      </c>
      <c r="Z14" s="264">
        <f>MAX(0,IF(data[[#This Row],[Garde / Interv.]]="Intervention",data[[#This Row],[NUIT1.1]]+data[[#This Row],[NUIT1.2]]+data[[#This Row],[NUIT2.1]]+data[[#This Row],[NUIT2.2]],0))</f>
        <v>0</v>
      </c>
      <c r="AB14" s="134"/>
      <c r="AC14" s="135"/>
      <c r="AD14" s="135"/>
      <c r="AE14" s="119"/>
      <c r="AF14" s="135"/>
      <c r="AG14" s="112"/>
      <c r="AH14" s="136"/>
      <c r="AI14" s="137"/>
      <c r="AJ14" s="138"/>
      <c r="AK14" s="112"/>
      <c r="AL14" s="138"/>
      <c r="AM14" s="124">
        <f>data[[#This Row],[Durée de jour]]</f>
        <v>7.2222222222222188E-2</v>
      </c>
      <c r="AN14" s="124">
        <f>data[[#This Row],[Durée de nuit]]</f>
        <v>0</v>
      </c>
      <c r="AO14" s="124">
        <f>data[[#This Row],[Durée dim ou férié]]</f>
        <v>0</v>
      </c>
      <c r="AP14" s="125"/>
      <c r="AQ14" s="245"/>
      <c r="AR14" s="245"/>
      <c r="AS14" s="245"/>
      <c r="AT14" s="127">
        <f>data[[#This Row],[Garde postée]]</f>
        <v>0</v>
      </c>
      <c r="AW14" s="33"/>
      <c r="AY14" s="24"/>
      <c r="AZ14" s="24"/>
      <c r="BA14" s="24"/>
      <c r="BB14" s="24"/>
      <c r="BC14" s="24"/>
      <c r="BD14" s="24"/>
      <c r="BE14" s="24"/>
      <c r="BF14" s="24"/>
      <c r="BI14" s="24"/>
    </row>
    <row r="15" spans="1:61" ht="15.6" x14ac:dyDescent="0.3">
      <c r="A15" s="255">
        <v>43534</v>
      </c>
      <c r="B15" s="247" t="str">
        <f>IF(data[[#This Row],[heure (début)]]&lt;&gt;"","Garde",IF(data[[#This Row],[Hdébut corrigé]]&lt;&gt;"","Intervention",""))</f>
        <v>Garde</v>
      </c>
      <c r="C15" s="256">
        <v>0.29166666666666669</v>
      </c>
      <c r="D15" s="257">
        <v>0.29166666666666669</v>
      </c>
      <c r="E15" s="248">
        <f>MAX(0,IF(data[[#This Row],[Garde / Interv.]]="Garde",data[[#This Row],[Hfin corrigée]]-data[[#This Row],[Hdébut corrigé]],0))</f>
        <v>1</v>
      </c>
      <c r="F15" s="258"/>
      <c r="G15" s="222"/>
      <c r="H15" s="259"/>
      <c r="I15" s="260"/>
      <c r="J15" s="260"/>
      <c r="K15" s="25"/>
      <c r="L1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5" s="262" t="str">
        <f>IF(OR(WEEKDAY(data[[#This Row],[Date prise de garde]],2)=7,COUNTIF(JF,data[[#This Row],[Date prise de garde]])=1),"oui","non")</f>
        <v>oui</v>
      </c>
      <c r="O15" s="263">
        <f>MAX(0,(MIN(1,data[[#This Row],[Hfin corrigée]])-data[[#This Row],[Hdébut corrigé]])-data[[#This Row],[NUIT1.1]]-data[[#This Row],[NUIT1.2]])</f>
        <v>0.62499999999999989</v>
      </c>
      <c r="P15" s="263">
        <f>IF(data[[#This Row],[Heure retour]]="",0,(
MIN(FinNuit,MIN(1,data[[#This Row],[Hfin corrigée]]))-MIN(FinNuit,data[[#This Row],[Hdébut corrigé]])
))</f>
        <v>0</v>
      </c>
      <c r="Q15" s="263">
        <f>MAX(0,(MAX(0,(MIN(1,data[[#This Row],[Hfin corrigée]])-DebNuit))-MAX(0,(data[[#This Row],[Hdébut corrigé]]-DebNuit))))</f>
        <v>8.333333333333337E-2</v>
      </c>
      <c r="R1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5" s="263">
        <f>MAX(0,data[[#This Row],[Hfin corrigée]]-MAX(1,data[[#This Row],[Hdébut corrigé]]))-data[[#This Row],[NUIT2.1]]-data[[#This Row],[NUIT2.2]]</f>
        <v>0</v>
      </c>
      <c r="T15" s="263">
        <f>MAX(0,MIN(1+FinNuit,data[[#This Row],[Hfin corrigée]])-MAX(1,data[[#This Row],[Hdébut corrigé]]))</f>
        <v>0.29166666666666674</v>
      </c>
      <c r="U15" s="263">
        <f>MAX(0,(data[[#This Row],[Hfin corrigée]]-DebNuit-1))</f>
        <v>0</v>
      </c>
      <c r="V1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0.92777777777777792</v>
      </c>
      <c r="X15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5" s="264">
        <f>IF(data[[#This Row],[Garde / Interv.]]="Intervention",(data[[#This Row],[Fin Dim ou Férié]]="oui")*data[[#This Row],[JOUR2]]+(data[[#This Row],[Début Dim ou Férié]]="oui")*data[[#This Row],[JOUR1]],0)</f>
        <v>0</v>
      </c>
      <c r="Z15" s="264">
        <f>MAX(0,IF(data[[#This Row],[Garde / Interv.]]="Intervention",data[[#This Row],[NUIT1.1]]+data[[#This Row],[NUIT1.2]]+data[[#This Row],[NUIT2.1]]+data[[#This Row],[NUIT2.2]],0))</f>
        <v>0</v>
      </c>
      <c r="AB15" s="134"/>
      <c r="AC15" s="135"/>
      <c r="AD15" s="135"/>
      <c r="AE15" s="119"/>
      <c r="AF15" s="135"/>
      <c r="AG15" s="112"/>
      <c r="AH15" s="136"/>
      <c r="AI15" s="137"/>
      <c r="AJ15" s="138"/>
      <c r="AK15" s="112"/>
      <c r="AL15" s="138"/>
      <c r="AM15" s="124">
        <f>data[[#This Row],[Durée de jour]]</f>
        <v>0</v>
      </c>
      <c r="AN15" s="124">
        <f>data[[#This Row],[Durée de nuit]]</f>
        <v>0</v>
      </c>
      <c r="AO15" s="124">
        <f>data[[#This Row],[Durée dim ou férié]]</f>
        <v>0</v>
      </c>
      <c r="AP15" s="125"/>
      <c r="AQ15" s="245"/>
      <c r="AR15" s="245"/>
      <c r="AS15" s="245"/>
      <c r="AT15" s="127">
        <f>data[[#This Row],[Garde postée]]</f>
        <v>1</v>
      </c>
      <c r="AW15" s="33"/>
      <c r="AY15" s="24"/>
      <c r="AZ15" s="24"/>
      <c r="BA15" s="24"/>
      <c r="BB15" s="24"/>
      <c r="BC15" s="24"/>
      <c r="BD15" s="24"/>
      <c r="BE15" s="24"/>
      <c r="BF15" s="24"/>
      <c r="BI15" s="24"/>
    </row>
    <row r="16" spans="1:61" ht="15.6" x14ac:dyDescent="0.3">
      <c r="A16" s="255">
        <v>43534</v>
      </c>
      <c r="B16" s="247" t="str">
        <f>IF(data[[#This Row],[heure (début)]]&lt;&gt;"","Garde",IF(data[[#This Row],[Hdébut corrigé]]&lt;&gt;"","Intervention",""))</f>
        <v>Intervention</v>
      </c>
      <c r="C16" s="256"/>
      <c r="D16" s="257"/>
      <c r="E16" s="248">
        <f>MAX(0,IF(data[[#This Row],[Garde / Interv.]]="Garde",data[[#This Row],[Hfin corrigée]]-data[[#This Row],[Hdébut corrigé]],0))</f>
        <v>0</v>
      </c>
      <c r="F16" s="258"/>
      <c r="G16" s="222"/>
      <c r="H16" s="259" t="s">
        <v>0</v>
      </c>
      <c r="I16" s="260">
        <v>0.57638888888888895</v>
      </c>
      <c r="J16" s="260">
        <v>0.62638888888888888</v>
      </c>
      <c r="K16" s="25"/>
      <c r="L1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0.57638888888888895</v>
      </c>
      <c r="M1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0.62638888888888888</v>
      </c>
      <c r="N16" s="262" t="str">
        <f>IF(OR(WEEKDAY(data[[#This Row],[Date prise de garde]],2)=7,COUNTIF(JF,data[[#This Row],[Date prise de garde]])=1),"oui","non")</f>
        <v>oui</v>
      </c>
      <c r="O16" s="263">
        <f>MAX(0,(MIN(1,data[[#This Row],[Hfin corrigée]])-data[[#This Row],[Hdébut corrigé]])-data[[#This Row],[NUIT1.1]]-data[[#This Row],[NUIT1.2]])</f>
        <v>4.9999999999999933E-2</v>
      </c>
      <c r="P16" s="263">
        <f>IF(data[[#This Row],[Heure retour]]="",0,(
MIN(FinNuit,MIN(1,data[[#This Row],[Hfin corrigée]]))-MIN(FinNuit,data[[#This Row],[Hdébut corrigé]])
))</f>
        <v>0</v>
      </c>
      <c r="Q16" s="263">
        <f>MAX(0,(MAX(0,(MIN(1,data[[#This Row],[Hfin corrigée]])-DebNuit))-MAX(0,(data[[#This Row],[Hdébut corrigé]]-DebNuit))))</f>
        <v>0</v>
      </c>
      <c r="R16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6" s="263">
        <f>MAX(0,data[[#This Row],[Hfin corrigée]]-MAX(1,data[[#This Row],[Hdébut corrigé]]))-data[[#This Row],[NUIT2.1]]-data[[#This Row],[NUIT2.2]]</f>
        <v>0</v>
      </c>
      <c r="T16" s="263">
        <f>MAX(0,MIN(1+FinNuit,data[[#This Row],[Hfin corrigée]])-MAX(1,data[[#This Row],[Hdébut corrigé]]))</f>
        <v>0</v>
      </c>
      <c r="U16" s="263">
        <f>MAX(0,(data[[#This Row],[Hfin corrigée]]-DebNuit-1))</f>
        <v>0</v>
      </c>
      <c r="V1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6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6" s="264">
        <f>IF(data[[#This Row],[Garde / Interv.]]="Intervention",(data[[#This Row],[Fin Dim ou Férié]]="oui")*data[[#This Row],[JOUR2]]+(data[[#This Row],[Début Dim ou Férié]]="oui")*data[[#This Row],[JOUR1]],0)</f>
        <v>4.9999999999999933E-2</v>
      </c>
      <c r="Z16" s="264">
        <f>MAX(0,IF(data[[#This Row],[Garde / Interv.]]="Intervention",data[[#This Row],[NUIT1.1]]+data[[#This Row],[NUIT1.2]]+data[[#This Row],[NUIT2.1]]+data[[#This Row],[NUIT2.2]],0))</f>
        <v>0</v>
      </c>
      <c r="AB16" s="134"/>
      <c r="AC16" s="135"/>
      <c r="AD16" s="135"/>
      <c r="AE16" s="119"/>
      <c r="AF16" s="135"/>
      <c r="AG16" s="112"/>
      <c r="AH16" s="136"/>
      <c r="AI16" s="137"/>
      <c r="AJ16" s="138"/>
      <c r="AK16" s="112"/>
      <c r="AL16" s="138"/>
      <c r="AM16" s="124">
        <f>data[[#This Row],[Durée de jour]]</f>
        <v>0</v>
      </c>
      <c r="AN16" s="124">
        <f>data[[#This Row],[Durée de nuit]]</f>
        <v>0</v>
      </c>
      <c r="AO16" s="124">
        <f>data[[#This Row],[Durée dim ou férié]]</f>
        <v>4.9999999999999933E-2</v>
      </c>
      <c r="AP16" s="125"/>
      <c r="AQ16" s="245"/>
      <c r="AR16" s="245"/>
      <c r="AS16" s="245"/>
      <c r="AT16" s="127">
        <f>data[[#This Row],[Garde postée]]</f>
        <v>0</v>
      </c>
      <c r="AW16" s="33"/>
      <c r="AY16" s="24"/>
      <c r="AZ16" s="24"/>
      <c r="BA16" s="24"/>
      <c r="BB16" s="24"/>
      <c r="BC16" s="24"/>
      <c r="BD16" s="24"/>
      <c r="BE16" s="24"/>
      <c r="BF16" s="24"/>
      <c r="BI16" s="24"/>
    </row>
    <row r="17" spans="1:61" ht="15.6" x14ac:dyDescent="0.3">
      <c r="A17" s="255">
        <v>43534</v>
      </c>
      <c r="B17" s="247" t="str">
        <f>IF(data[[#This Row],[heure (début)]]&lt;&gt;"","Garde",IF(data[[#This Row],[Hdébut corrigé]]&lt;&gt;"","Intervention",""))</f>
        <v>Intervention</v>
      </c>
      <c r="C17" s="256"/>
      <c r="D17" s="257"/>
      <c r="E17" s="248">
        <f>MAX(0,IF(data[[#This Row],[Garde / Interv.]]="Garde",data[[#This Row],[Hfin corrigée]]-data[[#This Row],[Hdébut corrigé]],0))</f>
        <v>0</v>
      </c>
      <c r="F17" s="258"/>
      <c r="G17" s="222"/>
      <c r="H17" s="259" t="s">
        <v>0</v>
      </c>
      <c r="I17" s="260">
        <v>0.73055555555555562</v>
      </c>
      <c r="J17" s="260">
        <v>0.75277777777777777</v>
      </c>
      <c r="K17" s="25"/>
      <c r="L1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0.73055555555555562</v>
      </c>
      <c r="M1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0.75277777777777777</v>
      </c>
      <c r="N17" s="262" t="str">
        <f>IF(OR(WEEKDAY(data[[#This Row],[Date prise de garde]],2)=7,COUNTIF(JF,data[[#This Row],[Date prise de garde]])=1),"oui","non")</f>
        <v>oui</v>
      </c>
      <c r="O17" s="263">
        <f>MAX(0,(MIN(1,data[[#This Row],[Hfin corrigée]])-data[[#This Row],[Hdébut corrigé]])-data[[#This Row],[NUIT1.1]]-data[[#This Row],[NUIT1.2]])</f>
        <v>2.2222222222222143E-2</v>
      </c>
      <c r="P17" s="263">
        <f>IF(data[[#This Row],[Heure retour]]="",0,(
MIN(FinNuit,MIN(1,data[[#This Row],[Hfin corrigée]]))-MIN(FinNuit,data[[#This Row],[Hdébut corrigé]])
))</f>
        <v>0</v>
      </c>
      <c r="Q17" s="263">
        <f>MAX(0,(MAX(0,(MIN(1,data[[#This Row],[Hfin corrigée]])-DebNuit))-MAX(0,(data[[#This Row],[Hdébut corrigé]]-DebNuit))))</f>
        <v>0</v>
      </c>
      <c r="R17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7" s="263">
        <f>MAX(0,data[[#This Row],[Hfin corrigée]]-MAX(1,data[[#This Row],[Hdébut corrigé]]))-data[[#This Row],[NUIT2.1]]-data[[#This Row],[NUIT2.2]]</f>
        <v>0</v>
      </c>
      <c r="T17" s="263">
        <f>MAX(0,MIN(1+FinNuit,data[[#This Row],[Hfin corrigée]])-MAX(1,data[[#This Row],[Hdébut corrigé]]))</f>
        <v>0</v>
      </c>
      <c r="U17" s="263">
        <f>MAX(0,(data[[#This Row],[Hfin corrigée]]-DebNuit-1))</f>
        <v>0</v>
      </c>
      <c r="V1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7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7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7" s="264">
        <f>IF(data[[#This Row],[Garde / Interv.]]="Intervention",(data[[#This Row],[Fin Dim ou Férié]]="oui")*data[[#This Row],[JOUR2]]+(data[[#This Row],[Début Dim ou Férié]]="oui")*data[[#This Row],[JOUR1]],0)</f>
        <v>2.2222222222222143E-2</v>
      </c>
      <c r="Z17" s="264">
        <f>MAX(0,IF(data[[#This Row],[Garde / Interv.]]="Intervention",data[[#This Row],[NUIT1.1]]+data[[#This Row],[NUIT1.2]]+data[[#This Row],[NUIT2.1]]+data[[#This Row],[NUIT2.2]],0))</f>
        <v>0</v>
      </c>
      <c r="AB17" s="134"/>
      <c r="AC17" s="135"/>
      <c r="AD17" s="135"/>
      <c r="AE17" s="119"/>
      <c r="AF17" s="135"/>
      <c r="AG17" s="112"/>
      <c r="AH17" s="136"/>
      <c r="AI17" s="137"/>
      <c r="AJ17" s="138"/>
      <c r="AK17" s="112"/>
      <c r="AL17" s="138"/>
      <c r="AM17" s="124"/>
      <c r="AN17" s="124"/>
      <c r="AO17" s="124"/>
      <c r="AP17" s="125"/>
      <c r="AQ17" s="126"/>
      <c r="AR17" s="126"/>
      <c r="AS17" s="126"/>
      <c r="AT17" s="127"/>
      <c r="AW17" s="33"/>
      <c r="AY17" s="24"/>
      <c r="AZ17" s="24"/>
      <c r="BA17" s="24"/>
      <c r="BB17" s="24"/>
      <c r="BC17" s="24"/>
      <c r="BD17" s="24"/>
      <c r="BE17" s="24"/>
      <c r="BF17" s="24"/>
      <c r="BI17" s="24"/>
    </row>
    <row r="18" spans="1:61" ht="15.6" x14ac:dyDescent="0.3">
      <c r="A18" s="255">
        <v>43537</v>
      </c>
      <c r="B18" s="247" t="str">
        <f>IF(data[[#This Row],[heure (début)]]&lt;&gt;"","Garde",IF(data[[#This Row],[Hdébut corrigé]]&lt;&gt;"","Intervention",""))</f>
        <v>Garde</v>
      </c>
      <c r="C18" s="256">
        <v>0.29166666666666669</v>
      </c>
      <c r="D18" s="257">
        <v>0.29166666666666669</v>
      </c>
      <c r="E18" s="248">
        <f>MAX(0,IF(data[[#This Row],[Garde / Interv.]]="Garde",data[[#This Row],[Hfin corrigée]]-data[[#This Row],[Hdébut corrigé]],0))</f>
        <v>1</v>
      </c>
      <c r="F18" s="258"/>
      <c r="G18" s="222"/>
      <c r="H18" s="259"/>
      <c r="I18" s="260"/>
      <c r="J18" s="260"/>
      <c r="K18" s="25"/>
      <c r="L1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8" s="262" t="str">
        <f>IF(OR(WEEKDAY(data[[#This Row],[Date prise de garde]],2)=7,COUNTIF(JF,data[[#This Row],[Date prise de garde]])=1),"oui","non")</f>
        <v>non</v>
      </c>
      <c r="O18" s="263">
        <f>MAX(0,(MIN(1,data[[#This Row],[Hfin corrigée]])-data[[#This Row],[Hdébut corrigé]])-data[[#This Row],[NUIT1.1]]-data[[#This Row],[NUIT1.2]])</f>
        <v>0.62499999999999989</v>
      </c>
      <c r="P18" s="263">
        <f>IF(data[[#This Row],[Heure retour]]="",0,(
MIN(FinNuit,MIN(1,data[[#This Row],[Hfin corrigée]]))-MIN(FinNuit,data[[#This Row],[Hdébut corrigé]])
))</f>
        <v>0</v>
      </c>
      <c r="Q18" s="263">
        <f>MAX(0,(MAX(0,(MIN(1,data[[#This Row],[Hfin corrigée]])-DebNuit))-MAX(0,(data[[#This Row],[Hdébut corrigé]]-DebNuit))))</f>
        <v>8.333333333333337E-2</v>
      </c>
      <c r="R1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8" s="263">
        <f>MAX(0,data[[#This Row],[Hfin corrigée]]-MAX(1,data[[#This Row],[Hdébut corrigé]]))-data[[#This Row],[NUIT2.1]]-data[[#This Row],[NUIT2.2]]</f>
        <v>0</v>
      </c>
      <c r="T18" s="263">
        <f>MAX(0,MIN(1+FinNuit,data[[#This Row],[Hfin corrigée]])-MAX(1,data[[#This Row],[Hdébut corrigé]]))</f>
        <v>0.29166666666666674</v>
      </c>
      <c r="U18" s="263">
        <f>MAX(0,(data[[#This Row],[Hfin corrigée]]-DebNuit-1))</f>
        <v>0</v>
      </c>
      <c r="V1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8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0.93888888888888877</v>
      </c>
      <c r="X18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8" s="264">
        <f>IF(data[[#This Row],[Garde / Interv.]]="Intervention",(data[[#This Row],[Fin Dim ou Férié]]="oui")*data[[#This Row],[JOUR2]]+(data[[#This Row],[Début Dim ou Férié]]="oui")*data[[#This Row],[JOUR1]],0)</f>
        <v>0</v>
      </c>
      <c r="Z18" s="264">
        <f>MAX(0,IF(data[[#This Row],[Garde / Interv.]]="Intervention",data[[#This Row],[NUIT1.1]]+data[[#This Row],[NUIT1.2]]+data[[#This Row],[NUIT2.1]]+data[[#This Row],[NUIT2.2]],0))</f>
        <v>0</v>
      </c>
      <c r="AB18" s="134"/>
      <c r="AC18" s="135"/>
      <c r="AD18" s="135"/>
      <c r="AE18" s="119"/>
      <c r="AF18" s="135"/>
      <c r="AG18" s="112"/>
      <c r="AH18" s="136"/>
      <c r="AI18" s="137"/>
      <c r="AJ18" s="138"/>
      <c r="AK18" s="112"/>
      <c r="AL18" s="138"/>
      <c r="AM18" s="124">
        <f>data[[#This Row],[Durée de jour]]</f>
        <v>0</v>
      </c>
      <c r="AN18" s="124">
        <f>data[[#This Row],[Durée de nuit]]</f>
        <v>0</v>
      </c>
      <c r="AO18" s="124">
        <f>data[[#This Row],[Durée dim ou férié]]</f>
        <v>0</v>
      </c>
      <c r="AP18" s="125"/>
      <c r="AQ18" s="126"/>
      <c r="AR18" s="126"/>
      <c r="AS18" s="126"/>
      <c r="AT18" s="127">
        <f>data[[#This Row],[Garde postée]]</f>
        <v>1</v>
      </c>
      <c r="AW18" s="33"/>
      <c r="AY18" s="24"/>
      <c r="AZ18" s="24"/>
      <c r="BA18" s="24"/>
      <c r="BB18" s="24"/>
      <c r="BC18" s="24"/>
      <c r="BD18" s="24"/>
      <c r="BE18" s="24"/>
      <c r="BF18" s="24"/>
      <c r="BI18" s="24"/>
    </row>
    <row r="19" spans="1:61" ht="15.6" x14ac:dyDescent="0.3">
      <c r="A19" s="255">
        <v>43537</v>
      </c>
      <c r="B19" s="247" t="str">
        <f>IF(data[[#This Row],[heure (début)]]&lt;&gt;"","Garde",IF(data[[#This Row],[Hdébut corrigé]]&lt;&gt;"","Intervention",""))</f>
        <v>Intervention</v>
      </c>
      <c r="C19" s="256"/>
      <c r="D19" s="257"/>
      <c r="E19" s="248">
        <f>MAX(0,IF(data[[#This Row],[Garde / Interv.]]="Garde",data[[#This Row],[Hfin corrigée]]-data[[#This Row],[Hdébut corrigé]],0))</f>
        <v>0</v>
      </c>
      <c r="F19" s="258"/>
      <c r="G19" s="222"/>
      <c r="H19" s="259" t="s">
        <v>0</v>
      </c>
      <c r="I19" s="260">
        <v>0.73263888888888884</v>
      </c>
      <c r="J19" s="260">
        <v>0.79375000000000007</v>
      </c>
      <c r="K19" s="25"/>
      <c r="L1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0.73263888888888884</v>
      </c>
      <c r="M1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0.79375000000000007</v>
      </c>
      <c r="N19" s="262" t="str">
        <f>IF(OR(WEEKDAY(data[[#This Row],[Date prise de garde]],2)=7,COUNTIF(JF,data[[#This Row],[Date prise de garde]])=1),"oui","non")</f>
        <v>non</v>
      </c>
      <c r="O19" s="263">
        <f>MAX(0,(MIN(1,data[[#This Row],[Hfin corrigée]])-data[[#This Row],[Hdébut corrigé]])-data[[#This Row],[NUIT1.1]]-data[[#This Row],[NUIT1.2]])</f>
        <v>6.1111111111111227E-2</v>
      </c>
      <c r="P19" s="263">
        <f>IF(data[[#This Row],[Heure retour]]="",0,(
MIN(FinNuit,MIN(1,data[[#This Row],[Hfin corrigée]]))-MIN(FinNuit,data[[#This Row],[Hdébut corrigé]])
))</f>
        <v>0</v>
      </c>
      <c r="Q19" s="263">
        <f>MAX(0,(MAX(0,(MIN(1,data[[#This Row],[Hfin corrigée]])-DebNuit))-MAX(0,(data[[#This Row],[Hdébut corrigé]]-DebNuit))))</f>
        <v>0</v>
      </c>
      <c r="R1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9" s="263">
        <f>MAX(0,data[[#This Row],[Hfin corrigée]]-MAX(1,data[[#This Row],[Hdébut corrigé]]))-data[[#This Row],[NUIT2.1]]-data[[#This Row],[NUIT2.2]]</f>
        <v>0</v>
      </c>
      <c r="T19" s="263">
        <f>MAX(0,MIN(1+FinNuit,data[[#This Row],[Hfin corrigée]])-MAX(1,data[[#This Row],[Hdébut corrigé]]))</f>
        <v>0</v>
      </c>
      <c r="U19" s="263">
        <f>MAX(0,(data[[#This Row],[Hfin corrigée]]-DebNuit-1))</f>
        <v>0</v>
      </c>
      <c r="V19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9" s="264">
        <f>MAX(0,IF(data[[#This Row],[Garde / Interv.]]="Intervention",(data[[#This Row],[Fin Dim ou Férié]]="non")*data[[#This Row],[JOUR2]]+(data[[#This Row],[Début Dim ou Férié]]="non")*data[[#This Row],[JOUR1]],0))</f>
        <v>6.1111111111111227E-2</v>
      </c>
      <c r="Y19" s="264">
        <f>IF(data[[#This Row],[Garde / Interv.]]="Intervention",(data[[#This Row],[Fin Dim ou Férié]]="oui")*data[[#This Row],[JOUR2]]+(data[[#This Row],[Début Dim ou Férié]]="oui")*data[[#This Row],[JOUR1]],0)</f>
        <v>0</v>
      </c>
      <c r="Z19" s="264">
        <f>MAX(0,IF(data[[#This Row],[Garde / Interv.]]="Intervention",data[[#This Row],[NUIT1.1]]+data[[#This Row],[NUIT1.2]]+data[[#This Row],[NUIT2.1]]+data[[#This Row],[NUIT2.2]],0))</f>
        <v>0</v>
      </c>
      <c r="AB19" s="134"/>
      <c r="AC19" s="135"/>
      <c r="AD19" s="135"/>
      <c r="AE19" s="119"/>
      <c r="AF19" s="135"/>
      <c r="AG19" s="112"/>
      <c r="AH19" s="136"/>
      <c r="AI19" s="137"/>
      <c r="AJ19" s="138"/>
      <c r="AK19" s="112"/>
      <c r="AL19" s="138"/>
      <c r="AM19" s="124">
        <f>data[[#This Row],[Durée de jour]]</f>
        <v>6.1111111111111227E-2</v>
      </c>
      <c r="AN19" s="124">
        <f>data[[#This Row],[Durée de nuit]]</f>
        <v>0</v>
      </c>
      <c r="AO19" s="124">
        <f>data[[#This Row],[Durée dim ou férié]]</f>
        <v>0</v>
      </c>
      <c r="AP19" s="125"/>
      <c r="AQ19" s="126"/>
      <c r="AR19" s="126"/>
      <c r="AS19" s="126"/>
      <c r="AT19" s="127">
        <f>data[[#This Row],[Garde postée]]</f>
        <v>0</v>
      </c>
      <c r="AW19" s="33"/>
      <c r="AY19" s="24"/>
      <c r="AZ19" s="24"/>
      <c r="BA19" s="24"/>
      <c r="BB19" s="24"/>
      <c r="BC19" s="24"/>
      <c r="BD19" s="24"/>
      <c r="BE19" s="24"/>
      <c r="BF19" s="24"/>
      <c r="BI19" s="24"/>
    </row>
    <row r="20" spans="1:61" ht="15.6" x14ac:dyDescent="0.3">
      <c r="A20" s="255">
        <v>43539</v>
      </c>
      <c r="B20" s="247" t="str">
        <f>IF(data[[#This Row],[heure (début)]]&lt;&gt;"","Garde",IF(data[[#This Row],[Hdébut corrigé]]&lt;&gt;"","Intervention",""))</f>
        <v>Garde</v>
      </c>
      <c r="C20" s="256">
        <v>0.29166666666666669</v>
      </c>
      <c r="D20" s="257">
        <v>0.29166666666666669</v>
      </c>
      <c r="E20" s="248">
        <f>MAX(0,IF(data[[#This Row],[Garde / Interv.]]="Garde",data[[#This Row],[Hfin corrigée]]-data[[#This Row],[Hdébut corrigé]],0))</f>
        <v>1</v>
      </c>
      <c r="F20" s="258"/>
      <c r="G20" s="222"/>
      <c r="H20" s="259"/>
      <c r="I20" s="260"/>
      <c r="J20" s="260"/>
      <c r="K20" s="25"/>
      <c r="L20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0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20" s="262" t="str">
        <f>IF(OR(WEEKDAY(data[[#This Row],[Date prise de garde]],2)=7,COUNTIF(JF,data[[#This Row],[Date prise de garde]])=1),"oui","non")</f>
        <v>non</v>
      </c>
      <c r="O20" s="263">
        <f>MAX(0,(MIN(1,data[[#This Row],[Hfin corrigée]])-data[[#This Row],[Hdébut corrigé]])-data[[#This Row],[NUIT1.1]]-data[[#This Row],[NUIT1.2]])</f>
        <v>0.62499999999999989</v>
      </c>
      <c r="P20" s="263">
        <f>IF(data[[#This Row],[Heure retour]]="",0,(
MIN(FinNuit,MIN(1,data[[#This Row],[Hfin corrigée]]))-MIN(FinNuit,data[[#This Row],[Hdébut corrigé]])
))</f>
        <v>0</v>
      </c>
      <c r="Q20" s="263">
        <f>MAX(0,(MAX(0,(MIN(1,data[[#This Row],[Hfin corrigée]])-DebNuit))-MAX(0,(data[[#This Row],[Hdébut corrigé]]-DebNuit))))</f>
        <v>8.333333333333337E-2</v>
      </c>
      <c r="R20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0" s="263">
        <f>MAX(0,data[[#This Row],[Hfin corrigée]]-MAX(1,data[[#This Row],[Hdébut corrigé]]))-data[[#This Row],[NUIT2.1]]-data[[#This Row],[NUIT2.2]]</f>
        <v>0</v>
      </c>
      <c r="T20" s="263">
        <f>MAX(0,MIN(1+FinNuit,data[[#This Row],[Hfin corrigée]])-MAX(1,data[[#This Row],[Hdébut corrigé]]))</f>
        <v>0.29166666666666674</v>
      </c>
      <c r="U20" s="263">
        <f>MAX(0,(data[[#This Row],[Hfin corrigée]]-DebNuit-1))</f>
        <v>0</v>
      </c>
      <c r="V20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0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0.88888888888888884</v>
      </c>
      <c r="X20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0" s="264">
        <f>IF(data[[#This Row],[Garde / Interv.]]="Intervention",(data[[#This Row],[Fin Dim ou Férié]]="oui")*data[[#This Row],[JOUR2]]+(data[[#This Row],[Début Dim ou Férié]]="oui")*data[[#This Row],[JOUR1]],0)</f>
        <v>0</v>
      </c>
      <c r="Z20" s="264">
        <f>MAX(0,IF(data[[#This Row],[Garde / Interv.]]="Intervention",data[[#This Row],[NUIT1.1]]+data[[#This Row],[NUIT1.2]]+data[[#This Row],[NUIT2.1]]+data[[#This Row],[NUIT2.2]],0))</f>
        <v>0</v>
      </c>
      <c r="AB20" s="134"/>
      <c r="AC20" s="135"/>
      <c r="AD20" s="135"/>
      <c r="AE20" s="119"/>
      <c r="AF20" s="135"/>
      <c r="AG20" s="112"/>
      <c r="AH20" s="136"/>
      <c r="AI20" s="137"/>
      <c r="AJ20" s="138"/>
      <c r="AK20" s="112"/>
      <c r="AL20" s="138"/>
      <c r="AM20" s="124">
        <f>data[[#This Row],[Durée de jour]]</f>
        <v>0</v>
      </c>
      <c r="AN20" s="124">
        <f>data[[#This Row],[Durée de nuit]]</f>
        <v>0</v>
      </c>
      <c r="AO20" s="124">
        <f>data[[#This Row],[Durée dim ou férié]]</f>
        <v>0</v>
      </c>
      <c r="AP20" s="125"/>
      <c r="AQ20" s="126"/>
      <c r="AR20" s="126"/>
      <c r="AS20" s="126"/>
      <c r="AT20" s="127">
        <f>data[[#This Row],[Garde postée]]</f>
        <v>1</v>
      </c>
      <c r="AW20" s="33"/>
      <c r="AY20" s="24"/>
      <c r="AZ20" s="24"/>
      <c r="BA20" s="24"/>
      <c r="BB20" s="24"/>
      <c r="BC20" s="24"/>
      <c r="BD20" s="24"/>
      <c r="BE20" s="24"/>
      <c r="BF20" s="24"/>
      <c r="BI20" s="24"/>
    </row>
    <row r="21" spans="1:61" ht="15.6" x14ac:dyDescent="0.3">
      <c r="A21" s="255">
        <v>43539</v>
      </c>
      <c r="B21" s="247" t="str">
        <f>IF(data[[#This Row],[heure (début)]]&lt;&gt;"","Garde",IF(data[[#This Row],[Hdébut corrigé]]&lt;&gt;"","Intervention",""))</f>
        <v>Intervention</v>
      </c>
      <c r="C21" s="256"/>
      <c r="D21" s="257"/>
      <c r="E21" s="248">
        <f>MAX(0,IF(data[[#This Row],[Garde / Interv.]]="Garde",data[[#This Row],[Hfin corrigée]]-data[[#This Row],[Hdébut corrigé]],0))</f>
        <v>0</v>
      </c>
      <c r="F21" s="258"/>
      <c r="G21" s="222"/>
      <c r="H21" s="259" t="s">
        <v>0</v>
      </c>
      <c r="I21" s="260">
        <v>0.53263888888888888</v>
      </c>
      <c r="J21" s="260">
        <v>0.5805555555555556</v>
      </c>
      <c r="K21" s="25"/>
      <c r="L2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0.53263888888888888</v>
      </c>
      <c r="M2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0.5805555555555556</v>
      </c>
      <c r="N21" s="262" t="str">
        <f>IF(OR(WEEKDAY(data[[#This Row],[Date prise de garde]],2)=7,COUNTIF(JF,data[[#This Row],[Date prise de garde]])=1),"oui","non")</f>
        <v>non</v>
      </c>
      <c r="O21" s="263">
        <f>MAX(0,(MIN(1,data[[#This Row],[Hfin corrigée]])-data[[#This Row],[Hdébut corrigé]])-data[[#This Row],[NUIT1.1]]-data[[#This Row],[NUIT1.2]])</f>
        <v>4.7916666666666718E-2</v>
      </c>
      <c r="P21" s="263">
        <f>IF(data[[#This Row],[Heure retour]]="",0,(
MIN(FinNuit,MIN(1,data[[#This Row],[Hfin corrigée]]))-MIN(FinNuit,data[[#This Row],[Hdébut corrigé]])
))</f>
        <v>0</v>
      </c>
      <c r="Q21" s="263">
        <f>MAX(0,(MAX(0,(MIN(1,data[[#This Row],[Hfin corrigée]])-DebNuit))-MAX(0,(data[[#This Row],[Hdébut corrigé]]-DebNuit))))</f>
        <v>0</v>
      </c>
      <c r="R21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1" s="263">
        <f>MAX(0,data[[#This Row],[Hfin corrigée]]-MAX(1,data[[#This Row],[Hdébut corrigé]]))-data[[#This Row],[NUIT2.1]]-data[[#This Row],[NUIT2.2]]</f>
        <v>0</v>
      </c>
      <c r="T21" s="263">
        <f>MAX(0,MIN(1+FinNuit,data[[#This Row],[Hfin corrigée]])-MAX(1,data[[#This Row],[Hdébut corrigé]]))</f>
        <v>0</v>
      </c>
      <c r="U21" s="263">
        <f>MAX(0,(data[[#This Row],[Hfin corrigée]]-DebNuit-1))</f>
        <v>0</v>
      </c>
      <c r="V2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1" s="264">
        <f>MAX(0,IF(data[[#This Row],[Garde / Interv.]]="Intervention",(data[[#This Row],[Fin Dim ou Férié]]="non")*data[[#This Row],[JOUR2]]+(data[[#This Row],[Début Dim ou Férié]]="non")*data[[#This Row],[JOUR1]],0))</f>
        <v>4.7916666666666718E-2</v>
      </c>
      <c r="Y21" s="264">
        <f>IF(data[[#This Row],[Garde / Interv.]]="Intervention",(data[[#This Row],[Fin Dim ou Férié]]="oui")*data[[#This Row],[JOUR2]]+(data[[#This Row],[Début Dim ou Férié]]="oui")*data[[#This Row],[JOUR1]],0)</f>
        <v>0</v>
      </c>
      <c r="Z21" s="264">
        <f>MAX(0,IF(data[[#This Row],[Garde / Interv.]]="Intervention",data[[#This Row],[NUIT1.1]]+data[[#This Row],[NUIT1.2]]+data[[#This Row],[NUIT2.1]]+data[[#This Row],[NUIT2.2]],0))</f>
        <v>0</v>
      </c>
      <c r="AB21" s="134"/>
      <c r="AC21" s="135"/>
      <c r="AD21" s="135"/>
      <c r="AE21" s="119"/>
      <c r="AF21" s="135"/>
      <c r="AG21" s="112"/>
      <c r="AH21" s="136"/>
      <c r="AI21" s="137"/>
      <c r="AJ21" s="138"/>
      <c r="AK21" s="112"/>
      <c r="AL21" s="138"/>
      <c r="AM21" s="124">
        <f>data[[#This Row],[Durée de jour]]</f>
        <v>4.7916666666666718E-2</v>
      </c>
      <c r="AN21" s="124">
        <f>data[[#This Row],[Durée de nuit]]</f>
        <v>0</v>
      </c>
      <c r="AO21" s="124">
        <f>data[[#This Row],[Durée dim ou férié]]</f>
        <v>0</v>
      </c>
      <c r="AP21" s="125"/>
      <c r="AQ21" s="126"/>
      <c r="AR21" s="126"/>
      <c r="AS21" s="126"/>
      <c r="AT21" s="127">
        <f>data[[#This Row],[Garde postée]]</f>
        <v>0</v>
      </c>
      <c r="AW21" s="33"/>
      <c r="AY21" s="24"/>
      <c r="AZ21" s="24"/>
      <c r="BA21" s="24"/>
      <c r="BB21" s="24"/>
      <c r="BC21" s="24"/>
      <c r="BD21" s="24"/>
      <c r="BE21" s="24"/>
      <c r="BF21" s="24"/>
      <c r="BI21" s="24"/>
    </row>
    <row r="22" spans="1:61" ht="15.6" x14ac:dyDescent="0.3">
      <c r="A22" s="255">
        <v>43539</v>
      </c>
      <c r="B22" s="247" t="str">
        <f>IF(data[[#This Row],[heure (début)]]&lt;&gt;"","Garde",IF(data[[#This Row],[Hdébut corrigé]]&lt;&gt;"","Intervention",""))</f>
        <v>Intervention</v>
      </c>
      <c r="C22" s="256"/>
      <c r="D22" s="257"/>
      <c r="E22" s="248">
        <f>MAX(0,IF(data[[#This Row],[Garde / Interv.]]="Garde",data[[#This Row],[Hfin corrigée]]-data[[#This Row],[Hdébut corrigé]],0))</f>
        <v>0</v>
      </c>
      <c r="F22" s="258"/>
      <c r="G22" s="222"/>
      <c r="H22" s="259" t="s">
        <v>0</v>
      </c>
      <c r="I22" s="260">
        <v>0.76180555555555562</v>
      </c>
      <c r="J22" s="260">
        <v>0.77847222222222223</v>
      </c>
      <c r="K22" s="25"/>
      <c r="L2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0.76180555555555562</v>
      </c>
      <c r="M2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0.77847222222222223</v>
      </c>
      <c r="N22" s="262" t="str">
        <f>IF(OR(WEEKDAY(data[[#This Row],[Date prise de garde]],2)=7,COUNTIF(JF,data[[#This Row],[Date prise de garde]])=1),"oui","non")</f>
        <v>non</v>
      </c>
      <c r="O22" s="263">
        <f>MAX(0,(MIN(1,data[[#This Row],[Hfin corrigée]])-data[[#This Row],[Hdébut corrigé]])-data[[#This Row],[NUIT1.1]]-data[[#This Row],[NUIT1.2]])</f>
        <v>1.6666666666666607E-2</v>
      </c>
      <c r="P22" s="263">
        <f>IF(data[[#This Row],[Heure retour]]="",0,(
MIN(FinNuit,MIN(1,data[[#This Row],[Hfin corrigée]]))-MIN(FinNuit,data[[#This Row],[Hdébut corrigé]])
))</f>
        <v>0</v>
      </c>
      <c r="Q22" s="263">
        <f>MAX(0,(MAX(0,(MIN(1,data[[#This Row],[Hfin corrigée]])-DebNuit))-MAX(0,(data[[#This Row],[Hdébut corrigé]]-DebNuit))))</f>
        <v>0</v>
      </c>
      <c r="R2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2" s="263">
        <f>MAX(0,data[[#This Row],[Hfin corrigée]]-MAX(1,data[[#This Row],[Hdébut corrigé]]))-data[[#This Row],[NUIT2.1]]-data[[#This Row],[NUIT2.2]]</f>
        <v>0</v>
      </c>
      <c r="T22" s="263">
        <f>MAX(0,MIN(1+FinNuit,data[[#This Row],[Hfin corrigée]])-MAX(1,data[[#This Row],[Hdébut corrigé]]))</f>
        <v>0</v>
      </c>
      <c r="U22" s="263">
        <f>MAX(0,(data[[#This Row],[Hfin corrigée]]-DebNuit-1))</f>
        <v>0</v>
      </c>
      <c r="V2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2" s="264">
        <f>MAX(0,IF(data[[#This Row],[Garde / Interv.]]="Intervention",(data[[#This Row],[Fin Dim ou Férié]]="non")*data[[#This Row],[JOUR2]]+(data[[#This Row],[Début Dim ou Férié]]="non")*data[[#This Row],[JOUR1]],0))</f>
        <v>1.6666666666666607E-2</v>
      </c>
      <c r="Y22" s="264">
        <f>IF(data[[#This Row],[Garde / Interv.]]="Intervention",(data[[#This Row],[Fin Dim ou Férié]]="oui")*data[[#This Row],[JOUR2]]+(data[[#This Row],[Début Dim ou Férié]]="oui")*data[[#This Row],[JOUR1]],0)</f>
        <v>0</v>
      </c>
      <c r="Z22" s="264">
        <f>MAX(0,IF(data[[#This Row],[Garde / Interv.]]="Intervention",data[[#This Row],[NUIT1.1]]+data[[#This Row],[NUIT1.2]]+data[[#This Row],[NUIT2.1]]+data[[#This Row],[NUIT2.2]],0))</f>
        <v>0</v>
      </c>
      <c r="AB22" s="134"/>
      <c r="AC22" s="135"/>
      <c r="AD22" s="135"/>
      <c r="AE22" s="119"/>
      <c r="AF22" s="135"/>
      <c r="AG22" s="112"/>
      <c r="AH22" s="136"/>
      <c r="AI22" s="137"/>
      <c r="AJ22" s="138"/>
      <c r="AK22" s="112"/>
      <c r="AL22" s="138"/>
      <c r="AM22" s="124">
        <f>data[[#This Row],[Durée de jour]]</f>
        <v>1.6666666666666607E-2</v>
      </c>
      <c r="AN22" s="124">
        <f>data[[#This Row],[Durée de nuit]]</f>
        <v>0</v>
      </c>
      <c r="AO22" s="124">
        <f>data[[#This Row],[Durée dim ou férié]]</f>
        <v>0</v>
      </c>
      <c r="AP22" s="125"/>
      <c r="AQ22" s="126"/>
      <c r="AR22" s="126"/>
      <c r="AS22" s="126"/>
      <c r="AT22" s="127">
        <f>data[[#This Row],[Garde postée]]</f>
        <v>0</v>
      </c>
      <c r="AW22" s="33"/>
      <c r="AY22" s="24"/>
      <c r="AZ22" s="24"/>
      <c r="BA22" s="24"/>
      <c r="BB22" s="24"/>
      <c r="BC22" s="24"/>
      <c r="BD22" s="24"/>
      <c r="BE22" s="24"/>
      <c r="BF22" s="24"/>
      <c r="BI22" s="24"/>
    </row>
    <row r="23" spans="1:61" ht="15.6" x14ac:dyDescent="0.3">
      <c r="A23" s="255">
        <v>43539</v>
      </c>
      <c r="B23" s="247" t="str">
        <f>IF(data[[#This Row],[heure (début)]]&lt;&gt;"","Garde",IF(data[[#This Row],[Hdébut corrigé]]&lt;&gt;"","Intervention",""))</f>
        <v>Intervention</v>
      </c>
      <c r="C23" s="256"/>
      <c r="D23" s="257"/>
      <c r="E23" s="248">
        <f>MAX(0,IF(data[[#This Row],[Garde / Interv.]]="Garde",data[[#This Row],[Hfin corrigée]]-data[[#This Row],[Hdébut corrigé]],0))</f>
        <v>0</v>
      </c>
      <c r="F23" s="258"/>
      <c r="G23" s="222"/>
      <c r="H23" s="259" t="s">
        <v>0</v>
      </c>
      <c r="I23" s="260">
        <v>0.94305555555555554</v>
      </c>
      <c r="J23" s="260">
        <v>0.98958333333333337</v>
      </c>
      <c r="K23" s="25"/>
      <c r="L2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0.94305555555555554</v>
      </c>
      <c r="M2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0.98958333333333337</v>
      </c>
      <c r="N23" s="262" t="str">
        <f>IF(OR(WEEKDAY(data[[#This Row],[Date prise de garde]],2)=7,COUNTIF(JF,data[[#This Row],[Date prise de garde]])=1),"oui","non")</f>
        <v>non</v>
      </c>
      <c r="O23" s="263">
        <f>MAX(0,(MIN(1,data[[#This Row],[Hfin corrigée]])-data[[#This Row],[Hdébut corrigé]])-data[[#This Row],[NUIT1.1]]-data[[#This Row],[NUIT1.2]])</f>
        <v>0</v>
      </c>
      <c r="P23" s="263">
        <f>IF(data[[#This Row],[Heure retour]]="",0,(
MIN(FinNuit,MIN(1,data[[#This Row],[Hfin corrigée]]))-MIN(FinNuit,data[[#This Row],[Hdébut corrigé]])
))</f>
        <v>0</v>
      </c>
      <c r="Q23" s="263">
        <f>MAX(0,(MAX(0,(MIN(1,data[[#This Row],[Hfin corrigée]])-DebNuit))-MAX(0,(data[[#This Row],[Hdébut corrigé]]-DebNuit))))</f>
        <v>4.6527777777777835E-2</v>
      </c>
      <c r="R2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3" s="263">
        <f>MAX(0,data[[#This Row],[Hfin corrigée]]-MAX(1,data[[#This Row],[Hdébut corrigé]]))-data[[#This Row],[NUIT2.1]]-data[[#This Row],[NUIT2.2]]</f>
        <v>0</v>
      </c>
      <c r="T23" s="263">
        <f>MAX(0,MIN(1+FinNuit,data[[#This Row],[Hfin corrigée]])-MAX(1,data[[#This Row],[Hdébut corrigé]]))</f>
        <v>0</v>
      </c>
      <c r="U23" s="263">
        <f>MAX(0,(data[[#This Row],[Hfin corrigée]]-DebNuit-1))</f>
        <v>0</v>
      </c>
      <c r="V2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3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3" s="264">
        <f>IF(data[[#This Row],[Garde / Interv.]]="Intervention",(data[[#This Row],[Fin Dim ou Férié]]="oui")*data[[#This Row],[JOUR2]]+(data[[#This Row],[Début Dim ou Férié]]="oui")*data[[#This Row],[JOUR1]],0)</f>
        <v>0</v>
      </c>
      <c r="Z23" s="264">
        <f>MAX(0,IF(data[[#This Row],[Garde / Interv.]]="Intervention",data[[#This Row],[NUIT1.1]]+data[[#This Row],[NUIT1.2]]+data[[#This Row],[NUIT2.1]]+data[[#This Row],[NUIT2.2]],0))</f>
        <v>4.6527777777777835E-2</v>
      </c>
      <c r="AB23" s="134"/>
      <c r="AC23" s="135"/>
      <c r="AD23" s="135"/>
      <c r="AE23" s="119"/>
      <c r="AF23" s="135"/>
      <c r="AG23" s="112"/>
      <c r="AH23" s="136"/>
      <c r="AI23" s="137"/>
      <c r="AJ23" s="138"/>
      <c r="AK23" s="112"/>
      <c r="AL23" s="138"/>
      <c r="AM23" s="124">
        <f>data[[#This Row],[Durée de jour]]</f>
        <v>0</v>
      </c>
      <c r="AN23" s="124">
        <f>data[[#This Row],[Durée de nuit]]</f>
        <v>4.6527777777777835E-2</v>
      </c>
      <c r="AO23" s="124">
        <f>data[[#This Row],[Durée dim ou férié]]</f>
        <v>0</v>
      </c>
      <c r="AP23" s="125"/>
      <c r="AQ23" s="126"/>
      <c r="AR23" s="126"/>
      <c r="AS23" s="126"/>
      <c r="AT23" s="127">
        <f>data[[#This Row],[Garde postée]]</f>
        <v>0</v>
      </c>
      <c r="AW23" s="33"/>
      <c r="AY23" s="24"/>
      <c r="AZ23" s="24"/>
      <c r="BA23" s="24"/>
      <c r="BB23" s="24"/>
      <c r="BC23" s="24"/>
      <c r="BD23" s="24"/>
      <c r="BE23" s="24"/>
      <c r="BF23" s="24"/>
      <c r="BI23" s="24"/>
    </row>
    <row r="24" spans="1:61" ht="15.6" x14ac:dyDescent="0.3">
      <c r="A24" s="255">
        <v>43545</v>
      </c>
      <c r="B24" s="247" t="str">
        <f>IF(data[[#This Row],[heure (début)]]&lt;&gt;"","Garde",IF(data[[#This Row],[Hdébut corrigé]]&lt;&gt;"","Intervention",""))</f>
        <v>Garde</v>
      </c>
      <c r="C24" s="256">
        <v>0.29166666666666669</v>
      </c>
      <c r="D24" s="257">
        <v>0.35416666666666669</v>
      </c>
      <c r="E24" s="248">
        <f>MAX(0,IF(data[[#This Row],[Garde / Interv.]]="Garde",data[[#This Row],[Hfin corrigée]]-data[[#This Row],[Hdébut corrigé]],0))</f>
        <v>1.0625</v>
      </c>
      <c r="F24" s="258" t="s">
        <v>73</v>
      </c>
      <c r="G24" s="222"/>
      <c r="H24" s="259"/>
      <c r="I24" s="260"/>
      <c r="J24" s="260"/>
      <c r="K24" s="25"/>
      <c r="L2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1.3541666666666667</v>
      </c>
      <c r="N24" s="262" t="str">
        <f>IF(OR(WEEKDAY(data[[#This Row],[Date prise de garde]],2)=7,COUNTIF(JF,data[[#This Row],[Date prise de garde]])=1),"oui","non")</f>
        <v>non</v>
      </c>
      <c r="O24" s="263">
        <f>MAX(0,(MIN(1,data[[#This Row],[Hfin corrigée]])-data[[#This Row],[Hdébut corrigé]])-data[[#This Row],[NUIT1.1]]-data[[#This Row],[NUIT1.2]])</f>
        <v>0.62499999999999989</v>
      </c>
      <c r="P24" s="263">
        <f>IF(data[[#This Row],[Heure retour]]="",0,(
MIN(FinNuit,MIN(1,data[[#This Row],[Hfin corrigée]]))-MIN(FinNuit,data[[#This Row],[Hdébut corrigé]])
))</f>
        <v>0</v>
      </c>
      <c r="Q24" s="263">
        <f>MAX(0,(MAX(0,(MIN(1,data[[#This Row],[Hfin corrigée]])-DebNuit))-MAX(0,(data[[#This Row],[Hdébut corrigé]]-DebNuit))))</f>
        <v>8.333333333333337E-2</v>
      </c>
      <c r="R2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4" s="263">
        <f>MAX(0,data[[#This Row],[Hfin corrigée]]-MAX(1,data[[#This Row],[Hdébut corrigé]]))-data[[#This Row],[NUIT2.1]]-data[[#This Row],[NUIT2.2]]</f>
        <v>6.25E-2</v>
      </c>
      <c r="T24" s="263">
        <f>MAX(0,MIN(1+FinNuit,data[[#This Row],[Hfin corrigée]])-MAX(1,data[[#This Row],[Hdébut corrigé]]))</f>
        <v>0.29166666666666674</v>
      </c>
      <c r="U24" s="263">
        <f>MAX(0,(data[[#This Row],[Hfin corrigée]]-DebNuit-1))</f>
        <v>0</v>
      </c>
      <c r="V2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0.8256944444444444</v>
      </c>
      <c r="X24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4" s="264">
        <f>IF(data[[#This Row],[Garde / Interv.]]="Intervention",(data[[#This Row],[Fin Dim ou Férié]]="oui")*data[[#This Row],[JOUR2]]+(data[[#This Row],[Début Dim ou Férié]]="oui")*data[[#This Row],[JOUR1]],0)</f>
        <v>0</v>
      </c>
      <c r="Z24" s="264">
        <f>MAX(0,IF(data[[#This Row],[Garde / Interv.]]="Intervention",data[[#This Row],[NUIT1.1]]+data[[#This Row],[NUIT1.2]]+data[[#This Row],[NUIT2.1]]+data[[#This Row],[NUIT2.2]],0))</f>
        <v>0</v>
      </c>
      <c r="AB24" s="134"/>
      <c r="AC24" s="135"/>
      <c r="AD24" s="135"/>
      <c r="AE24" s="119"/>
      <c r="AF24" s="135"/>
      <c r="AG24" s="112"/>
      <c r="AH24" s="136"/>
      <c r="AI24" s="137"/>
      <c r="AJ24" s="138"/>
      <c r="AK24" s="112"/>
      <c r="AL24" s="138"/>
      <c r="AM24" s="124">
        <f>data[[#This Row],[Durée de jour]]</f>
        <v>0</v>
      </c>
      <c r="AN24" s="124">
        <f>data[[#This Row],[Durée de nuit]]</f>
        <v>0</v>
      </c>
      <c r="AO24" s="124">
        <f>data[[#This Row],[Durée dim ou férié]]</f>
        <v>0</v>
      </c>
      <c r="AP24" s="125"/>
      <c r="AQ24" s="126"/>
      <c r="AR24" s="126"/>
      <c r="AS24" s="126"/>
      <c r="AT24" s="127">
        <f>data[[#This Row],[Garde postée]]</f>
        <v>1.0625</v>
      </c>
      <c r="AW24" s="33"/>
      <c r="AY24" s="24"/>
      <c r="AZ24" s="24"/>
      <c r="BA24" s="24"/>
      <c r="BB24" s="24"/>
      <c r="BC24" s="24"/>
      <c r="BD24" s="24"/>
      <c r="BE24" s="24"/>
      <c r="BF24" s="24"/>
      <c r="BI24" s="24"/>
    </row>
    <row r="25" spans="1:61" ht="15.6" x14ac:dyDescent="0.3">
      <c r="A25" s="255">
        <v>43545</v>
      </c>
      <c r="B25" s="247" t="str">
        <f>IF(data[[#This Row],[heure (début)]]&lt;&gt;"","Garde",IF(data[[#This Row],[Hdébut corrigé]]&lt;&gt;"","Intervention",""))</f>
        <v>Intervention</v>
      </c>
      <c r="C25" s="256"/>
      <c r="D25" s="257"/>
      <c r="E25" s="248">
        <f>MAX(0,IF(data[[#This Row],[Garde / Interv.]]="Garde",data[[#This Row],[Hfin corrigée]]-data[[#This Row],[Hdébut corrigé]],0))</f>
        <v>0</v>
      </c>
      <c r="F25" s="258"/>
      <c r="G25" s="222"/>
      <c r="H25" s="259" t="s">
        <v>2</v>
      </c>
      <c r="I25" s="260">
        <v>0.59027777777777779</v>
      </c>
      <c r="J25" s="260">
        <v>0.64236111111111105</v>
      </c>
      <c r="K25" s="25"/>
      <c r="L2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0.59027777777777779</v>
      </c>
      <c r="M2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0.64236111111111105</v>
      </c>
      <c r="N25" s="262" t="str">
        <f>IF(OR(WEEKDAY(data[[#This Row],[Date prise de garde]],2)=7,COUNTIF(JF,data[[#This Row],[Date prise de garde]])=1),"oui","non")</f>
        <v>non</v>
      </c>
      <c r="O25" s="263">
        <f>MAX(0,(MIN(1,data[[#This Row],[Hfin corrigée]])-data[[#This Row],[Hdébut corrigé]])-data[[#This Row],[NUIT1.1]]-data[[#This Row],[NUIT1.2]])</f>
        <v>5.2083333333333259E-2</v>
      </c>
      <c r="P25" s="263">
        <f>IF(data[[#This Row],[Heure retour]]="",0,(
MIN(FinNuit,MIN(1,data[[#This Row],[Hfin corrigée]]))-MIN(FinNuit,data[[#This Row],[Hdébut corrigé]])
))</f>
        <v>0</v>
      </c>
      <c r="Q25" s="263">
        <f>MAX(0,(MAX(0,(MIN(1,data[[#This Row],[Hfin corrigée]])-DebNuit))-MAX(0,(data[[#This Row],[Hdébut corrigé]]-DebNuit))))</f>
        <v>0</v>
      </c>
      <c r="R2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5" s="263">
        <f>MAX(0,data[[#This Row],[Hfin corrigée]]-MAX(1,data[[#This Row],[Hdébut corrigé]]))-data[[#This Row],[NUIT2.1]]-data[[#This Row],[NUIT2.2]]</f>
        <v>0</v>
      </c>
      <c r="T25" s="263">
        <f>MAX(0,MIN(1+FinNuit,data[[#This Row],[Hfin corrigée]])-MAX(1,data[[#This Row],[Hdébut corrigé]]))</f>
        <v>0</v>
      </c>
      <c r="U25" s="263">
        <f>MAX(0,(data[[#This Row],[Hfin corrigée]]-DebNuit-1))</f>
        <v>0</v>
      </c>
      <c r="V2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5" s="264">
        <f>MAX(0,IF(data[[#This Row],[Garde / Interv.]]="Intervention",(data[[#This Row],[Fin Dim ou Férié]]="non")*data[[#This Row],[JOUR2]]+(data[[#This Row],[Début Dim ou Férié]]="non")*data[[#This Row],[JOUR1]],0))</f>
        <v>5.2083333333333259E-2</v>
      </c>
      <c r="Y25" s="264">
        <f>IF(data[[#This Row],[Garde / Interv.]]="Intervention",(data[[#This Row],[Fin Dim ou Férié]]="oui")*data[[#This Row],[JOUR2]]+(data[[#This Row],[Début Dim ou Férié]]="oui")*data[[#This Row],[JOUR1]],0)</f>
        <v>0</v>
      </c>
      <c r="Z25" s="264">
        <f>MAX(0,IF(data[[#This Row],[Garde / Interv.]]="Intervention",data[[#This Row],[NUIT1.1]]+data[[#This Row],[NUIT1.2]]+data[[#This Row],[NUIT2.1]]+data[[#This Row],[NUIT2.2]],0))</f>
        <v>0</v>
      </c>
      <c r="AB25" s="134"/>
      <c r="AC25" s="135"/>
      <c r="AD25" s="135"/>
      <c r="AE25" s="119"/>
      <c r="AF25" s="135"/>
      <c r="AG25" s="112"/>
      <c r="AH25" s="136"/>
      <c r="AI25" s="137"/>
      <c r="AJ25" s="138"/>
      <c r="AK25" s="112"/>
      <c r="AL25" s="138"/>
      <c r="AM25" s="124">
        <f>data[[#This Row],[Durée de jour]]</f>
        <v>5.2083333333333259E-2</v>
      </c>
      <c r="AN25" s="124">
        <f>data[[#This Row],[Durée de nuit]]</f>
        <v>0</v>
      </c>
      <c r="AO25" s="124">
        <f>data[[#This Row],[Durée dim ou férié]]</f>
        <v>0</v>
      </c>
      <c r="AP25" s="125"/>
      <c r="AQ25" s="126"/>
      <c r="AR25" s="126"/>
      <c r="AS25" s="126"/>
      <c r="AT25" s="127">
        <f>data[[#This Row],[Garde postée]]</f>
        <v>0</v>
      </c>
      <c r="AW25" s="33"/>
      <c r="AY25" s="24"/>
      <c r="AZ25" s="24"/>
      <c r="BA25" s="24"/>
      <c r="BB25" s="24"/>
      <c r="BC25" s="24"/>
      <c r="BD25" s="24"/>
      <c r="BE25" s="24"/>
      <c r="BF25" s="24"/>
      <c r="BI25" s="24"/>
    </row>
    <row r="26" spans="1:61" ht="15.6" x14ac:dyDescent="0.3">
      <c r="A26" s="255">
        <v>43545</v>
      </c>
      <c r="B26" s="247" t="str">
        <f>IF(data[[#This Row],[heure (début)]]&lt;&gt;"","Garde",IF(data[[#This Row],[Hdébut corrigé]]&lt;&gt;"","Intervention",""))</f>
        <v>Intervention</v>
      </c>
      <c r="C26" s="256"/>
      <c r="D26" s="257"/>
      <c r="E26" s="248">
        <f>MAX(0,IF(data[[#This Row],[Garde / Interv.]]="Garde",data[[#This Row],[Hfin corrigée]]-data[[#This Row],[Hdébut corrigé]],0))</f>
        <v>0</v>
      </c>
      <c r="F26" s="258"/>
      <c r="G26" s="222"/>
      <c r="H26" s="259" t="s">
        <v>0</v>
      </c>
      <c r="I26" s="260">
        <v>0.66111111111111109</v>
      </c>
      <c r="J26" s="260">
        <v>0.72499999999999998</v>
      </c>
      <c r="K26" s="25"/>
      <c r="L2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0.66111111111111109</v>
      </c>
      <c r="M2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0.72499999999999998</v>
      </c>
      <c r="N26" s="262" t="str">
        <f>IF(OR(WEEKDAY(data[[#This Row],[Date prise de garde]],2)=7,COUNTIF(JF,data[[#This Row],[Date prise de garde]])=1),"oui","non")</f>
        <v>non</v>
      </c>
      <c r="O26" s="263">
        <f>MAX(0,(MIN(1,data[[#This Row],[Hfin corrigée]])-data[[#This Row],[Hdébut corrigé]])-data[[#This Row],[NUIT1.1]]-data[[#This Row],[NUIT1.2]])</f>
        <v>6.3888888888888884E-2</v>
      </c>
      <c r="P26" s="263">
        <f>IF(data[[#This Row],[Heure retour]]="",0,(
MIN(FinNuit,MIN(1,data[[#This Row],[Hfin corrigée]]))-MIN(FinNuit,data[[#This Row],[Hdébut corrigé]])
))</f>
        <v>0</v>
      </c>
      <c r="Q26" s="263">
        <f>MAX(0,(MAX(0,(MIN(1,data[[#This Row],[Hfin corrigée]])-DebNuit))-MAX(0,(data[[#This Row],[Hdébut corrigé]]-DebNuit))))</f>
        <v>0</v>
      </c>
      <c r="R26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6" s="263">
        <f>MAX(0,data[[#This Row],[Hfin corrigée]]-MAX(1,data[[#This Row],[Hdébut corrigé]]))-data[[#This Row],[NUIT2.1]]-data[[#This Row],[NUIT2.2]]</f>
        <v>0</v>
      </c>
      <c r="T26" s="263">
        <f>MAX(0,MIN(1+FinNuit,data[[#This Row],[Hfin corrigée]])-MAX(1,data[[#This Row],[Hdébut corrigé]]))</f>
        <v>0</v>
      </c>
      <c r="U26" s="263">
        <f>MAX(0,(data[[#This Row],[Hfin corrigée]]-DebNuit-1))</f>
        <v>0</v>
      </c>
      <c r="V2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6" s="264">
        <f>MAX(0,IF(data[[#This Row],[Garde / Interv.]]="Intervention",(data[[#This Row],[Fin Dim ou Férié]]="non")*data[[#This Row],[JOUR2]]+(data[[#This Row],[Début Dim ou Férié]]="non")*data[[#This Row],[JOUR1]],0))</f>
        <v>6.3888888888888884E-2</v>
      </c>
      <c r="Y26" s="264">
        <f>IF(data[[#This Row],[Garde / Interv.]]="Intervention",(data[[#This Row],[Fin Dim ou Férié]]="oui")*data[[#This Row],[JOUR2]]+(data[[#This Row],[Début Dim ou Férié]]="oui")*data[[#This Row],[JOUR1]],0)</f>
        <v>0</v>
      </c>
      <c r="Z26" s="264">
        <f>MAX(0,IF(data[[#This Row],[Garde / Interv.]]="Intervention",data[[#This Row],[NUIT1.1]]+data[[#This Row],[NUIT1.2]]+data[[#This Row],[NUIT2.1]]+data[[#This Row],[NUIT2.2]],0))</f>
        <v>0</v>
      </c>
      <c r="AB26" s="134"/>
      <c r="AC26" s="135"/>
      <c r="AD26" s="135"/>
      <c r="AE26" s="119"/>
      <c r="AF26" s="135"/>
      <c r="AG26" s="112"/>
      <c r="AH26" s="136"/>
      <c r="AI26" s="137"/>
      <c r="AJ26" s="138"/>
      <c r="AK26" s="112"/>
      <c r="AL26" s="138"/>
      <c r="AM26" s="124"/>
      <c r="AN26" s="124"/>
      <c r="AO26" s="124"/>
      <c r="AP26" s="125"/>
      <c r="AQ26" s="126"/>
      <c r="AR26" s="126"/>
      <c r="AS26" s="126"/>
      <c r="AT26" s="127"/>
      <c r="AW26" s="33"/>
      <c r="AY26" s="24"/>
      <c r="AZ26" s="24"/>
      <c r="BA26" s="24"/>
      <c r="BB26" s="24"/>
      <c r="BC26" s="24"/>
      <c r="BD26" s="24"/>
      <c r="BE26" s="24"/>
      <c r="BF26" s="24"/>
      <c r="BI26" s="24"/>
    </row>
    <row r="27" spans="1:61" ht="15.6" x14ac:dyDescent="0.3">
      <c r="A27" s="255">
        <v>43545</v>
      </c>
      <c r="B27" s="247" t="str">
        <f>IF(data[[#This Row],[heure (début)]]&lt;&gt;"","Garde",IF(data[[#This Row],[Hdébut corrigé]]&lt;&gt;"","Intervention",""))</f>
        <v>Intervention</v>
      </c>
      <c r="C27" s="256"/>
      <c r="D27" s="257"/>
      <c r="E27" s="248">
        <f>MAX(0,IF(data[[#This Row],[Garde / Interv.]]="Garde",data[[#This Row],[Hfin corrigée]]-data[[#This Row],[Hdébut corrigé]],0))</f>
        <v>0</v>
      </c>
      <c r="F27" s="258"/>
      <c r="G27" s="222"/>
      <c r="H27" s="259" t="s">
        <v>0</v>
      </c>
      <c r="I27" s="260">
        <v>0.7416666666666667</v>
      </c>
      <c r="J27" s="260">
        <v>0.79166666666666663</v>
      </c>
      <c r="K27" s="25"/>
      <c r="L2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0.7416666666666667</v>
      </c>
      <c r="M2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0.79166666666666663</v>
      </c>
      <c r="N27" s="262" t="str">
        <f>IF(OR(WEEKDAY(data[[#This Row],[Date prise de garde]],2)=7,COUNTIF(JF,data[[#This Row],[Date prise de garde]])=1),"oui","non")</f>
        <v>non</v>
      </c>
      <c r="O27" s="263">
        <f>MAX(0,(MIN(1,data[[#This Row],[Hfin corrigée]])-data[[#This Row],[Hdébut corrigé]])-data[[#This Row],[NUIT1.1]]-data[[#This Row],[NUIT1.2]])</f>
        <v>4.9999999999999933E-2</v>
      </c>
      <c r="P27" s="263">
        <f>IF(data[[#This Row],[Heure retour]]="",0,(
MIN(FinNuit,MIN(1,data[[#This Row],[Hfin corrigée]]))-MIN(FinNuit,data[[#This Row],[Hdébut corrigé]])
))</f>
        <v>0</v>
      </c>
      <c r="Q27" s="263">
        <f>MAX(0,(MAX(0,(MIN(1,data[[#This Row],[Hfin corrigée]])-DebNuit))-MAX(0,(data[[#This Row],[Hdébut corrigé]]-DebNuit))))</f>
        <v>0</v>
      </c>
      <c r="R27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7" s="263">
        <f>MAX(0,data[[#This Row],[Hfin corrigée]]-MAX(1,data[[#This Row],[Hdébut corrigé]]))-data[[#This Row],[NUIT2.1]]-data[[#This Row],[NUIT2.2]]</f>
        <v>0</v>
      </c>
      <c r="T27" s="263">
        <f>MAX(0,MIN(1+FinNuit,data[[#This Row],[Hfin corrigée]])-MAX(1,data[[#This Row],[Hdébut corrigé]]))</f>
        <v>0</v>
      </c>
      <c r="U27" s="263">
        <f>MAX(0,(data[[#This Row],[Hfin corrigée]]-DebNuit-1))</f>
        <v>0</v>
      </c>
      <c r="V2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7" s="272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7" s="264">
        <f>MAX(0,IF(data[[#This Row],[Garde / Interv.]]="Intervention",(data[[#This Row],[Fin Dim ou Férié]]="non")*data[[#This Row],[JOUR2]]+(data[[#This Row],[Début Dim ou Férié]]="non")*data[[#This Row],[JOUR1]],0))</f>
        <v>4.9999999999999933E-2</v>
      </c>
      <c r="Y27" s="264">
        <f>IF(data[[#This Row],[Garde / Interv.]]="Intervention",(data[[#This Row],[Fin Dim ou Férié]]="oui")*data[[#This Row],[JOUR2]]+(data[[#This Row],[Début Dim ou Férié]]="oui")*data[[#This Row],[JOUR1]],0)</f>
        <v>0</v>
      </c>
      <c r="Z27" s="264">
        <f>MAX(0,IF(data[[#This Row],[Garde / Interv.]]="Intervention",data[[#This Row],[NUIT1.1]]+data[[#This Row],[NUIT1.2]]+data[[#This Row],[NUIT2.1]]+data[[#This Row],[NUIT2.2]],0))</f>
        <v>0</v>
      </c>
      <c r="AB27" s="134"/>
      <c r="AC27" s="135"/>
      <c r="AD27" s="135"/>
      <c r="AE27" s="119"/>
      <c r="AF27" s="135"/>
      <c r="AG27" s="112"/>
      <c r="AH27" s="136"/>
      <c r="AI27" s="137"/>
      <c r="AJ27" s="138"/>
      <c r="AK27" s="112"/>
      <c r="AL27" s="138"/>
      <c r="AM27" s="124"/>
      <c r="AN27" s="124"/>
      <c r="AO27" s="124"/>
      <c r="AP27" s="125"/>
      <c r="AQ27" s="126"/>
      <c r="AR27" s="126"/>
      <c r="AS27" s="126"/>
      <c r="AT27" s="127"/>
      <c r="AW27" s="33"/>
      <c r="AY27" s="24"/>
      <c r="AZ27" s="24"/>
      <c r="BA27" s="24"/>
      <c r="BB27" s="24"/>
      <c r="BC27" s="24"/>
      <c r="BD27" s="24"/>
      <c r="BE27" s="24"/>
      <c r="BF27" s="24"/>
      <c r="BI27" s="24"/>
    </row>
    <row r="28" spans="1:61" ht="15.6" x14ac:dyDescent="0.3">
      <c r="A28" s="255">
        <v>43545</v>
      </c>
      <c r="B28" s="247" t="str">
        <f>IF(data[[#This Row],[heure (début)]]&lt;&gt;"","Garde",IF(data[[#This Row],[Hdébut corrigé]]&lt;&gt;"","Intervention",""))</f>
        <v>Intervention</v>
      </c>
      <c r="C28" s="256"/>
      <c r="D28" s="257"/>
      <c r="E28" s="248">
        <f>MAX(0,IF(data[[#This Row],[Garde / Interv.]]="Garde",data[[#This Row],[Hfin corrigée]]-data[[#This Row],[Hdébut corrigé]],0))</f>
        <v>0</v>
      </c>
      <c r="F28" s="258"/>
      <c r="G28" s="222"/>
      <c r="H28" s="259" t="s">
        <v>0</v>
      </c>
      <c r="I28" s="260">
        <v>0.28333333333333333</v>
      </c>
      <c r="J28" s="260">
        <v>0.35416666666666669</v>
      </c>
      <c r="K28" s="25"/>
      <c r="L2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1.2833333333333332</v>
      </c>
      <c r="M2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1.3541666666666667</v>
      </c>
      <c r="N28" s="262" t="str">
        <f>IF(OR(WEEKDAY(data[[#This Row],[Date prise de garde]],2)=7,COUNTIF(JF,data[[#This Row],[Date prise de garde]])=1),"oui","non")</f>
        <v>non</v>
      </c>
      <c r="O28" s="263">
        <f>MAX(0,(MIN(1,data[[#This Row],[Hfin corrigée]])-data[[#This Row],[Hdébut corrigé]])-data[[#This Row],[NUIT1.1]]-data[[#This Row],[NUIT1.2]])</f>
        <v>0</v>
      </c>
      <c r="P28" s="263">
        <f>IF(data[[#This Row],[Heure retour]]="",0,(
MIN(FinNuit,MIN(1,data[[#This Row],[Hfin corrigée]]))-MIN(FinNuit,data[[#This Row],[Hdébut corrigé]])
))</f>
        <v>0</v>
      </c>
      <c r="Q28" s="263">
        <f>MAX(0,(MAX(0,(MIN(1,data[[#This Row],[Hfin corrigée]])-DebNuit))-MAX(0,(data[[#This Row],[Hdébut corrigé]]-DebNuit))))</f>
        <v>0</v>
      </c>
      <c r="R2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8" s="263">
        <f>MAX(0,data[[#This Row],[Hfin corrigée]]-MAX(1,data[[#This Row],[Hdébut corrigé]]))-data[[#This Row],[NUIT2.1]]-data[[#This Row],[NUIT2.2]]</f>
        <v>6.25E-2</v>
      </c>
      <c r="T28" s="263">
        <f>MAX(0,MIN(1+FinNuit,data[[#This Row],[Hfin corrigée]])-MAX(1,data[[#This Row],[Hdébut corrigé]]))</f>
        <v>8.3333333333335258E-3</v>
      </c>
      <c r="U28" s="263">
        <f>MAX(0,(data[[#This Row],[Hfin corrigée]]-DebNuit-1))</f>
        <v>0</v>
      </c>
      <c r="V2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8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8" s="297">
        <f>MAX(0,IF(data[[#This Row],[Garde / Interv.]]="Intervention",(data[[#This Row],[Fin Dim ou Férié]]="non")*data[[#This Row],[JOUR2]]+(data[[#This Row],[Début Dim ou Férié]]="non")*data[[#This Row],[JOUR1]],0))</f>
        <v>6.25E-2</v>
      </c>
      <c r="Y28" s="264">
        <f>IF(data[[#This Row],[Garde / Interv.]]="Intervention",(data[[#This Row],[Fin Dim ou Férié]]="oui")*data[[#This Row],[JOUR2]]+(data[[#This Row],[Début Dim ou Férié]]="oui")*data[[#This Row],[JOUR1]],0)</f>
        <v>0</v>
      </c>
      <c r="Z28" s="264">
        <f>MAX(0,IF(data[[#This Row],[Garde / Interv.]]="Intervention",data[[#This Row],[NUIT1.1]]+data[[#This Row],[NUIT1.2]]+data[[#This Row],[NUIT2.1]]+data[[#This Row],[NUIT2.2]],0))</f>
        <v>8.3333333333335258E-3</v>
      </c>
      <c r="AB28" s="134"/>
      <c r="AC28" s="135"/>
      <c r="AD28" s="135"/>
      <c r="AE28" s="119"/>
      <c r="AF28" s="135"/>
      <c r="AG28" s="112"/>
      <c r="AH28" s="136"/>
      <c r="AI28" s="137"/>
      <c r="AJ28" s="138"/>
      <c r="AK28" s="112"/>
      <c r="AL28" s="138"/>
      <c r="AM28" s="124"/>
      <c r="AN28" s="124"/>
      <c r="AO28" s="124"/>
      <c r="AP28" s="125"/>
      <c r="AQ28" s="126"/>
      <c r="AR28" s="126"/>
      <c r="AS28" s="126"/>
      <c r="AT28" s="127"/>
      <c r="AW28" s="33"/>
      <c r="AY28" s="24"/>
      <c r="AZ28" s="24"/>
      <c r="BA28" s="24"/>
      <c r="BB28" s="24"/>
      <c r="BC28" s="24"/>
      <c r="BD28" s="24"/>
      <c r="BE28" s="24"/>
      <c r="BF28" s="24"/>
      <c r="BI28" s="24"/>
    </row>
    <row r="29" spans="1:61" ht="16.2" thickBot="1" x14ac:dyDescent="0.35">
      <c r="A29" s="288"/>
      <c r="B29" s="289" t="str">
        <f>IF(data[[#This Row],[heure (début)]]&lt;&gt;"","Garde",IF(data[[#This Row],[Hdébut corrigé]]&lt;&gt;"","Intervention",""))</f>
        <v>Intervention</v>
      </c>
      <c r="C29" s="290"/>
      <c r="D29" s="291"/>
      <c r="E29" s="292">
        <f>MAX(0,IF(data[[#This Row],[Garde / Interv.]]="Garde",data[[#This Row],[Hfin corrigée]]-data[[#This Row],[Hdébut corrigé]],0))</f>
        <v>0</v>
      </c>
      <c r="F29" s="293"/>
      <c r="G29" s="222"/>
      <c r="H29" s="285"/>
      <c r="I29" s="286"/>
      <c r="J29" s="286"/>
      <c r="K29" s="25"/>
      <c r="L2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</v>
      </c>
      <c r="M2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</v>
      </c>
      <c r="N29" s="262" t="str">
        <f>IF(OR(WEEKDAY(data[[#This Row],[Date prise de garde]],2)=7,COUNTIF(JF,data[[#This Row],[Date prise de garde]])=1),"oui","non")</f>
        <v>non</v>
      </c>
      <c r="O29" s="263">
        <f>MAX(0,(MIN(1,data[[#This Row],[Hfin corrigée]])-data[[#This Row],[Hdébut corrigé]])-data[[#This Row],[NUIT1.1]]-data[[#This Row],[NUIT1.2]])</f>
        <v>0</v>
      </c>
      <c r="P29" s="263">
        <f>IF(data[[#This Row],[Heure retour]]="",0,(
MIN(FinNuit,MIN(1,data[[#This Row],[Hfin corrigée]]))-MIN(FinNuit,data[[#This Row],[Hdébut corrigé]])
))</f>
        <v>0</v>
      </c>
      <c r="Q29" s="263">
        <f>MAX(0,(MAX(0,(MIN(1,data[[#This Row],[Hfin corrigée]])-DebNuit))-MAX(0,(data[[#This Row],[Hdébut corrigé]]-DebNuit))))</f>
        <v>0</v>
      </c>
      <c r="R2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9" s="263">
        <f>MAX(0,data[[#This Row],[Hfin corrigée]]-MAX(1,data[[#This Row],[Hdébut corrigé]]))-data[[#This Row],[NUIT2.1]]-data[[#This Row],[NUIT2.2]]</f>
        <v>0</v>
      </c>
      <c r="T29" s="263">
        <f>MAX(0,MIN(1+FinNuit,data[[#This Row],[Hfin corrigée]])-MAX(1,data[[#This Row],[Hdébut corrigé]]))</f>
        <v>0</v>
      </c>
      <c r="U29" s="263">
        <f>MAX(0,(data[[#This Row],[Hfin corrigée]]-DebNuit-1))</f>
        <v>0</v>
      </c>
      <c r="V29" s="276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9" s="276">
        <f>MAX(0,IF(data[[#This Row],[Garde / Interv.]]="Intervention",(data[[#This Row],[Fin Dim ou Férié]]="non")*data[[#This Row],[JOUR2]]+(data[[#This Row],[Début Dim ou Férié]]="non")*data[[#This Row],[JOUR1]],0))</f>
        <v>0</v>
      </c>
      <c r="Y29" s="276">
        <f>IF(data[[#This Row],[Garde / Interv.]]="Intervention",(data[[#This Row],[Fin Dim ou Férié]]="oui")*data[[#This Row],[JOUR2]]+(data[[#This Row],[Début Dim ou Férié]]="oui")*data[[#This Row],[JOUR1]],0)</f>
        <v>0</v>
      </c>
      <c r="Z29" s="276">
        <f>MAX(0,IF(data[[#This Row],[Garde / Interv.]]="Intervention",data[[#This Row],[NUIT1.1]]+data[[#This Row],[NUIT1.2]]+data[[#This Row],[NUIT2.1]]+data[[#This Row],[NUIT2.2]],0))</f>
        <v>0</v>
      </c>
      <c r="AB29" s="134"/>
      <c r="AC29" s="135"/>
      <c r="AD29" s="135"/>
      <c r="AE29" s="119"/>
      <c r="AF29" s="135"/>
      <c r="AG29" s="112"/>
      <c r="AH29" s="136"/>
      <c r="AI29" s="137"/>
      <c r="AJ29" s="138"/>
      <c r="AK29" s="112"/>
      <c r="AL29" s="138"/>
      <c r="AM29" s="124">
        <f>data[[#This Row],[Durée de jour]]</f>
        <v>0</v>
      </c>
      <c r="AN29" s="124">
        <f>data[[#This Row],[Durée de nuit]]</f>
        <v>0</v>
      </c>
      <c r="AO29" s="124">
        <f>data[[#This Row],[Durée dim ou férié]]</f>
        <v>0</v>
      </c>
      <c r="AP29" s="125"/>
      <c r="AQ29" s="126"/>
      <c r="AR29" s="126"/>
      <c r="AS29" s="126"/>
      <c r="AT29" s="127">
        <f>data[[#This Row],[Garde postée]]</f>
        <v>0</v>
      </c>
      <c r="AW29" s="33"/>
      <c r="AY29" s="24"/>
      <c r="AZ29" s="24"/>
      <c r="BA29" s="24"/>
      <c r="BB29" s="24"/>
      <c r="BC29" s="24"/>
      <c r="BD29" s="24"/>
      <c r="BE29" s="24"/>
      <c r="BF29" s="24"/>
      <c r="BI29" s="24"/>
    </row>
    <row r="30" spans="1:61" ht="15" thickBot="1" x14ac:dyDescent="0.35">
      <c r="C30" s="321"/>
      <c r="D30" s="321"/>
      <c r="E30" s="279"/>
      <c r="F30" s="280"/>
      <c r="G30" s="280"/>
      <c r="H30" s="280"/>
      <c r="I30" s="280"/>
      <c r="J30" s="343" t="s">
        <v>149</v>
      </c>
      <c r="K30" s="344"/>
      <c r="L30" s="344"/>
      <c r="M30" s="344"/>
      <c r="N30" s="344"/>
      <c r="O30" s="344"/>
      <c r="P30" s="344"/>
      <c r="Q30" s="344"/>
      <c r="R30" s="344"/>
      <c r="S30" s="344"/>
      <c r="T30" s="344"/>
      <c r="U30" s="344"/>
      <c r="V30" s="345"/>
      <c r="W30" s="278">
        <f>SUM(W10:W29)</f>
        <v>4.2576388888888888</v>
      </c>
      <c r="X30" s="231">
        <f>SUM(data[Durée de jour])</f>
        <v>0.51111111111111107</v>
      </c>
      <c r="Y30" s="231">
        <f>SUM(data[Durée dim ou férié])</f>
        <v>7.2222222222222077E-2</v>
      </c>
      <c r="Z30" s="234">
        <f>SUM(data[Durée de nuit])</f>
        <v>5.486111111111136E-2</v>
      </c>
      <c r="AB30" s="174">
        <f>SUM(AB10:AB29)</f>
        <v>0</v>
      </c>
      <c r="AC30" s="174">
        <f>SUM(AC10:AC29)</f>
        <v>0</v>
      </c>
      <c r="AD30" s="170">
        <f>SUM(AD10:AD29)</f>
        <v>0</v>
      </c>
      <c r="AE30" s="175"/>
      <c r="AF30" s="170">
        <f>SUM(AF10:AF29)</f>
        <v>0</v>
      </c>
      <c r="AG30" s="360">
        <f>AQ30</f>
        <v>0</v>
      </c>
      <c r="AH30" s="361"/>
      <c r="AI30" s="360">
        <f>AR30</f>
        <v>0</v>
      </c>
      <c r="AJ30" s="361"/>
      <c r="AK30" s="360">
        <f>AS30</f>
        <v>0</v>
      </c>
      <c r="AL30" s="361"/>
      <c r="AM30" s="176">
        <f t="shared" ref="AM30:AS30" si="4">SUM(AM10:AM29)</f>
        <v>0.33472222222222231</v>
      </c>
      <c r="AN30" s="176">
        <f t="shared" si="4"/>
        <v>4.6527777777777835E-2</v>
      </c>
      <c r="AO30" s="177">
        <f t="shared" si="4"/>
        <v>4.9999999999999933E-2</v>
      </c>
      <c r="AP30" s="178">
        <f t="shared" si="4"/>
        <v>3.3333333333333381E-2</v>
      </c>
      <c r="AQ30" s="179">
        <f t="shared" si="4"/>
        <v>0</v>
      </c>
      <c r="AR30" s="179">
        <f t="shared" si="4"/>
        <v>0</v>
      </c>
      <c r="AS30" s="179">
        <f t="shared" si="4"/>
        <v>0</v>
      </c>
      <c r="AT30" s="180"/>
      <c r="AW30" s="33"/>
      <c r="AY30" s="24"/>
      <c r="AZ30" s="24"/>
      <c r="BA30" s="24"/>
      <c r="BB30" s="24"/>
      <c r="BC30" s="24"/>
      <c r="BD30" s="24"/>
      <c r="BE30" s="24"/>
      <c r="BF30" s="24"/>
      <c r="BI30" s="24"/>
    </row>
    <row r="31" spans="1:61" ht="15" thickBot="1" x14ac:dyDescent="0.35">
      <c r="C31" s="321"/>
      <c r="D31" s="321"/>
      <c r="E31" s="280"/>
      <c r="F31" s="280"/>
      <c r="G31" s="280"/>
      <c r="H31" s="280"/>
      <c r="I31" s="280"/>
      <c r="J31" s="346" t="s">
        <v>151</v>
      </c>
      <c r="K31" s="344"/>
      <c r="L31" s="344"/>
      <c r="M31" s="344"/>
      <c r="N31" s="344"/>
      <c r="O31" s="344"/>
      <c r="P31" s="344"/>
      <c r="Q31" s="344"/>
      <c r="R31" s="344"/>
      <c r="S31" s="344"/>
      <c r="T31" s="344"/>
      <c r="U31" s="344"/>
      <c r="V31" s="345"/>
      <c r="W31" s="284">
        <f>CEILING(W30,15/24/60)</f>
        <v>4.2604166666666661</v>
      </c>
      <c r="X31" s="273">
        <f>CEILING(X30,15/24/60)</f>
        <v>0.52083333333333326</v>
      </c>
      <c r="Y31" s="273">
        <f t="shared" ref="Y31:Z31" si="5">CEILING(Y30,15/24/60)</f>
        <v>7.2916666666666657E-2</v>
      </c>
      <c r="Z31" s="274">
        <f t="shared" si="5"/>
        <v>6.25E-2</v>
      </c>
      <c r="AB31" s="170">
        <f>CEILING(AB30,15/24/60)</f>
        <v>0</v>
      </c>
      <c r="AC31" s="170">
        <f>CEILING(AC30,15/24/60)</f>
        <v>0</v>
      </c>
      <c r="AD31" s="170">
        <f>CEILING(AD30,15/24/60)</f>
        <v>0</v>
      </c>
      <c r="AE31" s="175"/>
      <c r="AF31" s="170">
        <f t="shared" ref="AF31:AK31" si="6">CEILING(AF30,15/24/60)</f>
        <v>0</v>
      </c>
      <c r="AG31" s="360">
        <f t="shared" si="6"/>
        <v>0</v>
      </c>
      <c r="AH31" s="361"/>
      <c r="AI31" s="360">
        <f t="shared" si="6"/>
        <v>0</v>
      </c>
      <c r="AJ31" s="361"/>
      <c r="AK31" s="360">
        <f t="shared" si="6"/>
        <v>0</v>
      </c>
      <c r="AL31" s="361"/>
      <c r="AM31" s="183"/>
      <c r="AN31" s="183"/>
      <c r="AO31" s="183"/>
      <c r="AP31" s="184"/>
      <c r="AQ31" s="185"/>
      <c r="AR31" s="186"/>
      <c r="AS31" s="187"/>
      <c r="AT31" s="180"/>
      <c r="AW31" s="33"/>
      <c r="AY31" s="24"/>
      <c r="AZ31" s="24"/>
      <c r="BA31" s="24"/>
      <c r="BB31" s="24"/>
      <c r="BC31" s="24"/>
      <c r="BD31" s="24"/>
      <c r="BE31" s="24"/>
      <c r="BF31" s="24"/>
      <c r="BI31" s="24"/>
    </row>
    <row r="32" spans="1:61" ht="15" thickBot="1" x14ac:dyDescent="0.35">
      <c r="C32" s="358"/>
      <c r="D32" s="358"/>
      <c r="E32" s="281"/>
      <c r="F32" s="281"/>
      <c r="G32" s="281"/>
      <c r="H32" s="281"/>
      <c r="I32" s="281"/>
      <c r="J32" s="334" t="s">
        <v>122</v>
      </c>
      <c r="K32" s="335"/>
      <c r="L32" s="335"/>
      <c r="M32" s="335"/>
      <c r="N32" s="335"/>
      <c r="O32" s="335"/>
      <c r="P32" s="335"/>
      <c r="Q32" s="335"/>
      <c r="R32" s="335"/>
      <c r="S32" s="335"/>
      <c r="T32" s="335"/>
      <c r="U32" s="335"/>
      <c r="V32" s="336"/>
      <c r="W32" s="277">
        <f>W31*24</f>
        <v>102.24999999999999</v>
      </c>
      <c r="X32" s="232">
        <f>X31*24</f>
        <v>12.499999999999998</v>
      </c>
      <c r="Y32" s="232">
        <f t="shared" ref="Y32:Z32" si="7">Y31*24</f>
        <v>1.7499999999999998</v>
      </c>
      <c r="Z32" s="235">
        <f t="shared" si="7"/>
        <v>1.5</v>
      </c>
      <c r="AB32" s="188">
        <f>AB31*24</f>
        <v>0</v>
      </c>
      <c r="AC32" s="188">
        <f>AC31*24</f>
        <v>0</v>
      </c>
      <c r="AD32" s="188">
        <f>AD31*24</f>
        <v>0</v>
      </c>
      <c r="AE32" s="192"/>
      <c r="AF32" s="188">
        <f>AF31*24</f>
        <v>0</v>
      </c>
      <c r="AG32" s="315">
        <f>AG31*24</f>
        <v>0</v>
      </c>
      <c r="AH32" s="316"/>
      <c r="AI32" s="315">
        <f>AI31*24</f>
        <v>0</v>
      </c>
      <c r="AJ32" s="316"/>
      <c r="AK32" s="315">
        <f>AK31*24</f>
        <v>0</v>
      </c>
      <c r="AL32" s="316"/>
      <c r="AM32" s="193"/>
      <c r="AN32" s="193"/>
      <c r="AO32" s="193"/>
      <c r="AP32" s="194"/>
      <c r="AQ32" s="195"/>
      <c r="AR32" s="196"/>
      <c r="AS32" s="197"/>
      <c r="AT32" s="190"/>
      <c r="AW32" s="33"/>
      <c r="AY32" s="24"/>
      <c r="AZ32" s="24"/>
      <c r="BA32" s="24"/>
      <c r="BB32" s="24"/>
      <c r="BC32" s="24"/>
      <c r="BD32" s="24"/>
      <c r="BE32" s="24"/>
      <c r="BF32" s="24"/>
      <c r="BI32" s="24"/>
    </row>
    <row r="33" spans="3:61" ht="15" thickBot="1" x14ac:dyDescent="0.35">
      <c r="C33" s="330" t="s">
        <v>150</v>
      </c>
      <c r="D33" s="331"/>
      <c r="E33" s="282">
        <f>SUM(E10:E28)</f>
        <v>4.8958333333333339</v>
      </c>
      <c r="F33" s="283"/>
      <c r="G33" s="283"/>
      <c r="H33" s="283"/>
      <c r="I33" s="283"/>
      <c r="J33" s="331" t="s">
        <v>150</v>
      </c>
      <c r="K33" s="331"/>
      <c r="L33" s="331"/>
      <c r="M33" s="331"/>
      <c r="N33" s="331"/>
      <c r="O33" s="331"/>
      <c r="P33" s="331"/>
      <c r="Q33" s="331"/>
      <c r="R33" s="331"/>
      <c r="S33" s="331"/>
      <c r="T33" s="331"/>
      <c r="U33" s="331"/>
      <c r="V33" s="333"/>
      <c r="W33" s="275">
        <v>4.895833333333333</v>
      </c>
      <c r="X33" s="337">
        <f>SUM(X30:AA30)</f>
        <v>0.63819444444444451</v>
      </c>
      <c r="Y33" s="338"/>
      <c r="Z33" s="339"/>
      <c r="AA33" s="233"/>
      <c r="AB33" s="332">
        <f>SUM(AB30:AD30)</f>
        <v>0</v>
      </c>
      <c r="AC33" s="332"/>
      <c r="AD33" s="332"/>
      <c r="AE33" s="175"/>
      <c r="AF33" s="332">
        <f>SUM(AF30:AL30)</f>
        <v>0</v>
      </c>
      <c r="AG33" s="332"/>
      <c r="AH33" s="332"/>
      <c r="AI33" s="332"/>
      <c r="AJ33" s="332"/>
      <c r="AK33" s="332"/>
      <c r="AL33" s="332"/>
      <c r="AM33" s="303">
        <f>SUM(AM30:AO30)</f>
        <v>0.43125000000000008</v>
      </c>
      <c r="AN33" s="304"/>
      <c r="AO33" s="304"/>
      <c r="AP33" s="305"/>
      <c r="AQ33" s="306">
        <f>SUM(AQ30:AS30)</f>
        <v>0</v>
      </c>
      <c r="AR33" s="307"/>
      <c r="AS33" s="308"/>
      <c r="AT33" s="202"/>
      <c r="AW33" s="33"/>
      <c r="AY33" s="24"/>
      <c r="AZ33" s="24"/>
      <c r="BA33" s="24"/>
      <c r="BB33" s="24"/>
      <c r="BC33" s="24"/>
      <c r="BD33" s="24"/>
      <c r="BE33" s="24"/>
      <c r="BF33" s="24"/>
      <c r="BI33" s="24"/>
    </row>
    <row r="34" spans="3:61" x14ac:dyDescent="0.3">
      <c r="C34" s="54"/>
      <c r="D34" s="54"/>
      <c r="E34" s="203"/>
      <c r="F34" s="203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299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309">
        <f>SUM(AM33:AS33)</f>
        <v>0.43125000000000008</v>
      </c>
      <c r="AM34" s="310"/>
      <c r="AN34" s="310"/>
      <c r="AO34" s="310"/>
      <c r="AP34" s="310"/>
      <c r="AQ34" s="310"/>
      <c r="AR34" s="311"/>
      <c r="AS34" s="246">
        <f>SUM(AT10:AT29)</f>
        <v>4.8958333333333339</v>
      </c>
      <c r="AV34" s="33"/>
      <c r="AY34" s="24"/>
      <c r="AZ34" s="24"/>
      <c r="BA34" s="24"/>
      <c r="BB34" s="24"/>
      <c r="BC34" s="24"/>
      <c r="BD34" s="24"/>
      <c r="BE34" s="24"/>
      <c r="BF34" s="24"/>
      <c r="BI34" s="24"/>
    </row>
    <row r="35" spans="3:61" ht="14.4" customHeight="1" x14ac:dyDescent="0.3">
      <c r="C35" s="206"/>
      <c r="D35" s="317"/>
      <c r="E35" s="317"/>
      <c r="F35" s="223"/>
      <c r="G35" s="54"/>
      <c r="H35" s="54"/>
      <c r="I35" s="54"/>
      <c r="J35" s="54"/>
      <c r="AA35" s="60"/>
      <c r="AB35" s="207" t="str">
        <f>+AI5</f>
        <v>SAP</v>
      </c>
      <c r="AC35" s="208">
        <f>+C5</f>
        <v>0</v>
      </c>
      <c r="AD35" s="208"/>
      <c r="AE35" s="209">
        <f>+Y5</f>
        <v>0</v>
      </c>
      <c r="AF35" s="60"/>
      <c r="AG35" s="60"/>
      <c r="AH35" s="322" t="s">
        <v>126</v>
      </c>
      <c r="AI35" s="323"/>
      <c r="AJ35" s="323"/>
      <c r="AK35" s="324"/>
      <c r="AL35" s="60"/>
      <c r="AM35" s="60"/>
      <c r="AN35" s="60"/>
      <c r="AO35" s="61"/>
      <c r="AP35" s="60"/>
      <c r="AQ35" s="60"/>
      <c r="AR35" s="60"/>
      <c r="AS35" s="60"/>
      <c r="AV35" s="33"/>
      <c r="AY35" s="24"/>
      <c r="AZ35" s="24"/>
      <c r="BA35" s="24"/>
      <c r="BB35" s="24"/>
      <c r="BC35" s="24"/>
      <c r="BD35" s="24"/>
      <c r="BE35" s="24"/>
      <c r="BF35" s="24"/>
      <c r="BI35" s="24"/>
    </row>
    <row r="36" spans="3:61" ht="18" x14ac:dyDescent="0.3">
      <c r="C36" s="210"/>
      <c r="D36" s="54"/>
      <c r="E36" s="203"/>
      <c r="F36" s="203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 t="s">
        <v>39</v>
      </c>
      <c r="W36" s="54" t="s">
        <v>157</v>
      </c>
      <c r="X36" s="24" t="s">
        <v>156</v>
      </c>
      <c r="Y36" s="24" t="s">
        <v>159</v>
      </c>
      <c r="Z36" s="54" t="s">
        <v>158</v>
      </c>
      <c r="AA36" s="60"/>
      <c r="AB36" s="325"/>
      <c r="AC36" s="325"/>
      <c r="AD36" s="325"/>
      <c r="AE36" s="325"/>
      <c r="AF36" s="60"/>
      <c r="AG36" s="60"/>
      <c r="AH36" s="211" t="s">
        <v>127</v>
      </c>
      <c r="AI36" s="326" t="str">
        <f>[1]Récap!S38</f>
        <v>Grade, prénoms+nom</v>
      </c>
      <c r="AJ36" s="327"/>
      <c r="AK36" s="328"/>
      <c r="AL36" s="60"/>
      <c r="AM36" s="60"/>
      <c r="AN36" s="60"/>
      <c r="AO36" s="61"/>
      <c r="AP36" s="60"/>
      <c r="AQ36" s="60"/>
      <c r="AR36" s="60"/>
      <c r="AS36" s="60"/>
      <c r="AV36" s="33"/>
      <c r="AY36" s="24"/>
      <c r="AZ36" s="24"/>
      <c r="BA36" s="24"/>
      <c r="BB36" s="24"/>
      <c r="BC36" s="24"/>
      <c r="BD36" s="24"/>
      <c r="BE36" s="24"/>
      <c r="BF36" s="24"/>
      <c r="BI36" s="24"/>
    </row>
    <row r="37" spans="3:61" x14ac:dyDescent="0.3">
      <c r="C37" s="210"/>
      <c r="D37" s="60"/>
      <c r="E37" s="56"/>
      <c r="F37" s="56"/>
      <c r="G37" s="60"/>
      <c r="H37" s="60"/>
      <c r="I37" s="60"/>
      <c r="J37" s="60"/>
      <c r="K37" s="298" t="s">
        <v>155</v>
      </c>
      <c r="L37" s="298"/>
      <c r="M37" s="298"/>
      <c r="N37" s="298"/>
      <c r="O37" s="298"/>
      <c r="P37" s="298"/>
      <c r="Q37" s="298"/>
      <c r="R37" s="298"/>
      <c r="S37" s="298"/>
      <c r="T37" s="298"/>
      <c r="U37" s="298"/>
      <c r="V37" s="302">
        <f>SUM(W37:Z37)</f>
        <v>734.3599999999999</v>
      </c>
      <c r="W37" s="302">
        <f>+W32*TAUX1</f>
        <v>594.07249999999988</v>
      </c>
      <c r="X37" s="302">
        <f>+X32*TAUX2</f>
        <v>96.749999999999986</v>
      </c>
      <c r="Y37" s="302">
        <f>+Y32*TAUX3</f>
        <v>20.317499999999995</v>
      </c>
      <c r="Z37" s="302">
        <f>+Z32*TAUX4</f>
        <v>23.22</v>
      </c>
      <c r="AA37" s="60"/>
      <c r="AB37" s="325"/>
      <c r="AC37" s="325"/>
      <c r="AD37" s="325"/>
      <c r="AE37" s="325"/>
      <c r="AF37" s="213"/>
      <c r="AG37" s="60"/>
      <c r="AH37" s="329"/>
      <c r="AI37" s="329"/>
      <c r="AJ37" s="329"/>
      <c r="AK37" s="329"/>
      <c r="AL37" s="54"/>
      <c r="AM37" s="60"/>
      <c r="AN37" s="60"/>
      <c r="AO37" s="61"/>
      <c r="AP37" s="60"/>
      <c r="AQ37" s="60"/>
      <c r="AR37" s="60"/>
      <c r="AS37" s="60"/>
      <c r="AV37" s="33"/>
      <c r="AY37" s="24"/>
      <c r="AZ37" s="24"/>
      <c r="BA37" s="24"/>
      <c r="BB37" s="24"/>
      <c r="BC37" s="24"/>
      <c r="BD37" s="24"/>
      <c r="BE37" s="24"/>
      <c r="BF37" s="24"/>
      <c r="BI37" s="24"/>
    </row>
    <row r="38" spans="3:61" x14ac:dyDescent="0.3">
      <c r="C38" s="210"/>
      <c r="D38" s="60"/>
      <c r="E38" s="56"/>
      <c r="F38" s="56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AA38" s="60"/>
      <c r="AB38" s="325"/>
      <c r="AC38" s="325"/>
      <c r="AD38" s="325"/>
      <c r="AE38" s="325"/>
      <c r="AF38" s="213"/>
      <c r="AG38" s="60"/>
      <c r="AH38" s="329"/>
      <c r="AI38" s="329"/>
      <c r="AJ38" s="329"/>
      <c r="AK38" s="329"/>
      <c r="AL38" s="214"/>
      <c r="AM38" s="60"/>
      <c r="AN38" s="60"/>
      <c r="AO38" s="61"/>
      <c r="AP38" s="60"/>
      <c r="AQ38" s="60"/>
      <c r="AR38" s="60"/>
      <c r="AS38" s="60"/>
      <c r="AV38" s="33"/>
      <c r="AY38" s="24"/>
      <c r="AZ38" s="24"/>
      <c r="BA38" s="24"/>
      <c r="BB38" s="24"/>
      <c r="BC38" s="24"/>
      <c r="BD38" s="24"/>
      <c r="BE38" s="24"/>
      <c r="BF38" s="24"/>
      <c r="BI38" s="24"/>
    </row>
    <row r="39" spans="3:61" x14ac:dyDescent="0.3">
      <c r="C39" s="210"/>
      <c r="D39" s="60"/>
      <c r="E39" s="56"/>
      <c r="F39" s="56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24" t="s">
        <v>154</v>
      </c>
      <c r="Y39" s="54"/>
      <c r="AA39" s="60"/>
      <c r="AB39" s="325"/>
      <c r="AC39" s="325"/>
      <c r="AD39" s="325"/>
      <c r="AE39" s="325"/>
      <c r="AF39" s="60"/>
      <c r="AG39" s="60"/>
      <c r="AH39" s="329"/>
      <c r="AI39" s="329"/>
      <c r="AJ39" s="329"/>
      <c r="AK39" s="329"/>
      <c r="AL39" s="213"/>
      <c r="AM39" s="60"/>
      <c r="AN39" s="60"/>
      <c r="AO39" s="61"/>
      <c r="AP39" s="60"/>
      <c r="AQ39" s="60"/>
      <c r="AR39" s="60"/>
      <c r="AS39" s="60"/>
      <c r="AV39" s="33"/>
      <c r="AY39" s="24"/>
      <c r="AZ39" s="24"/>
      <c r="BA39" s="24"/>
      <c r="BB39" s="24"/>
      <c r="BC39" s="24"/>
      <c r="BD39" s="24"/>
      <c r="BE39" s="24"/>
      <c r="BF39" s="24"/>
      <c r="BI39" s="24"/>
    </row>
    <row r="40" spans="3:61" x14ac:dyDescent="0.3">
      <c r="C40" s="210"/>
      <c r="D40" s="60"/>
      <c r="E40" s="56"/>
      <c r="F40" s="56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272">
        <f>E10-(X11+X12+X13+X14)</f>
        <v>0.67638888888888893</v>
      </c>
      <c r="Y40" s="54"/>
      <c r="AA40" s="60"/>
      <c r="AB40" s="325"/>
      <c r="AC40" s="325"/>
      <c r="AD40" s="325"/>
      <c r="AE40" s="325"/>
      <c r="AF40" s="60"/>
      <c r="AG40" s="60"/>
      <c r="AH40" s="329"/>
      <c r="AI40" s="329"/>
      <c r="AJ40" s="329"/>
      <c r="AK40" s="329"/>
      <c r="AL40" s="213"/>
      <c r="AM40" s="60"/>
      <c r="AN40" s="60"/>
      <c r="AO40" s="61"/>
      <c r="AP40" s="60"/>
      <c r="AQ40" s="60"/>
      <c r="AR40" s="60"/>
      <c r="AS40" s="60"/>
      <c r="AV40" s="33"/>
      <c r="AY40" s="24"/>
      <c r="AZ40" s="24"/>
      <c r="BA40" s="24"/>
      <c r="BB40" s="24"/>
      <c r="BC40" s="24"/>
      <c r="BD40" s="24"/>
      <c r="BE40" s="24"/>
      <c r="BF40" s="24"/>
      <c r="BI40" s="24"/>
    </row>
    <row r="41" spans="3:61" x14ac:dyDescent="0.3">
      <c r="C41" s="210"/>
      <c r="D41" s="60"/>
      <c r="E41" s="56"/>
      <c r="F41" s="56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294"/>
      <c r="X41" s="272">
        <f>E15-SUM(Y16:Y17)</f>
        <v>0.92777777777777792</v>
      </c>
      <c r="AA41" s="60"/>
      <c r="AB41" s="325"/>
      <c r="AC41" s="325"/>
      <c r="AD41" s="325"/>
      <c r="AE41" s="325"/>
      <c r="AF41" s="60"/>
      <c r="AG41" s="60"/>
      <c r="AH41" s="329"/>
      <c r="AI41" s="329"/>
      <c r="AJ41" s="329"/>
      <c r="AK41" s="329"/>
      <c r="AL41" s="213"/>
      <c r="AM41" s="60"/>
      <c r="AN41" s="60"/>
      <c r="AO41" s="61"/>
      <c r="AP41" s="60"/>
      <c r="AQ41" s="60"/>
      <c r="AR41" s="60"/>
      <c r="AS41" s="60"/>
      <c r="AV41" s="33"/>
      <c r="AY41" s="24"/>
      <c r="AZ41" s="24"/>
      <c r="BA41" s="24"/>
      <c r="BB41" s="24"/>
      <c r="BC41" s="24"/>
      <c r="BD41" s="24"/>
      <c r="BE41" s="24"/>
      <c r="BF41" s="24"/>
      <c r="BI41" s="24"/>
    </row>
    <row r="42" spans="3:61" x14ac:dyDescent="0.3">
      <c r="C42" s="215"/>
      <c r="D42" s="60"/>
      <c r="E42" s="56"/>
      <c r="F42" s="56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272">
        <f>E18-X19</f>
        <v>0.93888888888888877</v>
      </c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1"/>
      <c r="AP42" s="60"/>
      <c r="AQ42" s="60"/>
      <c r="AR42" s="60"/>
      <c r="AS42" s="60"/>
      <c r="AV42" s="33"/>
      <c r="AY42" s="24"/>
      <c r="AZ42" s="24"/>
      <c r="BA42" s="24"/>
      <c r="BB42" s="24"/>
      <c r="BC42" s="24"/>
      <c r="BD42" s="24"/>
      <c r="BE42" s="24"/>
      <c r="BF42" s="24"/>
      <c r="BI42" s="24"/>
    </row>
    <row r="43" spans="3:61" x14ac:dyDescent="0.3">
      <c r="C43" s="79"/>
      <c r="D43" s="216"/>
      <c r="E43" s="85"/>
      <c r="F43" s="85"/>
      <c r="G43" s="216"/>
      <c r="H43" s="216"/>
      <c r="I43" s="216"/>
      <c r="J43" s="216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272">
        <f>E20-SUM(X21:Z23)</f>
        <v>0.88888888888888884</v>
      </c>
      <c r="Z43" s="60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1"/>
      <c r="AP43" s="60"/>
      <c r="AQ43" s="60"/>
      <c r="AR43" s="60"/>
      <c r="AS43" s="60"/>
      <c r="AV43" s="33"/>
      <c r="AY43" s="24"/>
      <c r="AZ43" s="24"/>
      <c r="BA43" s="24"/>
      <c r="BB43" s="24"/>
      <c r="BC43" s="24"/>
      <c r="BD43" s="24"/>
      <c r="BE43" s="24"/>
      <c r="BF43" s="24"/>
      <c r="BI43" s="24"/>
    </row>
    <row r="44" spans="3:61" x14ac:dyDescent="0.3"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72">
        <f>(E24-X28)-(X25+X26+X27+Z28)</f>
        <v>0.8256944444444444</v>
      </c>
      <c r="Z44" s="216"/>
      <c r="AL44" s="60"/>
      <c r="AM44" s="60"/>
      <c r="AN44" s="60"/>
      <c r="AO44" s="61"/>
      <c r="AP44" s="60"/>
      <c r="AQ44" s="60"/>
      <c r="AR44" s="60"/>
      <c r="AS44" s="60"/>
      <c r="AV44" s="33"/>
      <c r="AY44" s="24"/>
      <c r="AZ44" s="24"/>
      <c r="BA44" s="24"/>
      <c r="BB44" s="24"/>
      <c r="BC44" s="24"/>
      <c r="BD44" s="24"/>
      <c r="BE44" s="24"/>
      <c r="BF44" s="24"/>
      <c r="BI44" s="24"/>
    </row>
    <row r="45" spans="3:61" x14ac:dyDescent="0.3">
      <c r="V45" s="356" t="s">
        <v>160</v>
      </c>
      <c r="W45" s="356"/>
      <c r="X45" s="272">
        <f>SUM(X40:X44)</f>
        <v>4.2576388888888888</v>
      </c>
      <c r="Y45" s="301">
        <f>SUM(X40:X44)-X28</f>
        <v>4.1951388888888888</v>
      </c>
      <c r="AN45" s="60"/>
      <c r="AO45" s="60"/>
      <c r="AP45" s="60"/>
      <c r="AQ45" s="61"/>
      <c r="AR45" s="60"/>
      <c r="AS45" s="60"/>
      <c r="AT45" s="60"/>
      <c r="AU45" s="60"/>
      <c r="AX45" s="33"/>
      <c r="AY45" s="24"/>
      <c r="AZ45" s="24"/>
      <c r="BA45" s="24"/>
      <c r="BB45" s="24"/>
      <c r="BC45" s="24"/>
      <c r="BD45" s="24"/>
      <c r="BE45" s="24"/>
      <c r="BF45" s="24"/>
      <c r="BI45" s="24"/>
    </row>
    <row r="46" spans="3:61" s="21" customFormat="1" ht="66" customHeight="1" x14ac:dyDescent="0.3">
      <c r="AN46" s="60"/>
      <c r="AO46" s="60"/>
      <c r="AP46" s="60"/>
      <c r="AQ46" s="60"/>
      <c r="AR46" s="60"/>
      <c r="AS46" s="60"/>
      <c r="AT46" s="60"/>
      <c r="AU46" s="60"/>
    </row>
    <row r="47" spans="3:61" x14ac:dyDescent="0.3">
      <c r="AR47" s="60"/>
      <c r="AS47" s="60"/>
      <c r="AT47" s="60"/>
      <c r="AU47" s="60"/>
      <c r="AV47" s="60"/>
      <c r="AW47" s="60"/>
      <c r="AX47" s="60"/>
      <c r="AZ47" s="24"/>
      <c r="BA47" s="24"/>
      <c r="BB47" s="33"/>
      <c r="BC47" s="24"/>
      <c r="BD47" s="24"/>
      <c r="BE47" s="24"/>
      <c r="BF47" s="24"/>
      <c r="BI47" s="24"/>
    </row>
    <row r="48" spans="3:61" x14ac:dyDescent="0.3">
      <c r="AR48" s="60"/>
      <c r="AS48" s="60"/>
      <c r="AT48" s="60"/>
      <c r="AU48" s="60"/>
      <c r="AV48" s="60"/>
      <c r="AW48" s="60"/>
      <c r="AX48" s="60"/>
      <c r="AZ48" s="24"/>
      <c r="BA48" s="24"/>
      <c r="BB48" s="33"/>
      <c r="BC48" s="24"/>
      <c r="BD48" s="24"/>
      <c r="BE48" s="24"/>
      <c r="BF48" s="24"/>
      <c r="BI48" s="24"/>
    </row>
    <row r="49" spans="44:61" x14ac:dyDescent="0.3">
      <c r="AR49" s="60"/>
      <c r="AS49" s="60"/>
      <c r="AT49" s="60"/>
      <c r="AU49" s="61"/>
      <c r="AV49" s="60"/>
      <c r="AW49" s="60"/>
      <c r="AX49" s="60"/>
      <c r="AZ49" s="24"/>
      <c r="BA49" s="24"/>
      <c r="BB49" s="33"/>
      <c r="BC49" s="24"/>
      <c r="BD49" s="24"/>
      <c r="BE49" s="24"/>
      <c r="BF49" s="24"/>
      <c r="BI49" s="24"/>
    </row>
    <row r="50" spans="44:61" x14ac:dyDescent="0.3">
      <c r="AR50" s="60"/>
      <c r="AS50" s="60"/>
      <c r="AT50" s="60"/>
      <c r="AU50" s="61"/>
      <c r="AV50" s="60"/>
      <c r="AW50" s="60"/>
      <c r="AX50" s="60"/>
      <c r="AZ50" s="24"/>
      <c r="BA50" s="24"/>
      <c r="BB50" s="33"/>
      <c r="BC50" s="24"/>
      <c r="BD50" s="24"/>
      <c r="BE50" s="24"/>
      <c r="BF50" s="24"/>
      <c r="BI50" s="24"/>
    </row>
    <row r="51" spans="44:61" x14ac:dyDescent="0.3">
      <c r="AR51" s="60"/>
      <c r="AS51" s="60"/>
      <c r="AT51" s="60"/>
      <c r="AU51" s="61"/>
      <c r="AV51" s="60"/>
      <c r="AW51" s="60"/>
      <c r="AX51" s="60"/>
      <c r="AZ51" s="24"/>
      <c r="BA51" s="24"/>
      <c r="BB51" s="33"/>
      <c r="BC51" s="24"/>
      <c r="BD51" s="24"/>
      <c r="BE51" s="24"/>
      <c r="BF51" s="24"/>
      <c r="BI51" s="24"/>
    </row>
  </sheetData>
  <mergeCells count="46">
    <mergeCell ref="V45:W45"/>
    <mergeCell ref="D7:E7"/>
    <mergeCell ref="C30:D30"/>
    <mergeCell ref="C32:D32"/>
    <mergeCell ref="AQ7:AW7"/>
    <mergeCell ref="AG31:AH31"/>
    <mergeCell ref="AI31:AJ31"/>
    <mergeCell ref="AK31:AL31"/>
    <mergeCell ref="H8:J8"/>
    <mergeCell ref="AG8:AH8"/>
    <mergeCell ref="AI8:AJ8"/>
    <mergeCell ref="AK8:AL8"/>
    <mergeCell ref="AG30:AH30"/>
    <mergeCell ref="AI30:AJ30"/>
    <mergeCell ref="AK30:AL30"/>
    <mergeCell ref="AG32:AH32"/>
    <mergeCell ref="AI32:AJ32"/>
    <mergeCell ref="G1:Z1"/>
    <mergeCell ref="A3:AU3"/>
    <mergeCell ref="V5:X5"/>
    <mergeCell ref="AI5:AJ5"/>
    <mergeCell ref="AK5:AL5"/>
    <mergeCell ref="A5:B5"/>
    <mergeCell ref="D35:E35"/>
    <mergeCell ref="A8:E8"/>
    <mergeCell ref="C31:D31"/>
    <mergeCell ref="AH35:AK35"/>
    <mergeCell ref="AB36:AE41"/>
    <mergeCell ref="AI36:AK36"/>
    <mergeCell ref="AH37:AK41"/>
    <mergeCell ref="C33:D33"/>
    <mergeCell ref="AB33:AD33"/>
    <mergeCell ref="AF33:AL33"/>
    <mergeCell ref="J33:V33"/>
    <mergeCell ref="J32:V32"/>
    <mergeCell ref="X33:Z33"/>
    <mergeCell ref="AB9:AD9"/>
    <mergeCell ref="J30:V30"/>
    <mergeCell ref="J31:V31"/>
    <mergeCell ref="AM33:AP33"/>
    <mergeCell ref="AQ33:AS33"/>
    <mergeCell ref="AL34:AR34"/>
    <mergeCell ref="AK7:AL7"/>
    <mergeCell ref="AM7:AN7"/>
    <mergeCell ref="AO7:AP7"/>
    <mergeCell ref="AK32:AL32"/>
  </mergeCells>
  <dataValidations disablePrompts="1" count="3">
    <dataValidation type="list" allowBlank="1" showInputMessage="1" showErrorMessage="1" sqref="AD10:AD29" xr:uid="{E859CA40-54CD-4369-A234-3B66ED0CE217}">
      <formula1>#REF!</formula1>
    </dataValidation>
    <dataValidation type="list" allowBlank="1" showInputMessage="1" showErrorMessage="1" sqref="H10:H29" xr:uid="{00000000-0002-0000-0000-000000000000}">
      <formula1>véhicule</formula1>
    </dataValidation>
    <dataValidation type="list" allowBlank="1" showInputMessage="1" showErrorMessage="1" sqref="F10:G29" xr:uid="{00000000-0002-0000-0000-000002000000}">
      <formula1>réponses</formula1>
    </dataValidation>
  </dataValidations>
  <pageMargins left="0.39370078740157483" right="0.39370078740157483" top="0.39370078740157483" bottom="0.39370078740157483" header="0.31496062992125984" footer="0.31496062992125984"/>
  <pageSetup paperSize="9" scale="55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Z16"/>
  <sheetViews>
    <sheetView showZeros="0" zoomScale="85" zoomScaleNormal="85" workbookViewId="0">
      <selection activeCell="R2" sqref="R2"/>
    </sheetView>
  </sheetViews>
  <sheetFormatPr baseColWidth="10" defaultRowHeight="14.4" x14ac:dyDescent="0.3"/>
  <cols>
    <col min="1" max="2" width="8.109375" customWidth="1"/>
    <col min="3" max="8" width="6.88671875" customWidth="1"/>
    <col min="9" max="9" width="10.21875" style="20" customWidth="1"/>
    <col min="10" max="10" width="12.88671875" style="39" customWidth="1"/>
    <col min="11" max="11" width="9.21875" customWidth="1"/>
    <col min="12" max="12" width="12.88671875" style="39" customWidth="1"/>
    <col min="13" max="13" width="10.6640625" customWidth="1"/>
    <col min="14" max="17" width="11.21875" hidden="1" customWidth="1"/>
    <col min="18" max="18" width="12.88671875" style="40" customWidth="1"/>
    <col min="19" max="19" width="10.88671875" style="40" customWidth="1"/>
    <col min="20" max="20" width="10.5546875" style="40" customWidth="1"/>
    <col min="21" max="21" width="13.44140625" style="20" bestFit="1" customWidth="1"/>
  </cols>
  <sheetData>
    <row r="1" spans="1:26" ht="73.2" customHeight="1" x14ac:dyDescent="0.3">
      <c r="A1" s="31" t="s">
        <v>40</v>
      </c>
      <c r="B1" s="46" t="s">
        <v>41</v>
      </c>
      <c r="C1" s="369" t="s">
        <v>14</v>
      </c>
      <c r="D1" s="369"/>
      <c r="E1" s="369" t="s">
        <v>12</v>
      </c>
      <c r="F1" s="369"/>
      <c r="G1" s="369" t="s">
        <v>13</v>
      </c>
      <c r="H1" s="370"/>
      <c r="I1" s="35" t="s">
        <v>150</v>
      </c>
      <c r="J1" s="368" t="s">
        <v>76</v>
      </c>
      <c r="K1" s="371"/>
      <c r="L1" s="367" t="s">
        <v>152</v>
      </c>
      <c r="M1" s="368"/>
      <c r="N1" s="46" t="s">
        <v>42</v>
      </c>
      <c r="O1" s="46" t="s">
        <v>44</v>
      </c>
      <c r="P1" s="46" t="s">
        <v>43</v>
      </c>
      <c r="Q1" s="47" t="s">
        <v>45</v>
      </c>
      <c r="R1" s="48" t="s">
        <v>81</v>
      </c>
      <c r="S1" s="34" t="s">
        <v>79</v>
      </c>
      <c r="T1" s="34" t="s">
        <v>153</v>
      </c>
      <c r="U1" s="34" t="s">
        <v>71</v>
      </c>
    </row>
    <row r="2" spans="1:26" ht="52.2" customHeight="1" x14ac:dyDescent="0.3">
      <c r="A2" s="8">
        <v>2018</v>
      </c>
      <c r="B2" s="249">
        <f>Données!A10</f>
        <v>43532</v>
      </c>
      <c r="C2" s="265">
        <f>SUMPRODUCT(data[Durée de jour]*(data[Date prise de garde]&gt;=B2)*(data[Date prise de garde]&lt;=EOMONTH(B2,0)))</f>
        <v>0.51111111111111107</v>
      </c>
      <c r="D2" s="265">
        <f t="shared" ref="D2" si="0">ROUNDUP(INT(C2*4*24*60)/60,0)/4/24</f>
        <v>0.52083333333333337</v>
      </c>
      <c r="E2" s="265">
        <f>SUMPRODUCT(data[Durée dim ou férié]*(data[Date prise de garde]&gt;=B2)*(data[Date prise de garde]&lt;=EOMONTH(B2,0)))</f>
        <v>7.2222222222222077E-2</v>
      </c>
      <c r="F2" s="265">
        <f t="shared" ref="F2" si="1">ROUNDUP(INT(E2*4*24*60)/60,0)/4/24</f>
        <v>7.2916666666666671E-2</v>
      </c>
      <c r="G2" s="265">
        <f>SUMPRODUCT(data[Durée de nuit]*(data[Date prise de garde]&gt;=B2)*(data[Date prise de garde]&lt;=EOMONTH(B2,0)))</f>
        <v>5.486111111111136E-2</v>
      </c>
      <c r="H2" s="265">
        <f t="shared" ref="H2:K2" si="2">ROUNDUP(INT(G2*4*24*60)/60,0)/4/24</f>
        <v>6.25E-2</v>
      </c>
      <c r="I2" s="265">
        <f>SUMPRODUCT(data[Garde postée]*(data[Date prise de garde]&gt;=B2)*(data[Date prise de garde]&lt;=EOMONTH(B2,0)))</f>
        <v>4.8958333333333339</v>
      </c>
      <c r="J2" s="295">
        <f>C2+E2+G2</f>
        <v>0.63819444444444451</v>
      </c>
      <c r="K2" s="266">
        <f t="shared" si="2"/>
        <v>0.64583333333333337</v>
      </c>
      <c r="L2" s="296">
        <f>SUMPRODUCT(data[[Temps passé au CIS]:[Durée de nuit]]*(data[Date prise de garde]&gt;=B2)*(data[Date prise de garde]&lt;=EOMONTH(B2,0)))-C2-E2-G2</f>
        <v>4.2576388888888896</v>
      </c>
      <c r="M2" s="267">
        <f t="shared" ref="M2" si="3">ROUNDUP(INT(L2*4*24*60)/60,0)/4/24</f>
        <v>4.260416666666667</v>
      </c>
      <c r="N2" s="268">
        <f t="shared" ref="N2" si="4">24*(TAUX1*M2)</f>
        <v>594.07249999999999</v>
      </c>
      <c r="O2" s="268">
        <f>24*(TAUX2*D2)</f>
        <v>96.75</v>
      </c>
      <c r="P2" s="268">
        <f>24*(TAUX3*F2)</f>
        <v>20.317499999999999</v>
      </c>
      <c r="Q2" s="269">
        <f>24*(TAUX4*H2)</f>
        <v>23.22</v>
      </c>
      <c r="R2" s="300">
        <f>24*(TAUX1*L2+TAUX2*D2+TAUX3*F2+TAUX4*H2)</f>
        <v>733.97266666666678</v>
      </c>
      <c r="S2" s="270">
        <v>0</v>
      </c>
      <c r="T2" s="271"/>
      <c r="U2" s="250">
        <f>Paramètres!B46-'Calcul indemnités mensuelles'!R2</f>
        <v>10766.027333333333</v>
      </c>
    </row>
    <row r="3" spans="1:26" x14ac:dyDescent="0.3"/>
    <row r="10" spans="1:26" x14ac:dyDescent="0.3"/>
    <row r="16" spans="1:26" x14ac:dyDescent="0.3">
      <c r="Z16" s="254"/>
    </row>
  </sheetData>
  <autoFilter ref="A1:B2" xr:uid="{00000000-0009-0000-0000-000002000000}"/>
  <mergeCells count="5">
    <mergeCell ref="L1:M1"/>
    <mergeCell ref="C1:D1"/>
    <mergeCell ref="E1:F1"/>
    <mergeCell ref="G1:H1"/>
    <mergeCell ref="J1:K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2 G2 C2" 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9"/>
  <sheetViews>
    <sheetView workbookViewId="0"/>
  </sheetViews>
  <sheetFormatPr baseColWidth="10" defaultColWidth="16" defaultRowHeight="14.4" x14ac:dyDescent="0.3"/>
  <cols>
    <col min="1" max="2" width="16" style="15"/>
    <col min="3" max="9" width="16" style="2"/>
    <col min="10" max="13" width="16" style="16"/>
    <col min="14" max="14" width="16" style="17"/>
    <col min="15" max="16384" width="16" style="2"/>
  </cols>
  <sheetData>
    <row r="1" spans="1:14" s="14" customFormat="1" x14ac:dyDescent="0.3">
      <c r="A1" s="18" t="s">
        <v>21</v>
      </c>
      <c r="B1" s="18" t="s">
        <v>11</v>
      </c>
      <c r="C1" s="19" t="s">
        <v>15</v>
      </c>
      <c r="D1" s="19" t="s">
        <v>16</v>
      </c>
      <c r="E1" s="19" t="s">
        <v>17</v>
      </c>
      <c r="F1" s="19" t="s">
        <v>18</v>
      </c>
      <c r="G1" s="19" t="s">
        <v>19</v>
      </c>
      <c r="H1" s="19" t="s">
        <v>20</v>
      </c>
    </row>
    <row r="2" spans="1:14" x14ac:dyDescent="0.3">
      <c r="A2" s="15">
        <v>0.16666666666666666</v>
      </c>
      <c r="B2" s="15">
        <v>0.20833333333333334</v>
      </c>
      <c r="C2" s="16">
        <f>MAX(0,(MIN(1,test[[#This Row],[Hfin corrigée]])-test[[#This Row],[Hdébut corrigé]])-test[[#This Row],[NUIT1.1]]-test[[#This Row],[NUIT1.2]])</f>
        <v>0</v>
      </c>
      <c r="D2" s="16">
        <f>MIN(FinNuit,MIN(1,test[[#This Row],[Hfin corrigée]]))-MIN(FinNuit,test[[#This Row],[Hdébut corrigé]])</f>
        <v>4.1666666666666685E-2</v>
      </c>
      <c r="E2" s="16">
        <f>MAX(0,(MAX(0,(MIN(1,test[[#This Row],[Hfin corrigée]])-DebNuit))-MAX(0,(test[[#This Row],[Hdébut corrigé]]-DebNuit))))</f>
        <v>0</v>
      </c>
      <c r="F2" s="16">
        <f>MAX(0,test[[#This Row],[Hfin corrigée]]-MAX(1,test[[#This Row],[Hdébut corrigé]]))-test[[#This Row],[NUIT2.1]]-test[[#This Row],[NUIT2.2]]</f>
        <v>0</v>
      </c>
      <c r="G2" s="16">
        <f>MAX(0,MIN(1+FinNuit,test[[#This Row],[Hfin corrigée]])-MAX(1,test[[#This Row],[Hdébut corrigé]]))</f>
        <v>0</v>
      </c>
      <c r="H2" s="16">
        <f>MAX(0,(test[[#This Row],[Hfin corrigée]]-DebNuit-1))</f>
        <v>0</v>
      </c>
      <c r="J2" s="2"/>
      <c r="K2" s="2"/>
      <c r="L2" s="2"/>
      <c r="M2" s="2"/>
      <c r="N2" s="2"/>
    </row>
    <row r="3" spans="1:14" x14ac:dyDescent="0.3">
      <c r="A3" s="15">
        <v>0.16666666666666666</v>
      </c>
      <c r="B3" s="15">
        <v>0.375</v>
      </c>
      <c r="C3" s="16">
        <f>MAX(0,(MIN(1,test[[#This Row],[Hfin corrigée]])-test[[#This Row],[Hdébut corrigé]])-test[[#This Row],[NUIT1.1]]-test[[#This Row],[NUIT1.2]])</f>
        <v>8.3333333333333315E-2</v>
      </c>
      <c r="D3" s="16">
        <f>MIN(FinNuit,MIN(1,test[[#This Row],[Hfin corrigée]]))-MIN(FinNuit,test[[#This Row],[Hdébut corrigé]])</f>
        <v>0.12500000000000003</v>
      </c>
      <c r="E3" s="16">
        <f>MAX(0,(MAX(0,(MIN(1,test[[#This Row],[Hfin corrigée]])-DebNuit))-MAX(0,(test[[#This Row],[Hdébut corrigé]]-DebNuit))))</f>
        <v>0</v>
      </c>
      <c r="F3" s="16">
        <f>MAX(0,test[[#This Row],[Hfin corrigée]]-MAX(1,test[[#This Row],[Hdébut corrigé]]))-test[[#This Row],[NUIT2.1]]-test[[#This Row],[NUIT2.2]]</f>
        <v>0</v>
      </c>
      <c r="G3" s="16">
        <f>MAX(0,MIN(1+FinNuit,test[[#This Row],[Hfin corrigée]])-MAX(1,test[[#This Row],[Hdébut corrigé]]))</f>
        <v>0</v>
      </c>
      <c r="H3" s="16">
        <f>MAX(0,(test[[#This Row],[Hfin corrigée]]-DebNuit-1))</f>
        <v>0</v>
      </c>
      <c r="J3" s="2"/>
      <c r="K3" s="2"/>
      <c r="L3" s="2"/>
      <c r="M3" s="2"/>
      <c r="N3" s="2"/>
    </row>
    <row r="4" spans="1:14" x14ac:dyDescent="0.3">
      <c r="A4" s="15">
        <v>0.16666666666666666</v>
      </c>
      <c r="B4" s="15">
        <v>0.75</v>
      </c>
      <c r="C4" s="16">
        <f>MAX(0,(MIN(1,test[[#This Row],[Hfin corrigée]])-test[[#This Row],[Hdébut corrigé]])-test[[#This Row],[NUIT1.1]]-test[[#This Row],[NUIT1.2]])</f>
        <v>0.45833333333333337</v>
      </c>
      <c r="D4" s="16">
        <f>MIN(FinNuit,MIN(1,test[[#This Row],[Hfin corrigée]]))-MIN(FinNuit,test[[#This Row],[Hdébut corrigé]])</f>
        <v>0.12500000000000003</v>
      </c>
      <c r="E4" s="16">
        <f>MAX(0,(MAX(0,(MIN(1,test[[#This Row],[Hfin corrigée]])-DebNuit))-MAX(0,(test[[#This Row],[Hdébut corrigé]]-DebNuit))))</f>
        <v>0</v>
      </c>
      <c r="F4" s="16">
        <f>MAX(0,test[[#This Row],[Hfin corrigée]]-MAX(1,test[[#This Row],[Hdébut corrigé]]))-test[[#This Row],[NUIT2.1]]-test[[#This Row],[NUIT2.2]]</f>
        <v>0</v>
      </c>
      <c r="G4" s="16">
        <f>MAX(0,MIN(1+FinNuit,test[[#This Row],[Hfin corrigée]])-MAX(1,test[[#This Row],[Hdébut corrigé]]))</f>
        <v>0</v>
      </c>
      <c r="H4" s="16">
        <f>MAX(0,(test[[#This Row],[Hfin corrigée]]-DebNuit-1))</f>
        <v>0</v>
      </c>
    </row>
    <row r="5" spans="1:14" x14ac:dyDescent="0.3">
      <c r="A5" s="15">
        <v>0.33333333333333331</v>
      </c>
      <c r="B5" s="15">
        <v>0.95833333333333337</v>
      </c>
      <c r="C5" s="16">
        <f>MAX(0,(MIN(1,test[[#This Row],[Hfin corrigée]])-test[[#This Row],[Hdébut corrigé]])-test[[#This Row],[NUIT1.1]]-test[[#This Row],[NUIT1.2]])</f>
        <v>0.58333333333333326</v>
      </c>
      <c r="D5" s="16">
        <f>MIN(FinNuit,MIN(1,test[[#This Row],[Hfin corrigée]]))-MIN(FinNuit,test[[#This Row],[Hdébut corrigé]])</f>
        <v>0</v>
      </c>
      <c r="E5" s="16">
        <f>MAX(0,(MAX(0,(MIN(1,test[[#This Row],[Hfin corrigée]])-DebNuit))-MAX(0,(test[[#This Row],[Hdébut corrigé]]-DebNuit))))</f>
        <v>4.1666666666666741E-2</v>
      </c>
      <c r="F5" s="16">
        <f>MAX(0,test[[#This Row],[Hfin corrigée]]-MAX(1,test[[#This Row],[Hdébut corrigé]]))-test[[#This Row],[NUIT2.1]]-test[[#This Row],[NUIT2.2]]</f>
        <v>0</v>
      </c>
      <c r="G5" s="16">
        <f>MAX(0,MIN(1+FinNuit,test[[#This Row],[Hfin corrigée]])-MAX(1,test[[#This Row],[Hdébut corrigé]]))</f>
        <v>0</v>
      </c>
      <c r="H5" s="16">
        <f>MAX(0,(test[[#This Row],[Hfin corrigée]]-DebNuit-1))</f>
        <v>0</v>
      </c>
    </row>
    <row r="6" spans="1:14" x14ac:dyDescent="0.3">
      <c r="A6" s="15">
        <v>1.0416666666666667</v>
      </c>
      <c r="B6" s="15">
        <v>1.3333333333333333</v>
      </c>
      <c r="C6" s="16">
        <f>MAX(0,(MIN(1,test[[#This Row],[Hfin corrigée]])-test[[#This Row],[Hdébut corrigé]])-test[[#This Row],[NUIT1.1]]-test[[#This Row],[NUIT1.2]])</f>
        <v>0</v>
      </c>
      <c r="D6" s="16">
        <f>MIN(FinNuit,MIN(1,test[[#This Row],[Hfin corrigée]]))-MIN(FinNuit,test[[#This Row],[Hdébut corrigé]])</f>
        <v>0</v>
      </c>
      <c r="E6" s="16">
        <f>MAX(0,(MAX(0,(MIN(1,test[[#This Row],[Hfin corrigée]])-DebNuit))-MAX(0,(test[[#This Row],[Hdébut corrigé]]-DebNuit))))</f>
        <v>0</v>
      </c>
      <c r="F6" s="16">
        <f>MAX(0,test[[#This Row],[Hfin corrigée]]-MAX(1,test[[#This Row],[Hdébut corrigé]]))-test[[#This Row],[NUIT2.1]]-test[[#This Row],[NUIT2.2]]</f>
        <v>4.1666666666666519E-2</v>
      </c>
      <c r="G6" s="16">
        <f>MAX(0,MIN(1+FinNuit,test[[#This Row],[Hfin corrigée]])-MAX(1,test[[#This Row],[Hdébut corrigé]]))</f>
        <v>0.25</v>
      </c>
      <c r="H6" s="16">
        <f>MAX(0,(test[[#This Row],[Hfin corrigée]]-DebNuit-1))</f>
        <v>0</v>
      </c>
    </row>
    <row r="7" spans="1:14" x14ac:dyDescent="0.3">
      <c r="A7" s="15">
        <v>0.16666666666666666</v>
      </c>
      <c r="B7" s="15">
        <v>0.95833333333333337</v>
      </c>
      <c r="C7" s="16">
        <f>MAX(0,(MIN(1,test[[#This Row],[Hfin corrigée]])-test[[#This Row],[Hdébut corrigé]])-test[[#This Row],[NUIT1.1]]-test[[#This Row],[NUIT1.2]])</f>
        <v>0.625</v>
      </c>
      <c r="D7" s="16">
        <f>MIN(FinNuit,MIN(1,test[[#This Row],[Hfin corrigée]]))-MIN(FinNuit,test[[#This Row],[Hdébut corrigé]])</f>
        <v>0.12500000000000003</v>
      </c>
      <c r="E7" s="16">
        <f>MAX(0,(MAX(0,(MIN(1,test[[#This Row],[Hfin corrigée]])-DebNuit))-MAX(0,(test[[#This Row],[Hdébut corrigé]]-DebNuit))))</f>
        <v>4.1666666666666741E-2</v>
      </c>
      <c r="F7" s="16">
        <f>MAX(0,test[[#This Row],[Hfin corrigée]]-MAX(1,test[[#This Row],[Hdébut corrigé]]))-test[[#This Row],[NUIT2.1]]-test[[#This Row],[NUIT2.2]]</f>
        <v>0</v>
      </c>
      <c r="G7" s="16">
        <f>MAX(0,MIN(1+FinNuit,test[[#This Row],[Hfin corrigée]])-MAX(1,test[[#This Row],[Hdébut corrigé]]))</f>
        <v>0</v>
      </c>
      <c r="H7" s="16">
        <f>MAX(0,(test[[#This Row],[Hfin corrigée]]-DebNuit-1))</f>
        <v>0</v>
      </c>
    </row>
    <row r="8" spans="1:14" x14ac:dyDescent="0.3">
      <c r="A8" s="15">
        <v>0.5</v>
      </c>
      <c r="B8" s="15">
        <v>1.6666666666666667</v>
      </c>
      <c r="C8" s="16">
        <f>MAX(0,(MIN(1,test[[#This Row],[Hfin corrigée]])-test[[#This Row],[Hdébut corrigé]])-test[[#This Row],[NUIT1.1]]-test[[#This Row],[NUIT1.2]])</f>
        <v>0.41666666666666663</v>
      </c>
      <c r="D8" s="16">
        <f>MIN(FinNuit,MIN(1,test[[#This Row],[Hfin corrigée]]))-MIN(FinNuit,test[[#This Row],[Hdébut corrigé]])</f>
        <v>0</v>
      </c>
      <c r="E8" s="16">
        <f>MAX(0,(MAX(0,(MIN(1,test[[#This Row],[Hfin corrigée]])-DebNuit))-MAX(0,(test[[#This Row],[Hdébut corrigé]]-DebNuit))))</f>
        <v>8.333333333333337E-2</v>
      </c>
      <c r="F8" s="16">
        <f>MAX(0,test[[#This Row],[Hfin corrigée]]-MAX(1,test[[#This Row],[Hdébut corrigé]]))-test[[#This Row],[NUIT2.1]]-test[[#This Row],[NUIT2.2]]</f>
        <v>0.375</v>
      </c>
      <c r="G8" s="16">
        <f>MAX(0,MIN(1+FinNuit,test[[#This Row],[Hfin corrigée]])-MAX(1,test[[#This Row],[Hdébut corrigé]]))</f>
        <v>0.29166666666666674</v>
      </c>
      <c r="H8" s="16">
        <f>MAX(0,(test[[#This Row],[Hfin corrigée]]-DebNuit-1))</f>
        <v>0</v>
      </c>
    </row>
    <row r="9" spans="1:14" x14ac:dyDescent="0.3">
      <c r="A9" s="15">
        <v>0</v>
      </c>
      <c r="B9" s="15">
        <v>2</v>
      </c>
      <c r="C9" s="16">
        <f>MAX(0,(MIN(1,test[[#This Row],[Hfin corrigée]])-test[[#This Row],[Hdébut corrigé]])-test[[#This Row],[NUIT1.1]]-test[[#This Row],[NUIT1.2]])</f>
        <v>0.62499999999999989</v>
      </c>
      <c r="D9" s="16">
        <f>MIN(FinNuit,MIN(1,test[[#This Row],[Hfin corrigée]]))-MIN(FinNuit,test[[#This Row],[Hdébut corrigé]])</f>
        <v>0.29166666666666669</v>
      </c>
      <c r="E9" s="16">
        <f>MAX(0,(MAX(0,(MIN(1,test[[#This Row],[Hfin corrigée]])-DebNuit))-MAX(0,(test[[#This Row],[Hdébut corrigé]]-DebNuit))))</f>
        <v>8.333333333333337E-2</v>
      </c>
      <c r="F9" s="16">
        <f>MAX(0,test[[#This Row],[Hfin corrigée]]-MAX(1,test[[#This Row],[Hdébut corrigé]]))-test[[#This Row],[NUIT2.1]]-test[[#This Row],[NUIT2.2]]</f>
        <v>0.62499999999999978</v>
      </c>
      <c r="G9" s="16">
        <f>MAX(0,MIN(1+FinNuit,test[[#This Row],[Hfin corrigée]])-MAX(1,test[[#This Row],[Hdébut corrigé]]))</f>
        <v>0.29166666666666674</v>
      </c>
      <c r="H9" s="16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441"/>
  <sheetViews>
    <sheetView workbookViewId="0">
      <selection activeCell="B15" sqref="B15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8" x14ac:dyDescent="0.3">
      <c r="A1" s="4" t="s">
        <v>23</v>
      </c>
      <c r="B1" s="9">
        <v>0.29166666666666669</v>
      </c>
      <c r="E1" s="4" t="s">
        <v>61</v>
      </c>
      <c r="F1" s="3" t="s">
        <v>62</v>
      </c>
      <c r="H1" s="3" t="s">
        <v>74</v>
      </c>
    </row>
    <row r="2" spans="1:8" x14ac:dyDescent="0.3">
      <c r="A2" s="4" t="s">
        <v>24</v>
      </c>
      <c r="B2" s="9">
        <v>0.91666666666666663</v>
      </c>
      <c r="E2" s="27">
        <v>0</v>
      </c>
      <c r="F2" s="30">
        <f>ROUNDUP(E2*4*24+1/60/24,0)/4/24</f>
        <v>1.0416666666666666E-2</v>
      </c>
      <c r="H2" s="3" t="s">
        <v>73</v>
      </c>
    </row>
    <row r="3" spans="1:8" x14ac:dyDescent="0.3">
      <c r="B3" s="10" t="s">
        <v>77</v>
      </c>
      <c r="C3" s="45"/>
      <c r="E3" s="28">
        <v>6.9444444444444447E-4</v>
      </c>
      <c r="F3" s="30">
        <f t="shared" ref="F3:F66" si="0">ROUNDUP(E3*4*24+1/60/24,0)/4/24</f>
        <v>1.0416666666666666E-2</v>
      </c>
    </row>
    <row r="4" spans="1:8" x14ac:dyDescent="0.3">
      <c r="A4" s="4" t="s">
        <v>25</v>
      </c>
      <c r="B4" s="11">
        <v>5.81</v>
      </c>
      <c r="E4" s="28">
        <v>1.38888888888889E-3</v>
      </c>
      <c r="F4" s="30">
        <f t="shared" si="0"/>
        <v>1.0416666666666666E-2</v>
      </c>
    </row>
    <row r="5" spans="1:8" x14ac:dyDescent="0.3">
      <c r="A5" s="4" t="s">
        <v>26</v>
      </c>
      <c r="B5" s="11">
        <v>7.74</v>
      </c>
      <c r="E5" s="28">
        <v>2.0833333333333298E-3</v>
      </c>
      <c r="F5" s="30">
        <f t="shared" si="0"/>
        <v>1.0416666666666666E-2</v>
      </c>
    </row>
    <row r="6" spans="1:8" x14ac:dyDescent="0.3">
      <c r="A6" s="4" t="s">
        <v>27</v>
      </c>
      <c r="B6" s="11">
        <v>11.61</v>
      </c>
      <c r="E6" s="28">
        <v>2.7777777777777801E-3</v>
      </c>
      <c r="F6" s="30">
        <f t="shared" si="0"/>
        <v>1.0416666666666666E-2</v>
      </c>
    </row>
    <row r="7" spans="1:8" x14ac:dyDescent="0.3">
      <c r="A7" s="4" t="s">
        <v>28</v>
      </c>
      <c r="B7" s="11">
        <v>15.48</v>
      </c>
      <c r="E7" s="28">
        <v>3.4722222222222199E-3</v>
      </c>
      <c r="F7" s="30">
        <f t="shared" si="0"/>
        <v>1.0416666666666666E-2</v>
      </c>
    </row>
    <row r="8" spans="1:8" x14ac:dyDescent="0.3">
      <c r="E8" s="28">
        <v>4.1666666666666701E-3</v>
      </c>
      <c r="F8" s="30">
        <f t="shared" si="0"/>
        <v>1.0416666666666666E-2</v>
      </c>
    </row>
    <row r="9" spans="1:8" x14ac:dyDescent="0.3">
      <c r="A9" s="5" t="s">
        <v>22</v>
      </c>
      <c r="B9" s="8" t="s">
        <v>0</v>
      </c>
      <c r="E9" s="28">
        <v>4.8611111111111103E-3</v>
      </c>
      <c r="F9" s="30">
        <f t="shared" si="0"/>
        <v>1.0416666666666666E-2</v>
      </c>
    </row>
    <row r="10" spans="1:8" x14ac:dyDescent="0.3">
      <c r="A10" s="6"/>
      <c r="B10" s="8" t="s">
        <v>2</v>
      </c>
      <c r="E10" s="28">
        <v>5.5555555555555601E-3</v>
      </c>
      <c r="F10" s="30">
        <f t="shared" si="0"/>
        <v>1.0416666666666666E-2</v>
      </c>
    </row>
    <row r="11" spans="1:8" x14ac:dyDescent="0.3">
      <c r="A11" s="6"/>
      <c r="B11" s="8" t="s">
        <v>1</v>
      </c>
      <c r="E11" s="28">
        <v>6.2500000000000003E-3</v>
      </c>
      <c r="F11" s="30">
        <f t="shared" si="0"/>
        <v>1.0416666666666666E-2</v>
      </c>
    </row>
    <row r="12" spans="1:8" x14ac:dyDescent="0.3">
      <c r="A12" s="6"/>
      <c r="B12" s="8" t="s">
        <v>3</v>
      </c>
      <c r="E12" s="28">
        <v>6.9444444444444397E-3</v>
      </c>
      <c r="F12" s="30">
        <f t="shared" si="0"/>
        <v>1.0416666666666666E-2</v>
      </c>
    </row>
    <row r="13" spans="1:8" x14ac:dyDescent="0.3">
      <c r="A13" s="6"/>
      <c r="B13" s="8" t="s">
        <v>70</v>
      </c>
      <c r="E13" s="28">
        <v>7.6388888888888904E-3</v>
      </c>
      <c r="F13" s="30">
        <f t="shared" si="0"/>
        <v>1.0416666666666666E-2</v>
      </c>
    </row>
    <row r="14" spans="1:8" x14ac:dyDescent="0.3">
      <c r="A14" s="7"/>
      <c r="B14" s="8" t="s">
        <v>80</v>
      </c>
      <c r="E14" s="28">
        <v>8.3333333333333297E-3</v>
      </c>
      <c r="F14" s="30">
        <f t="shared" si="0"/>
        <v>1.0416666666666666E-2</v>
      </c>
    </row>
    <row r="15" spans="1:8" x14ac:dyDescent="0.3">
      <c r="E15" s="28">
        <v>9.0277777777777804E-3</v>
      </c>
      <c r="F15" s="30">
        <f t="shared" si="0"/>
        <v>1.0416666666666666E-2</v>
      </c>
    </row>
    <row r="16" spans="1:8" x14ac:dyDescent="0.3">
      <c r="A16" s="5" t="s">
        <v>56</v>
      </c>
      <c r="B16" s="8" t="s">
        <v>50</v>
      </c>
      <c r="E16" s="28">
        <v>9.7222222222222206E-3</v>
      </c>
      <c r="F16" s="30">
        <f t="shared" si="0"/>
        <v>1.0416666666666666E-2</v>
      </c>
    </row>
    <row r="17" spans="1:6" x14ac:dyDescent="0.3">
      <c r="A17" s="6"/>
      <c r="B17" s="8" t="s">
        <v>46</v>
      </c>
      <c r="E17" s="28">
        <v>1.0416666666666701E-2</v>
      </c>
      <c r="F17" s="30">
        <f t="shared" si="0"/>
        <v>2.0833333333333332E-2</v>
      </c>
    </row>
    <row r="18" spans="1:6" x14ac:dyDescent="0.3">
      <c r="A18" s="6"/>
      <c r="B18" s="8" t="s">
        <v>59</v>
      </c>
      <c r="E18" s="28">
        <v>1.1111111111111099E-2</v>
      </c>
      <c r="F18" s="30">
        <f t="shared" si="0"/>
        <v>2.0833333333333332E-2</v>
      </c>
    </row>
    <row r="19" spans="1:6" x14ac:dyDescent="0.3">
      <c r="A19" s="6"/>
      <c r="B19" s="8" t="s">
        <v>58</v>
      </c>
      <c r="E19" s="28">
        <v>1.18055555555556E-2</v>
      </c>
      <c r="F19" s="30">
        <f t="shared" si="0"/>
        <v>2.0833333333333332E-2</v>
      </c>
    </row>
    <row r="20" spans="1:6" x14ac:dyDescent="0.3">
      <c r="A20" s="6"/>
      <c r="B20" s="8" t="s">
        <v>60</v>
      </c>
      <c r="E20" s="28">
        <v>1.2500000000000001E-2</v>
      </c>
      <c r="F20" s="30">
        <f t="shared" si="0"/>
        <v>2.0833333333333332E-2</v>
      </c>
    </row>
    <row r="21" spans="1:6" x14ac:dyDescent="0.3">
      <c r="A21" s="6"/>
      <c r="B21" s="8" t="s">
        <v>51</v>
      </c>
      <c r="E21" s="28">
        <v>1.3194444444444399E-2</v>
      </c>
      <c r="F21" s="30">
        <f t="shared" si="0"/>
        <v>2.0833333333333332E-2</v>
      </c>
    </row>
    <row r="22" spans="1:6" x14ac:dyDescent="0.3">
      <c r="A22" s="6"/>
      <c r="B22" s="8" t="s">
        <v>48</v>
      </c>
      <c r="E22" s="28">
        <v>1.38888888888889E-2</v>
      </c>
      <c r="F22" s="30">
        <f t="shared" si="0"/>
        <v>2.0833333333333332E-2</v>
      </c>
    </row>
    <row r="23" spans="1:6" x14ac:dyDescent="0.3">
      <c r="A23" s="6"/>
      <c r="B23" s="8" t="s">
        <v>57</v>
      </c>
      <c r="E23" s="28">
        <v>1.4583333333333301E-2</v>
      </c>
      <c r="F23" s="30">
        <f t="shared" si="0"/>
        <v>2.0833333333333332E-2</v>
      </c>
    </row>
    <row r="24" spans="1:6" x14ac:dyDescent="0.3">
      <c r="A24" s="6"/>
      <c r="B24" s="8" t="s">
        <v>53</v>
      </c>
      <c r="E24" s="28">
        <v>1.52777777777778E-2</v>
      </c>
      <c r="F24" s="30">
        <f t="shared" si="0"/>
        <v>2.0833333333333332E-2</v>
      </c>
    </row>
    <row r="25" spans="1:6" x14ac:dyDescent="0.3">
      <c r="A25" s="6"/>
      <c r="B25" s="8" t="s">
        <v>49</v>
      </c>
      <c r="E25" s="28">
        <v>1.59722222222222E-2</v>
      </c>
      <c r="F25" s="30">
        <f t="shared" si="0"/>
        <v>2.0833333333333332E-2</v>
      </c>
    </row>
    <row r="26" spans="1:6" x14ac:dyDescent="0.3">
      <c r="A26" s="6"/>
      <c r="B26" s="8" t="s">
        <v>47</v>
      </c>
      <c r="E26" s="28">
        <v>1.6666666666666701E-2</v>
      </c>
      <c r="F26" s="30">
        <f t="shared" si="0"/>
        <v>2.0833333333333332E-2</v>
      </c>
    </row>
    <row r="27" spans="1:6" x14ac:dyDescent="0.3">
      <c r="A27" s="6"/>
      <c r="B27" s="8" t="s">
        <v>54</v>
      </c>
      <c r="E27" s="28">
        <v>1.7361111111111101E-2</v>
      </c>
      <c r="F27" s="30">
        <f t="shared" si="0"/>
        <v>2.0833333333333332E-2</v>
      </c>
    </row>
    <row r="28" spans="1:6" x14ac:dyDescent="0.3">
      <c r="A28" s="6"/>
      <c r="B28" s="8" t="s">
        <v>52</v>
      </c>
      <c r="E28" s="28">
        <v>1.8055555555555599E-2</v>
      </c>
      <c r="F28" s="30">
        <f t="shared" si="0"/>
        <v>2.0833333333333332E-2</v>
      </c>
    </row>
    <row r="29" spans="1:6" x14ac:dyDescent="0.3">
      <c r="A29" s="6"/>
      <c r="B29" s="8" t="s">
        <v>78</v>
      </c>
      <c r="E29" s="28">
        <v>1.8749999999999999E-2</v>
      </c>
      <c r="F29" s="30">
        <f t="shared" si="0"/>
        <v>2.0833333333333332E-2</v>
      </c>
    </row>
    <row r="30" spans="1:6" x14ac:dyDescent="0.3">
      <c r="A30" s="7"/>
      <c r="B30" s="8" t="s">
        <v>55</v>
      </c>
      <c r="E30" s="28">
        <v>1.94444444444444E-2</v>
      </c>
      <c r="F30" s="30">
        <f t="shared" si="0"/>
        <v>2.0833333333333332E-2</v>
      </c>
    </row>
    <row r="31" spans="1:6" x14ac:dyDescent="0.3">
      <c r="E31" s="28">
        <v>2.0138888888888901E-2</v>
      </c>
      <c r="F31" s="30">
        <f t="shared" si="0"/>
        <v>2.0833333333333332E-2</v>
      </c>
    </row>
    <row r="32" spans="1:6" x14ac:dyDescent="0.3">
      <c r="E32" s="28">
        <v>2.0833333333333301E-2</v>
      </c>
      <c r="F32" s="30">
        <f t="shared" si="0"/>
        <v>3.125E-2</v>
      </c>
    </row>
    <row r="33" spans="1:6" x14ac:dyDescent="0.3">
      <c r="E33" s="28">
        <v>2.1527777777777798E-2</v>
      </c>
      <c r="F33" s="30">
        <f t="shared" si="0"/>
        <v>3.125E-2</v>
      </c>
    </row>
    <row r="34" spans="1:6" x14ac:dyDescent="0.3">
      <c r="E34" s="28">
        <v>2.2222222222222199E-2</v>
      </c>
      <c r="F34" s="30">
        <f t="shared" si="0"/>
        <v>3.125E-2</v>
      </c>
    </row>
    <row r="35" spans="1:6" x14ac:dyDescent="0.3">
      <c r="E35" s="28">
        <v>2.29166666666667E-2</v>
      </c>
      <c r="F35" s="30">
        <f t="shared" si="0"/>
        <v>3.125E-2</v>
      </c>
    </row>
    <row r="36" spans="1:6" x14ac:dyDescent="0.3">
      <c r="E36" s="28">
        <v>2.36111111111111E-2</v>
      </c>
      <c r="F36" s="30">
        <f t="shared" si="0"/>
        <v>3.125E-2</v>
      </c>
    </row>
    <row r="37" spans="1:6" x14ac:dyDescent="0.3">
      <c r="E37" s="28">
        <v>2.4305555555555601E-2</v>
      </c>
      <c r="F37" s="30">
        <f t="shared" si="0"/>
        <v>3.125E-2</v>
      </c>
    </row>
    <row r="38" spans="1:6" x14ac:dyDescent="0.3">
      <c r="E38" s="28">
        <v>2.5000000000000001E-2</v>
      </c>
      <c r="F38" s="30">
        <f t="shared" si="0"/>
        <v>3.125E-2</v>
      </c>
    </row>
    <row r="39" spans="1:6" x14ac:dyDescent="0.3">
      <c r="E39" s="28">
        <v>2.5694444444444402E-2</v>
      </c>
      <c r="F39" s="30">
        <f t="shared" si="0"/>
        <v>3.125E-2</v>
      </c>
    </row>
    <row r="40" spans="1:6" x14ac:dyDescent="0.3">
      <c r="A40" s="36" t="s">
        <v>64</v>
      </c>
      <c r="B40" s="42">
        <f>B42*12</f>
        <v>60</v>
      </c>
      <c r="E40" s="28">
        <v>2.6388888888888899E-2</v>
      </c>
      <c r="F40" s="30">
        <f t="shared" si="0"/>
        <v>3.125E-2</v>
      </c>
    </row>
    <row r="41" spans="1:6" x14ac:dyDescent="0.3">
      <c r="A41" s="32" t="s">
        <v>65</v>
      </c>
      <c r="B41" s="43">
        <f>B42*3</f>
        <v>15</v>
      </c>
      <c r="E41" s="28">
        <v>2.70833333333333E-2</v>
      </c>
      <c r="F41" s="30">
        <f t="shared" si="0"/>
        <v>3.125E-2</v>
      </c>
    </row>
    <row r="42" spans="1:6" x14ac:dyDescent="0.3">
      <c r="A42" s="37" t="s">
        <v>66</v>
      </c>
      <c r="B42" s="44">
        <v>5</v>
      </c>
      <c r="E42" s="28">
        <v>2.7777777777777801E-2</v>
      </c>
      <c r="F42" s="30">
        <f t="shared" si="0"/>
        <v>3.125E-2</v>
      </c>
    </row>
    <row r="43" spans="1:6" x14ac:dyDescent="0.3">
      <c r="A43" s="37" t="s">
        <v>67</v>
      </c>
      <c r="B43" s="44">
        <v>16</v>
      </c>
      <c r="E43" s="28">
        <v>2.8472222222222201E-2</v>
      </c>
      <c r="F43" s="30">
        <f t="shared" si="0"/>
        <v>3.125E-2</v>
      </c>
    </row>
    <row r="44" spans="1:6" x14ac:dyDescent="0.3">
      <c r="A44" s="37" t="s">
        <v>68</v>
      </c>
      <c r="B44" s="44">
        <v>4</v>
      </c>
      <c r="E44" s="28">
        <v>2.9166666666666698E-2</v>
      </c>
      <c r="F44" s="30">
        <f t="shared" si="0"/>
        <v>3.125E-2</v>
      </c>
    </row>
    <row r="45" spans="1:6" x14ac:dyDescent="0.3">
      <c r="A45" s="32" t="s">
        <v>69</v>
      </c>
      <c r="B45" s="43">
        <v>0</v>
      </c>
      <c r="E45" s="28">
        <v>2.9861111111111099E-2</v>
      </c>
      <c r="F45" s="30">
        <f t="shared" si="0"/>
        <v>3.125E-2</v>
      </c>
    </row>
    <row r="46" spans="1:6" x14ac:dyDescent="0.3">
      <c r="A46" s="38" t="s">
        <v>63</v>
      </c>
      <c r="B46" s="41">
        <v>11500</v>
      </c>
      <c r="E46" s="28">
        <v>3.05555555555556E-2</v>
      </c>
      <c r="F46" s="30">
        <f t="shared" si="0"/>
        <v>3.125E-2</v>
      </c>
    </row>
    <row r="47" spans="1:6" x14ac:dyDescent="0.3">
      <c r="E47" s="28">
        <v>3.125E-2</v>
      </c>
      <c r="F47" s="30">
        <f t="shared" si="0"/>
        <v>4.1666666666666664E-2</v>
      </c>
    </row>
    <row r="48" spans="1:6" x14ac:dyDescent="0.3">
      <c r="E48" s="28">
        <v>3.19444444444444E-2</v>
      </c>
      <c r="F48" s="30">
        <f t="shared" si="0"/>
        <v>4.1666666666666664E-2</v>
      </c>
    </row>
    <row r="49" spans="5:6" x14ac:dyDescent="0.3">
      <c r="E49" s="28">
        <v>3.2638888888888898E-2</v>
      </c>
      <c r="F49" s="30">
        <f t="shared" si="0"/>
        <v>4.1666666666666664E-2</v>
      </c>
    </row>
    <row r="50" spans="5:6" x14ac:dyDescent="0.3">
      <c r="E50" s="28">
        <v>3.3333333333333298E-2</v>
      </c>
      <c r="F50" s="30">
        <f t="shared" si="0"/>
        <v>4.1666666666666664E-2</v>
      </c>
    </row>
    <row r="51" spans="5:6" x14ac:dyDescent="0.3">
      <c r="E51" s="28">
        <v>3.4027777777777803E-2</v>
      </c>
      <c r="F51" s="30">
        <f t="shared" si="0"/>
        <v>4.1666666666666664E-2</v>
      </c>
    </row>
    <row r="52" spans="5:6" x14ac:dyDescent="0.3">
      <c r="E52" s="28">
        <v>3.4722222222222203E-2</v>
      </c>
      <c r="F52" s="30">
        <f t="shared" si="0"/>
        <v>4.1666666666666664E-2</v>
      </c>
    </row>
    <row r="53" spans="5:6" x14ac:dyDescent="0.3">
      <c r="E53" s="28">
        <v>3.54166666666667E-2</v>
      </c>
      <c r="F53" s="30">
        <f t="shared" si="0"/>
        <v>4.1666666666666664E-2</v>
      </c>
    </row>
    <row r="54" spans="5:6" x14ac:dyDescent="0.3">
      <c r="E54" s="28">
        <v>3.6111111111111101E-2</v>
      </c>
      <c r="F54" s="30">
        <f t="shared" si="0"/>
        <v>4.1666666666666664E-2</v>
      </c>
    </row>
    <row r="55" spans="5:6" x14ac:dyDescent="0.3">
      <c r="E55" s="28">
        <v>3.6805555555555598E-2</v>
      </c>
      <c r="F55" s="30">
        <f t="shared" si="0"/>
        <v>4.1666666666666664E-2</v>
      </c>
    </row>
    <row r="56" spans="5:6" x14ac:dyDescent="0.3">
      <c r="E56" s="28">
        <v>3.7499999999999999E-2</v>
      </c>
      <c r="F56" s="30">
        <f t="shared" si="0"/>
        <v>4.1666666666666664E-2</v>
      </c>
    </row>
    <row r="57" spans="5:6" x14ac:dyDescent="0.3">
      <c r="E57" s="28">
        <v>3.8194444444444399E-2</v>
      </c>
      <c r="F57" s="30">
        <f t="shared" si="0"/>
        <v>4.1666666666666664E-2</v>
      </c>
    </row>
    <row r="58" spans="5:6" x14ac:dyDescent="0.3">
      <c r="E58" s="28">
        <v>3.8888888888888903E-2</v>
      </c>
      <c r="F58" s="30">
        <f t="shared" si="0"/>
        <v>4.1666666666666664E-2</v>
      </c>
    </row>
    <row r="59" spans="5:6" x14ac:dyDescent="0.3">
      <c r="E59" s="28">
        <v>3.9583333333333297E-2</v>
      </c>
      <c r="F59" s="30">
        <f t="shared" si="0"/>
        <v>4.1666666666666664E-2</v>
      </c>
    </row>
    <row r="60" spans="5:6" x14ac:dyDescent="0.3">
      <c r="E60" s="28">
        <v>4.0277777777777801E-2</v>
      </c>
      <c r="F60" s="30">
        <f t="shared" si="0"/>
        <v>4.1666666666666664E-2</v>
      </c>
    </row>
    <row r="61" spans="5:6" x14ac:dyDescent="0.3">
      <c r="E61" s="28">
        <v>4.0972222222222202E-2</v>
      </c>
      <c r="F61" s="30">
        <f t="shared" si="0"/>
        <v>4.1666666666666664E-2</v>
      </c>
    </row>
    <row r="62" spans="5:6" x14ac:dyDescent="0.3">
      <c r="E62" s="28">
        <v>4.1666666666666699E-2</v>
      </c>
      <c r="F62" s="30">
        <f t="shared" si="0"/>
        <v>5.2083333333333336E-2</v>
      </c>
    </row>
    <row r="63" spans="5:6" x14ac:dyDescent="0.3">
      <c r="E63" s="28">
        <v>4.2361111111111099E-2</v>
      </c>
      <c r="F63" s="30">
        <f t="shared" si="0"/>
        <v>5.2083333333333336E-2</v>
      </c>
    </row>
    <row r="64" spans="5:6" x14ac:dyDescent="0.3">
      <c r="E64" s="28">
        <v>4.3055555555555597E-2</v>
      </c>
      <c r="F64" s="30">
        <f t="shared" si="0"/>
        <v>5.2083333333333336E-2</v>
      </c>
    </row>
    <row r="65" spans="5:6" x14ac:dyDescent="0.3">
      <c r="E65" s="28">
        <v>4.3749999999999997E-2</v>
      </c>
      <c r="F65" s="30">
        <f t="shared" si="0"/>
        <v>5.2083333333333336E-2</v>
      </c>
    </row>
    <row r="66" spans="5:6" x14ac:dyDescent="0.3">
      <c r="E66" s="28">
        <v>4.4444444444444398E-2</v>
      </c>
      <c r="F66" s="30">
        <f t="shared" si="0"/>
        <v>5.2083333333333336E-2</v>
      </c>
    </row>
    <row r="67" spans="5:6" x14ac:dyDescent="0.3">
      <c r="E67" s="28">
        <v>4.5138888888888902E-2</v>
      </c>
      <c r="F67" s="30">
        <f t="shared" ref="F67:F130" si="1">ROUNDUP(E67*4*24+1/60/24,0)/4/24</f>
        <v>5.2083333333333336E-2</v>
      </c>
    </row>
    <row r="68" spans="5:6" x14ac:dyDescent="0.3">
      <c r="E68" s="28">
        <v>4.5833333333333302E-2</v>
      </c>
      <c r="F68" s="30">
        <f t="shared" si="1"/>
        <v>5.2083333333333336E-2</v>
      </c>
    </row>
    <row r="69" spans="5:6" x14ac:dyDescent="0.3">
      <c r="E69" s="28">
        <v>4.65277777777778E-2</v>
      </c>
      <c r="F69" s="30">
        <f t="shared" si="1"/>
        <v>5.2083333333333336E-2</v>
      </c>
    </row>
    <row r="70" spans="5:6" x14ac:dyDescent="0.3">
      <c r="E70" s="28">
        <v>4.72222222222222E-2</v>
      </c>
      <c r="F70" s="30">
        <f t="shared" si="1"/>
        <v>5.2083333333333336E-2</v>
      </c>
    </row>
    <row r="71" spans="5:6" x14ac:dyDescent="0.3">
      <c r="E71" s="28">
        <v>4.7916666666666698E-2</v>
      </c>
      <c r="F71" s="30">
        <f t="shared" si="1"/>
        <v>5.2083333333333336E-2</v>
      </c>
    </row>
    <row r="72" spans="5:6" x14ac:dyDescent="0.3">
      <c r="E72" s="28">
        <v>4.8611111111111098E-2</v>
      </c>
      <c r="F72" s="30">
        <f t="shared" si="1"/>
        <v>5.2083333333333336E-2</v>
      </c>
    </row>
    <row r="73" spans="5:6" x14ac:dyDescent="0.3">
      <c r="E73" s="28">
        <v>4.9305555555555602E-2</v>
      </c>
      <c r="F73" s="30">
        <f t="shared" si="1"/>
        <v>5.2083333333333336E-2</v>
      </c>
    </row>
    <row r="74" spans="5:6" x14ac:dyDescent="0.3">
      <c r="E74" s="28">
        <v>0.05</v>
      </c>
      <c r="F74" s="30">
        <f t="shared" si="1"/>
        <v>5.2083333333333336E-2</v>
      </c>
    </row>
    <row r="75" spans="5:6" x14ac:dyDescent="0.3">
      <c r="E75" s="28">
        <v>5.0694444444444403E-2</v>
      </c>
      <c r="F75" s="30">
        <f t="shared" si="1"/>
        <v>5.2083333333333336E-2</v>
      </c>
    </row>
    <row r="76" spans="5:6" x14ac:dyDescent="0.3">
      <c r="E76" s="28">
        <v>5.1388888888888901E-2</v>
      </c>
      <c r="F76" s="30">
        <f t="shared" si="1"/>
        <v>5.2083333333333336E-2</v>
      </c>
    </row>
    <row r="77" spans="5:6" x14ac:dyDescent="0.3">
      <c r="E77" s="28">
        <v>5.2083333333333301E-2</v>
      </c>
      <c r="F77" s="30">
        <f t="shared" si="1"/>
        <v>6.25E-2</v>
      </c>
    </row>
    <row r="78" spans="5:6" x14ac:dyDescent="0.3">
      <c r="E78" s="28">
        <v>5.2777777777777798E-2</v>
      </c>
      <c r="F78" s="30">
        <f t="shared" si="1"/>
        <v>6.25E-2</v>
      </c>
    </row>
    <row r="79" spans="5:6" x14ac:dyDescent="0.3">
      <c r="E79" s="28">
        <v>5.3472222222222199E-2</v>
      </c>
      <c r="F79" s="30">
        <f t="shared" si="1"/>
        <v>6.25E-2</v>
      </c>
    </row>
    <row r="80" spans="5:6" x14ac:dyDescent="0.3">
      <c r="E80" s="28">
        <v>5.4166666666666703E-2</v>
      </c>
      <c r="F80" s="30">
        <f t="shared" si="1"/>
        <v>6.25E-2</v>
      </c>
    </row>
    <row r="81" spans="5:6" x14ac:dyDescent="0.3">
      <c r="E81" s="28">
        <v>5.4861111111111097E-2</v>
      </c>
      <c r="F81" s="30">
        <f t="shared" si="1"/>
        <v>6.25E-2</v>
      </c>
    </row>
    <row r="82" spans="5:6" x14ac:dyDescent="0.3">
      <c r="E82" s="28">
        <v>5.5555555555555601E-2</v>
      </c>
      <c r="F82" s="30">
        <f t="shared" si="1"/>
        <v>6.25E-2</v>
      </c>
    </row>
    <row r="83" spans="5:6" x14ac:dyDescent="0.3">
      <c r="E83" s="28">
        <v>5.6250000000000001E-2</v>
      </c>
      <c r="F83" s="30">
        <f t="shared" si="1"/>
        <v>6.25E-2</v>
      </c>
    </row>
    <row r="84" spans="5:6" x14ac:dyDescent="0.3">
      <c r="E84" s="28">
        <v>5.6944444444444402E-2</v>
      </c>
      <c r="F84" s="30">
        <f t="shared" si="1"/>
        <v>6.25E-2</v>
      </c>
    </row>
    <row r="85" spans="5:6" x14ac:dyDescent="0.3">
      <c r="E85" s="28">
        <v>5.7638888888888899E-2</v>
      </c>
      <c r="F85" s="30">
        <f t="shared" si="1"/>
        <v>6.25E-2</v>
      </c>
    </row>
    <row r="86" spans="5:6" x14ac:dyDescent="0.3">
      <c r="E86" s="28">
        <v>5.83333333333333E-2</v>
      </c>
      <c r="F86" s="30">
        <f t="shared" si="1"/>
        <v>6.25E-2</v>
      </c>
    </row>
    <row r="87" spans="5:6" x14ac:dyDescent="0.3">
      <c r="E87" s="28">
        <v>5.9027777777777797E-2</v>
      </c>
      <c r="F87" s="30">
        <f t="shared" si="1"/>
        <v>6.25E-2</v>
      </c>
    </row>
    <row r="88" spans="5:6" x14ac:dyDescent="0.3">
      <c r="E88" s="28">
        <v>5.9722222222222197E-2</v>
      </c>
      <c r="F88" s="30">
        <f t="shared" si="1"/>
        <v>6.25E-2</v>
      </c>
    </row>
    <row r="89" spans="5:6" x14ac:dyDescent="0.3">
      <c r="E89" s="28">
        <v>6.0416666666666702E-2</v>
      </c>
      <c r="F89" s="30">
        <f t="shared" si="1"/>
        <v>6.25E-2</v>
      </c>
    </row>
    <row r="90" spans="5:6" x14ac:dyDescent="0.3">
      <c r="E90" s="28">
        <v>6.1111111111111102E-2</v>
      </c>
      <c r="F90" s="30">
        <f t="shared" si="1"/>
        <v>6.25E-2</v>
      </c>
    </row>
    <row r="91" spans="5:6" x14ac:dyDescent="0.3">
      <c r="E91" s="28">
        <v>6.18055555555556E-2</v>
      </c>
      <c r="F91" s="30">
        <f t="shared" si="1"/>
        <v>6.25E-2</v>
      </c>
    </row>
    <row r="92" spans="5:6" x14ac:dyDescent="0.3">
      <c r="E92" s="28">
        <v>6.25E-2</v>
      </c>
      <c r="F92" s="30">
        <f t="shared" si="1"/>
        <v>7.2916666666666671E-2</v>
      </c>
    </row>
    <row r="93" spans="5:6" x14ac:dyDescent="0.3">
      <c r="E93" s="28">
        <v>6.31944444444444E-2</v>
      </c>
      <c r="F93" s="30">
        <f t="shared" si="1"/>
        <v>7.2916666666666671E-2</v>
      </c>
    </row>
    <row r="94" spans="5:6" x14ac:dyDescent="0.3">
      <c r="E94" s="28">
        <v>6.3888888888888898E-2</v>
      </c>
      <c r="F94" s="30">
        <f t="shared" si="1"/>
        <v>7.2916666666666671E-2</v>
      </c>
    </row>
    <row r="95" spans="5:6" x14ac:dyDescent="0.3">
      <c r="E95" s="28">
        <v>6.4583333333333298E-2</v>
      </c>
      <c r="F95" s="30">
        <f t="shared" si="1"/>
        <v>7.2916666666666671E-2</v>
      </c>
    </row>
    <row r="96" spans="5:6" x14ac:dyDescent="0.3">
      <c r="E96" s="28">
        <v>6.5277777777777796E-2</v>
      </c>
      <c r="F96" s="30">
        <f t="shared" si="1"/>
        <v>7.2916666666666671E-2</v>
      </c>
    </row>
    <row r="97" spans="5:6" x14ac:dyDescent="0.3">
      <c r="E97" s="28">
        <v>6.5972222222222196E-2</v>
      </c>
      <c r="F97" s="30">
        <f t="shared" si="1"/>
        <v>7.2916666666666671E-2</v>
      </c>
    </row>
    <row r="98" spans="5:6" x14ac:dyDescent="0.3">
      <c r="E98" s="28">
        <v>6.6666666666666693E-2</v>
      </c>
      <c r="F98" s="30">
        <f t="shared" si="1"/>
        <v>7.2916666666666671E-2</v>
      </c>
    </row>
    <row r="99" spans="5:6" x14ac:dyDescent="0.3">
      <c r="E99" s="28">
        <v>6.7361111111111094E-2</v>
      </c>
      <c r="F99" s="30">
        <f t="shared" si="1"/>
        <v>7.2916666666666671E-2</v>
      </c>
    </row>
    <row r="100" spans="5:6" x14ac:dyDescent="0.3">
      <c r="E100" s="28">
        <v>6.8055555555555605E-2</v>
      </c>
      <c r="F100" s="30">
        <f t="shared" si="1"/>
        <v>7.2916666666666671E-2</v>
      </c>
    </row>
    <row r="101" spans="5:6" x14ac:dyDescent="0.3">
      <c r="E101" s="28">
        <v>6.8750000000000006E-2</v>
      </c>
      <c r="F101" s="30">
        <f t="shared" si="1"/>
        <v>7.2916666666666671E-2</v>
      </c>
    </row>
    <row r="102" spans="5:6" x14ac:dyDescent="0.3">
      <c r="E102" s="28">
        <v>6.9444444444444406E-2</v>
      </c>
      <c r="F102" s="30">
        <f t="shared" si="1"/>
        <v>7.2916666666666671E-2</v>
      </c>
    </row>
    <row r="103" spans="5:6" x14ac:dyDescent="0.3">
      <c r="E103" s="28">
        <v>7.0138888888888903E-2</v>
      </c>
      <c r="F103" s="30">
        <f t="shared" si="1"/>
        <v>7.2916666666666671E-2</v>
      </c>
    </row>
    <row r="104" spans="5:6" x14ac:dyDescent="0.3">
      <c r="E104" s="28">
        <v>7.0833333333333304E-2</v>
      </c>
      <c r="F104" s="30">
        <f t="shared" si="1"/>
        <v>7.2916666666666671E-2</v>
      </c>
    </row>
    <row r="105" spans="5:6" x14ac:dyDescent="0.3">
      <c r="E105" s="28">
        <v>7.1527777777777801E-2</v>
      </c>
      <c r="F105" s="30">
        <f t="shared" si="1"/>
        <v>7.2916666666666671E-2</v>
      </c>
    </row>
    <row r="106" spans="5:6" x14ac:dyDescent="0.3">
      <c r="E106" s="28">
        <v>7.2222222222222202E-2</v>
      </c>
      <c r="F106" s="30">
        <f t="shared" si="1"/>
        <v>7.2916666666666671E-2</v>
      </c>
    </row>
    <row r="107" spans="5:6" x14ac:dyDescent="0.3">
      <c r="E107" s="28">
        <v>7.2916666666666699E-2</v>
      </c>
      <c r="F107" s="30">
        <f t="shared" si="1"/>
        <v>8.3333333333333329E-2</v>
      </c>
    </row>
    <row r="108" spans="5:6" x14ac:dyDescent="0.3">
      <c r="E108" s="28">
        <v>7.3611111111111099E-2</v>
      </c>
      <c r="F108" s="30">
        <f t="shared" si="1"/>
        <v>8.3333333333333329E-2</v>
      </c>
    </row>
    <row r="109" spans="5:6" x14ac:dyDescent="0.3">
      <c r="E109" s="28">
        <v>7.4305555555555597E-2</v>
      </c>
      <c r="F109" s="30">
        <f t="shared" si="1"/>
        <v>8.3333333333333329E-2</v>
      </c>
    </row>
    <row r="110" spans="5:6" x14ac:dyDescent="0.3">
      <c r="E110" s="28">
        <v>7.4999999999999997E-2</v>
      </c>
      <c r="F110" s="30">
        <f t="shared" si="1"/>
        <v>8.3333333333333329E-2</v>
      </c>
    </row>
    <row r="111" spans="5:6" x14ac:dyDescent="0.3">
      <c r="E111" s="28">
        <v>7.5694444444444495E-2</v>
      </c>
      <c r="F111" s="30">
        <f t="shared" si="1"/>
        <v>8.3333333333333329E-2</v>
      </c>
    </row>
    <row r="112" spans="5:6" x14ac:dyDescent="0.3">
      <c r="E112" s="28">
        <v>7.6388888888888895E-2</v>
      </c>
      <c r="F112" s="30">
        <f t="shared" si="1"/>
        <v>8.3333333333333329E-2</v>
      </c>
    </row>
    <row r="113" spans="5:6" x14ac:dyDescent="0.3">
      <c r="E113" s="28">
        <v>7.7083333333333295E-2</v>
      </c>
      <c r="F113" s="30">
        <f t="shared" si="1"/>
        <v>8.3333333333333329E-2</v>
      </c>
    </row>
    <row r="114" spans="5:6" x14ac:dyDescent="0.3">
      <c r="E114" s="28">
        <v>7.7777777777777807E-2</v>
      </c>
      <c r="F114" s="30">
        <f t="shared" si="1"/>
        <v>8.3333333333333329E-2</v>
      </c>
    </row>
    <row r="115" spans="5:6" x14ac:dyDescent="0.3">
      <c r="E115" s="28">
        <v>7.8472222222222193E-2</v>
      </c>
      <c r="F115" s="30">
        <f t="shared" si="1"/>
        <v>8.3333333333333329E-2</v>
      </c>
    </row>
    <row r="116" spans="5:6" x14ac:dyDescent="0.3">
      <c r="E116" s="28">
        <v>7.9166666666666705E-2</v>
      </c>
      <c r="F116" s="30">
        <f t="shared" si="1"/>
        <v>8.3333333333333329E-2</v>
      </c>
    </row>
    <row r="117" spans="5:6" x14ac:dyDescent="0.3">
      <c r="E117" s="28">
        <v>7.9861111111111105E-2</v>
      </c>
      <c r="F117" s="30">
        <f t="shared" si="1"/>
        <v>8.3333333333333329E-2</v>
      </c>
    </row>
    <row r="118" spans="5:6" x14ac:dyDescent="0.3">
      <c r="E118" s="28">
        <v>8.0555555555555602E-2</v>
      </c>
      <c r="F118" s="30">
        <f t="shared" si="1"/>
        <v>8.3333333333333329E-2</v>
      </c>
    </row>
    <row r="119" spans="5:6" x14ac:dyDescent="0.3">
      <c r="E119" s="28">
        <v>8.1250000000000003E-2</v>
      </c>
      <c r="F119" s="30">
        <f t="shared" si="1"/>
        <v>8.3333333333333329E-2</v>
      </c>
    </row>
    <row r="120" spans="5:6" x14ac:dyDescent="0.3">
      <c r="E120" s="28">
        <v>8.1944444444444403E-2</v>
      </c>
      <c r="F120" s="30">
        <f t="shared" si="1"/>
        <v>8.3333333333333329E-2</v>
      </c>
    </row>
    <row r="121" spans="5:6" x14ac:dyDescent="0.3">
      <c r="E121" s="28">
        <v>8.2638888888888901E-2</v>
      </c>
      <c r="F121" s="30">
        <f t="shared" si="1"/>
        <v>8.3333333333333329E-2</v>
      </c>
    </row>
    <row r="122" spans="5:6" x14ac:dyDescent="0.3">
      <c r="E122" s="28">
        <v>8.3333333333333301E-2</v>
      </c>
      <c r="F122" s="30">
        <f t="shared" si="1"/>
        <v>9.375E-2</v>
      </c>
    </row>
    <row r="123" spans="5:6" x14ac:dyDescent="0.3">
      <c r="E123" s="28">
        <v>8.4027777777777798E-2</v>
      </c>
      <c r="F123" s="30">
        <f t="shared" si="1"/>
        <v>9.375E-2</v>
      </c>
    </row>
    <row r="124" spans="5:6" x14ac:dyDescent="0.3">
      <c r="E124" s="28">
        <v>8.4722222222222199E-2</v>
      </c>
      <c r="F124" s="30">
        <f t="shared" si="1"/>
        <v>9.375E-2</v>
      </c>
    </row>
    <row r="125" spans="5:6" x14ac:dyDescent="0.3">
      <c r="E125" s="28">
        <v>8.5416666666666696E-2</v>
      </c>
      <c r="F125" s="30">
        <f t="shared" si="1"/>
        <v>9.375E-2</v>
      </c>
    </row>
    <row r="126" spans="5:6" x14ac:dyDescent="0.3">
      <c r="E126" s="28">
        <v>8.6111111111111097E-2</v>
      </c>
      <c r="F126" s="30">
        <f t="shared" si="1"/>
        <v>9.375E-2</v>
      </c>
    </row>
    <row r="127" spans="5:6" x14ac:dyDescent="0.3">
      <c r="E127" s="28">
        <v>8.6805555555555594E-2</v>
      </c>
      <c r="F127" s="30">
        <f t="shared" si="1"/>
        <v>9.375E-2</v>
      </c>
    </row>
    <row r="128" spans="5:6" x14ac:dyDescent="0.3">
      <c r="E128" s="28">
        <v>8.7499999999999994E-2</v>
      </c>
      <c r="F128" s="30">
        <f t="shared" si="1"/>
        <v>9.375E-2</v>
      </c>
    </row>
    <row r="129" spans="5:6" x14ac:dyDescent="0.3">
      <c r="E129" s="28">
        <v>8.8194444444444506E-2</v>
      </c>
      <c r="F129" s="30">
        <f t="shared" si="1"/>
        <v>9.375E-2</v>
      </c>
    </row>
    <row r="130" spans="5:6" x14ac:dyDescent="0.3">
      <c r="E130" s="28">
        <v>8.8888888888888906E-2</v>
      </c>
      <c r="F130" s="30">
        <f t="shared" si="1"/>
        <v>9.375E-2</v>
      </c>
    </row>
    <row r="131" spans="5:6" x14ac:dyDescent="0.3">
      <c r="E131" s="28">
        <v>8.9583333333333307E-2</v>
      </c>
      <c r="F131" s="30">
        <f t="shared" ref="F131:F194" si="2">ROUNDUP(E131*4*24+1/60/24,0)/4/24</f>
        <v>9.375E-2</v>
      </c>
    </row>
    <row r="132" spans="5:6" x14ac:dyDescent="0.3">
      <c r="E132" s="28">
        <v>9.0277777777777804E-2</v>
      </c>
      <c r="F132" s="30">
        <f t="shared" si="2"/>
        <v>9.375E-2</v>
      </c>
    </row>
    <row r="133" spans="5:6" x14ac:dyDescent="0.3">
      <c r="E133" s="28">
        <v>9.0972222222222204E-2</v>
      </c>
      <c r="F133" s="30">
        <f t="shared" si="2"/>
        <v>9.375E-2</v>
      </c>
    </row>
    <row r="134" spans="5:6" x14ac:dyDescent="0.3">
      <c r="E134" s="28">
        <v>9.1666666666666702E-2</v>
      </c>
      <c r="F134" s="30">
        <f t="shared" si="2"/>
        <v>9.375E-2</v>
      </c>
    </row>
    <row r="135" spans="5:6" x14ac:dyDescent="0.3">
      <c r="E135" s="28">
        <v>9.2361111111111102E-2</v>
      </c>
      <c r="F135" s="30">
        <f t="shared" si="2"/>
        <v>9.375E-2</v>
      </c>
    </row>
    <row r="136" spans="5:6" x14ac:dyDescent="0.3">
      <c r="E136" s="28">
        <v>9.30555555555556E-2</v>
      </c>
      <c r="F136" s="30">
        <f t="shared" si="2"/>
        <v>9.375E-2</v>
      </c>
    </row>
    <row r="137" spans="5:6" x14ac:dyDescent="0.3">
      <c r="E137" s="28">
        <v>9.375E-2</v>
      </c>
      <c r="F137" s="30">
        <f t="shared" si="2"/>
        <v>0.10416666666666667</v>
      </c>
    </row>
    <row r="138" spans="5:6" x14ac:dyDescent="0.3">
      <c r="E138" s="28">
        <v>9.44444444444444E-2</v>
      </c>
      <c r="F138" s="30">
        <f t="shared" si="2"/>
        <v>0.10416666666666667</v>
      </c>
    </row>
    <row r="139" spans="5:6" x14ac:dyDescent="0.3">
      <c r="E139" s="28">
        <v>9.5138888888888898E-2</v>
      </c>
      <c r="F139" s="30">
        <f t="shared" si="2"/>
        <v>0.10416666666666667</v>
      </c>
    </row>
    <row r="140" spans="5:6" x14ac:dyDescent="0.3">
      <c r="E140" s="28">
        <v>9.5833333333333298E-2</v>
      </c>
      <c r="F140" s="30">
        <f t="shared" si="2"/>
        <v>0.10416666666666667</v>
      </c>
    </row>
    <row r="141" spans="5:6" x14ac:dyDescent="0.3">
      <c r="E141" s="28">
        <v>9.6527777777777796E-2</v>
      </c>
      <c r="F141" s="30">
        <f t="shared" si="2"/>
        <v>0.10416666666666667</v>
      </c>
    </row>
    <row r="142" spans="5:6" x14ac:dyDescent="0.3">
      <c r="E142" s="28">
        <v>9.7222222222222196E-2</v>
      </c>
      <c r="F142" s="30">
        <f t="shared" si="2"/>
        <v>0.10416666666666667</v>
      </c>
    </row>
    <row r="143" spans="5:6" x14ac:dyDescent="0.3">
      <c r="E143" s="28">
        <v>9.7916666666666693E-2</v>
      </c>
      <c r="F143" s="30">
        <f t="shared" si="2"/>
        <v>0.10416666666666667</v>
      </c>
    </row>
    <row r="144" spans="5:6" x14ac:dyDescent="0.3">
      <c r="E144" s="28">
        <v>9.8611111111111094E-2</v>
      </c>
      <c r="F144" s="30">
        <f t="shared" si="2"/>
        <v>0.10416666666666667</v>
      </c>
    </row>
    <row r="145" spans="5:6" x14ac:dyDescent="0.3">
      <c r="E145" s="28">
        <v>9.9305555555555605E-2</v>
      </c>
      <c r="F145" s="30">
        <f t="shared" si="2"/>
        <v>0.10416666666666667</v>
      </c>
    </row>
    <row r="146" spans="5:6" x14ac:dyDescent="0.3">
      <c r="E146" s="28">
        <v>0.1</v>
      </c>
      <c r="F146" s="30">
        <f t="shared" si="2"/>
        <v>0.10416666666666667</v>
      </c>
    </row>
    <row r="147" spans="5:6" x14ac:dyDescent="0.3">
      <c r="E147" s="28">
        <v>0.100694444444444</v>
      </c>
      <c r="F147" s="30">
        <f t="shared" si="2"/>
        <v>0.10416666666666667</v>
      </c>
    </row>
    <row r="148" spans="5:6" x14ac:dyDescent="0.3">
      <c r="E148" s="28">
        <v>0.101388888888889</v>
      </c>
      <c r="F148" s="30">
        <f t="shared" si="2"/>
        <v>0.10416666666666667</v>
      </c>
    </row>
    <row r="149" spans="5:6" x14ac:dyDescent="0.3">
      <c r="E149" s="28">
        <v>0.102083333333333</v>
      </c>
      <c r="F149" s="30">
        <f t="shared" si="2"/>
        <v>0.10416666666666667</v>
      </c>
    </row>
    <row r="150" spans="5:6" x14ac:dyDescent="0.3">
      <c r="E150" s="28">
        <v>0.102777777777778</v>
      </c>
      <c r="F150" s="30">
        <f t="shared" si="2"/>
        <v>0.10416666666666667</v>
      </c>
    </row>
    <row r="151" spans="5:6" x14ac:dyDescent="0.3">
      <c r="E151" s="28">
        <v>0.10347222222222199</v>
      </c>
      <c r="F151" s="30">
        <f t="shared" si="2"/>
        <v>0.10416666666666667</v>
      </c>
    </row>
    <row r="152" spans="5:6" x14ac:dyDescent="0.3">
      <c r="E152" s="28">
        <v>0.104166666666667</v>
      </c>
      <c r="F152" s="30">
        <f t="shared" si="2"/>
        <v>0.11458333333333333</v>
      </c>
    </row>
    <row r="153" spans="5:6" x14ac:dyDescent="0.3">
      <c r="E153" s="28">
        <v>0.104861111111111</v>
      </c>
      <c r="F153" s="30">
        <f t="shared" si="2"/>
        <v>0.11458333333333333</v>
      </c>
    </row>
    <row r="154" spans="5:6" x14ac:dyDescent="0.3">
      <c r="E154" s="28">
        <v>0.105555555555556</v>
      </c>
      <c r="F154" s="30">
        <f t="shared" si="2"/>
        <v>0.11458333333333333</v>
      </c>
    </row>
    <row r="155" spans="5:6" x14ac:dyDescent="0.3">
      <c r="E155" s="28">
        <v>0.10625</v>
      </c>
      <c r="F155" s="30">
        <f t="shared" si="2"/>
        <v>0.11458333333333333</v>
      </c>
    </row>
    <row r="156" spans="5:6" x14ac:dyDescent="0.3">
      <c r="E156" s="28">
        <v>0.106944444444444</v>
      </c>
      <c r="F156" s="30">
        <f t="shared" si="2"/>
        <v>0.11458333333333333</v>
      </c>
    </row>
    <row r="157" spans="5:6" x14ac:dyDescent="0.3">
      <c r="E157" s="28">
        <v>0.10763888888888901</v>
      </c>
      <c r="F157" s="30">
        <f t="shared" si="2"/>
        <v>0.11458333333333333</v>
      </c>
    </row>
    <row r="158" spans="5:6" x14ac:dyDescent="0.3">
      <c r="E158" s="28">
        <v>0.108333333333333</v>
      </c>
      <c r="F158" s="30">
        <f t="shared" si="2"/>
        <v>0.11458333333333333</v>
      </c>
    </row>
    <row r="159" spans="5:6" x14ac:dyDescent="0.3">
      <c r="E159" s="28">
        <v>0.109027777777778</v>
      </c>
      <c r="F159" s="30">
        <f t="shared" si="2"/>
        <v>0.11458333333333333</v>
      </c>
    </row>
    <row r="160" spans="5:6" x14ac:dyDescent="0.3">
      <c r="E160" s="28">
        <v>0.109722222222222</v>
      </c>
      <c r="F160" s="30">
        <f t="shared" si="2"/>
        <v>0.11458333333333333</v>
      </c>
    </row>
    <row r="161" spans="5:6" x14ac:dyDescent="0.3">
      <c r="E161" s="28">
        <v>0.110416666666667</v>
      </c>
      <c r="F161" s="30">
        <f t="shared" si="2"/>
        <v>0.11458333333333333</v>
      </c>
    </row>
    <row r="162" spans="5:6" x14ac:dyDescent="0.3">
      <c r="E162" s="28">
        <v>0.11111111111111099</v>
      </c>
      <c r="F162" s="30">
        <f t="shared" si="2"/>
        <v>0.11458333333333333</v>
      </c>
    </row>
    <row r="163" spans="5:6" x14ac:dyDescent="0.3">
      <c r="E163" s="28">
        <v>0.111805555555556</v>
      </c>
      <c r="F163" s="30">
        <f t="shared" si="2"/>
        <v>0.11458333333333333</v>
      </c>
    </row>
    <row r="164" spans="5:6" x14ac:dyDescent="0.3">
      <c r="E164" s="28">
        <v>0.1125</v>
      </c>
      <c r="F164" s="30">
        <f t="shared" si="2"/>
        <v>0.11458333333333333</v>
      </c>
    </row>
    <row r="165" spans="5:6" x14ac:dyDescent="0.3">
      <c r="E165" s="28">
        <v>0.113194444444444</v>
      </c>
      <c r="F165" s="30">
        <f t="shared" si="2"/>
        <v>0.11458333333333333</v>
      </c>
    </row>
    <row r="166" spans="5:6" x14ac:dyDescent="0.3">
      <c r="E166" s="28">
        <v>0.113888888888889</v>
      </c>
      <c r="F166" s="30">
        <f t="shared" si="2"/>
        <v>0.11458333333333333</v>
      </c>
    </row>
    <row r="167" spans="5:6" x14ac:dyDescent="0.3">
      <c r="E167" s="28">
        <v>0.114583333333333</v>
      </c>
      <c r="F167" s="30">
        <f t="shared" si="2"/>
        <v>0.125</v>
      </c>
    </row>
    <row r="168" spans="5:6" x14ac:dyDescent="0.3">
      <c r="E168" s="28">
        <v>0.11527777777777801</v>
      </c>
      <c r="F168" s="30">
        <f t="shared" si="2"/>
        <v>0.125</v>
      </c>
    </row>
    <row r="169" spans="5:6" x14ac:dyDescent="0.3">
      <c r="E169" s="28">
        <v>0.115972222222222</v>
      </c>
      <c r="F169" s="30">
        <f t="shared" si="2"/>
        <v>0.125</v>
      </c>
    </row>
    <row r="170" spans="5:6" x14ac:dyDescent="0.3">
      <c r="E170" s="28">
        <v>0.116666666666667</v>
      </c>
      <c r="F170" s="30">
        <f t="shared" si="2"/>
        <v>0.125</v>
      </c>
    </row>
    <row r="171" spans="5:6" x14ac:dyDescent="0.3">
      <c r="E171" s="28">
        <v>0.117361111111111</v>
      </c>
      <c r="F171" s="30">
        <f t="shared" si="2"/>
        <v>0.125</v>
      </c>
    </row>
    <row r="172" spans="5:6" x14ac:dyDescent="0.3">
      <c r="E172" s="28">
        <v>0.118055555555556</v>
      </c>
      <c r="F172" s="30">
        <f t="shared" si="2"/>
        <v>0.125</v>
      </c>
    </row>
    <row r="173" spans="5:6" x14ac:dyDescent="0.3">
      <c r="E173" s="28">
        <v>0.11874999999999999</v>
      </c>
      <c r="F173" s="30">
        <f t="shared" si="2"/>
        <v>0.125</v>
      </c>
    </row>
    <row r="174" spans="5:6" x14ac:dyDescent="0.3">
      <c r="E174" s="28">
        <v>0.11944444444444401</v>
      </c>
      <c r="F174" s="30">
        <f t="shared" si="2"/>
        <v>0.125</v>
      </c>
    </row>
    <row r="175" spans="5:6" x14ac:dyDescent="0.3">
      <c r="E175" s="28">
        <v>0.120138888888889</v>
      </c>
      <c r="F175" s="30">
        <f t="shared" si="2"/>
        <v>0.125</v>
      </c>
    </row>
    <row r="176" spans="5:6" x14ac:dyDescent="0.3">
      <c r="E176" s="28">
        <v>0.120833333333333</v>
      </c>
      <c r="F176" s="30">
        <f t="shared" si="2"/>
        <v>0.125</v>
      </c>
    </row>
    <row r="177" spans="5:6" x14ac:dyDescent="0.3">
      <c r="E177" s="28">
        <v>0.121527777777778</v>
      </c>
      <c r="F177" s="30">
        <f t="shared" si="2"/>
        <v>0.125</v>
      </c>
    </row>
    <row r="178" spans="5:6" x14ac:dyDescent="0.3">
      <c r="E178" s="28">
        <v>0.122222222222222</v>
      </c>
      <c r="F178" s="30">
        <f t="shared" si="2"/>
        <v>0.125</v>
      </c>
    </row>
    <row r="179" spans="5:6" x14ac:dyDescent="0.3">
      <c r="E179" s="28">
        <v>0.12291666666666699</v>
      </c>
      <c r="F179" s="30">
        <f t="shared" si="2"/>
        <v>0.125</v>
      </c>
    </row>
    <row r="180" spans="5:6" x14ac:dyDescent="0.3">
      <c r="E180" s="28">
        <v>0.12361111111111101</v>
      </c>
      <c r="F180" s="30">
        <f t="shared" si="2"/>
        <v>0.125</v>
      </c>
    </row>
    <row r="181" spans="5:6" x14ac:dyDescent="0.3">
      <c r="E181" s="28">
        <v>0.124305555555556</v>
      </c>
      <c r="F181" s="30">
        <f t="shared" si="2"/>
        <v>0.125</v>
      </c>
    </row>
    <row r="182" spans="5:6" x14ac:dyDescent="0.3">
      <c r="E182" s="28">
        <v>0.125</v>
      </c>
      <c r="F182" s="30">
        <f t="shared" si="2"/>
        <v>0.13541666666666666</v>
      </c>
    </row>
    <row r="183" spans="5:6" x14ac:dyDescent="0.3">
      <c r="E183" s="28">
        <v>0.125694444444444</v>
      </c>
      <c r="F183" s="30">
        <f t="shared" si="2"/>
        <v>0.13541666666666666</v>
      </c>
    </row>
    <row r="184" spans="5:6" x14ac:dyDescent="0.3">
      <c r="E184" s="28">
        <v>0.12638888888888899</v>
      </c>
      <c r="F184" s="30">
        <f t="shared" si="2"/>
        <v>0.13541666666666666</v>
      </c>
    </row>
    <row r="185" spans="5:6" x14ac:dyDescent="0.3">
      <c r="E185" s="28">
        <v>0.12708333333333299</v>
      </c>
      <c r="F185" s="30">
        <f t="shared" si="2"/>
        <v>0.13541666666666666</v>
      </c>
    </row>
    <row r="186" spans="5:6" x14ac:dyDescent="0.3">
      <c r="E186" s="28">
        <v>0.12777777777777799</v>
      </c>
      <c r="F186" s="30">
        <f t="shared" si="2"/>
        <v>0.13541666666666666</v>
      </c>
    </row>
    <row r="187" spans="5:6" x14ac:dyDescent="0.3">
      <c r="E187" s="28">
        <v>0.12847222222222199</v>
      </c>
      <c r="F187" s="30">
        <f t="shared" si="2"/>
        <v>0.13541666666666666</v>
      </c>
    </row>
    <row r="188" spans="5:6" x14ac:dyDescent="0.3">
      <c r="E188" s="28">
        <v>0.12916666666666701</v>
      </c>
      <c r="F188" s="30">
        <f t="shared" si="2"/>
        <v>0.13541666666666666</v>
      </c>
    </row>
    <row r="189" spans="5:6" x14ac:dyDescent="0.3">
      <c r="E189" s="28">
        <v>0.12986111111111101</v>
      </c>
      <c r="F189" s="30">
        <f t="shared" si="2"/>
        <v>0.13541666666666666</v>
      </c>
    </row>
    <row r="190" spans="5:6" x14ac:dyDescent="0.3">
      <c r="E190" s="28">
        <v>0.13055555555555601</v>
      </c>
      <c r="F190" s="30">
        <f t="shared" si="2"/>
        <v>0.13541666666666666</v>
      </c>
    </row>
    <row r="191" spans="5:6" x14ac:dyDescent="0.3">
      <c r="E191" s="28">
        <v>0.13125000000000001</v>
      </c>
      <c r="F191" s="30">
        <f t="shared" si="2"/>
        <v>0.13541666666666666</v>
      </c>
    </row>
    <row r="192" spans="5:6" x14ac:dyDescent="0.3">
      <c r="E192" s="28">
        <v>0.131944444444444</v>
      </c>
      <c r="F192" s="30">
        <f t="shared" si="2"/>
        <v>0.13541666666666666</v>
      </c>
    </row>
    <row r="193" spans="5:6" x14ac:dyDescent="0.3">
      <c r="E193" s="28">
        <v>0.132638888888889</v>
      </c>
      <c r="F193" s="30">
        <f t="shared" si="2"/>
        <v>0.13541666666666666</v>
      </c>
    </row>
    <row r="194" spans="5:6" x14ac:dyDescent="0.3">
      <c r="E194" s="28">
        <v>0.133333333333333</v>
      </c>
      <c r="F194" s="30">
        <f t="shared" si="2"/>
        <v>0.13541666666666666</v>
      </c>
    </row>
    <row r="195" spans="5:6" x14ac:dyDescent="0.3">
      <c r="E195" s="28">
        <v>0.134027777777778</v>
      </c>
      <c r="F195" s="30">
        <f t="shared" ref="F195:F258" si="3">ROUNDUP(E195*4*24+1/60/24,0)/4/24</f>
        <v>0.13541666666666666</v>
      </c>
    </row>
    <row r="196" spans="5:6" x14ac:dyDescent="0.3">
      <c r="E196" s="28">
        <v>0.13472222222222199</v>
      </c>
      <c r="F196" s="30">
        <f t="shared" si="3"/>
        <v>0.13541666666666666</v>
      </c>
    </row>
    <row r="197" spans="5:6" x14ac:dyDescent="0.3">
      <c r="E197" s="28">
        <v>0.13541666666666699</v>
      </c>
      <c r="F197" s="30">
        <f t="shared" si="3"/>
        <v>0.14583333333333334</v>
      </c>
    </row>
    <row r="198" spans="5:6" x14ac:dyDescent="0.3">
      <c r="E198" s="28">
        <v>0.13611111111111099</v>
      </c>
      <c r="F198" s="30">
        <f t="shared" si="3"/>
        <v>0.14583333333333334</v>
      </c>
    </row>
    <row r="199" spans="5:6" x14ac:dyDescent="0.3">
      <c r="E199" s="28">
        <v>0.13680555555555601</v>
      </c>
      <c r="F199" s="30">
        <f t="shared" si="3"/>
        <v>0.14583333333333334</v>
      </c>
    </row>
    <row r="200" spans="5:6" x14ac:dyDescent="0.3">
      <c r="E200" s="28">
        <v>0.13750000000000001</v>
      </c>
      <c r="F200" s="30">
        <f t="shared" si="3"/>
        <v>0.14583333333333334</v>
      </c>
    </row>
    <row r="201" spans="5:6" x14ac:dyDescent="0.3">
      <c r="E201" s="28">
        <v>0.13819444444444401</v>
      </c>
      <c r="F201" s="30">
        <f t="shared" si="3"/>
        <v>0.14583333333333334</v>
      </c>
    </row>
    <row r="202" spans="5:6" x14ac:dyDescent="0.3">
      <c r="E202" s="28">
        <v>0.13888888888888901</v>
      </c>
      <c r="F202" s="30">
        <f t="shared" si="3"/>
        <v>0.14583333333333334</v>
      </c>
    </row>
    <row r="203" spans="5:6" x14ac:dyDescent="0.3">
      <c r="E203" s="28">
        <v>0.139583333333333</v>
      </c>
      <c r="F203" s="30">
        <f t="shared" si="3"/>
        <v>0.14583333333333334</v>
      </c>
    </row>
    <row r="204" spans="5:6" x14ac:dyDescent="0.3">
      <c r="E204" s="28">
        <v>0.140277777777778</v>
      </c>
      <c r="F204" s="30">
        <f t="shared" si="3"/>
        <v>0.14583333333333334</v>
      </c>
    </row>
    <row r="205" spans="5:6" x14ac:dyDescent="0.3">
      <c r="E205" s="28">
        <v>0.140972222222222</v>
      </c>
      <c r="F205" s="30">
        <f t="shared" si="3"/>
        <v>0.14583333333333334</v>
      </c>
    </row>
    <row r="206" spans="5:6" x14ac:dyDescent="0.3">
      <c r="E206" s="28">
        <v>0.141666666666667</v>
      </c>
      <c r="F206" s="30">
        <f t="shared" si="3"/>
        <v>0.14583333333333334</v>
      </c>
    </row>
    <row r="207" spans="5:6" x14ac:dyDescent="0.3">
      <c r="E207" s="28">
        <v>0.14236111111111099</v>
      </c>
      <c r="F207" s="30">
        <f t="shared" si="3"/>
        <v>0.14583333333333334</v>
      </c>
    </row>
    <row r="208" spans="5:6" x14ac:dyDescent="0.3">
      <c r="E208" s="28">
        <v>0.14305555555555599</v>
      </c>
      <c r="F208" s="30">
        <f t="shared" si="3"/>
        <v>0.14583333333333334</v>
      </c>
    </row>
    <row r="209" spans="5:6" x14ac:dyDescent="0.3">
      <c r="E209" s="28">
        <v>0.14374999999999999</v>
      </c>
      <c r="F209" s="30">
        <f t="shared" si="3"/>
        <v>0.14583333333333334</v>
      </c>
    </row>
    <row r="210" spans="5:6" x14ac:dyDescent="0.3">
      <c r="E210" s="28">
        <v>0.14444444444444399</v>
      </c>
      <c r="F210" s="30">
        <f t="shared" si="3"/>
        <v>0.14583333333333334</v>
      </c>
    </row>
    <row r="211" spans="5:6" x14ac:dyDescent="0.3">
      <c r="E211" s="28">
        <v>0.14513888888888901</v>
      </c>
      <c r="F211" s="30">
        <f t="shared" si="3"/>
        <v>0.14583333333333334</v>
      </c>
    </row>
    <row r="212" spans="5:6" x14ac:dyDescent="0.3">
      <c r="E212" s="28">
        <v>0.14583333333333301</v>
      </c>
      <c r="F212" s="30">
        <f t="shared" si="3"/>
        <v>0.15625</v>
      </c>
    </row>
    <row r="213" spans="5:6" x14ac:dyDescent="0.3">
      <c r="E213" s="28">
        <v>0.14652777777777801</v>
      </c>
      <c r="F213" s="30">
        <f t="shared" si="3"/>
        <v>0.15625</v>
      </c>
    </row>
    <row r="214" spans="5:6" x14ac:dyDescent="0.3">
      <c r="E214" s="28">
        <v>0.147222222222222</v>
      </c>
      <c r="F214" s="30">
        <f t="shared" si="3"/>
        <v>0.15625</v>
      </c>
    </row>
    <row r="215" spans="5:6" x14ac:dyDescent="0.3">
      <c r="E215" s="28">
        <v>0.147916666666667</v>
      </c>
      <c r="F215" s="30">
        <f t="shared" si="3"/>
        <v>0.15625</v>
      </c>
    </row>
    <row r="216" spans="5:6" x14ac:dyDescent="0.3">
      <c r="E216" s="28">
        <v>0.148611111111111</v>
      </c>
      <c r="F216" s="30">
        <f t="shared" si="3"/>
        <v>0.15625</v>
      </c>
    </row>
    <row r="217" spans="5:6" x14ac:dyDescent="0.3">
      <c r="E217" s="28">
        <v>0.149305555555556</v>
      </c>
      <c r="F217" s="30">
        <f t="shared" si="3"/>
        <v>0.15625</v>
      </c>
    </row>
    <row r="218" spans="5:6" x14ac:dyDescent="0.3">
      <c r="E218" s="28">
        <v>0.15</v>
      </c>
      <c r="F218" s="30">
        <f t="shared" si="3"/>
        <v>0.15625</v>
      </c>
    </row>
    <row r="219" spans="5:6" x14ac:dyDescent="0.3">
      <c r="E219" s="28">
        <v>0.15069444444444399</v>
      </c>
      <c r="F219" s="30">
        <f t="shared" si="3"/>
        <v>0.15625</v>
      </c>
    </row>
    <row r="220" spans="5:6" x14ac:dyDescent="0.3">
      <c r="E220" s="28">
        <v>0.15138888888888899</v>
      </c>
      <c r="F220" s="30">
        <f t="shared" si="3"/>
        <v>0.15625</v>
      </c>
    </row>
    <row r="221" spans="5:6" x14ac:dyDescent="0.3">
      <c r="E221" s="28">
        <v>0.15208333333333299</v>
      </c>
      <c r="F221" s="30">
        <f t="shared" si="3"/>
        <v>0.15625</v>
      </c>
    </row>
    <row r="222" spans="5:6" x14ac:dyDescent="0.3">
      <c r="E222" s="28">
        <v>0.15277777777777801</v>
      </c>
      <c r="F222" s="30">
        <f t="shared" si="3"/>
        <v>0.15625</v>
      </c>
    </row>
    <row r="223" spans="5:6" x14ac:dyDescent="0.3">
      <c r="E223" s="28">
        <v>0.15347222222222201</v>
      </c>
      <c r="F223" s="30">
        <f t="shared" si="3"/>
        <v>0.15625</v>
      </c>
    </row>
    <row r="224" spans="5:6" x14ac:dyDescent="0.3">
      <c r="E224" s="28">
        <v>0.15416666666666701</v>
      </c>
      <c r="F224" s="30">
        <f t="shared" si="3"/>
        <v>0.15625</v>
      </c>
    </row>
    <row r="225" spans="5:6" x14ac:dyDescent="0.3">
      <c r="E225" s="28">
        <v>0.15486111111111101</v>
      </c>
      <c r="F225" s="30">
        <f t="shared" si="3"/>
        <v>0.15625</v>
      </c>
    </row>
    <row r="226" spans="5:6" x14ac:dyDescent="0.3">
      <c r="E226" s="28">
        <v>0.155555555555556</v>
      </c>
      <c r="F226" s="30">
        <f t="shared" si="3"/>
        <v>0.15625</v>
      </c>
    </row>
    <row r="227" spans="5:6" x14ac:dyDescent="0.3">
      <c r="E227" s="28">
        <v>0.15625</v>
      </c>
      <c r="F227" s="30">
        <f t="shared" si="3"/>
        <v>0.16666666666666666</v>
      </c>
    </row>
    <row r="228" spans="5:6" x14ac:dyDescent="0.3">
      <c r="E228" s="28">
        <v>0.156944444444444</v>
      </c>
      <c r="F228" s="30">
        <f t="shared" si="3"/>
        <v>0.16666666666666666</v>
      </c>
    </row>
    <row r="229" spans="5:6" x14ac:dyDescent="0.3">
      <c r="E229" s="28">
        <v>0.15763888888888899</v>
      </c>
      <c r="F229" s="30">
        <f t="shared" si="3"/>
        <v>0.16666666666666666</v>
      </c>
    </row>
    <row r="230" spans="5:6" x14ac:dyDescent="0.3">
      <c r="E230" s="28">
        <v>0.15833333333333299</v>
      </c>
      <c r="F230" s="30">
        <f t="shared" si="3"/>
        <v>0.16666666666666666</v>
      </c>
    </row>
    <row r="231" spans="5:6" x14ac:dyDescent="0.3">
      <c r="E231" s="28">
        <v>0.15902777777777799</v>
      </c>
      <c r="F231" s="30">
        <f t="shared" si="3"/>
        <v>0.16666666666666666</v>
      </c>
    </row>
    <row r="232" spans="5:6" x14ac:dyDescent="0.3">
      <c r="E232" s="28">
        <v>0.15972222222222199</v>
      </c>
      <c r="F232" s="30">
        <f t="shared" si="3"/>
        <v>0.16666666666666666</v>
      </c>
    </row>
    <row r="233" spans="5:6" x14ac:dyDescent="0.3">
      <c r="E233" s="28">
        <v>0.16041666666666701</v>
      </c>
      <c r="F233" s="30">
        <f t="shared" si="3"/>
        <v>0.16666666666666666</v>
      </c>
    </row>
    <row r="234" spans="5:6" x14ac:dyDescent="0.3">
      <c r="E234" s="28">
        <v>0.16111111111111101</v>
      </c>
      <c r="F234" s="30">
        <f t="shared" si="3"/>
        <v>0.16666666666666666</v>
      </c>
    </row>
    <row r="235" spans="5:6" x14ac:dyDescent="0.3">
      <c r="E235" s="28">
        <v>0.16180555555555601</v>
      </c>
      <c r="F235" s="30">
        <f t="shared" si="3"/>
        <v>0.16666666666666666</v>
      </c>
    </row>
    <row r="236" spans="5:6" x14ac:dyDescent="0.3">
      <c r="E236" s="28">
        <v>0.16250000000000001</v>
      </c>
      <c r="F236" s="30">
        <f t="shared" si="3"/>
        <v>0.16666666666666666</v>
      </c>
    </row>
    <row r="237" spans="5:6" x14ac:dyDescent="0.3">
      <c r="E237" s="28">
        <v>0.163194444444444</v>
      </c>
      <c r="F237" s="30">
        <f t="shared" si="3"/>
        <v>0.16666666666666666</v>
      </c>
    </row>
    <row r="238" spans="5:6" x14ac:dyDescent="0.3">
      <c r="E238" s="28">
        <v>0.163888888888889</v>
      </c>
      <c r="F238" s="30">
        <f t="shared" si="3"/>
        <v>0.16666666666666666</v>
      </c>
    </row>
    <row r="239" spans="5:6" x14ac:dyDescent="0.3">
      <c r="E239" s="28">
        <v>0.164583333333333</v>
      </c>
      <c r="F239" s="30">
        <f t="shared" si="3"/>
        <v>0.16666666666666666</v>
      </c>
    </row>
    <row r="240" spans="5:6" x14ac:dyDescent="0.3">
      <c r="E240" s="28">
        <v>0.165277777777778</v>
      </c>
      <c r="F240" s="30">
        <f t="shared" si="3"/>
        <v>0.16666666666666666</v>
      </c>
    </row>
    <row r="241" spans="5:6" x14ac:dyDescent="0.3">
      <c r="E241" s="28">
        <v>0.16597222222222199</v>
      </c>
      <c r="F241" s="30">
        <f t="shared" si="3"/>
        <v>0.16666666666666666</v>
      </c>
    </row>
    <row r="242" spans="5:6" x14ac:dyDescent="0.3">
      <c r="E242" s="28">
        <v>0.16666666666666699</v>
      </c>
      <c r="F242" s="30">
        <f t="shared" si="3"/>
        <v>0.17708333333333334</v>
      </c>
    </row>
    <row r="243" spans="5:6" x14ac:dyDescent="0.3">
      <c r="E243" s="28">
        <v>0.16736111111111099</v>
      </c>
      <c r="F243" s="30">
        <f t="shared" si="3"/>
        <v>0.17708333333333334</v>
      </c>
    </row>
    <row r="244" spans="5:6" x14ac:dyDescent="0.3">
      <c r="E244" s="28">
        <v>0.16805555555555601</v>
      </c>
      <c r="F244" s="30">
        <f t="shared" si="3"/>
        <v>0.17708333333333334</v>
      </c>
    </row>
    <row r="245" spans="5:6" x14ac:dyDescent="0.3">
      <c r="E245" s="28">
        <v>0.16875000000000001</v>
      </c>
      <c r="F245" s="30">
        <f t="shared" si="3"/>
        <v>0.17708333333333334</v>
      </c>
    </row>
    <row r="246" spans="5:6" x14ac:dyDescent="0.3">
      <c r="E246" s="28">
        <v>0.16944444444444401</v>
      </c>
      <c r="F246" s="30">
        <f t="shared" si="3"/>
        <v>0.17708333333333334</v>
      </c>
    </row>
    <row r="247" spans="5:6" x14ac:dyDescent="0.3">
      <c r="E247" s="28">
        <v>0.17013888888888901</v>
      </c>
      <c r="F247" s="30">
        <f t="shared" si="3"/>
        <v>0.17708333333333334</v>
      </c>
    </row>
    <row r="248" spans="5:6" x14ac:dyDescent="0.3">
      <c r="E248" s="28">
        <v>0.170833333333333</v>
      </c>
      <c r="F248" s="30">
        <f t="shared" si="3"/>
        <v>0.17708333333333334</v>
      </c>
    </row>
    <row r="249" spans="5:6" x14ac:dyDescent="0.3">
      <c r="E249" s="28">
        <v>0.171527777777778</v>
      </c>
      <c r="F249" s="30">
        <f t="shared" si="3"/>
        <v>0.17708333333333334</v>
      </c>
    </row>
    <row r="250" spans="5:6" x14ac:dyDescent="0.3">
      <c r="E250" s="28">
        <v>0.172222222222222</v>
      </c>
      <c r="F250" s="30">
        <f t="shared" si="3"/>
        <v>0.17708333333333334</v>
      </c>
    </row>
    <row r="251" spans="5:6" x14ac:dyDescent="0.3">
      <c r="E251" s="28">
        <v>0.172916666666667</v>
      </c>
      <c r="F251" s="30">
        <f t="shared" si="3"/>
        <v>0.17708333333333334</v>
      </c>
    </row>
    <row r="252" spans="5:6" x14ac:dyDescent="0.3">
      <c r="E252" s="28">
        <v>0.17361111111111099</v>
      </c>
      <c r="F252" s="30">
        <f t="shared" si="3"/>
        <v>0.17708333333333334</v>
      </c>
    </row>
    <row r="253" spans="5:6" x14ac:dyDescent="0.3">
      <c r="E253" s="28">
        <v>0.17430555555555599</v>
      </c>
      <c r="F253" s="30">
        <f t="shared" si="3"/>
        <v>0.17708333333333334</v>
      </c>
    </row>
    <row r="254" spans="5:6" x14ac:dyDescent="0.3">
      <c r="E254" s="28">
        <v>0.17499999999999999</v>
      </c>
      <c r="F254" s="30">
        <f t="shared" si="3"/>
        <v>0.17708333333333334</v>
      </c>
    </row>
    <row r="255" spans="5:6" x14ac:dyDescent="0.3">
      <c r="E255" s="28">
        <v>0.17569444444444399</v>
      </c>
      <c r="F255" s="30">
        <f t="shared" si="3"/>
        <v>0.17708333333333334</v>
      </c>
    </row>
    <row r="256" spans="5:6" x14ac:dyDescent="0.3">
      <c r="E256" s="28">
        <v>0.17638888888888901</v>
      </c>
      <c r="F256" s="30">
        <f t="shared" si="3"/>
        <v>0.17708333333333334</v>
      </c>
    </row>
    <row r="257" spans="5:6" x14ac:dyDescent="0.3">
      <c r="E257" s="28">
        <v>0.17708333333333301</v>
      </c>
      <c r="F257" s="30">
        <f t="shared" si="3"/>
        <v>0.1875</v>
      </c>
    </row>
    <row r="258" spans="5:6" x14ac:dyDescent="0.3">
      <c r="E258" s="28">
        <v>0.17777777777777801</v>
      </c>
      <c r="F258" s="30">
        <f t="shared" si="3"/>
        <v>0.1875</v>
      </c>
    </row>
    <row r="259" spans="5:6" x14ac:dyDescent="0.3">
      <c r="E259" s="28">
        <v>0.178472222222222</v>
      </c>
      <c r="F259" s="30">
        <f t="shared" ref="F259:F322" si="4">ROUNDUP(E259*4*24+1/60/24,0)/4/24</f>
        <v>0.1875</v>
      </c>
    </row>
    <row r="260" spans="5:6" x14ac:dyDescent="0.3">
      <c r="E260" s="28">
        <v>0.179166666666667</v>
      </c>
      <c r="F260" s="30">
        <f t="shared" si="4"/>
        <v>0.1875</v>
      </c>
    </row>
    <row r="261" spans="5:6" x14ac:dyDescent="0.3">
      <c r="E261" s="28">
        <v>0.179861111111111</v>
      </c>
      <c r="F261" s="30">
        <f t="shared" si="4"/>
        <v>0.1875</v>
      </c>
    </row>
    <row r="262" spans="5:6" x14ac:dyDescent="0.3">
      <c r="E262" s="28">
        <v>0.180555555555556</v>
      </c>
      <c r="F262" s="30">
        <f t="shared" si="4"/>
        <v>0.1875</v>
      </c>
    </row>
    <row r="263" spans="5:6" x14ac:dyDescent="0.3">
      <c r="E263" s="28">
        <v>0.18124999999999999</v>
      </c>
      <c r="F263" s="30">
        <f t="shared" si="4"/>
        <v>0.1875</v>
      </c>
    </row>
    <row r="264" spans="5:6" x14ac:dyDescent="0.3">
      <c r="E264" s="28">
        <v>0.18194444444444399</v>
      </c>
      <c r="F264" s="30">
        <f t="shared" si="4"/>
        <v>0.1875</v>
      </c>
    </row>
    <row r="265" spans="5:6" x14ac:dyDescent="0.3">
      <c r="E265" s="28">
        <v>0.18263888888888899</v>
      </c>
      <c r="F265" s="30">
        <f t="shared" si="4"/>
        <v>0.1875</v>
      </c>
    </row>
    <row r="266" spans="5:6" x14ac:dyDescent="0.3">
      <c r="E266" s="28">
        <v>0.18333333333333299</v>
      </c>
      <c r="F266" s="30">
        <f t="shared" si="4"/>
        <v>0.1875</v>
      </c>
    </row>
    <row r="267" spans="5:6" x14ac:dyDescent="0.3">
      <c r="E267" s="28">
        <v>0.18402777777777801</v>
      </c>
      <c r="F267" s="30">
        <f t="shared" si="4"/>
        <v>0.1875</v>
      </c>
    </row>
    <row r="268" spans="5:6" x14ac:dyDescent="0.3">
      <c r="E268" s="28">
        <v>0.18472222222222201</v>
      </c>
      <c r="F268" s="30">
        <f t="shared" si="4"/>
        <v>0.1875</v>
      </c>
    </row>
    <row r="269" spans="5:6" x14ac:dyDescent="0.3">
      <c r="E269" s="28">
        <v>0.18541666666666701</v>
      </c>
      <c r="F269" s="30">
        <f t="shared" si="4"/>
        <v>0.1875</v>
      </c>
    </row>
    <row r="270" spans="5:6" x14ac:dyDescent="0.3">
      <c r="E270" s="28">
        <v>0.18611111111111101</v>
      </c>
      <c r="F270" s="30">
        <f t="shared" si="4"/>
        <v>0.1875</v>
      </c>
    </row>
    <row r="271" spans="5:6" x14ac:dyDescent="0.3">
      <c r="E271" s="28">
        <v>0.186805555555556</v>
      </c>
      <c r="F271" s="30">
        <f t="shared" si="4"/>
        <v>0.1875</v>
      </c>
    </row>
    <row r="272" spans="5:6" x14ac:dyDescent="0.3">
      <c r="E272" s="28">
        <v>0.1875</v>
      </c>
      <c r="F272" s="30">
        <f t="shared" si="4"/>
        <v>0.19791666666666666</v>
      </c>
    </row>
    <row r="273" spans="5:6" x14ac:dyDescent="0.3">
      <c r="E273" s="28">
        <v>0.188194444444444</v>
      </c>
      <c r="F273" s="30">
        <f t="shared" si="4"/>
        <v>0.19791666666666666</v>
      </c>
    </row>
    <row r="274" spans="5:6" x14ac:dyDescent="0.3">
      <c r="E274" s="28">
        <v>0.18888888888888899</v>
      </c>
      <c r="F274" s="30">
        <f t="shared" si="4"/>
        <v>0.19791666666666666</v>
      </c>
    </row>
    <row r="275" spans="5:6" x14ac:dyDescent="0.3">
      <c r="E275" s="28">
        <v>0.18958333333333299</v>
      </c>
      <c r="F275" s="30">
        <f t="shared" si="4"/>
        <v>0.19791666666666666</v>
      </c>
    </row>
    <row r="276" spans="5:6" x14ac:dyDescent="0.3">
      <c r="E276" s="28">
        <v>0.19027777777777799</v>
      </c>
      <c r="F276" s="30">
        <f t="shared" si="4"/>
        <v>0.19791666666666666</v>
      </c>
    </row>
    <row r="277" spans="5:6" x14ac:dyDescent="0.3">
      <c r="E277" s="28">
        <v>0.19097222222222199</v>
      </c>
      <c r="F277" s="30">
        <f t="shared" si="4"/>
        <v>0.19791666666666666</v>
      </c>
    </row>
    <row r="278" spans="5:6" x14ac:dyDescent="0.3">
      <c r="E278" s="28">
        <v>0.19166666666666701</v>
      </c>
      <c r="F278" s="30">
        <f t="shared" si="4"/>
        <v>0.19791666666666666</v>
      </c>
    </row>
    <row r="279" spans="5:6" x14ac:dyDescent="0.3">
      <c r="E279" s="28">
        <v>0.19236111111111101</v>
      </c>
      <c r="F279" s="30">
        <f t="shared" si="4"/>
        <v>0.19791666666666666</v>
      </c>
    </row>
    <row r="280" spans="5:6" x14ac:dyDescent="0.3">
      <c r="E280" s="28">
        <v>0.19305555555555601</v>
      </c>
      <c r="F280" s="30">
        <f t="shared" si="4"/>
        <v>0.19791666666666666</v>
      </c>
    </row>
    <row r="281" spans="5:6" x14ac:dyDescent="0.3">
      <c r="E281" s="28">
        <v>0.19375000000000001</v>
      </c>
      <c r="F281" s="30">
        <f t="shared" si="4"/>
        <v>0.19791666666666666</v>
      </c>
    </row>
    <row r="282" spans="5:6" x14ac:dyDescent="0.3">
      <c r="E282" s="28">
        <v>0.194444444444444</v>
      </c>
      <c r="F282" s="30">
        <f t="shared" si="4"/>
        <v>0.19791666666666666</v>
      </c>
    </row>
    <row r="283" spans="5:6" x14ac:dyDescent="0.3">
      <c r="E283" s="28">
        <v>0.195138888888889</v>
      </c>
      <c r="F283" s="30">
        <f t="shared" si="4"/>
        <v>0.19791666666666666</v>
      </c>
    </row>
    <row r="284" spans="5:6" x14ac:dyDescent="0.3">
      <c r="E284" s="28">
        <v>0.195833333333333</v>
      </c>
      <c r="F284" s="30">
        <f t="shared" si="4"/>
        <v>0.19791666666666666</v>
      </c>
    </row>
    <row r="285" spans="5:6" x14ac:dyDescent="0.3">
      <c r="E285" s="28">
        <v>0.196527777777778</v>
      </c>
      <c r="F285" s="30">
        <f t="shared" si="4"/>
        <v>0.19791666666666666</v>
      </c>
    </row>
    <row r="286" spans="5:6" x14ac:dyDescent="0.3">
      <c r="E286" s="28">
        <v>0.19722222222222199</v>
      </c>
      <c r="F286" s="30">
        <f t="shared" si="4"/>
        <v>0.19791666666666666</v>
      </c>
    </row>
    <row r="287" spans="5:6" x14ac:dyDescent="0.3">
      <c r="E287" s="28">
        <v>0.19791666666666699</v>
      </c>
      <c r="F287" s="30">
        <f t="shared" si="4"/>
        <v>0.20833333333333334</v>
      </c>
    </row>
    <row r="288" spans="5:6" x14ac:dyDescent="0.3">
      <c r="E288" s="28">
        <v>0.19861111111111099</v>
      </c>
      <c r="F288" s="30">
        <f t="shared" si="4"/>
        <v>0.20833333333333334</v>
      </c>
    </row>
    <row r="289" spans="5:6" x14ac:dyDescent="0.3">
      <c r="E289" s="28">
        <v>0.19930555555555601</v>
      </c>
      <c r="F289" s="30">
        <f t="shared" si="4"/>
        <v>0.20833333333333334</v>
      </c>
    </row>
    <row r="290" spans="5:6" x14ac:dyDescent="0.3">
      <c r="E290" s="28">
        <v>0.2</v>
      </c>
      <c r="F290" s="30">
        <f t="shared" si="4"/>
        <v>0.20833333333333334</v>
      </c>
    </row>
    <row r="291" spans="5:6" x14ac:dyDescent="0.3">
      <c r="E291" s="28">
        <v>0.20069444444444401</v>
      </c>
      <c r="F291" s="30">
        <f t="shared" si="4"/>
        <v>0.20833333333333334</v>
      </c>
    </row>
    <row r="292" spans="5:6" x14ac:dyDescent="0.3">
      <c r="E292" s="28">
        <v>0.20138888888888901</v>
      </c>
      <c r="F292" s="30">
        <f t="shared" si="4"/>
        <v>0.20833333333333334</v>
      </c>
    </row>
    <row r="293" spans="5:6" x14ac:dyDescent="0.3">
      <c r="E293" s="28">
        <v>0.202083333333333</v>
      </c>
      <c r="F293" s="30">
        <f t="shared" si="4"/>
        <v>0.20833333333333334</v>
      </c>
    </row>
    <row r="294" spans="5:6" x14ac:dyDescent="0.3">
      <c r="E294" s="28">
        <v>0.202777777777778</v>
      </c>
      <c r="F294" s="30">
        <f t="shared" si="4"/>
        <v>0.20833333333333334</v>
      </c>
    </row>
    <row r="295" spans="5:6" x14ac:dyDescent="0.3">
      <c r="E295" s="28">
        <v>0.203472222222222</v>
      </c>
      <c r="F295" s="30">
        <f t="shared" si="4"/>
        <v>0.20833333333333334</v>
      </c>
    </row>
    <row r="296" spans="5:6" x14ac:dyDescent="0.3">
      <c r="E296" s="28">
        <v>0.204166666666667</v>
      </c>
      <c r="F296" s="30">
        <f t="shared" si="4"/>
        <v>0.20833333333333334</v>
      </c>
    </row>
    <row r="297" spans="5:6" x14ac:dyDescent="0.3">
      <c r="E297" s="28">
        <v>0.20486111111111099</v>
      </c>
      <c r="F297" s="30">
        <f t="shared" si="4"/>
        <v>0.20833333333333334</v>
      </c>
    </row>
    <row r="298" spans="5:6" x14ac:dyDescent="0.3">
      <c r="E298" s="28">
        <v>0.20555555555555599</v>
      </c>
      <c r="F298" s="30">
        <f t="shared" si="4"/>
        <v>0.20833333333333334</v>
      </c>
    </row>
    <row r="299" spans="5:6" x14ac:dyDescent="0.3">
      <c r="E299" s="28">
        <v>0.20624999999999999</v>
      </c>
      <c r="F299" s="30">
        <f t="shared" si="4"/>
        <v>0.20833333333333334</v>
      </c>
    </row>
    <row r="300" spans="5:6" x14ac:dyDescent="0.3">
      <c r="E300" s="28">
        <v>0.20694444444444399</v>
      </c>
      <c r="F300" s="30">
        <f t="shared" si="4"/>
        <v>0.20833333333333334</v>
      </c>
    </row>
    <row r="301" spans="5:6" x14ac:dyDescent="0.3">
      <c r="E301" s="28">
        <v>0.20763888888888901</v>
      </c>
      <c r="F301" s="30">
        <f t="shared" si="4"/>
        <v>0.20833333333333334</v>
      </c>
    </row>
    <row r="302" spans="5:6" x14ac:dyDescent="0.3">
      <c r="E302" s="28">
        <v>0.20833333333333301</v>
      </c>
      <c r="F302" s="30">
        <f t="shared" si="4"/>
        <v>0.21875</v>
      </c>
    </row>
    <row r="303" spans="5:6" x14ac:dyDescent="0.3">
      <c r="E303" s="28">
        <v>0.20902777777777801</v>
      </c>
      <c r="F303" s="30">
        <f t="shared" si="4"/>
        <v>0.21875</v>
      </c>
    </row>
    <row r="304" spans="5:6" x14ac:dyDescent="0.3">
      <c r="E304" s="28">
        <v>0.209722222222222</v>
      </c>
      <c r="F304" s="30">
        <f t="shared" si="4"/>
        <v>0.21875</v>
      </c>
    </row>
    <row r="305" spans="5:6" x14ac:dyDescent="0.3">
      <c r="E305" s="28">
        <v>0.210416666666667</v>
      </c>
      <c r="F305" s="30">
        <f t="shared" si="4"/>
        <v>0.21875</v>
      </c>
    </row>
    <row r="306" spans="5:6" x14ac:dyDescent="0.3">
      <c r="E306" s="28">
        <v>0.211111111111111</v>
      </c>
      <c r="F306" s="30">
        <f t="shared" si="4"/>
        <v>0.21875</v>
      </c>
    </row>
    <row r="307" spans="5:6" x14ac:dyDescent="0.3">
      <c r="E307" s="28">
        <v>0.211805555555556</v>
      </c>
      <c r="F307" s="30">
        <f t="shared" si="4"/>
        <v>0.21875</v>
      </c>
    </row>
    <row r="308" spans="5:6" x14ac:dyDescent="0.3">
      <c r="E308" s="28">
        <v>0.21249999999999999</v>
      </c>
      <c r="F308" s="30">
        <f t="shared" si="4"/>
        <v>0.21875</v>
      </c>
    </row>
    <row r="309" spans="5:6" x14ac:dyDescent="0.3">
      <c r="E309" s="28">
        <v>0.21319444444444399</v>
      </c>
      <c r="F309" s="30">
        <f t="shared" si="4"/>
        <v>0.21875</v>
      </c>
    </row>
    <row r="310" spans="5:6" x14ac:dyDescent="0.3">
      <c r="E310" s="28">
        <v>0.21388888888888899</v>
      </c>
      <c r="F310" s="30">
        <f t="shared" si="4"/>
        <v>0.21875</v>
      </c>
    </row>
    <row r="311" spans="5:6" x14ac:dyDescent="0.3">
      <c r="E311" s="28">
        <v>0.21458333333333299</v>
      </c>
      <c r="F311" s="30">
        <f t="shared" si="4"/>
        <v>0.21875</v>
      </c>
    </row>
    <row r="312" spans="5:6" x14ac:dyDescent="0.3">
      <c r="E312" s="28">
        <v>0.21527777777777801</v>
      </c>
      <c r="F312" s="30">
        <f t="shared" si="4"/>
        <v>0.21875</v>
      </c>
    </row>
    <row r="313" spans="5:6" x14ac:dyDescent="0.3">
      <c r="E313" s="28">
        <v>0.21597222222222201</v>
      </c>
      <c r="F313" s="30">
        <f t="shared" si="4"/>
        <v>0.21875</v>
      </c>
    </row>
    <row r="314" spans="5:6" x14ac:dyDescent="0.3">
      <c r="E314" s="28">
        <v>0.21666666666666701</v>
      </c>
      <c r="F314" s="30">
        <f t="shared" si="4"/>
        <v>0.21875</v>
      </c>
    </row>
    <row r="315" spans="5:6" x14ac:dyDescent="0.3">
      <c r="E315" s="28">
        <v>0.21736111111111101</v>
      </c>
      <c r="F315" s="30">
        <f t="shared" si="4"/>
        <v>0.21875</v>
      </c>
    </row>
    <row r="316" spans="5:6" x14ac:dyDescent="0.3">
      <c r="E316" s="28">
        <v>0.218055555555556</v>
      </c>
      <c r="F316" s="30">
        <f t="shared" si="4"/>
        <v>0.21875</v>
      </c>
    </row>
    <row r="317" spans="5:6" x14ac:dyDescent="0.3">
      <c r="E317" s="28">
        <v>0.21875</v>
      </c>
      <c r="F317" s="30">
        <f t="shared" si="4"/>
        <v>0.22916666666666666</v>
      </c>
    </row>
    <row r="318" spans="5:6" x14ac:dyDescent="0.3">
      <c r="E318" s="28">
        <v>0.219444444444444</v>
      </c>
      <c r="F318" s="30">
        <f t="shared" si="4"/>
        <v>0.22916666666666666</v>
      </c>
    </row>
    <row r="319" spans="5:6" x14ac:dyDescent="0.3">
      <c r="E319" s="28">
        <v>0.22013888888888899</v>
      </c>
      <c r="F319" s="30">
        <f t="shared" si="4"/>
        <v>0.22916666666666666</v>
      </c>
    </row>
    <row r="320" spans="5:6" x14ac:dyDescent="0.3">
      <c r="E320" s="28">
        <v>0.22083333333333299</v>
      </c>
      <c r="F320" s="30">
        <f t="shared" si="4"/>
        <v>0.22916666666666666</v>
      </c>
    </row>
    <row r="321" spans="5:6" x14ac:dyDescent="0.3">
      <c r="E321" s="28">
        <v>0.22152777777777799</v>
      </c>
      <c r="F321" s="30">
        <f t="shared" si="4"/>
        <v>0.22916666666666666</v>
      </c>
    </row>
    <row r="322" spans="5:6" x14ac:dyDescent="0.3">
      <c r="E322" s="28">
        <v>0.22222222222222199</v>
      </c>
      <c r="F322" s="30">
        <f t="shared" si="4"/>
        <v>0.22916666666666666</v>
      </c>
    </row>
    <row r="323" spans="5:6" x14ac:dyDescent="0.3">
      <c r="E323" s="28">
        <v>0.22291666666666701</v>
      </c>
      <c r="F323" s="30">
        <f t="shared" ref="F323:F386" si="5">ROUNDUP(E323*4*24+1/60/24,0)/4/24</f>
        <v>0.22916666666666666</v>
      </c>
    </row>
    <row r="324" spans="5:6" x14ac:dyDescent="0.3">
      <c r="E324" s="28">
        <v>0.22361111111111101</v>
      </c>
      <c r="F324" s="30">
        <f t="shared" si="5"/>
        <v>0.22916666666666666</v>
      </c>
    </row>
    <row r="325" spans="5:6" x14ac:dyDescent="0.3">
      <c r="E325" s="28">
        <v>0.22430555555555601</v>
      </c>
      <c r="F325" s="30">
        <f t="shared" si="5"/>
        <v>0.22916666666666666</v>
      </c>
    </row>
    <row r="326" spans="5:6" x14ac:dyDescent="0.3">
      <c r="E326" s="28">
        <v>0.22500000000000001</v>
      </c>
      <c r="F326" s="30">
        <f t="shared" si="5"/>
        <v>0.22916666666666666</v>
      </c>
    </row>
    <row r="327" spans="5:6" x14ac:dyDescent="0.3">
      <c r="E327" s="28">
        <v>0.225694444444444</v>
      </c>
      <c r="F327" s="30">
        <f t="shared" si="5"/>
        <v>0.22916666666666666</v>
      </c>
    </row>
    <row r="328" spans="5:6" x14ac:dyDescent="0.3">
      <c r="E328" s="28">
        <v>0.226388888888889</v>
      </c>
      <c r="F328" s="30">
        <f t="shared" si="5"/>
        <v>0.22916666666666666</v>
      </c>
    </row>
    <row r="329" spans="5:6" x14ac:dyDescent="0.3">
      <c r="E329" s="28">
        <v>0.227083333333333</v>
      </c>
      <c r="F329" s="30">
        <f t="shared" si="5"/>
        <v>0.22916666666666666</v>
      </c>
    </row>
    <row r="330" spans="5:6" x14ac:dyDescent="0.3">
      <c r="E330" s="28">
        <v>0.227777777777778</v>
      </c>
      <c r="F330" s="30">
        <f t="shared" si="5"/>
        <v>0.22916666666666666</v>
      </c>
    </row>
    <row r="331" spans="5:6" x14ac:dyDescent="0.3">
      <c r="E331" s="28">
        <v>0.22847222222222199</v>
      </c>
      <c r="F331" s="30">
        <f t="shared" si="5"/>
        <v>0.22916666666666666</v>
      </c>
    </row>
    <row r="332" spans="5:6" x14ac:dyDescent="0.3">
      <c r="E332" s="28">
        <v>0.22916666666666699</v>
      </c>
      <c r="F332" s="30">
        <f t="shared" si="5"/>
        <v>0.23958333333333334</v>
      </c>
    </row>
    <row r="333" spans="5:6" x14ac:dyDescent="0.3">
      <c r="E333" s="28">
        <v>0.22986111111111099</v>
      </c>
      <c r="F333" s="30">
        <f t="shared" si="5"/>
        <v>0.23958333333333334</v>
      </c>
    </row>
    <row r="334" spans="5:6" x14ac:dyDescent="0.3">
      <c r="E334" s="28">
        <v>0.23055555555555601</v>
      </c>
      <c r="F334" s="30">
        <f t="shared" si="5"/>
        <v>0.23958333333333334</v>
      </c>
    </row>
    <row r="335" spans="5:6" x14ac:dyDescent="0.3">
      <c r="E335" s="28">
        <v>0.23125000000000001</v>
      </c>
      <c r="F335" s="30">
        <f t="shared" si="5"/>
        <v>0.23958333333333334</v>
      </c>
    </row>
    <row r="336" spans="5:6" x14ac:dyDescent="0.3">
      <c r="E336" s="28">
        <v>0.23194444444444401</v>
      </c>
      <c r="F336" s="30">
        <f t="shared" si="5"/>
        <v>0.23958333333333334</v>
      </c>
    </row>
    <row r="337" spans="5:6" x14ac:dyDescent="0.3">
      <c r="E337" s="28">
        <v>0.23263888888888901</v>
      </c>
      <c r="F337" s="30">
        <f t="shared" si="5"/>
        <v>0.23958333333333334</v>
      </c>
    </row>
    <row r="338" spans="5:6" x14ac:dyDescent="0.3">
      <c r="E338" s="28">
        <v>0.233333333333333</v>
      </c>
      <c r="F338" s="30">
        <f t="shared" si="5"/>
        <v>0.23958333333333334</v>
      </c>
    </row>
    <row r="339" spans="5:6" x14ac:dyDescent="0.3">
      <c r="E339" s="28">
        <v>0.234027777777778</v>
      </c>
      <c r="F339" s="30">
        <f t="shared" si="5"/>
        <v>0.23958333333333334</v>
      </c>
    </row>
    <row r="340" spans="5:6" x14ac:dyDescent="0.3">
      <c r="E340" s="28">
        <v>0.234722222222222</v>
      </c>
      <c r="F340" s="30">
        <f t="shared" si="5"/>
        <v>0.23958333333333334</v>
      </c>
    </row>
    <row r="341" spans="5:6" x14ac:dyDescent="0.3">
      <c r="E341" s="28">
        <v>0.235416666666667</v>
      </c>
      <c r="F341" s="30">
        <f t="shared" si="5"/>
        <v>0.23958333333333334</v>
      </c>
    </row>
    <row r="342" spans="5:6" x14ac:dyDescent="0.3">
      <c r="E342" s="28">
        <v>0.23611111111111099</v>
      </c>
      <c r="F342" s="30">
        <f t="shared" si="5"/>
        <v>0.23958333333333334</v>
      </c>
    </row>
    <row r="343" spans="5:6" x14ac:dyDescent="0.3">
      <c r="E343" s="28">
        <v>0.23680555555555599</v>
      </c>
      <c r="F343" s="30">
        <f t="shared" si="5"/>
        <v>0.23958333333333334</v>
      </c>
    </row>
    <row r="344" spans="5:6" x14ac:dyDescent="0.3">
      <c r="E344" s="28">
        <v>0.23749999999999999</v>
      </c>
      <c r="F344" s="30">
        <f t="shared" si="5"/>
        <v>0.23958333333333334</v>
      </c>
    </row>
    <row r="345" spans="5:6" x14ac:dyDescent="0.3">
      <c r="E345" s="28">
        <v>0.23819444444444399</v>
      </c>
      <c r="F345" s="30">
        <f t="shared" si="5"/>
        <v>0.23958333333333334</v>
      </c>
    </row>
    <row r="346" spans="5:6" x14ac:dyDescent="0.3">
      <c r="E346" s="28">
        <v>0.23888888888888901</v>
      </c>
      <c r="F346" s="30">
        <f t="shared" si="5"/>
        <v>0.23958333333333334</v>
      </c>
    </row>
    <row r="347" spans="5:6" x14ac:dyDescent="0.3">
      <c r="E347" s="28">
        <v>0.23958333333333301</v>
      </c>
      <c r="F347" s="30">
        <f t="shared" si="5"/>
        <v>0.25</v>
      </c>
    </row>
    <row r="348" spans="5:6" x14ac:dyDescent="0.3">
      <c r="E348" s="28">
        <v>0.24027777777777801</v>
      </c>
      <c r="F348" s="30">
        <f t="shared" si="5"/>
        <v>0.25</v>
      </c>
    </row>
    <row r="349" spans="5:6" x14ac:dyDescent="0.3">
      <c r="E349" s="28">
        <v>0.240972222222222</v>
      </c>
      <c r="F349" s="30">
        <f t="shared" si="5"/>
        <v>0.25</v>
      </c>
    </row>
    <row r="350" spans="5:6" x14ac:dyDescent="0.3">
      <c r="E350" s="28">
        <v>0.241666666666667</v>
      </c>
      <c r="F350" s="30">
        <f t="shared" si="5"/>
        <v>0.25</v>
      </c>
    </row>
    <row r="351" spans="5:6" x14ac:dyDescent="0.3">
      <c r="E351" s="28">
        <v>0.242361111111111</v>
      </c>
      <c r="F351" s="30">
        <f t="shared" si="5"/>
        <v>0.25</v>
      </c>
    </row>
    <row r="352" spans="5:6" x14ac:dyDescent="0.3">
      <c r="E352" s="28">
        <v>0.243055555555556</v>
      </c>
      <c r="F352" s="30">
        <f t="shared" si="5"/>
        <v>0.25</v>
      </c>
    </row>
    <row r="353" spans="5:6" x14ac:dyDescent="0.3">
      <c r="E353" s="28">
        <v>0.24374999999999999</v>
      </c>
      <c r="F353" s="30">
        <f t="shared" si="5"/>
        <v>0.25</v>
      </c>
    </row>
    <row r="354" spans="5:6" x14ac:dyDescent="0.3">
      <c r="E354" s="28">
        <v>0.24444444444444399</v>
      </c>
      <c r="F354" s="30">
        <f t="shared" si="5"/>
        <v>0.25</v>
      </c>
    </row>
    <row r="355" spans="5:6" x14ac:dyDescent="0.3">
      <c r="E355" s="28">
        <v>0.24513888888888899</v>
      </c>
      <c r="F355" s="30">
        <f t="shared" si="5"/>
        <v>0.25</v>
      </c>
    </row>
    <row r="356" spans="5:6" x14ac:dyDescent="0.3">
      <c r="E356" s="28">
        <v>0.24583333333333299</v>
      </c>
      <c r="F356" s="30">
        <f t="shared" si="5"/>
        <v>0.25</v>
      </c>
    </row>
    <row r="357" spans="5:6" x14ac:dyDescent="0.3">
      <c r="E357" s="28">
        <v>0.24652777777777801</v>
      </c>
      <c r="F357" s="30">
        <f t="shared" si="5"/>
        <v>0.25</v>
      </c>
    </row>
    <row r="358" spans="5:6" x14ac:dyDescent="0.3">
      <c r="E358" s="28">
        <v>0.24722222222222201</v>
      </c>
      <c r="F358" s="30">
        <f t="shared" si="5"/>
        <v>0.25</v>
      </c>
    </row>
    <row r="359" spans="5:6" x14ac:dyDescent="0.3">
      <c r="E359" s="28">
        <v>0.24791666666666701</v>
      </c>
      <c r="F359" s="30">
        <f t="shared" si="5"/>
        <v>0.25</v>
      </c>
    </row>
    <row r="360" spans="5:6" x14ac:dyDescent="0.3">
      <c r="E360" s="28">
        <v>0.24861111111111101</v>
      </c>
      <c r="F360" s="30">
        <f t="shared" si="5"/>
        <v>0.25</v>
      </c>
    </row>
    <row r="361" spans="5:6" x14ac:dyDescent="0.3">
      <c r="E361" s="28">
        <v>0.249305555555556</v>
      </c>
      <c r="F361" s="30">
        <f t="shared" si="5"/>
        <v>0.25</v>
      </c>
    </row>
    <row r="362" spans="5:6" x14ac:dyDescent="0.3">
      <c r="E362" s="28">
        <v>0.25</v>
      </c>
      <c r="F362" s="30">
        <f t="shared" si="5"/>
        <v>0.26041666666666669</v>
      </c>
    </row>
    <row r="363" spans="5:6" x14ac:dyDescent="0.3">
      <c r="E363" s="28">
        <v>0.250694444444444</v>
      </c>
      <c r="F363" s="30">
        <f t="shared" si="5"/>
        <v>0.26041666666666669</v>
      </c>
    </row>
    <row r="364" spans="5:6" x14ac:dyDescent="0.3">
      <c r="E364" s="28">
        <v>0.25138888888888899</v>
      </c>
      <c r="F364" s="30">
        <f t="shared" si="5"/>
        <v>0.26041666666666669</v>
      </c>
    </row>
    <row r="365" spans="5:6" x14ac:dyDescent="0.3">
      <c r="E365" s="28">
        <v>0.25208333333333299</v>
      </c>
      <c r="F365" s="30">
        <f t="shared" si="5"/>
        <v>0.26041666666666669</v>
      </c>
    </row>
    <row r="366" spans="5:6" x14ac:dyDescent="0.3">
      <c r="E366" s="28">
        <v>0.25277777777777799</v>
      </c>
      <c r="F366" s="30">
        <f t="shared" si="5"/>
        <v>0.26041666666666669</v>
      </c>
    </row>
    <row r="367" spans="5:6" x14ac:dyDescent="0.3">
      <c r="E367" s="28">
        <v>0.25347222222222199</v>
      </c>
      <c r="F367" s="30">
        <f t="shared" si="5"/>
        <v>0.26041666666666669</v>
      </c>
    </row>
    <row r="368" spans="5:6" x14ac:dyDescent="0.3">
      <c r="E368" s="28">
        <v>0.25416666666666698</v>
      </c>
      <c r="F368" s="30">
        <f t="shared" si="5"/>
        <v>0.26041666666666669</v>
      </c>
    </row>
    <row r="369" spans="5:6" x14ac:dyDescent="0.3">
      <c r="E369" s="28">
        <v>0.25486111111111098</v>
      </c>
      <c r="F369" s="30">
        <f t="shared" si="5"/>
        <v>0.26041666666666669</v>
      </c>
    </row>
    <row r="370" spans="5:6" x14ac:dyDescent="0.3">
      <c r="E370" s="28">
        <v>0.25555555555555598</v>
      </c>
      <c r="F370" s="30">
        <f t="shared" si="5"/>
        <v>0.26041666666666669</v>
      </c>
    </row>
    <row r="371" spans="5:6" x14ac:dyDescent="0.3">
      <c r="E371" s="28">
        <v>0.25624999999999998</v>
      </c>
      <c r="F371" s="30">
        <f t="shared" si="5"/>
        <v>0.26041666666666669</v>
      </c>
    </row>
    <row r="372" spans="5:6" x14ac:dyDescent="0.3">
      <c r="E372" s="28">
        <v>0.25694444444444398</v>
      </c>
      <c r="F372" s="30">
        <f t="shared" si="5"/>
        <v>0.26041666666666669</v>
      </c>
    </row>
    <row r="373" spans="5:6" x14ac:dyDescent="0.3">
      <c r="E373" s="28">
        <v>0.25763888888888897</v>
      </c>
      <c r="F373" s="30">
        <f t="shared" si="5"/>
        <v>0.26041666666666669</v>
      </c>
    </row>
    <row r="374" spans="5:6" x14ac:dyDescent="0.3">
      <c r="E374" s="28">
        <v>0.25833333333333303</v>
      </c>
      <c r="F374" s="30">
        <f t="shared" si="5"/>
        <v>0.26041666666666669</v>
      </c>
    </row>
    <row r="375" spans="5:6" x14ac:dyDescent="0.3">
      <c r="E375" s="28">
        <v>0.25902777777777802</v>
      </c>
      <c r="F375" s="30">
        <f t="shared" si="5"/>
        <v>0.26041666666666669</v>
      </c>
    </row>
    <row r="376" spans="5:6" x14ac:dyDescent="0.3">
      <c r="E376" s="28">
        <v>0.25972222222222202</v>
      </c>
      <c r="F376" s="30">
        <f t="shared" si="5"/>
        <v>0.26041666666666669</v>
      </c>
    </row>
    <row r="377" spans="5:6" x14ac:dyDescent="0.3">
      <c r="E377" s="28">
        <v>0.26041666666666702</v>
      </c>
      <c r="F377" s="30">
        <f t="shared" si="5"/>
        <v>0.27083333333333331</v>
      </c>
    </row>
    <row r="378" spans="5:6" x14ac:dyDescent="0.3">
      <c r="E378" s="28">
        <v>0.26111111111111102</v>
      </c>
      <c r="F378" s="30">
        <f t="shared" si="5"/>
        <v>0.27083333333333331</v>
      </c>
    </row>
    <row r="379" spans="5:6" x14ac:dyDescent="0.3">
      <c r="E379" s="28">
        <v>0.26180555555555601</v>
      </c>
      <c r="F379" s="30">
        <f t="shared" si="5"/>
        <v>0.27083333333333331</v>
      </c>
    </row>
    <row r="380" spans="5:6" x14ac:dyDescent="0.3">
      <c r="E380" s="28">
        <v>0.26250000000000001</v>
      </c>
      <c r="F380" s="30">
        <f t="shared" si="5"/>
        <v>0.27083333333333331</v>
      </c>
    </row>
    <row r="381" spans="5:6" x14ac:dyDescent="0.3">
      <c r="E381" s="28">
        <v>0.26319444444444401</v>
      </c>
      <c r="F381" s="30">
        <f t="shared" si="5"/>
        <v>0.27083333333333331</v>
      </c>
    </row>
    <row r="382" spans="5:6" x14ac:dyDescent="0.3">
      <c r="E382" s="28">
        <v>0.26388888888888901</v>
      </c>
      <c r="F382" s="30">
        <f t="shared" si="5"/>
        <v>0.27083333333333331</v>
      </c>
    </row>
    <row r="383" spans="5:6" x14ac:dyDescent="0.3">
      <c r="E383" s="28">
        <v>0.264583333333333</v>
      </c>
      <c r="F383" s="30">
        <f t="shared" si="5"/>
        <v>0.27083333333333331</v>
      </c>
    </row>
    <row r="384" spans="5:6" x14ac:dyDescent="0.3">
      <c r="E384" s="28">
        <v>0.265277777777778</v>
      </c>
      <c r="F384" s="30">
        <f t="shared" si="5"/>
        <v>0.27083333333333331</v>
      </c>
    </row>
    <row r="385" spans="5:6" x14ac:dyDescent="0.3">
      <c r="E385" s="28">
        <v>0.265972222222222</v>
      </c>
      <c r="F385" s="30">
        <f t="shared" si="5"/>
        <v>0.27083333333333331</v>
      </c>
    </row>
    <row r="386" spans="5:6" x14ac:dyDescent="0.3">
      <c r="E386" s="28">
        <v>0.266666666666667</v>
      </c>
      <c r="F386" s="30">
        <f t="shared" si="5"/>
        <v>0.27083333333333331</v>
      </c>
    </row>
    <row r="387" spans="5:6" x14ac:dyDescent="0.3">
      <c r="E387" s="28">
        <v>0.26736111111111099</v>
      </c>
      <c r="F387" s="30">
        <f t="shared" ref="F387:F450" si="6">ROUNDUP(E387*4*24+1/60/24,0)/4/24</f>
        <v>0.27083333333333331</v>
      </c>
    </row>
    <row r="388" spans="5:6" x14ac:dyDescent="0.3">
      <c r="E388" s="28">
        <v>0.26805555555555599</v>
      </c>
      <c r="F388" s="30">
        <f t="shared" si="6"/>
        <v>0.27083333333333331</v>
      </c>
    </row>
    <row r="389" spans="5:6" x14ac:dyDescent="0.3">
      <c r="E389" s="28">
        <v>0.26874999999999999</v>
      </c>
      <c r="F389" s="30">
        <f t="shared" si="6"/>
        <v>0.27083333333333331</v>
      </c>
    </row>
    <row r="390" spans="5:6" x14ac:dyDescent="0.3">
      <c r="E390" s="28">
        <v>0.26944444444444399</v>
      </c>
      <c r="F390" s="30">
        <f t="shared" si="6"/>
        <v>0.27083333333333331</v>
      </c>
    </row>
    <row r="391" spans="5:6" x14ac:dyDescent="0.3">
      <c r="E391" s="28">
        <v>0.27013888888888898</v>
      </c>
      <c r="F391" s="30">
        <f t="shared" si="6"/>
        <v>0.27083333333333331</v>
      </c>
    </row>
    <row r="392" spans="5:6" x14ac:dyDescent="0.3">
      <c r="E392" s="28">
        <v>0.27083333333333298</v>
      </c>
      <c r="F392" s="30">
        <f t="shared" si="6"/>
        <v>0.28125</v>
      </c>
    </row>
    <row r="393" spans="5:6" x14ac:dyDescent="0.3">
      <c r="E393" s="28">
        <v>0.27152777777777798</v>
      </c>
      <c r="F393" s="30">
        <f t="shared" si="6"/>
        <v>0.28125</v>
      </c>
    </row>
    <row r="394" spans="5:6" x14ac:dyDescent="0.3">
      <c r="E394" s="28">
        <v>0.27222222222222198</v>
      </c>
      <c r="F394" s="30">
        <f t="shared" si="6"/>
        <v>0.28125</v>
      </c>
    </row>
    <row r="395" spans="5:6" x14ac:dyDescent="0.3">
      <c r="E395" s="28">
        <v>0.27291666666666697</v>
      </c>
      <c r="F395" s="30">
        <f t="shared" si="6"/>
        <v>0.28125</v>
      </c>
    </row>
    <row r="396" spans="5:6" x14ac:dyDescent="0.3">
      <c r="E396" s="28">
        <v>0.27361111111111103</v>
      </c>
      <c r="F396" s="30">
        <f t="shared" si="6"/>
        <v>0.28125</v>
      </c>
    </row>
    <row r="397" spans="5:6" x14ac:dyDescent="0.3">
      <c r="E397" s="28">
        <v>0.27430555555555602</v>
      </c>
      <c r="F397" s="30">
        <f t="shared" si="6"/>
        <v>0.28125</v>
      </c>
    </row>
    <row r="398" spans="5:6" x14ac:dyDescent="0.3">
      <c r="E398" s="28">
        <v>0.27500000000000002</v>
      </c>
      <c r="F398" s="30">
        <f t="shared" si="6"/>
        <v>0.28125</v>
      </c>
    </row>
    <row r="399" spans="5:6" x14ac:dyDescent="0.3">
      <c r="E399" s="28">
        <v>0.27569444444444402</v>
      </c>
      <c r="F399" s="30">
        <f t="shared" si="6"/>
        <v>0.28125</v>
      </c>
    </row>
    <row r="400" spans="5:6" x14ac:dyDescent="0.3">
      <c r="E400" s="28">
        <v>0.27638888888888902</v>
      </c>
      <c r="F400" s="30">
        <f t="shared" si="6"/>
        <v>0.28125</v>
      </c>
    </row>
    <row r="401" spans="5:6" x14ac:dyDescent="0.3">
      <c r="E401" s="28">
        <v>0.27708333333333302</v>
      </c>
      <c r="F401" s="30">
        <f t="shared" si="6"/>
        <v>0.28125</v>
      </c>
    </row>
    <row r="402" spans="5:6" x14ac:dyDescent="0.3">
      <c r="E402" s="28">
        <v>0.27777777777777801</v>
      </c>
      <c r="F402" s="30">
        <f t="shared" si="6"/>
        <v>0.28125</v>
      </c>
    </row>
    <row r="403" spans="5:6" x14ac:dyDescent="0.3">
      <c r="E403" s="28">
        <v>0.27847222222222201</v>
      </c>
      <c r="F403" s="30">
        <f t="shared" si="6"/>
        <v>0.28125</v>
      </c>
    </row>
    <row r="404" spans="5:6" x14ac:dyDescent="0.3">
      <c r="E404" s="28">
        <v>0.27916666666666701</v>
      </c>
      <c r="F404" s="30">
        <f t="shared" si="6"/>
        <v>0.28125</v>
      </c>
    </row>
    <row r="405" spans="5:6" x14ac:dyDescent="0.3">
      <c r="E405" s="28">
        <v>0.27986111111111101</v>
      </c>
      <c r="F405" s="30">
        <f t="shared" si="6"/>
        <v>0.28125</v>
      </c>
    </row>
    <row r="406" spans="5:6" x14ac:dyDescent="0.3">
      <c r="E406" s="28">
        <v>0.280555555555556</v>
      </c>
      <c r="F406" s="30">
        <f t="shared" si="6"/>
        <v>0.28125</v>
      </c>
    </row>
    <row r="407" spans="5:6" x14ac:dyDescent="0.3">
      <c r="E407" s="28">
        <v>0.28125</v>
      </c>
      <c r="F407" s="30">
        <f t="shared" si="6"/>
        <v>0.29166666666666669</v>
      </c>
    </row>
    <row r="408" spans="5:6" x14ac:dyDescent="0.3">
      <c r="E408" s="28">
        <v>0.281944444444444</v>
      </c>
      <c r="F408" s="30">
        <f t="shared" si="6"/>
        <v>0.29166666666666669</v>
      </c>
    </row>
    <row r="409" spans="5:6" x14ac:dyDescent="0.3">
      <c r="E409" s="28">
        <v>0.28263888888888899</v>
      </c>
      <c r="F409" s="30">
        <f t="shared" si="6"/>
        <v>0.29166666666666669</v>
      </c>
    </row>
    <row r="410" spans="5:6" x14ac:dyDescent="0.3">
      <c r="E410" s="28">
        <v>0.28333333333333299</v>
      </c>
      <c r="F410" s="30">
        <f t="shared" si="6"/>
        <v>0.29166666666666669</v>
      </c>
    </row>
    <row r="411" spans="5:6" x14ac:dyDescent="0.3">
      <c r="E411" s="28">
        <v>0.28402777777777799</v>
      </c>
      <c r="F411" s="30">
        <f t="shared" si="6"/>
        <v>0.29166666666666669</v>
      </c>
    </row>
    <row r="412" spans="5:6" x14ac:dyDescent="0.3">
      <c r="E412" s="28">
        <v>0.28472222222222199</v>
      </c>
      <c r="F412" s="30">
        <f t="shared" si="6"/>
        <v>0.29166666666666669</v>
      </c>
    </row>
    <row r="413" spans="5:6" x14ac:dyDescent="0.3">
      <c r="E413" s="28">
        <v>0.28541666666666698</v>
      </c>
      <c r="F413" s="30">
        <f t="shared" si="6"/>
        <v>0.29166666666666669</v>
      </c>
    </row>
    <row r="414" spans="5:6" x14ac:dyDescent="0.3">
      <c r="E414" s="28">
        <v>0.28611111111111098</v>
      </c>
      <c r="F414" s="30">
        <f t="shared" si="6"/>
        <v>0.29166666666666669</v>
      </c>
    </row>
    <row r="415" spans="5:6" x14ac:dyDescent="0.3">
      <c r="E415" s="28">
        <v>0.28680555555555598</v>
      </c>
      <c r="F415" s="30">
        <f t="shared" si="6"/>
        <v>0.29166666666666669</v>
      </c>
    </row>
    <row r="416" spans="5:6" x14ac:dyDescent="0.3">
      <c r="E416" s="28">
        <v>0.28749999999999998</v>
      </c>
      <c r="F416" s="30">
        <f t="shared" si="6"/>
        <v>0.29166666666666669</v>
      </c>
    </row>
    <row r="417" spans="5:6" x14ac:dyDescent="0.3">
      <c r="E417" s="28">
        <v>0.28819444444444398</v>
      </c>
      <c r="F417" s="30">
        <f t="shared" si="6"/>
        <v>0.29166666666666669</v>
      </c>
    </row>
    <row r="418" spans="5:6" x14ac:dyDescent="0.3">
      <c r="E418" s="28">
        <v>0.28888888888888897</v>
      </c>
      <c r="F418" s="30">
        <f t="shared" si="6"/>
        <v>0.29166666666666669</v>
      </c>
    </row>
    <row r="419" spans="5:6" x14ac:dyDescent="0.3">
      <c r="E419" s="28">
        <v>0.28958333333333303</v>
      </c>
      <c r="F419" s="30">
        <f t="shared" si="6"/>
        <v>0.29166666666666669</v>
      </c>
    </row>
    <row r="420" spans="5:6" x14ac:dyDescent="0.3">
      <c r="E420" s="28">
        <v>0.29027777777777802</v>
      </c>
      <c r="F420" s="30">
        <f t="shared" si="6"/>
        <v>0.29166666666666669</v>
      </c>
    </row>
    <row r="421" spans="5:6" x14ac:dyDescent="0.3">
      <c r="E421" s="28">
        <v>0.29097222222222202</v>
      </c>
      <c r="F421" s="30">
        <f t="shared" si="6"/>
        <v>0.29166666666666669</v>
      </c>
    </row>
    <row r="422" spans="5:6" x14ac:dyDescent="0.3">
      <c r="E422" s="28">
        <v>0.29166666666666702</v>
      </c>
      <c r="F422" s="30">
        <f t="shared" si="6"/>
        <v>0.30208333333333331</v>
      </c>
    </row>
    <row r="423" spans="5:6" x14ac:dyDescent="0.3">
      <c r="E423" s="28">
        <v>0.29236111111111102</v>
      </c>
      <c r="F423" s="30">
        <f t="shared" si="6"/>
        <v>0.30208333333333331</v>
      </c>
    </row>
    <row r="424" spans="5:6" x14ac:dyDescent="0.3">
      <c r="E424" s="28">
        <v>0.29305555555555601</v>
      </c>
      <c r="F424" s="30">
        <f t="shared" si="6"/>
        <v>0.30208333333333331</v>
      </c>
    </row>
    <row r="425" spans="5:6" x14ac:dyDescent="0.3">
      <c r="E425" s="28">
        <v>0.29375000000000001</v>
      </c>
      <c r="F425" s="30">
        <f t="shared" si="6"/>
        <v>0.30208333333333331</v>
      </c>
    </row>
    <row r="426" spans="5:6" x14ac:dyDescent="0.3">
      <c r="E426" s="28">
        <v>0.29444444444444401</v>
      </c>
      <c r="F426" s="30">
        <f t="shared" si="6"/>
        <v>0.30208333333333331</v>
      </c>
    </row>
    <row r="427" spans="5:6" x14ac:dyDescent="0.3">
      <c r="E427" s="28">
        <v>0.29513888888888901</v>
      </c>
      <c r="F427" s="30">
        <f t="shared" si="6"/>
        <v>0.30208333333333331</v>
      </c>
    </row>
    <row r="428" spans="5:6" x14ac:dyDescent="0.3">
      <c r="E428" s="28">
        <v>0.295833333333333</v>
      </c>
      <c r="F428" s="30">
        <f t="shared" si="6"/>
        <v>0.30208333333333331</v>
      </c>
    </row>
    <row r="429" spans="5:6" x14ac:dyDescent="0.3">
      <c r="E429" s="28">
        <v>0.296527777777778</v>
      </c>
      <c r="F429" s="30">
        <f t="shared" si="6"/>
        <v>0.30208333333333331</v>
      </c>
    </row>
    <row r="430" spans="5:6" x14ac:dyDescent="0.3">
      <c r="E430" s="28">
        <v>0.297222222222222</v>
      </c>
      <c r="F430" s="30">
        <f t="shared" si="6"/>
        <v>0.30208333333333331</v>
      </c>
    </row>
    <row r="431" spans="5:6" x14ac:dyDescent="0.3">
      <c r="E431" s="28">
        <v>0.297916666666667</v>
      </c>
      <c r="F431" s="30">
        <f t="shared" si="6"/>
        <v>0.30208333333333331</v>
      </c>
    </row>
    <row r="432" spans="5:6" x14ac:dyDescent="0.3">
      <c r="E432" s="28">
        <v>0.29861111111111099</v>
      </c>
      <c r="F432" s="30">
        <f t="shared" si="6"/>
        <v>0.30208333333333331</v>
      </c>
    </row>
    <row r="433" spans="5:6" x14ac:dyDescent="0.3">
      <c r="E433" s="28">
        <v>0.29930555555555599</v>
      </c>
      <c r="F433" s="30">
        <f t="shared" si="6"/>
        <v>0.30208333333333331</v>
      </c>
    </row>
    <row r="434" spans="5:6" x14ac:dyDescent="0.3">
      <c r="E434" s="28">
        <v>0.3</v>
      </c>
      <c r="F434" s="30">
        <f t="shared" si="6"/>
        <v>0.30208333333333331</v>
      </c>
    </row>
    <row r="435" spans="5:6" x14ac:dyDescent="0.3">
      <c r="E435" s="28">
        <v>0.30069444444444399</v>
      </c>
      <c r="F435" s="30">
        <f t="shared" si="6"/>
        <v>0.30208333333333331</v>
      </c>
    </row>
    <row r="436" spans="5:6" x14ac:dyDescent="0.3">
      <c r="E436" s="28">
        <v>0.30138888888888898</v>
      </c>
      <c r="F436" s="30">
        <f t="shared" si="6"/>
        <v>0.30208333333333331</v>
      </c>
    </row>
    <row r="437" spans="5:6" x14ac:dyDescent="0.3">
      <c r="E437" s="28">
        <v>0.30208333333333298</v>
      </c>
      <c r="F437" s="30">
        <f t="shared" si="6"/>
        <v>0.3125</v>
      </c>
    </row>
    <row r="438" spans="5:6" x14ac:dyDescent="0.3">
      <c r="E438" s="28">
        <v>0.30277777777777798</v>
      </c>
      <c r="F438" s="30">
        <f t="shared" si="6"/>
        <v>0.3125</v>
      </c>
    </row>
    <row r="439" spans="5:6" x14ac:dyDescent="0.3">
      <c r="E439" s="28">
        <v>0.30347222222222198</v>
      </c>
      <c r="F439" s="30">
        <f t="shared" si="6"/>
        <v>0.3125</v>
      </c>
    </row>
    <row r="440" spans="5:6" x14ac:dyDescent="0.3">
      <c r="E440" s="28">
        <v>0.30416666666666697</v>
      </c>
      <c r="F440" s="30">
        <f t="shared" si="6"/>
        <v>0.3125</v>
      </c>
    </row>
    <row r="441" spans="5:6" x14ac:dyDescent="0.3">
      <c r="E441" s="28">
        <v>0.30486111111111103</v>
      </c>
      <c r="F441" s="30">
        <f t="shared" si="6"/>
        <v>0.3125</v>
      </c>
    </row>
    <row r="442" spans="5:6" x14ac:dyDescent="0.3">
      <c r="E442" s="28">
        <v>0.30555555555555602</v>
      </c>
      <c r="F442" s="30">
        <f t="shared" si="6"/>
        <v>0.3125</v>
      </c>
    </row>
    <row r="443" spans="5:6" x14ac:dyDescent="0.3">
      <c r="E443" s="28">
        <v>0.30625000000000002</v>
      </c>
      <c r="F443" s="30">
        <f t="shared" si="6"/>
        <v>0.3125</v>
      </c>
    </row>
    <row r="444" spans="5:6" x14ac:dyDescent="0.3">
      <c r="E444" s="28">
        <v>0.30694444444444402</v>
      </c>
      <c r="F444" s="30">
        <f t="shared" si="6"/>
        <v>0.3125</v>
      </c>
    </row>
    <row r="445" spans="5:6" x14ac:dyDescent="0.3">
      <c r="E445" s="28">
        <v>0.30763888888888902</v>
      </c>
      <c r="F445" s="30">
        <f t="shared" si="6"/>
        <v>0.3125</v>
      </c>
    </row>
    <row r="446" spans="5:6" x14ac:dyDescent="0.3">
      <c r="E446" s="28">
        <v>0.30833333333333302</v>
      </c>
      <c r="F446" s="30">
        <f t="shared" si="6"/>
        <v>0.3125</v>
      </c>
    </row>
    <row r="447" spans="5:6" x14ac:dyDescent="0.3">
      <c r="E447" s="28">
        <v>0.30902777777777801</v>
      </c>
      <c r="F447" s="30">
        <f t="shared" si="6"/>
        <v>0.3125</v>
      </c>
    </row>
    <row r="448" spans="5:6" x14ac:dyDescent="0.3">
      <c r="E448" s="28">
        <v>0.30972222222222201</v>
      </c>
      <c r="F448" s="30">
        <f t="shared" si="6"/>
        <v>0.3125</v>
      </c>
    </row>
    <row r="449" spans="5:6" x14ac:dyDescent="0.3">
      <c r="E449" s="28">
        <v>0.31041666666666701</v>
      </c>
      <c r="F449" s="30">
        <f t="shared" si="6"/>
        <v>0.3125</v>
      </c>
    </row>
    <row r="450" spans="5:6" x14ac:dyDescent="0.3">
      <c r="E450" s="28">
        <v>0.31111111111111101</v>
      </c>
      <c r="F450" s="30">
        <f t="shared" si="6"/>
        <v>0.3125</v>
      </c>
    </row>
    <row r="451" spans="5:6" x14ac:dyDescent="0.3">
      <c r="E451" s="28">
        <v>0.311805555555556</v>
      </c>
      <c r="F451" s="30">
        <f t="shared" ref="F451:F514" si="7">ROUNDUP(E451*4*24+1/60/24,0)/4/24</f>
        <v>0.3125</v>
      </c>
    </row>
    <row r="452" spans="5:6" x14ac:dyDescent="0.3">
      <c r="E452" s="28">
        <v>0.3125</v>
      </c>
      <c r="F452" s="30">
        <f t="shared" si="7"/>
        <v>0.32291666666666669</v>
      </c>
    </row>
    <row r="453" spans="5:6" x14ac:dyDescent="0.3">
      <c r="E453" s="28">
        <v>0.313194444444444</v>
      </c>
      <c r="F453" s="30">
        <f t="shared" si="7"/>
        <v>0.32291666666666669</v>
      </c>
    </row>
    <row r="454" spans="5:6" x14ac:dyDescent="0.3">
      <c r="E454" s="28">
        <v>0.31388888888888899</v>
      </c>
      <c r="F454" s="30">
        <f t="shared" si="7"/>
        <v>0.32291666666666669</v>
      </c>
    </row>
    <row r="455" spans="5:6" x14ac:dyDescent="0.3">
      <c r="E455" s="28">
        <v>0.31458333333333299</v>
      </c>
      <c r="F455" s="30">
        <f t="shared" si="7"/>
        <v>0.32291666666666669</v>
      </c>
    </row>
    <row r="456" spans="5:6" x14ac:dyDescent="0.3">
      <c r="E456" s="28">
        <v>0.31527777777777799</v>
      </c>
      <c r="F456" s="30">
        <f t="shared" si="7"/>
        <v>0.32291666666666669</v>
      </c>
    </row>
    <row r="457" spans="5:6" x14ac:dyDescent="0.3">
      <c r="E457" s="28">
        <v>0.31597222222222199</v>
      </c>
      <c r="F457" s="30">
        <f t="shared" si="7"/>
        <v>0.32291666666666669</v>
      </c>
    </row>
    <row r="458" spans="5:6" x14ac:dyDescent="0.3">
      <c r="E458" s="28">
        <v>0.31666666666666698</v>
      </c>
      <c r="F458" s="30">
        <f t="shared" si="7"/>
        <v>0.32291666666666669</v>
      </c>
    </row>
    <row r="459" spans="5:6" x14ac:dyDescent="0.3">
      <c r="E459" s="28">
        <v>0.31736111111111098</v>
      </c>
      <c r="F459" s="30">
        <f t="shared" si="7"/>
        <v>0.32291666666666669</v>
      </c>
    </row>
    <row r="460" spans="5:6" x14ac:dyDescent="0.3">
      <c r="E460" s="28">
        <v>0.31805555555555598</v>
      </c>
      <c r="F460" s="30">
        <f t="shared" si="7"/>
        <v>0.32291666666666669</v>
      </c>
    </row>
    <row r="461" spans="5:6" x14ac:dyDescent="0.3">
      <c r="E461" s="28">
        <v>0.31874999999999998</v>
      </c>
      <c r="F461" s="30">
        <f t="shared" si="7"/>
        <v>0.32291666666666669</v>
      </c>
    </row>
    <row r="462" spans="5:6" x14ac:dyDescent="0.3">
      <c r="E462" s="28">
        <v>0.31944444444444398</v>
      </c>
      <c r="F462" s="30">
        <f t="shared" si="7"/>
        <v>0.32291666666666669</v>
      </c>
    </row>
    <row r="463" spans="5:6" x14ac:dyDescent="0.3">
      <c r="E463" s="28">
        <v>0.32013888888888897</v>
      </c>
      <c r="F463" s="30">
        <f t="shared" si="7"/>
        <v>0.32291666666666669</v>
      </c>
    </row>
    <row r="464" spans="5:6" x14ac:dyDescent="0.3">
      <c r="E464" s="28">
        <v>0.32083333333333303</v>
      </c>
      <c r="F464" s="30">
        <f t="shared" si="7"/>
        <v>0.32291666666666669</v>
      </c>
    </row>
    <row r="465" spans="5:6" x14ac:dyDescent="0.3">
      <c r="E465" s="28">
        <v>0.32152777777777802</v>
      </c>
      <c r="F465" s="30">
        <f t="shared" si="7"/>
        <v>0.32291666666666669</v>
      </c>
    </row>
    <row r="466" spans="5:6" x14ac:dyDescent="0.3">
      <c r="E466" s="28">
        <v>0.32222222222222202</v>
      </c>
      <c r="F466" s="30">
        <f t="shared" si="7"/>
        <v>0.32291666666666669</v>
      </c>
    </row>
    <row r="467" spans="5:6" x14ac:dyDescent="0.3">
      <c r="E467" s="28">
        <v>0.32291666666666702</v>
      </c>
      <c r="F467" s="30">
        <f t="shared" si="7"/>
        <v>0.33333333333333331</v>
      </c>
    </row>
    <row r="468" spans="5:6" x14ac:dyDescent="0.3">
      <c r="E468" s="28">
        <v>0.32361111111111102</v>
      </c>
      <c r="F468" s="30">
        <f t="shared" si="7"/>
        <v>0.33333333333333331</v>
      </c>
    </row>
    <row r="469" spans="5:6" x14ac:dyDescent="0.3">
      <c r="E469" s="28">
        <v>0.32430555555555601</v>
      </c>
      <c r="F469" s="30">
        <f t="shared" si="7"/>
        <v>0.33333333333333331</v>
      </c>
    </row>
    <row r="470" spans="5:6" x14ac:dyDescent="0.3">
      <c r="E470" s="28">
        <v>0.32500000000000001</v>
      </c>
      <c r="F470" s="30">
        <f t="shared" si="7"/>
        <v>0.33333333333333331</v>
      </c>
    </row>
    <row r="471" spans="5:6" x14ac:dyDescent="0.3">
      <c r="E471" s="28">
        <v>0.32569444444444401</v>
      </c>
      <c r="F471" s="30">
        <f t="shared" si="7"/>
        <v>0.33333333333333331</v>
      </c>
    </row>
    <row r="472" spans="5:6" x14ac:dyDescent="0.3">
      <c r="E472" s="28">
        <v>0.32638888888888901</v>
      </c>
      <c r="F472" s="30">
        <f t="shared" si="7"/>
        <v>0.33333333333333331</v>
      </c>
    </row>
    <row r="473" spans="5:6" x14ac:dyDescent="0.3">
      <c r="E473" s="28">
        <v>0.327083333333333</v>
      </c>
      <c r="F473" s="30">
        <f t="shared" si="7"/>
        <v>0.33333333333333331</v>
      </c>
    </row>
    <row r="474" spans="5:6" x14ac:dyDescent="0.3">
      <c r="E474" s="28">
        <v>0.327777777777778</v>
      </c>
      <c r="F474" s="30">
        <f t="shared" si="7"/>
        <v>0.33333333333333331</v>
      </c>
    </row>
    <row r="475" spans="5:6" x14ac:dyDescent="0.3">
      <c r="E475" s="28">
        <v>0.328472222222222</v>
      </c>
      <c r="F475" s="30">
        <f t="shared" si="7"/>
        <v>0.33333333333333331</v>
      </c>
    </row>
    <row r="476" spans="5:6" x14ac:dyDescent="0.3">
      <c r="E476" s="28">
        <v>0.329166666666667</v>
      </c>
      <c r="F476" s="30">
        <f t="shared" si="7"/>
        <v>0.33333333333333331</v>
      </c>
    </row>
    <row r="477" spans="5:6" x14ac:dyDescent="0.3">
      <c r="E477" s="28">
        <v>0.32986111111111099</v>
      </c>
      <c r="F477" s="30">
        <f t="shared" si="7"/>
        <v>0.33333333333333331</v>
      </c>
    </row>
    <row r="478" spans="5:6" x14ac:dyDescent="0.3">
      <c r="E478" s="28">
        <v>0.33055555555555599</v>
      </c>
      <c r="F478" s="30">
        <f t="shared" si="7"/>
        <v>0.33333333333333331</v>
      </c>
    </row>
    <row r="479" spans="5:6" x14ac:dyDescent="0.3">
      <c r="E479" s="28">
        <v>0.33124999999999999</v>
      </c>
      <c r="F479" s="30">
        <f t="shared" si="7"/>
        <v>0.33333333333333331</v>
      </c>
    </row>
    <row r="480" spans="5:6" x14ac:dyDescent="0.3">
      <c r="E480" s="28">
        <v>0.33194444444444399</v>
      </c>
      <c r="F480" s="30">
        <f t="shared" si="7"/>
        <v>0.33333333333333331</v>
      </c>
    </row>
    <row r="481" spans="5:6" x14ac:dyDescent="0.3">
      <c r="E481" s="28">
        <v>0.33263888888888898</v>
      </c>
      <c r="F481" s="30">
        <f t="shared" si="7"/>
        <v>0.33333333333333331</v>
      </c>
    </row>
    <row r="482" spans="5:6" x14ac:dyDescent="0.3">
      <c r="E482" s="28">
        <v>0.33333333333333298</v>
      </c>
      <c r="F482" s="30">
        <f t="shared" si="7"/>
        <v>0.34375</v>
      </c>
    </row>
    <row r="483" spans="5:6" x14ac:dyDescent="0.3">
      <c r="E483" s="28">
        <v>0.33402777777777798</v>
      </c>
      <c r="F483" s="30">
        <f t="shared" si="7"/>
        <v>0.34375</v>
      </c>
    </row>
    <row r="484" spans="5:6" x14ac:dyDescent="0.3">
      <c r="E484" s="28">
        <v>0.33472222222222198</v>
      </c>
      <c r="F484" s="30">
        <f t="shared" si="7"/>
        <v>0.34375</v>
      </c>
    </row>
    <row r="485" spans="5:6" x14ac:dyDescent="0.3">
      <c r="E485" s="28">
        <v>0.33541666666666697</v>
      </c>
      <c r="F485" s="30">
        <f t="shared" si="7"/>
        <v>0.34375</v>
      </c>
    </row>
    <row r="486" spans="5:6" x14ac:dyDescent="0.3">
      <c r="E486" s="28">
        <v>0.33611111111111103</v>
      </c>
      <c r="F486" s="30">
        <f t="shared" si="7"/>
        <v>0.34375</v>
      </c>
    </row>
    <row r="487" spans="5:6" x14ac:dyDescent="0.3">
      <c r="E487" s="28">
        <v>0.33680555555555602</v>
      </c>
      <c r="F487" s="30">
        <f t="shared" si="7"/>
        <v>0.34375</v>
      </c>
    </row>
    <row r="488" spans="5:6" x14ac:dyDescent="0.3">
      <c r="E488" s="28">
        <v>0.33750000000000002</v>
      </c>
      <c r="F488" s="30">
        <f t="shared" si="7"/>
        <v>0.34375</v>
      </c>
    </row>
    <row r="489" spans="5:6" x14ac:dyDescent="0.3">
      <c r="E489" s="28">
        <v>0.33819444444444402</v>
      </c>
      <c r="F489" s="30">
        <f t="shared" si="7"/>
        <v>0.34375</v>
      </c>
    </row>
    <row r="490" spans="5:6" x14ac:dyDescent="0.3">
      <c r="E490" s="28">
        <v>0.33888888888888902</v>
      </c>
      <c r="F490" s="30">
        <f t="shared" si="7"/>
        <v>0.34375</v>
      </c>
    </row>
    <row r="491" spans="5:6" x14ac:dyDescent="0.3">
      <c r="E491" s="28">
        <v>0.33958333333333302</v>
      </c>
      <c r="F491" s="30">
        <f t="shared" si="7"/>
        <v>0.34375</v>
      </c>
    </row>
    <row r="492" spans="5:6" x14ac:dyDescent="0.3">
      <c r="E492" s="28">
        <v>0.34027777777777801</v>
      </c>
      <c r="F492" s="30">
        <f t="shared" si="7"/>
        <v>0.34375</v>
      </c>
    </row>
    <row r="493" spans="5:6" x14ac:dyDescent="0.3">
      <c r="E493" s="28">
        <v>0.34097222222222201</v>
      </c>
      <c r="F493" s="30">
        <f t="shared" si="7"/>
        <v>0.34375</v>
      </c>
    </row>
    <row r="494" spans="5:6" x14ac:dyDescent="0.3">
      <c r="E494" s="28">
        <v>0.34166666666666701</v>
      </c>
      <c r="F494" s="30">
        <f t="shared" si="7"/>
        <v>0.34375</v>
      </c>
    </row>
    <row r="495" spans="5:6" x14ac:dyDescent="0.3">
      <c r="E495" s="28">
        <v>0.34236111111111101</v>
      </c>
      <c r="F495" s="30">
        <f t="shared" si="7"/>
        <v>0.34375</v>
      </c>
    </row>
    <row r="496" spans="5:6" x14ac:dyDescent="0.3">
      <c r="E496" s="28">
        <v>0.343055555555556</v>
      </c>
      <c r="F496" s="30">
        <f t="shared" si="7"/>
        <v>0.34375</v>
      </c>
    </row>
    <row r="497" spans="5:6" x14ac:dyDescent="0.3">
      <c r="E497" s="28">
        <v>0.34375</v>
      </c>
      <c r="F497" s="30">
        <f t="shared" si="7"/>
        <v>0.35416666666666669</v>
      </c>
    </row>
    <row r="498" spans="5:6" x14ac:dyDescent="0.3">
      <c r="E498" s="28">
        <v>0.344444444444444</v>
      </c>
      <c r="F498" s="30">
        <f t="shared" si="7"/>
        <v>0.35416666666666669</v>
      </c>
    </row>
    <row r="499" spans="5:6" x14ac:dyDescent="0.3">
      <c r="E499" s="28">
        <v>0.34513888888888899</v>
      </c>
      <c r="F499" s="30">
        <f t="shared" si="7"/>
        <v>0.35416666666666669</v>
      </c>
    </row>
    <row r="500" spans="5:6" x14ac:dyDescent="0.3">
      <c r="E500" s="28">
        <v>0.34583333333333299</v>
      </c>
      <c r="F500" s="30">
        <f t="shared" si="7"/>
        <v>0.35416666666666669</v>
      </c>
    </row>
    <row r="501" spans="5:6" x14ac:dyDescent="0.3">
      <c r="E501" s="28">
        <v>0.34652777777777799</v>
      </c>
      <c r="F501" s="30">
        <f t="shared" si="7"/>
        <v>0.35416666666666669</v>
      </c>
    </row>
    <row r="502" spans="5:6" x14ac:dyDescent="0.3">
      <c r="E502" s="28">
        <v>0.34722222222222199</v>
      </c>
      <c r="F502" s="30">
        <f t="shared" si="7"/>
        <v>0.35416666666666669</v>
      </c>
    </row>
    <row r="503" spans="5:6" x14ac:dyDescent="0.3">
      <c r="E503" s="28">
        <v>0.34791666666666698</v>
      </c>
      <c r="F503" s="30">
        <f t="shared" si="7"/>
        <v>0.35416666666666669</v>
      </c>
    </row>
    <row r="504" spans="5:6" x14ac:dyDescent="0.3">
      <c r="E504" s="28">
        <v>0.34861111111111098</v>
      </c>
      <c r="F504" s="30">
        <f t="shared" si="7"/>
        <v>0.35416666666666669</v>
      </c>
    </row>
    <row r="505" spans="5:6" x14ac:dyDescent="0.3">
      <c r="E505" s="28">
        <v>0.34930555555555598</v>
      </c>
      <c r="F505" s="30">
        <f t="shared" si="7"/>
        <v>0.35416666666666669</v>
      </c>
    </row>
    <row r="506" spans="5:6" x14ac:dyDescent="0.3">
      <c r="E506" s="28">
        <v>0.35</v>
      </c>
      <c r="F506" s="30">
        <f t="shared" si="7"/>
        <v>0.35416666666666669</v>
      </c>
    </row>
    <row r="507" spans="5:6" x14ac:dyDescent="0.3">
      <c r="E507" s="28">
        <v>0.35069444444444398</v>
      </c>
      <c r="F507" s="30">
        <f t="shared" si="7"/>
        <v>0.35416666666666669</v>
      </c>
    </row>
    <row r="508" spans="5:6" x14ac:dyDescent="0.3">
      <c r="E508" s="28">
        <v>0.35138888888888897</v>
      </c>
      <c r="F508" s="30">
        <f t="shared" si="7"/>
        <v>0.35416666666666669</v>
      </c>
    </row>
    <row r="509" spans="5:6" x14ac:dyDescent="0.3">
      <c r="E509" s="28">
        <v>0.35208333333333303</v>
      </c>
      <c r="F509" s="30">
        <f t="shared" si="7"/>
        <v>0.35416666666666669</v>
      </c>
    </row>
    <row r="510" spans="5:6" x14ac:dyDescent="0.3">
      <c r="E510" s="28">
        <v>0.35277777777777802</v>
      </c>
      <c r="F510" s="30">
        <f t="shared" si="7"/>
        <v>0.35416666666666669</v>
      </c>
    </row>
    <row r="511" spans="5:6" x14ac:dyDescent="0.3">
      <c r="E511" s="28">
        <v>0.35347222222222202</v>
      </c>
      <c r="F511" s="30">
        <f t="shared" si="7"/>
        <v>0.35416666666666669</v>
      </c>
    </row>
    <row r="512" spans="5:6" x14ac:dyDescent="0.3">
      <c r="E512" s="28">
        <v>0.35416666666666702</v>
      </c>
      <c r="F512" s="30">
        <f t="shared" si="7"/>
        <v>0.36458333333333331</v>
      </c>
    </row>
    <row r="513" spans="5:6" x14ac:dyDescent="0.3">
      <c r="E513" s="28">
        <v>0.35486111111111102</v>
      </c>
      <c r="F513" s="30">
        <f t="shared" si="7"/>
        <v>0.36458333333333331</v>
      </c>
    </row>
    <row r="514" spans="5:6" x14ac:dyDescent="0.3">
      <c r="E514" s="28">
        <v>0.35555555555555601</v>
      </c>
      <c r="F514" s="30">
        <f t="shared" si="7"/>
        <v>0.36458333333333331</v>
      </c>
    </row>
    <row r="515" spans="5:6" x14ac:dyDescent="0.3">
      <c r="E515" s="28">
        <v>0.35625000000000001</v>
      </c>
      <c r="F515" s="30">
        <f t="shared" ref="F515:F578" si="8">ROUNDUP(E515*4*24+1/60/24,0)/4/24</f>
        <v>0.36458333333333331</v>
      </c>
    </row>
    <row r="516" spans="5:6" x14ac:dyDescent="0.3">
      <c r="E516" s="28">
        <v>0.35694444444444401</v>
      </c>
      <c r="F516" s="30">
        <f t="shared" si="8"/>
        <v>0.36458333333333331</v>
      </c>
    </row>
    <row r="517" spans="5:6" x14ac:dyDescent="0.3">
      <c r="E517" s="28">
        <v>0.35763888888888901</v>
      </c>
      <c r="F517" s="30">
        <f t="shared" si="8"/>
        <v>0.36458333333333331</v>
      </c>
    </row>
    <row r="518" spans="5:6" x14ac:dyDescent="0.3">
      <c r="E518" s="28">
        <v>0.358333333333333</v>
      </c>
      <c r="F518" s="30">
        <f t="shared" si="8"/>
        <v>0.36458333333333331</v>
      </c>
    </row>
    <row r="519" spans="5:6" x14ac:dyDescent="0.3">
      <c r="E519" s="28">
        <v>0.359027777777778</v>
      </c>
      <c r="F519" s="30">
        <f t="shared" si="8"/>
        <v>0.36458333333333331</v>
      </c>
    </row>
    <row r="520" spans="5:6" x14ac:dyDescent="0.3">
      <c r="E520" s="28">
        <v>0.359722222222222</v>
      </c>
      <c r="F520" s="30">
        <f t="shared" si="8"/>
        <v>0.36458333333333331</v>
      </c>
    </row>
    <row r="521" spans="5:6" x14ac:dyDescent="0.3">
      <c r="E521" s="28">
        <v>0.360416666666667</v>
      </c>
      <c r="F521" s="30">
        <f t="shared" si="8"/>
        <v>0.36458333333333331</v>
      </c>
    </row>
    <row r="522" spans="5:6" x14ac:dyDescent="0.3">
      <c r="E522" s="28">
        <v>0.36111111111111099</v>
      </c>
      <c r="F522" s="30">
        <f t="shared" si="8"/>
        <v>0.36458333333333331</v>
      </c>
    </row>
    <row r="523" spans="5:6" x14ac:dyDescent="0.3">
      <c r="E523" s="28">
        <v>0.36180555555555599</v>
      </c>
      <c r="F523" s="30">
        <f t="shared" si="8"/>
        <v>0.36458333333333331</v>
      </c>
    </row>
    <row r="524" spans="5:6" x14ac:dyDescent="0.3">
      <c r="E524" s="28">
        <v>0.36249999999999999</v>
      </c>
      <c r="F524" s="30">
        <f t="shared" si="8"/>
        <v>0.36458333333333331</v>
      </c>
    </row>
    <row r="525" spans="5:6" x14ac:dyDescent="0.3">
      <c r="E525" s="28">
        <v>0.36319444444444399</v>
      </c>
      <c r="F525" s="30">
        <f t="shared" si="8"/>
        <v>0.36458333333333331</v>
      </c>
    </row>
    <row r="526" spans="5:6" x14ac:dyDescent="0.3">
      <c r="E526" s="28">
        <v>0.36388888888888898</v>
      </c>
      <c r="F526" s="30">
        <f t="shared" si="8"/>
        <v>0.36458333333333331</v>
      </c>
    </row>
    <row r="527" spans="5:6" x14ac:dyDescent="0.3">
      <c r="E527" s="28">
        <v>0.36458333333333298</v>
      </c>
      <c r="F527" s="30">
        <f t="shared" si="8"/>
        <v>0.375</v>
      </c>
    </row>
    <row r="528" spans="5:6" x14ac:dyDescent="0.3">
      <c r="E528" s="28">
        <v>0.36527777777777798</v>
      </c>
      <c r="F528" s="30">
        <f t="shared" si="8"/>
        <v>0.375</v>
      </c>
    </row>
    <row r="529" spans="5:6" x14ac:dyDescent="0.3">
      <c r="E529" s="28">
        <v>0.36597222222222198</v>
      </c>
      <c r="F529" s="30">
        <f t="shared" si="8"/>
        <v>0.375</v>
      </c>
    </row>
    <row r="530" spans="5:6" x14ac:dyDescent="0.3">
      <c r="E530" s="28">
        <v>0.36666666666666697</v>
      </c>
      <c r="F530" s="30">
        <f t="shared" si="8"/>
        <v>0.375</v>
      </c>
    </row>
    <row r="531" spans="5:6" x14ac:dyDescent="0.3">
      <c r="E531" s="28">
        <v>0.36736111111111103</v>
      </c>
      <c r="F531" s="30">
        <f t="shared" si="8"/>
        <v>0.375</v>
      </c>
    </row>
    <row r="532" spans="5:6" x14ac:dyDescent="0.3">
      <c r="E532" s="28">
        <v>0.36805555555555602</v>
      </c>
      <c r="F532" s="30">
        <f t="shared" si="8"/>
        <v>0.375</v>
      </c>
    </row>
    <row r="533" spans="5:6" x14ac:dyDescent="0.3">
      <c r="E533" s="28">
        <v>0.36875000000000002</v>
      </c>
      <c r="F533" s="30">
        <f t="shared" si="8"/>
        <v>0.375</v>
      </c>
    </row>
    <row r="534" spans="5:6" x14ac:dyDescent="0.3">
      <c r="E534" s="28">
        <v>0.36944444444444402</v>
      </c>
      <c r="F534" s="30">
        <f t="shared" si="8"/>
        <v>0.375</v>
      </c>
    </row>
    <row r="535" spans="5:6" x14ac:dyDescent="0.3">
      <c r="E535" s="28">
        <v>0.37013888888888902</v>
      </c>
      <c r="F535" s="30">
        <f t="shared" si="8"/>
        <v>0.375</v>
      </c>
    </row>
    <row r="536" spans="5:6" x14ac:dyDescent="0.3">
      <c r="E536" s="28">
        <v>0.37083333333333302</v>
      </c>
      <c r="F536" s="30">
        <f t="shared" si="8"/>
        <v>0.375</v>
      </c>
    </row>
    <row r="537" spans="5:6" x14ac:dyDescent="0.3">
      <c r="E537" s="28">
        <v>0.37152777777777801</v>
      </c>
      <c r="F537" s="30">
        <f t="shared" si="8"/>
        <v>0.375</v>
      </c>
    </row>
    <row r="538" spans="5:6" x14ac:dyDescent="0.3">
      <c r="E538" s="28">
        <v>0.37222222222222201</v>
      </c>
      <c r="F538" s="30">
        <f t="shared" si="8"/>
        <v>0.375</v>
      </c>
    </row>
    <row r="539" spans="5:6" x14ac:dyDescent="0.3">
      <c r="E539" s="28">
        <v>0.37291666666666701</v>
      </c>
      <c r="F539" s="30">
        <f t="shared" si="8"/>
        <v>0.375</v>
      </c>
    </row>
    <row r="540" spans="5:6" x14ac:dyDescent="0.3">
      <c r="E540" s="28">
        <v>0.37361111111111101</v>
      </c>
      <c r="F540" s="30">
        <f t="shared" si="8"/>
        <v>0.375</v>
      </c>
    </row>
    <row r="541" spans="5:6" x14ac:dyDescent="0.3">
      <c r="E541" s="28">
        <v>0.374305555555556</v>
      </c>
      <c r="F541" s="30">
        <f t="shared" si="8"/>
        <v>0.375</v>
      </c>
    </row>
    <row r="542" spans="5:6" x14ac:dyDescent="0.3">
      <c r="E542" s="28">
        <v>0.375</v>
      </c>
      <c r="F542" s="30">
        <f t="shared" si="8"/>
        <v>0.38541666666666669</v>
      </c>
    </row>
    <row r="543" spans="5:6" x14ac:dyDescent="0.3">
      <c r="E543" s="28">
        <v>0.375694444444444</v>
      </c>
      <c r="F543" s="30">
        <f t="shared" si="8"/>
        <v>0.38541666666666669</v>
      </c>
    </row>
    <row r="544" spans="5:6" x14ac:dyDescent="0.3">
      <c r="E544" s="28">
        <v>0.37638888888888899</v>
      </c>
      <c r="F544" s="30">
        <f t="shared" si="8"/>
        <v>0.38541666666666669</v>
      </c>
    </row>
    <row r="545" spans="5:6" x14ac:dyDescent="0.3">
      <c r="E545" s="28">
        <v>0.37708333333333299</v>
      </c>
      <c r="F545" s="30">
        <f t="shared" si="8"/>
        <v>0.38541666666666669</v>
      </c>
    </row>
    <row r="546" spans="5:6" x14ac:dyDescent="0.3">
      <c r="E546" s="28">
        <v>0.37777777777777799</v>
      </c>
      <c r="F546" s="30">
        <f t="shared" si="8"/>
        <v>0.38541666666666669</v>
      </c>
    </row>
    <row r="547" spans="5:6" x14ac:dyDescent="0.3">
      <c r="E547" s="28">
        <v>0.37847222222222199</v>
      </c>
      <c r="F547" s="30">
        <f t="shared" si="8"/>
        <v>0.38541666666666669</v>
      </c>
    </row>
    <row r="548" spans="5:6" x14ac:dyDescent="0.3">
      <c r="E548" s="28">
        <v>0.37916666666666698</v>
      </c>
      <c r="F548" s="30">
        <f t="shared" si="8"/>
        <v>0.38541666666666669</v>
      </c>
    </row>
    <row r="549" spans="5:6" x14ac:dyDescent="0.3">
      <c r="E549" s="28">
        <v>0.37986111111111098</v>
      </c>
      <c r="F549" s="30">
        <f t="shared" si="8"/>
        <v>0.38541666666666669</v>
      </c>
    </row>
    <row r="550" spans="5:6" x14ac:dyDescent="0.3">
      <c r="E550" s="28">
        <v>0.38055555555555598</v>
      </c>
      <c r="F550" s="30">
        <f t="shared" si="8"/>
        <v>0.38541666666666669</v>
      </c>
    </row>
    <row r="551" spans="5:6" x14ac:dyDescent="0.3">
      <c r="E551" s="28">
        <v>0.38124999999999998</v>
      </c>
      <c r="F551" s="30">
        <f t="shared" si="8"/>
        <v>0.38541666666666669</v>
      </c>
    </row>
    <row r="552" spans="5:6" x14ac:dyDescent="0.3">
      <c r="E552" s="28">
        <v>0.38194444444444398</v>
      </c>
      <c r="F552" s="30">
        <f t="shared" si="8"/>
        <v>0.38541666666666669</v>
      </c>
    </row>
    <row r="553" spans="5:6" x14ac:dyDescent="0.3">
      <c r="E553" s="28">
        <v>0.38263888888888897</v>
      </c>
      <c r="F553" s="30">
        <f t="shared" si="8"/>
        <v>0.38541666666666669</v>
      </c>
    </row>
    <row r="554" spans="5:6" x14ac:dyDescent="0.3">
      <c r="E554" s="28">
        <v>0.38333333333333303</v>
      </c>
      <c r="F554" s="30">
        <f t="shared" si="8"/>
        <v>0.38541666666666669</v>
      </c>
    </row>
    <row r="555" spans="5:6" x14ac:dyDescent="0.3">
      <c r="E555" s="28">
        <v>0.38402777777777802</v>
      </c>
      <c r="F555" s="30">
        <f t="shared" si="8"/>
        <v>0.38541666666666669</v>
      </c>
    </row>
    <row r="556" spans="5:6" x14ac:dyDescent="0.3">
      <c r="E556" s="28">
        <v>0.38472222222222202</v>
      </c>
      <c r="F556" s="30">
        <f t="shared" si="8"/>
        <v>0.38541666666666669</v>
      </c>
    </row>
    <row r="557" spans="5:6" x14ac:dyDescent="0.3">
      <c r="E557" s="28">
        <v>0.38541666666666702</v>
      </c>
      <c r="F557" s="30">
        <f t="shared" si="8"/>
        <v>0.39583333333333331</v>
      </c>
    </row>
    <row r="558" spans="5:6" x14ac:dyDescent="0.3">
      <c r="E558" s="28">
        <v>0.38611111111111102</v>
      </c>
      <c r="F558" s="30">
        <f t="shared" si="8"/>
        <v>0.39583333333333331</v>
      </c>
    </row>
    <row r="559" spans="5:6" x14ac:dyDescent="0.3">
      <c r="E559" s="28">
        <v>0.38680555555555601</v>
      </c>
      <c r="F559" s="30">
        <f t="shared" si="8"/>
        <v>0.39583333333333331</v>
      </c>
    </row>
    <row r="560" spans="5:6" x14ac:dyDescent="0.3">
      <c r="E560" s="28">
        <v>0.38750000000000001</v>
      </c>
      <c r="F560" s="30">
        <f t="shared" si="8"/>
        <v>0.39583333333333331</v>
      </c>
    </row>
    <row r="561" spans="5:6" x14ac:dyDescent="0.3">
      <c r="E561" s="28">
        <v>0.38819444444444401</v>
      </c>
      <c r="F561" s="30">
        <f t="shared" si="8"/>
        <v>0.39583333333333331</v>
      </c>
    </row>
    <row r="562" spans="5:6" x14ac:dyDescent="0.3">
      <c r="E562" s="28">
        <v>0.38888888888888901</v>
      </c>
      <c r="F562" s="30">
        <f t="shared" si="8"/>
        <v>0.39583333333333331</v>
      </c>
    </row>
    <row r="563" spans="5:6" x14ac:dyDescent="0.3">
      <c r="E563" s="28">
        <v>0.389583333333333</v>
      </c>
      <c r="F563" s="30">
        <f t="shared" si="8"/>
        <v>0.39583333333333331</v>
      </c>
    </row>
    <row r="564" spans="5:6" x14ac:dyDescent="0.3">
      <c r="E564" s="28">
        <v>0.390277777777778</v>
      </c>
      <c r="F564" s="30">
        <f t="shared" si="8"/>
        <v>0.39583333333333331</v>
      </c>
    </row>
    <row r="565" spans="5:6" x14ac:dyDescent="0.3">
      <c r="E565" s="28">
        <v>0.390972222222222</v>
      </c>
      <c r="F565" s="30">
        <f t="shared" si="8"/>
        <v>0.39583333333333331</v>
      </c>
    </row>
    <row r="566" spans="5:6" x14ac:dyDescent="0.3">
      <c r="E566" s="28">
        <v>0.391666666666667</v>
      </c>
      <c r="F566" s="30">
        <f t="shared" si="8"/>
        <v>0.39583333333333331</v>
      </c>
    </row>
    <row r="567" spans="5:6" x14ac:dyDescent="0.3">
      <c r="E567" s="28">
        <v>0.39236111111111099</v>
      </c>
      <c r="F567" s="30">
        <f t="shared" si="8"/>
        <v>0.39583333333333331</v>
      </c>
    </row>
    <row r="568" spans="5:6" x14ac:dyDescent="0.3">
      <c r="E568" s="28">
        <v>0.39305555555555599</v>
      </c>
      <c r="F568" s="30">
        <f t="shared" si="8"/>
        <v>0.39583333333333331</v>
      </c>
    </row>
    <row r="569" spans="5:6" x14ac:dyDescent="0.3">
      <c r="E569" s="28">
        <v>0.39374999999999999</v>
      </c>
      <c r="F569" s="30">
        <f t="shared" si="8"/>
        <v>0.39583333333333331</v>
      </c>
    </row>
    <row r="570" spans="5:6" x14ac:dyDescent="0.3">
      <c r="E570" s="28">
        <v>0.39444444444444399</v>
      </c>
      <c r="F570" s="30">
        <f t="shared" si="8"/>
        <v>0.39583333333333331</v>
      </c>
    </row>
    <row r="571" spans="5:6" x14ac:dyDescent="0.3">
      <c r="E571" s="28">
        <v>0.39513888888888898</v>
      </c>
      <c r="F571" s="30">
        <f t="shared" si="8"/>
        <v>0.39583333333333331</v>
      </c>
    </row>
    <row r="572" spans="5:6" x14ac:dyDescent="0.3">
      <c r="E572" s="28">
        <v>0.39583333333333298</v>
      </c>
      <c r="F572" s="30">
        <f t="shared" si="8"/>
        <v>0.40625</v>
      </c>
    </row>
    <row r="573" spans="5:6" x14ac:dyDescent="0.3">
      <c r="E573" s="28">
        <v>0.39652777777777798</v>
      </c>
      <c r="F573" s="30">
        <f t="shared" si="8"/>
        <v>0.40625</v>
      </c>
    </row>
    <row r="574" spans="5:6" x14ac:dyDescent="0.3">
      <c r="E574" s="28">
        <v>0.39722222222222198</v>
      </c>
      <c r="F574" s="30">
        <f t="shared" si="8"/>
        <v>0.40625</v>
      </c>
    </row>
    <row r="575" spans="5:6" x14ac:dyDescent="0.3">
      <c r="E575" s="28">
        <v>0.39791666666666697</v>
      </c>
      <c r="F575" s="30">
        <f t="shared" si="8"/>
        <v>0.40625</v>
      </c>
    </row>
    <row r="576" spans="5:6" x14ac:dyDescent="0.3">
      <c r="E576" s="28">
        <v>0.39861111111111103</v>
      </c>
      <c r="F576" s="30">
        <f t="shared" si="8"/>
        <v>0.40625</v>
      </c>
    </row>
    <row r="577" spans="5:6" x14ac:dyDescent="0.3">
      <c r="E577" s="28">
        <v>0.39930555555555602</v>
      </c>
      <c r="F577" s="30">
        <f t="shared" si="8"/>
        <v>0.40625</v>
      </c>
    </row>
    <row r="578" spans="5:6" x14ac:dyDescent="0.3">
      <c r="E578" s="28">
        <v>0.4</v>
      </c>
      <c r="F578" s="30">
        <f t="shared" si="8"/>
        <v>0.40625</v>
      </c>
    </row>
    <row r="579" spans="5:6" x14ac:dyDescent="0.3">
      <c r="E579" s="28">
        <v>0.40069444444444402</v>
      </c>
      <c r="F579" s="30">
        <f t="shared" ref="F579:F642" si="9">ROUNDUP(E579*4*24+1/60/24,0)/4/24</f>
        <v>0.40625</v>
      </c>
    </row>
    <row r="580" spans="5:6" x14ac:dyDescent="0.3">
      <c r="E580" s="28">
        <v>0.40138888888888902</v>
      </c>
      <c r="F580" s="30">
        <f t="shared" si="9"/>
        <v>0.40625</v>
      </c>
    </row>
    <row r="581" spans="5:6" x14ac:dyDescent="0.3">
      <c r="E581" s="28">
        <v>0.40208333333333302</v>
      </c>
      <c r="F581" s="30">
        <f t="shared" si="9"/>
        <v>0.40625</v>
      </c>
    </row>
    <row r="582" spans="5:6" x14ac:dyDescent="0.3">
      <c r="E582" s="28">
        <v>0.40277777777777801</v>
      </c>
      <c r="F582" s="30">
        <f t="shared" si="9"/>
        <v>0.40625</v>
      </c>
    </row>
    <row r="583" spans="5:6" x14ac:dyDescent="0.3">
      <c r="E583" s="28">
        <v>0.40347222222222201</v>
      </c>
      <c r="F583" s="30">
        <f t="shared" si="9"/>
        <v>0.40625</v>
      </c>
    </row>
    <row r="584" spans="5:6" x14ac:dyDescent="0.3">
      <c r="E584" s="28">
        <v>0.40416666666666701</v>
      </c>
      <c r="F584" s="30">
        <f t="shared" si="9"/>
        <v>0.40625</v>
      </c>
    </row>
    <row r="585" spans="5:6" x14ac:dyDescent="0.3">
      <c r="E585" s="28">
        <v>0.40486111111111101</v>
      </c>
      <c r="F585" s="30">
        <f t="shared" si="9"/>
        <v>0.40625</v>
      </c>
    </row>
    <row r="586" spans="5:6" x14ac:dyDescent="0.3">
      <c r="E586" s="28">
        <v>0.405555555555556</v>
      </c>
      <c r="F586" s="30">
        <f t="shared" si="9"/>
        <v>0.40625</v>
      </c>
    </row>
    <row r="587" spans="5:6" x14ac:dyDescent="0.3">
      <c r="E587" s="28">
        <v>0.40625</v>
      </c>
      <c r="F587" s="30">
        <f t="shared" si="9"/>
        <v>0.41666666666666669</v>
      </c>
    </row>
    <row r="588" spans="5:6" x14ac:dyDescent="0.3">
      <c r="E588" s="28">
        <v>0.406944444444444</v>
      </c>
      <c r="F588" s="30">
        <f t="shared" si="9"/>
        <v>0.41666666666666669</v>
      </c>
    </row>
    <row r="589" spans="5:6" x14ac:dyDescent="0.3">
      <c r="E589" s="28">
        <v>0.40763888888888899</v>
      </c>
      <c r="F589" s="30">
        <f t="shared" si="9"/>
        <v>0.41666666666666669</v>
      </c>
    </row>
    <row r="590" spans="5:6" x14ac:dyDescent="0.3">
      <c r="E590" s="28">
        <v>0.40833333333333299</v>
      </c>
      <c r="F590" s="30">
        <f t="shared" si="9"/>
        <v>0.41666666666666669</v>
      </c>
    </row>
    <row r="591" spans="5:6" x14ac:dyDescent="0.3">
      <c r="E591" s="28">
        <v>0.40902777777777799</v>
      </c>
      <c r="F591" s="30">
        <f t="shared" si="9"/>
        <v>0.41666666666666669</v>
      </c>
    </row>
    <row r="592" spans="5:6" x14ac:dyDescent="0.3">
      <c r="E592" s="28">
        <v>0.40972222222222199</v>
      </c>
      <c r="F592" s="30">
        <f t="shared" si="9"/>
        <v>0.41666666666666669</v>
      </c>
    </row>
    <row r="593" spans="5:6" x14ac:dyDescent="0.3">
      <c r="E593" s="28">
        <v>0.41041666666666698</v>
      </c>
      <c r="F593" s="30">
        <f t="shared" si="9"/>
        <v>0.41666666666666669</v>
      </c>
    </row>
    <row r="594" spans="5:6" x14ac:dyDescent="0.3">
      <c r="E594" s="28">
        <v>0.41111111111111098</v>
      </c>
      <c r="F594" s="30">
        <f t="shared" si="9"/>
        <v>0.41666666666666669</v>
      </c>
    </row>
    <row r="595" spans="5:6" x14ac:dyDescent="0.3">
      <c r="E595" s="28">
        <v>0.41180555555555598</v>
      </c>
      <c r="F595" s="30">
        <f t="shared" si="9"/>
        <v>0.41666666666666669</v>
      </c>
    </row>
    <row r="596" spans="5:6" x14ac:dyDescent="0.3">
      <c r="E596" s="28">
        <v>0.41249999999999998</v>
      </c>
      <c r="F596" s="30">
        <f t="shared" si="9"/>
        <v>0.41666666666666669</v>
      </c>
    </row>
    <row r="597" spans="5:6" x14ac:dyDescent="0.3">
      <c r="E597" s="28">
        <v>0.41319444444444398</v>
      </c>
      <c r="F597" s="30">
        <f t="shared" si="9"/>
        <v>0.41666666666666669</v>
      </c>
    </row>
    <row r="598" spans="5:6" x14ac:dyDescent="0.3">
      <c r="E598" s="28">
        <v>0.41388888888888897</v>
      </c>
      <c r="F598" s="30">
        <f t="shared" si="9"/>
        <v>0.41666666666666669</v>
      </c>
    </row>
    <row r="599" spans="5:6" x14ac:dyDescent="0.3">
      <c r="E599" s="28">
        <v>0.41458333333333303</v>
      </c>
      <c r="F599" s="30">
        <f t="shared" si="9"/>
        <v>0.41666666666666669</v>
      </c>
    </row>
    <row r="600" spans="5:6" x14ac:dyDescent="0.3">
      <c r="E600" s="28">
        <v>0.41527777777777802</v>
      </c>
      <c r="F600" s="30">
        <f t="shared" si="9"/>
        <v>0.41666666666666669</v>
      </c>
    </row>
    <row r="601" spans="5:6" x14ac:dyDescent="0.3">
      <c r="E601" s="28">
        <v>0.41597222222222202</v>
      </c>
      <c r="F601" s="30">
        <f t="shared" si="9"/>
        <v>0.41666666666666669</v>
      </c>
    </row>
    <row r="602" spans="5:6" x14ac:dyDescent="0.3">
      <c r="E602" s="28">
        <v>0.41666666666666702</v>
      </c>
      <c r="F602" s="30">
        <f t="shared" si="9"/>
        <v>0.42708333333333331</v>
      </c>
    </row>
    <row r="603" spans="5:6" x14ac:dyDescent="0.3">
      <c r="E603" s="28">
        <v>0.41736111111111102</v>
      </c>
      <c r="F603" s="30">
        <f t="shared" si="9"/>
        <v>0.42708333333333331</v>
      </c>
    </row>
    <row r="604" spans="5:6" x14ac:dyDescent="0.3">
      <c r="E604" s="28">
        <v>0.41805555555555601</v>
      </c>
      <c r="F604" s="30">
        <f t="shared" si="9"/>
        <v>0.42708333333333331</v>
      </c>
    </row>
    <row r="605" spans="5:6" x14ac:dyDescent="0.3">
      <c r="E605" s="28">
        <v>0.41875000000000001</v>
      </c>
      <c r="F605" s="30">
        <f t="shared" si="9"/>
        <v>0.42708333333333331</v>
      </c>
    </row>
    <row r="606" spans="5:6" x14ac:dyDescent="0.3">
      <c r="E606" s="28">
        <v>0.41944444444444401</v>
      </c>
      <c r="F606" s="30">
        <f t="shared" si="9"/>
        <v>0.42708333333333331</v>
      </c>
    </row>
    <row r="607" spans="5:6" x14ac:dyDescent="0.3">
      <c r="E607" s="28">
        <v>0.42013888888888901</v>
      </c>
      <c r="F607" s="30">
        <f t="shared" si="9"/>
        <v>0.42708333333333331</v>
      </c>
    </row>
    <row r="608" spans="5:6" x14ac:dyDescent="0.3">
      <c r="E608" s="28">
        <v>0.420833333333333</v>
      </c>
      <c r="F608" s="30">
        <f t="shared" si="9"/>
        <v>0.42708333333333331</v>
      </c>
    </row>
    <row r="609" spans="5:6" x14ac:dyDescent="0.3">
      <c r="E609" s="28">
        <v>0.421527777777778</v>
      </c>
      <c r="F609" s="30">
        <f t="shared" si="9"/>
        <v>0.42708333333333331</v>
      </c>
    </row>
    <row r="610" spans="5:6" x14ac:dyDescent="0.3">
      <c r="E610" s="28">
        <v>0.422222222222222</v>
      </c>
      <c r="F610" s="30">
        <f t="shared" si="9"/>
        <v>0.42708333333333331</v>
      </c>
    </row>
    <row r="611" spans="5:6" x14ac:dyDescent="0.3">
      <c r="E611" s="28">
        <v>0.422916666666667</v>
      </c>
      <c r="F611" s="30">
        <f t="shared" si="9"/>
        <v>0.42708333333333331</v>
      </c>
    </row>
    <row r="612" spans="5:6" x14ac:dyDescent="0.3">
      <c r="E612" s="28">
        <v>0.42361111111111099</v>
      </c>
      <c r="F612" s="30">
        <f t="shared" si="9"/>
        <v>0.42708333333333331</v>
      </c>
    </row>
    <row r="613" spans="5:6" x14ac:dyDescent="0.3">
      <c r="E613" s="28">
        <v>0.42430555555555599</v>
      </c>
      <c r="F613" s="30">
        <f t="shared" si="9"/>
        <v>0.42708333333333331</v>
      </c>
    </row>
    <row r="614" spans="5:6" x14ac:dyDescent="0.3">
      <c r="E614" s="28">
        <v>0.42499999999999999</v>
      </c>
      <c r="F614" s="30">
        <f t="shared" si="9"/>
        <v>0.42708333333333331</v>
      </c>
    </row>
    <row r="615" spans="5:6" x14ac:dyDescent="0.3">
      <c r="E615" s="28">
        <v>0.42569444444444399</v>
      </c>
      <c r="F615" s="30">
        <f t="shared" si="9"/>
        <v>0.42708333333333331</v>
      </c>
    </row>
    <row r="616" spans="5:6" x14ac:dyDescent="0.3">
      <c r="E616" s="28">
        <v>0.42638888888888898</v>
      </c>
      <c r="F616" s="30">
        <f t="shared" si="9"/>
        <v>0.42708333333333331</v>
      </c>
    </row>
    <row r="617" spans="5:6" x14ac:dyDescent="0.3">
      <c r="E617" s="28">
        <v>0.42708333333333298</v>
      </c>
      <c r="F617" s="30">
        <f t="shared" si="9"/>
        <v>0.4375</v>
      </c>
    </row>
    <row r="618" spans="5:6" x14ac:dyDescent="0.3">
      <c r="E618" s="28">
        <v>0.42777777777777798</v>
      </c>
      <c r="F618" s="30">
        <f t="shared" si="9"/>
        <v>0.4375</v>
      </c>
    </row>
    <row r="619" spans="5:6" x14ac:dyDescent="0.3">
      <c r="E619" s="28">
        <v>0.42847222222222198</v>
      </c>
      <c r="F619" s="30">
        <f t="shared" si="9"/>
        <v>0.4375</v>
      </c>
    </row>
    <row r="620" spans="5:6" x14ac:dyDescent="0.3">
      <c r="E620" s="28">
        <v>0.42916666666666697</v>
      </c>
      <c r="F620" s="30">
        <f t="shared" si="9"/>
        <v>0.4375</v>
      </c>
    </row>
    <row r="621" spans="5:6" x14ac:dyDescent="0.3">
      <c r="E621" s="28">
        <v>0.42986111111111103</v>
      </c>
      <c r="F621" s="30">
        <f t="shared" si="9"/>
        <v>0.4375</v>
      </c>
    </row>
    <row r="622" spans="5:6" x14ac:dyDescent="0.3">
      <c r="E622" s="28">
        <v>0.43055555555555602</v>
      </c>
      <c r="F622" s="30">
        <f t="shared" si="9"/>
        <v>0.4375</v>
      </c>
    </row>
    <row r="623" spans="5:6" x14ac:dyDescent="0.3">
      <c r="E623" s="28">
        <v>0.43125000000000002</v>
      </c>
      <c r="F623" s="30">
        <f t="shared" si="9"/>
        <v>0.4375</v>
      </c>
    </row>
    <row r="624" spans="5:6" x14ac:dyDescent="0.3">
      <c r="E624" s="28">
        <v>0.43194444444444402</v>
      </c>
      <c r="F624" s="30">
        <f t="shared" si="9"/>
        <v>0.4375</v>
      </c>
    </row>
    <row r="625" spans="5:6" x14ac:dyDescent="0.3">
      <c r="E625" s="28">
        <v>0.43263888888888902</v>
      </c>
      <c r="F625" s="30">
        <f t="shared" si="9"/>
        <v>0.4375</v>
      </c>
    </row>
    <row r="626" spans="5:6" x14ac:dyDescent="0.3">
      <c r="E626" s="28">
        <v>0.43333333333333302</v>
      </c>
      <c r="F626" s="30">
        <f t="shared" si="9"/>
        <v>0.4375</v>
      </c>
    </row>
    <row r="627" spans="5:6" x14ac:dyDescent="0.3">
      <c r="E627" s="28">
        <v>0.43402777777777801</v>
      </c>
      <c r="F627" s="30">
        <f t="shared" si="9"/>
        <v>0.4375</v>
      </c>
    </row>
    <row r="628" spans="5:6" x14ac:dyDescent="0.3">
      <c r="E628" s="28">
        <v>0.43472222222222201</v>
      </c>
      <c r="F628" s="30">
        <f t="shared" si="9"/>
        <v>0.4375</v>
      </c>
    </row>
    <row r="629" spans="5:6" x14ac:dyDescent="0.3">
      <c r="E629" s="28">
        <v>0.43541666666666701</v>
      </c>
      <c r="F629" s="30">
        <f t="shared" si="9"/>
        <v>0.4375</v>
      </c>
    </row>
    <row r="630" spans="5:6" x14ac:dyDescent="0.3">
      <c r="E630" s="28">
        <v>0.43611111111111101</v>
      </c>
      <c r="F630" s="30">
        <f t="shared" si="9"/>
        <v>0.4375</v>
      </c>
    </row>
    <row r="631" spans="5:6" x14ac:dyDescent="0.3">
      <c r="E631" s="28">
        <v>0.436805555555556</v>
      </c>
      <c r="F631" s="30">
        <f t="shared" si="9"/>
        <v>0.4375</v>
      </c>
    </row>
    <row r="632" spans="5:6" x14ac:dyDescent="0.3">
      <c r="E632" s="28">
        <v>0.4375</v>
      </c>
      <c r="F632" s="30">
        <f t="shared" si="9"/>
        <v>0.44791666666666669</v>
      </c>
    </row>
    <row r="633" spans="5:6" x14ac:dyDescent="0.3">
      <c r="E633" s="28">
        <v>0.438194444444444</v>
      </c>
      <c r="F633" s="30">
        <f t="shared" si="9"/>
        <v>0.44791666666666669</v>
      </c>
    </row>
    <row r="634" spans="5:6" x14ac:dyDescent="0.3">
      <c r="E634" s="28">
        <v>0.43888888888888899</v>
      </c>
      <c r="F634" s="30">
        <f t="shared" si="9"/>
        <v>0.44791666666666669</v>
      </c>
    </row>
    <row r="635" spans="5:6" x14ac:dyDescent="0.3">
      <c r="E635" s="28">
        <v>0.43958333333333299</v>
      </c>
      <c r="F635" s="30">
        <f t="shared" si="9"/>
        <v>0.44791666666666669</v>
      </c>
    </row>
    <row r="636" spans="5:6" x14ac:dyDescent="0.3">
      <c r="E636" s="28">
        <v>0.44027777777777799</v>
      </c>
      <c r="F636" s="30">
        <f t="shared" si="9"/>
        <v>0.44791666666666669</v>
      </c>
    </row>
    <row r="637" spans="5:6" x14ac:dyDescent="0.3">
      <c r="E637" s="28">
        <v>0.44097222222222199</v>
      </c>
      <c r="F637" s="30">
        <f t="shared" si="9"/>
        <v>0.44791666666666669</v>
      </c>
    </row>
    <row r="638" spans="5:6" x14ac:dyDescent="0.3">
      <c r="E638" s="28">
        <v>0.44166666666666698</v>
      </c>
      <c r="F638" s="30">
        <f t="shared" si="9"/>
        <v>0.44791666666666669</v>
      </c>
    </row>
    <row r="639" spans="5:6" x14ac:dyDescent="0.3">
      <c r="E639" s="28">
        <v>0.44236111111111098</v>
      </c>
      <c r="F639" s="30">
        <f t="shared" si="9"/>
        <v>0.44791666666666669</v>
      </c>
    </row>
    <row r="640" spans="5:6" x14ac:dyDescent="0.3">
      <c r="E640" s="28">
        <v>0.44305555555555598</v>
      </c>
      <c r="F640" s="30">
        <f t="shared" si="9"/>
        <v>0.44791666666666669</v>
      </c>
    </row>
    <row r="641" spans="5:6" x14ac:dyDescent="0.3">
      <c r="E641" s="28">
        <v>0.44374999999999998</v>
      </c>
      <c r="F641" s="30">
        <f t="shared" si="9"/>
        <v>0.44791666666666669</v>
      </c>
    </row>
    <row r="642" spans="5:6" x14ac:dyDescent="0.3">
      <c r="E642" s="28">
        <v>0.44444444444444398</v>
      </c>
      <c r="F642" s="30">
        <f t="shared" si="9"/>
        <v>0.44791666666666669</v>
      </c>
    </row>
    <row r="643" spans="5:6" x14ac:dyDescent="0.3">
      <c r="E643" s="28">
        <v>0.44513888888888897</v>
      </c>
      <c r="F643" s="30">
        <f t="shared" ref="F643:F706" si="10">ROUNDUP(E643*4*24+1/60/24,0)/4/24</f>
        <v>0.44791666666666669</v>
      </c>
    </row>
    <row r="644" spans="5:6" x14ac:dyDescent="0.3">
      <c r="E644" s="28">
        <v>0.44583333333333303</v>
      </c>
      <c r="F644" s="30">
        <f t="shared" si="10"/>
        <v>0.44791666666666669</v>
      </c>
    </row>
    <row r="645" spans="5:6" x14ac:dyDescent="0.3">
      <c r="E645" s="28">
        <v>0.44652777777777802</v>
      </c>
      <c r="F645" s="30">
        <f t="shared" si="10"/>
        <v>0.44791666666666669</v>
      </c>
    </row>
    <row r="646" spans="5:6" x14ac:dyDescent="0.3">
      <c r="E646" s="28">
        <v>0.44722222222222202</v>
      </c>
      <c r="F646" s="30">
        <f t="shared" si="10"/>
        <v>0.44791666666666669</v>
      </c>
    </row>
    <row r="647" spans="5:6" x14ac:dyDescent="0.3">
      <c r="E647" s="28">
        <v>0.44791666666666702</v>
      </c>
      <c r="F647" s="30">
        <f t="shared" si="10"/>
        <v>0.45833333333333331</v>
      </c>
    </row>
    <row r="648" spans="5:6" x14ac:dyDescent="0.3">
      <c r="E648" s="28">
        <v>0.44861111111111102</v>
      </c>
      <c r="F648" s="30">
        <f t="shared" si="10"/>
        <v>0.45833333333333331</v>
      </c>
    </row>
    <row r="649" spans="5:6" x14ac:dyDescent="0.3">
      <c r="E649" s="28">
        <v>0.44930555555555601</v>
      </c>
      <c r="F649" s="30">
        <f t="shared" si="10"/>
        <v>0.45833333333333331</v>
      </c>
    </row>
    <row r="650" spans="5:6" x14ac:dyDescent="0.3">
      <c r="E650" s="28">
        <v>0.45</v>
      </c>
      <c r="F650" s="30">
        <f t="shared" si="10"/>
        <v>0.45833333333333331</v>
      </c>
    </row>
    <row r="651" spans="5:6" x14ac:dyDescent="0.3">
      <c r="E651" s="28">
        <v>0.45069444444444401</v>
      </c>
      <c r="F651" s="30">
        <f t="shared" si="10"/>
        <v>0.45833333333333331</v>
      </c>
    </row>
    <row r="652" spans="5:6" x14ac:dyDescent="0.3">
      <c r="E652" s="28">
        <v>0.45138888888888901</v>
      </c>
      <c r="F652" s="30">
        <f t="shared" si="10"/>
        <v>0.45833333333333331</v>
      </c>
    </row>
    <row r="653" spans="5:6" x14ac:dyDescent="0.3">
      <c r="E653" s="28">
        <v>0.452083333333333</v>
      </c>
      <c r="F653" s="30">
        <f t="shared" si="10"/>
        <v>0.45833333333333331</v>
      </c>
    </row>
    <row r="654" spans="5:6" x14ac:dyDescent="0.3">
      <c r="E654" s="28">
        <v>0.452777777777778</v>
      </c>
      <c r="F654" s="30">
        <f t="shared" si="10"/>
        <v>0.45833333333333331</v>
      </c>
    </row>
    <row r="655" spans="5:6" x14ac:dyDescent="0.3">
      <c r="E655" s="28">
        <v>0.453472222222222</v>
      </c>
      <c r="F655" s="30">
        <f t="shared" si="10"/>
        <v>0.45833333333333331</v>
      </c>
    </row>
    <row r="656" spans="5:6" x14ac:dyDescent="0.3">
      <c r="E656" s="28">
        <v>0.454166666666667</v>
      </c>
      <c r="F656" s="30">
        <f t="shared" si="10"/>
        <v>0.45833333333333331</v>
      </c>
    </row>
    <row r="657" spans="5:6" x14ac:dyDescent="0.3">
      <c r="E657" s="28">
        <v>0.45486111111111099</v>
      </c>
      <c r="F657" s="30">
        <f t="shared" si="10"/>
        <v>0.45833333333333331</v>
      </c>
    </row>
    <row r="658" spans="5:6" x14ac:dyDescent="0.3">
      <c r="E658" s="28">
        <v>0.45555555555555599</v>
      </c>
      <c r="F658" s="30">
        <f t="shared" si="10"/>
        <v>0.45833333333333331</v>
      </c>
    </row>
    <row r="659" spans="5:6" x14ac:dyDescent="0.3">
      <c r="E659" s="28">
        <v>0.45624999999999999</v>
      </c>
      <c r="F659" s="30">
        <f t="shared" si="10"/>
        <v>0.45833333333333331</v>
      </c>
    </row>
    <row r="660" spans="5:6" x14ac:dyDescent="0.3">
      <c r="E660" s="28">
        <v>0.45694444444444399</v>
      </c>
      <c r="F660" s="30">
        <f t="shared" si="10"/>
        <v>0.45833333333333331</v>
      </c>
    </row>
    <row r="661" spans="5:6" x14ac:dyDescent="0.3">
      <c r="E661" s="28">
        <v>0.45763888888888898</v>
      </c>
      <c r="F661" s="30">
        <f t="shared" si="10"/>
        <v>0.45833333333333331</v>
      </c>
    </row>
    <row r="662" spans="5:6" x14ac:dyDescent="0.3">
      <c r="E662" s="28">
        <v>0.45833333333333298</v>
      </c>
      <c r="F662" s="30">
        <f t="shared" si="10"/>
        <v>0.46875</v>
      </c>
    </row>
    <row r="663" spans="5:6" x14ac:dyDescent="0.3">
      <c r="E663" s="28">
        <v>0.45902777777777798</v>
      </c>
      <c r="F663" s="30">
        <f t="shared" si="10"/>
        <v>0.46875</v>
      </c>
    </row>
    <row r="664" spans="5:6" x14ac:dyDescent="0.3">
      <c r="E664" s="28">
        <v>0.45972222222222198</v>
      </c>
      <c r="F664" s="30">
        <f t="shared" si="10"/>
        <v>0.46875</v>
      </c>
    </row>
    <row r="665" spans="5:6" x14ac:dyDescent="0.3">
      <c r="E665" s="28">
        <v>0.46041666666666697</v>
      </c>
      <c r="F665" s="30">
        <f t="shared" si="10"/>
        <v>0.46875</v>
      </c>
    </row>
    <row r="666" spans="5:6" x14ac:dyDescent="0.3">
      <c r="E666" s="28">
        <v>0.46111111111111103</v>
      </c>
      <c r="F666" s="30">
        <f t="shared" si="10"/>
        <v>0.46875</v>
      </c>
    </row>
    <row r="667" spans="5:6" x14ac:dyDescent="0.3">
      <c r="E667" s="28">
        <v>0.46180555555555602</v>
      </c>
      <c r="F667" s="30">
        <f t="shared" si="10"/>
        <v>0.46875</v>
      </c>
    </row>
    <row r="668" spans="5:6" x14ac:dyDescent="0.3">
      <c r="E668" s="28">
        <v>0.46250000000000002</v>
      </c>
      <c r="F668" s="30">
        <f t="shared" si="10"/>
        <v>0.46875</v>
      </c>
    </row>
    <row r="669" spans="5:6" x14ac:dyDescent="0.3">
      <c r="E669" s="28">
        <v>0.46319444444444402</v>
      </c>
      <c r="F669" s="30">
        <f t="shared" si="10"/>
        <v>0.46875</v>
      </c>
    </row>
    <row r="670" spans="5:6" x14ac:dyDescent="0.3">
      <c r="E670" s="28">
        <v>0.46388888888888902</v>
      </c>
      <c r="F670" s="30">
        <f t="shared" si="10"/>
        <v>0.46875</v>
      </c>
    </row>
    <row r="671" spans="5:6" x14ac:dyDescent="0.3">
      <c r="E671" s="28">
        <v>0.46458333333333302</v>
      </c>
      <c r="F671" s="30">
        <f t="shared" si="10"/>
        <v>0.46875</v>
      </c>
    </row>
    <row r="672" spans="5:6" x14ac:dyDescent="0.3">
      <c r="E672" s="28">
        <v>0.46527777777777801</v>
      </c>
      <c r="F672" s="30">
        <f t="shared" si="10"/>
        <v>0.46875</v>
      </c>
    </row>
    <row r="673" spans="5:6" x14ac:dyDescent="0.3">
      <c r="E673" s="28">
        <v>0.46597222222222201</v>
      </c>
      <c r="F673" s="30">
        <f t="shared" si="10"/>
        <v>0.46875</v>
      </c>
    </row>
    <row r="674" spans="5:6" x14ac:dyDescent="0.3">
      <c r="E674" s="28">
        <v>0.46666666666666701</v>
      </c>
      <c r="F674" s="30">
        <f t="shared" si="10"/>
        <v>0.46875</v>
      </c>
    </row>
    <row r="675" spans="5:6" x14ac:dyDescent="0.3">
      <c r="E675" s="28">
        <v>0.46736111111111101</v>
      </c>
      <c r="F675" s="30">
        <f t="shared" si="10"/>
        <v>0.46875</v>
      </c>
    </row>
    <row r="676" spans="5:6" x14ac:dyDescent="0.3">
      <c r="E676" s="28">
        <v>0.468055555555556</v>
      </c>
      <c r="F676" s="30">
        <f t="shared" si="10"/>
        <v>0.46875</v>
      </c>
    </row>
    <row r="677" spans="5:6" x14ac:dyDescent="0.3">
      <c r="E677" s="28">
        <v>0.46875</v>
      </c>
      <c r="F677" s="30">
        <f t="shared" si="10"/>
        <v>0.47916666666666669</v>
      </c>
    </row>
    <row r="678" spans="5:6" x14ac:dyDescent="0.3">
      <c r="E678" s="28">
        <v>0.469444444444444</v>
      </c>
      <c r="F678" s="30">
        <f t="shared" si="10"/>
        <v>0.47916666666666669</v>
      </c>
    </row>
    <row r="679" spans="5:6" x14ac:dyDescent="0.3">
      <c r="E679" s="28">
        <v>0.47013888888888899</v>
      </c>
      <c r="F679" s="30">
        <f t="shared" si="10"/>
        <v>0.47916666666666669</v>
      </c>
    </row>
    <row r="680" spans="5:6" x14ac:dyDescent="0.3">
      <c r="E680" s="28">
        <v>0.47083333333333299</v>
      </c>
      <c r="F680" s="30">
        <f t="shared" si="10"/>
        <v>0.47916666666666669</v>
      </c>
    </row>
    <row r="681" spans="5:6" x14ac:dyDescent="0.3">
      <c r="E681" s="28">
        <v>0.47152777777777799</v>
      </c>
      <c r="F681" s="30">
        <f t="shared" si="10"/>
        <v>0.47916666666666669</v>
      </c>
    </row>
    <row r="682" spans="5:6" x14ac:dyDescent="0.3">
      <c r="E682" s="28">
        <v>0.47222222222222199</v>
      </c>
      <c r="F682" s="30">
        <f t="shared" si="10"/>
        <v>0.47916666666666669</v>
      </c>
    </row>
    <row r="683" spans="5:6" x14ac:dyDescent="0.3">
      <c r="E683" s="28">
        <v>0.47291666666666698</v>
      </c>
      <c r="F683" s="30">
        <f t="shared" si="10"/>
        <v>0.47916666666666669</v>
      </c>
    </row>
    <row r="684" spans="5:6" x14ac:dyDescent="0.3">
      <c r="E684" s="28">
        <v>0.47361111111111098</v>
      </c>
      <c r="F684" s="30">
        <f t="shared" si="10"/>
        <v>0.47916666666666669</v>
      </c>
    </row>
    <row r="685" spans="5:6" x14ac:dyDescent="0.3">
      <c r="E685" s="28">
        <v>0.47430555555555598</v>
      </c>
      <c r="F685" s="30">
        <f t="shared" si="10"/>
        <v>0.47916666666666669</v>
      </c>
    </row>
    <row r="686" spans="5:6" x14ac:dyDescent="0.3">
      <c r="E686" s="28">
        <v>0.47499999999999998</v>
      </c>
      <c r="F686" s="30">
        <f t="shared" si="10"/>
        <v>0.47916666666666669</v>
      </c>
    </row>
    <row r="687" spans="5:6" x14ac:dyDescent="0.3">
      <c r="E687" s="28">
        <v>0.47569444444444398</v>
      </c>
      <c r="F687" s="30">
        <f t="shared" si="10"/>
        <v>0.47916666666666669</v>
      </c>
    </row>
    <row r="688" spans="5:6" x14ac:dyDescent="0.3">
      <c r="E688" s="28">
        <v>0.47638888888888897</v>
      </c>
      <c r="F688" s="30">
        <f t="shared" si="10"/>
        <v>0.47916666666666669</v>
      </c>
    </row>
    <row r="689" spans="5:6" x14ac:dyDescent="0.3">
      <c r="E689" s="28">
        <v>0.47708333333333303</v>
      </c>
      <c r="F689" s="30">
        <f t="shared" si="10"/>
        <v>0.47916666666666669</v>
      </c>
    </row>
    <row r="690" spans="5:6" x14ac:dyDescent="0.3">
      <c r="E690" s="28">
        <v>0.47777777777777802</v>
      </c>
      <c r="F690" s="30">
        <f t="shared" si="10"/>
        <v>0.47916666666666669</v>
      </c>
    </row>
    <row r="691" spans="5:6" x14ac:dyDescent="0.3">
      <c r="E691" s="28">
        <v>0.47847222222222202</v>
      </c>
      <c r="F691" s="30">
        <f t="shared" si="10"/>
        <v>0.47916666666666669</v>
      </c>
    </row>
    <row r="692" spans="5:6" x14ac:dyDescent="0.3">
      <c r="E692" s="28">
        <v>0.47916666666666702</v>
      </c>
      <c r="F692" s="30">
        <f t="shared" si="10"/>
        <v>0.48958333333333331</v>
      </c>
    </row>
    <row r="693" spans="5:6" x14ac:dyDescent="0.3">
      <c r="E693" s="28">
        <v>0.47986111111111102</v>
      </c>
      <c r="F693" s="30">
        <f t="shared" si="10"/>
        <v>0.48958333333333331</v>
      </c>
    </row>
    <row r="694" spans="5:6" x14ac:dyDescent="0.3">
      <c r="E694" s="28">
        <v>0.48055555555555601</v>
      </c>
      <c r="F694" s="30">
        <f t="shared" si="10"/>
        <v>0.48958333333333331</v>
      </c>
    </row>
    <row r="695" spans="5:6" x14ac:dyDescent="0.3">
      <c r="E695" s="28">
        <v>0.48125000000000001</v>
      </c>
      <c r="F695" s="30">
        <f t="shared" si="10"/>
        <v>0.48958333333333331</v>
      </c>
    </row>
    <row r="696" spans="5:6" x14ac:dyDescent="0.3">
      <c r="E696" s="28">
        <v>0.48194444444444401</v>
      </c>
      <c r="F696" s="30">
        <f t="shared" si="10"/>
        <v>0.48958333333333331</v>
      </c>
    </row>
    <row r="697" spans="5:6" x14ac:dyDescent="0.3">
      <c r="E697" s="28">
        <v>0.48263888888888901</v>
      </c>
      <c r="F697" s="30">
        <f t="shared" si="10"/>
        <v>0.48958333333333331</v>
      </c>
    </row>
    <row r="698" spans="5:6" x14ac:dyDescent="0.3">
      <c r="E698" s="28">
        <v>0.483333333333333</v>
      </c>
      <c r="F698" s="30">
        <f t="shared" si="10"/>
        <v>0.48958333333333331</v>
      </c>
    </row>
    <row r="699" spans="5:6" x14ac:dyDescent="0.3">
      <c r="E699" s="28">
        <v>0.484027777777778</v>
      </c>
      <c r="F699" s="30">
        <f t="shared" si="10"/>
        <v>0.48958333333333331</v>
      </c>
    </row>
    <row r="700" spans="5:6" x14ac:dyDescent="0.3">
      <c r="E700" s="28">
        <v>0.484722222222222</v>
      </c>
      <c r="F700" s="30">
        <f t="shared" si="10"/>
        <v>0.48958333333333331</v>
      </c>
    </row>
    <row r="701" spans="5:6" x14ac:dyDescent="0.3">
      <c r="E701" s="28">
        <v>0.485416666666667</v>
      </c>
      <c r="F701" s="30">
        <f t="shared" si="10"/>
        <v>0.48958333333333331</v>
      </c>
    </row>
    <row r="702" spans="5:6" x14ac:dyDescent="0.3">
      <c r="E702" s="28">
        <v>0.48611111111111099</v>
      </c>
      <c r="F702" s="30">
        <f t="shared" si="10"/>
        <v>0.48958333333333331</v>
      </c>
    </row>
    <row r="703" spans="5:6" x14ac:dyDescent="0.3">
      <c r="E703" s="28">
        <v>0.48680555555555599</v>
      </c>
      <c r="F703" s="30">
        <f t="shared" si="10"/>
        <v>0.48958333333333331</v>
      </c>
    </row>
    <row r="704" spans="5:6" x14ac:dyDescent="0.3">
      <c r="E704" s="28">
        <v>0.48749999999999999</v>
      </c>
      <c r="F704" s="30">
        <f t="shared" si="10"/>
        <v>0.48958333333333331</v>
      </c>
    </row>
    <row r="705" spans="5:6" x14ac:dyDescent="0.3">
      <c r="E705" s="28">
        <v>0.48819444444444399</v>
      </c>
      <c r="F705" s="30">
        <f t="shared" si="10"/>
        <v>0.48958333333333331</v>
      </c>
    </row>
    <row r="706" spans="5:6" x14ac:dyDescent="0.3">
      <c r="E706" s="28">
        <v>0.48888888888888898</v>
      </c>
      <c r="F706" s="30">
        <f t="shared" si="10"/>
        <v>0.48958333333333331</v>
      </c>
    </row>
    <row r="707" spans="5:6" x14ac:dyDescent="0.3">
      <c r="E707" s="28">
        <v>0.48958333333333298</v>
      </c>
      <c r="F707" s="30">
        <f t="shared" ref="F707:F770" si="11">ROUNDUP(E707*4*24+1/60/24,0)/4/24</f>
        <v>0.5</v>
      </c>
    </row>
    <row r="708" spans="5:6" x14ac:dyDescent="0.3">
      <c r="E708" s="28">
        <v>0.49027777777777798</v>
      </c>
      <c r="F708" s="30">
        <f t="shared" si="11"/>
        <v>0.5</v>
      </c>
    </row>
    <row r="709" spans="5:6" x14ac:dyDescent="0.3">
      <c r="E709" s="28">
        <v>0.49097222222222198</v>
      </c>
      <c r="F709" s="30">
        <f t="shared" si="11"/>
        <v>0.5</v>
      </c>
    </row>
    <row r="710" spans="5:6" x14ac:dyDescent="0.3">
      <c r="E710" s="28">
        <v>0.49166666666666697</v>
      </c>
      <c r="F710" s="30">
        <f t="shared" si="11"/>
        <v>0.5</v>
      </c>
    </row>
    <row r="711" spans="5:6" x14ac:dyDescent="0.3">
      <c r="E711" s="28">
        <v>0.49236111111111103</v>
      </c>
      <c r="F711" s="30">
        <f t="shared" si="11"/>
        <v>0.5</v>
      </c>
    </row>
    <row r="712" spans="5:6" x14ac:dyDescent="0.3">
      <c r="E712" s="28">
        <v>0.49305555555555602</v>
      </c>
      <c r="F712" s="30">
        <f t="shared" si="11"/>
        <v>0.5</v>
      </c>
    </row>
    <row r="713" spans="5:6" x14ac:dyDescent="0.3">
      <c r="E713" s="28">
        <v>0.49375000000000002</v>
      </c>
      <c r="F713" s="30">
        <f t="shared" si="11"/>
        <v>0.5</v>
      </c>
    </row>
    <row r="714" spans="5:6" x14ac:dyDescent="0.3">
      <c r="E714" s="28">
        <v>0.49444444444444402</v>
      </c>
      <c r="F714" s="30">
        <f t="shared" si="11"/>
        <v>0.5</v>
      </c>
    </row>
    <row r="715" spans="5:6" x14ac:dyDescent="0.3">
      <c r="E715" s="28">
        <v>0.49513888888888902</v>
      </c>
      <c r="F715" s="30">
        <f t="shared" si="11"/>
        <v>0.5</v>
      </c>
    </row>
    <row r="716" spans="5:6" x14ac:dyDescent="0.3">
      <c r="E716" s="28">
        <v>0.49583333333333302</v>
      </c>
      <c r="F716" s="30">
        <f t="shared" si="11"/>
        <v>0.5</v>
      </c>
    </row>
    <row r="717" spans="5:6" x14ac:dyDescent="0.3">
      <c r="E717" s="28">
        <v>0.49652777777777801</v>
      </c>
      <c r="F717" s="30">
        <f t="shared" si="11"/>
        <v>0.5</v>
      </c>
    </row>
    <row r="718" spans="5:6" x14ac:dyDescent="0.3">
      <c r="E718" s="28">
        <v>0.49722222222222201</v>
      </c>
      <c r="F718" s="30">
        <f t="shared" si="11"/>
        <v>0.5</v>
      </c>
    </row>
    <row r="719" spans="5:6" x14ac:dyDescent="0.3">
      <c r="E719" s="28">
        <v>0.49791666666666701</v>
      </c>
      <c r="F719" s="30">
        <f t="shared" si="11"/>
        <v>0.5</v>
      </c>
    </row>
    <row r="720" spans="5:6" x14ac:dyDescent="0.3">
      <c r="E720" s="28">
        <v>0.49861111111111101</v>
      </c>
      <c r="F720" s="30">
        <f t="shared" si="11"/>
        <v>0.5</v>
      </c>
    </row>
    <row r="721" spans="5:6" x14ac:dyDescent="0.3">
      <c r="E721" s="28">
        <v>0.499305555555556</v>
      </c>
      <c r="F721" s="30">
        <f t="shared" si="11"/>
        <v>0.5</v>
      </c>
    </row>
    <row r="722" spans="5:6" x14ac:dyDescent="0.3">
      <c r="E722" s="28">
        <v>0.5</v>
      </c>
      <c r="F722" s="30">
        <f t="shared" si="11"/>
        <v>0.51041666666666663</v>
      </c>
    </row>
    <row r="723" spans="5:6" x14ac:dyDescent="0.3">
      <c r="E723" s="28">
        <v>0.500694444444444</v>
      </c>
      <c r="F723" s="30">
        <f t="shared" si="11"/>
        <v>0.51041666666666663</v>
      </c>
    </row>
    <row r="724" spans="5:6" x14ac:dyDescent="0.3">
      <c r="E724" s="28">
        <v>0.50138888888888899</v>
      </c>
      <c r="F724" s="30">
        <f t="shared" si="11"/>
        <v>0.51041666666666663</v>
      </c>
    </row>
    <row r="725" spans="5:6" x14ac:dyDescent="0.3">
      <c r="E725" s="28">
        <v>0.50208333333333299</v>
      </c>
      <c r="F725" s="30">
        <f t="shared" si="11"/>
        <v>0.51041666666666663</v>
      </c>
    </row>
    <row r="726" spans="5:6" x14ac:dyDescent="0.3">
      <c r="E726" s="28">
        <v>0.50277777777777799</v>
      </c>
      <c r="F726" s="30">
        <f t="shared" si="11"/>
        <v>0.51041666666666663</v>
      </c>
    </row>
    <row r="727" spans="5:6" x14ac:dyDescent="0.3">
      <c r="E727" s="28">
        <v>0.50347222222222199</v>
      </c>
      <c r="F727" s="30">
        <f t="shared" si="11"/>
        <v>0.51041666666666663</v>
      </c>
    </row>
    <row r="728" spans="5:6" x14ac:dyDescent="0.3">
      <c r="E728" s="28">
        <v>0.50416666666666698</v>
      </c>
      <c r="F728" s="30">
        <f t="shared" si="11"/>
        <v>0.51041666666666663</v>
      </c>
    </row>
    <row r="729" spans="5:6" x14ac:dyDescent="0.3">
      <c r="E729" s="28">
        <v>0.50486111111111098</v>
      </c>
      <c r="F729" s="30">
        <f t="shared" si="11"/>
        <v>0.51041666666666663</v>
      </c>
    </row>
    <row r="730" spans="5:6" x14ac:dyDescent="0.3">
      <c r="E730" s="28">
        <v>0.50555555555555598</v>
      </c>
      <c r="F730" s="30">
        <f t="shared" si="11"/>
        <v>0.51041666666666663</v>
      </c>
    </row>
    <row r="731" spans="5:6" x14ac:dyDescent="0.3">
      <c r="E731" s="28">
        <v>0.50624999999999998</v>
      </c>
      <c r="F731" s="30">
        <f t="shared" si="11"/>
        <v>0.51041666666666663</v>
      </c>
    </row>
    <row r="732" spans="5:6" x14ac:dyDescent="0.3">
      <c r="E732" s="28">
        <v>0.50694444444444398</v>
      </c>
      <c r="F732" s="30">
        <f t="shared" si="11"/>
        <v>0.51041666666666663</v>
      </c>
    </row>
    <row r="733" spans="5:6" x14ac:dyDescent="0.3">
      <c r="E733" s="28">
        <v>0.50763888888888897</v>
      </c>
      <c r="F733" s="30">
        <f t="shared" si="11"/>
        <v>0.51041666666666663</v>
      </c>
    </row>
    <row r="734" spans="5:6" x14ac:dyDescent="0.3">
      <c r="E734" s="28">
        <v>0.50833333333333297</v>
      </c>
      <c r="F734" s="30">
        <f t="shared" si="11"/>
        <v>0.51041666666666663</v>
      </c>
    </row>
    <row r="735" spans="5:6" x14ac:dyDescent="0.3">
      <c r="E735" s="28">
        <v>0.50902777777777797</v>
      </c>
      <c r="F735" s="30">
        <f t="shared" si="11"/>
        <v>0.51041666666666663</v>
      </c>
    </row>
    <row r="736" spans="5:6" x14ac:dyDescent="0.3">
      <c r="E736" s="28">
        <v>0.50972222222222197</v>
      </c>
      <c r="F736" s="30">
        <f t="shared" si="11"/>
        <v>0.51041666666666663</v>
      </c>
    </row>
    <row r="737" spans="5:6" x14ac:dyDescent="0.3">
      <c r="E737" s="28">
        <v>0.51041666666666696</v>
      </c>
      <c r="F737" s="30">
        <f t="shared" si="11"/>
        <v>0.52083333333333337</v>
      </c>
    </row>
    <row r="738" spans="5:6" x14ac:dyDescent="0.3">
      <c r="E738" s="28">
        <v>0.51111111111111096</v>
      </c>
      <c r="F738" s="30">
        <f t="shared" si="11"/>
        <v>0.52083333333333337</v>
      </c>
    </row>
    <row r="739" spans="5:6" x14ac:dyDescent="0.3">
      <c r="E739" s="28">
        <v>0.51180555555555596</v>
      </c>
      <c r="F739" s="30">
        <f t="shared" si="11"/>
        <v>0.52083333333333337</v>
      </c>
    </row>
    <row r="740" spans="5:6" x14ac:dyDescent="0.3">
      <c r="E740" s="28">
        <v>0.51249999999999996</v>
      </c>
      <c r="F740" s="30">
        <f t="shared" si="11"/>
        <v>0.52083333333333337</v>
      </c>
    </row>
    <row r="741" spans="5:6" x14ac:dyDescent="0.3">
      <c r="E741" s="28">
        <v>0.51319444444444495</v>
      </c>
      <c r="F741" s="30">
        <f t="shared" si="11"/>
        <v>0.52083333333333337</v>
      </c>
    </row>
    <row r="742" spans="5:6" x14ac:dyDescent="0.3">
      <c r="E742" s="28">
        <v>0.51388888888888895</v>
      </c>
      <c r="F742" s="30">
        <f t="shared" si="11"/>
        <v>0.52083333333333337</v>
      </c>
    </row>
    <row r="743" spans="5:6" x14ac:dyDescent="0.3">
      <c r="E743" s="28">
        <v>0.51458333333333295</v>
      </c>
      <c r="F743" s="30">
        <f t="shared" si="11"/>
        <v>0.52083333333333337</v>
      </c>
    </row>
    <row r="744" spans="5:6" x14ac:dyDescent="0.3">
      <c r="E744" s="28">
        <v>0.51527777777777795</v>
      </c>
      <c r="F744" s="30">
        <f t="shared" si="11"/>
        <v>0.52083333333333337</v>
      </c>
    </row>
    <row r="745" spans="5:6" x14ac:dyDescent="0.3">
      <c r="E745" s="28">
        <v>0.51597222222222205</v>
      </c>
      <c r="F745" s="30">
        <f t="shared" si="11"/>
        <v>0.52083333333333337</v>
      </c>
    </row>
    <row r="746" spans="5:6" x14ac:dyDescent="0.3">
      <c r="E746" s="28">
        <v>0.51666666666666705</v>
      </c>
      <c r="F746" s="30">
        <f t="shared" si="11"/>
        <v>0.52083333333333337</v>
      </c>
    </row>
    <row r="747" spans="5:6" x14ac:dyDescent="0.3">
      <c r="E747" s="28">
        <v>0.51736111111111105</v>
      </c>
      <c r="F747" s="30">
        <f t="shared" si="11"/>
        <v>0.52083333333333337</v>
      </c>
    </row>
    <row r="748" spans="5:6" x14ac:dyDescent="0.3">
      <c r="E748" s="28">
        <v>0.51805555555555605</v>
      </c>
      <c r="F748" s="30">
        <f t="shared" si="11"/>
        <v>0.52083333333333337</v>
      </c>
    </row>
    <row r="749" spans="5:6" x14ac:dyDescent="0.3">
      <c r="E749" s="28">
        <v>0.51875000000000004</v>
      </c>
      <c r="F749" s="30">
        <f t="shared" si="11"/>
        <v>0.52083333333333337</v>
      </c>
    </row>
    <row r="750" spans="5:6" x14ac:dyDescent="0.3">
      <c r="E750" s="28">
        <v>0.51944444444444404</v>
      </c>
      <c r="F750" s="30">
        <f t="shared" si="11"/>
        <v>0.52083333333333337</v>
      </c>
    </row>
    <row r="751" spans="5:6" x14ac:dyDescent="0.3">
      <c r="E751" s="28">
        <v>0.52013888888888904</v>
      </c>
      <c r="F751" s="30">
        <f t="shared" si="11"/>
        <v>0.52083333333333337</v>
      </c>
    </row>
    <row r="752" spans="5:6" x14ac:dyDescent="0.3">
      <c r="E752" s="28">
        <v>0.52083333333333304</v>
      </c>
      <c r="F752" s="30">
        <f t="shared" si="11"/>
        <v>0.53125</v>
      </c>
    </row>
    <row r="753" spans="5:6" x14ac:dyDescent="0.3">
      <c r="E753" s="28">
        <v>0.52152777777777803</v>
      </c>
      <c r="F753" s="30">
        <f t="shared" si="11"/>
        <v>0.53125</v>
      </c>
    </row>
    <row r="754" spans="5:6" x14ac:dyDescent="0.3">
      <c r="E754" s="28">
        <v>0.52222222222222203</v>
      </c>
      <c r="F754" s="30">
        <f t="shared" si="11"/>
        <v>0.53125</v>
      </c>
    </row>
    <row r="755" spans="5:6" x14ac:dyDescent="0.3">
      <c r="E755" s="28">
        <v>0.52291666666666703</v>
      </c>
      <c r="F755" s="30">
        <f t="shared" si="11"/>
        <v>0.53125</v>
      </c>
    </row>
    <row r="756" spans="5:6" x14ac:dyDescent="0.3">
      <c r="E756" s="28">
        <v>0.52361111111111103</v>
      </c>
      <c r="F756" s="30">
        <f t="shared" si="11"/>
        <v>0.53125</v>
      </c>
    </row>
    <row r="757" spans="5:6" x14ac:dyDescent="0.3">
      <c r="E757" s="28">
        <v>0.52430555555555602</v>
      </c>
      <c r="F757" s="30">
        <f t="shared" si="11"/>
        <v>0.53125</v>
      </c>
    </row>
    <row r="758" spans="5:6" x14ac:dyDescent="0.3">
      <c r="E758" s="28">
        <v>0.52500000000000002</v>
      </c>
      <c r="F758" s="30">
        <f t="shared" si="11"/>
        <v>0.53125</v>
      </c>
    </row>
    <row r="759" spans="5:6" x14ac:dyDescent="0.3">
      <c r="E759" s="28">
        <v>0.52569444444444402</v>
      </c>
      <c r="F759" s="30">
        <f t="shared" si="11"/>
        <v>0.53125</v>
      </c>
    </row>
    <row r="760" spans="5:6" x14ac:dyDescent="0.3">
      <c r="E760" s="28">
        <v>0.52638888888888902</v>
      </c>
      <c r="F760" s="30">
        <f t="shared" si="11"/>
        <v>0.53125</v>
      </c>
    </row>
    <row r="761" spans="5:6" x14ac:dyDescent="0.3">
      <c r="E761" s="28">
        <v>0.52708333333333302</v>
      </c>
      <c r="F761" s="30">
        <f t="shared" si="11"/>
        <v>0.53125</v>
      </c>
    </row>
    <row r="762" spans="5:6" x14ac:dyDescent="0.3">
      <c r="E762" s="28">
        <v>0.52777777777777801</v>
      </c>
      <c r="F762" s="30">
        <f t="shared" si="11"/>
        <v>0.53125</v>
      </c>
    </row>
    <row r="763" spans="5:6" x14ac:dyDescent="0.3">
      <c r="E763" s="28">
        <v>0.52847222222222201</v>
      </c>
      <c r="F763" s="30">
        <f t="shared" si="11"/>
        <v>0.53125</v>
      </c>
    </row>
    <row r="764" spans="5:6" x14ac:dyDescent="0.3">
      <c r="E764" s="28">
        <v>0.52916666666666701</v>
      </c>
      <c r="F764" s="30">
        <f t="shared" si="11"/>
        <v>0.53125</v>
      </c>
    </row>
    <row r="765" spans="5:6" x14ac:dyDescent="0.3">
      <c r="E765" s="28">
        <v>0.52986111111111101</v>
      </c>
      <c r="F765" s="30">
        <f t="shared" si="11"/>
        <v>0.53125</v>
      </c>
    </row>
    <row r="766" spans="5:6" x14ac:dyDescent="0.3">
      <c r="E766" s="28">
        <v>0.530555555555556</v>
      </c>
      <c r="F766" s="30">
        <f t="shared" si="11"/>
        <v>0.53125</v>
      </c>
    </row>
    <row r="767" spans="5:6" x14ac:dyDescent="0.3">
      <c r="E767" s="28">
        <v>0.53125</v>
      </c>
      <c r="F767" s="30">
        <f t="shared" si="11"/>
        <v>0.54166666666666663</v>
      </c>
    </row>
    <row r="768" spans="5:6" x14ac:dyDescent="0.3">
      <c r="E768" s="28">
        <v>0.531944444444444</v>
      </c>
      <c r="F768" s="30">
        <f t="shared" si="11"/>
        <v>0.54166666666666663</v>
      </c>
    </row>
    <row r="769" spans="5:6" x14ac:dyDescent="0.3">
      <c r="E769" s="28">
        <v>0.53263888888888899</v>
      </c>
      <c r="F769" s="30">
        <f t="shared" si="11"/>
        <v>0.54166666666666663</v>
      </c>
    </row>
    <row r="770" spans="5:6" x14ac:dyDescent="0.3">
      <c r="E770" s="28">
        <v>0.53333333333333299</v>
      </c>
      <c r="F770" s="30">
        <f t="shared" si="11"/>
        <v>0.54166666666666663</v>
      </c>
    </row>
    <row r="771" spans="5:6" x14ac:dyDescent="0.3">
      <c r="E771" s="28">
        <v>0.53402777777777799</v>
      </c>
      <c r="F771" s="30">
        <f t="shared" ref="F771:F834" si="12">ROUNDUP(E771*4*24+1/60/24,0)/4/24</f>
        <v>0.54166666666666663</v>
      </c>
    </row>
    <row r="772" spans="5:6" x14ac:dyDescent="0.3">
      <c r="E772" s="28">
        <v>0.53472222222222199</v>
      </c>
      <c r="F772" s="30">
        <f t="shared" si="12"/>
        <v>0.54166666666666663</v>
      </c>
    </row>
    <row r="773" spans="5:6" x14ac:dyDescent="0.3">
      <c r="E773" s="28">
        <v>0.53541666666666698</v>
      </c>
      <c r="F773" s="30">
        <f t="shared" si="12"/>
        <v>0.54166666666666663</v>
      </c>
    </row>
    <row r="774" spans="5:6" x14ac:dyDescent="0.3">
      <c r="E774" s="28">
        <v>0.53611111111111098</v>
      </c>
      <c r="F774" s="30">
        <f t="shared" si="12"/>
        <v>0.54166666666666663</v>
      </c>
    </row>
    <row r="775" spans="5:6" x14ac:dyDescent="0.3">
      <c r="E775" s="28">
        <v>0.53680555555555598</v>
      </c>
      <c r="F775" s="30">
        <f t="shared" si="12"/>
        <v>0.54166666666666663</v>
      </c>
    </row>
    <row r="776" spans="5:6" x14ac:dyDescent="0.3">
      <c r="E776" s="28">
        <v>0.53749999999999998</v>
      </c>
      <c r="F776" s="30">
        <f t="shared" si="12"/>
        <v>0.54166666666666663</v>
      </c>
    </row>
    <row r="777" spans="5:6" x14ac:dyDescent="0.3">
      <c r="E777" s="28">
        <v>0.53819444444444398</v>
      </c>
      <c r="F777" s="30">
        <f t="shared" si="12"/>
        <v>0.54166666666666663</v>
      </c>
    </row>
    <row r="778" spans="5:6" x14ac:dyDescent="0.3">
      <c r="E778" s="28">
        <v>0.53888888888888897</v>
      </c>
      <c r="F778" s="30">
        <f t="shared" si="12"/>
        <v>0.54166666666666663</v>
      </c>
    </row>
    <row r="779" spans="5:6" x14ac:dyDescent="0.3">
      <c r="E779" s="28">
        <v>0.53958333333333297</v>
      </c>
      <c r="F779" s="30">
        <f t="shared" si="12"/>
        <v>0.54166666666666663</v>
      </c>
    </row>
    <row r="780" spans="5:6" x14ac:dyDescent="0.3">
      <c r="E780" s="28">
        <v>0.54027777777777797</v>
      </c>
      <c r="F780" s="30">
        <f t="shared" si="12"/>
        <v>0.54166666666666663</v>
      </c>
    </row>
    <row r="781" spans="5:6" x14ac:dyDescent="0.3">
      <c r="E781" s="28">
        <v>0.54097222222222197</v>
      </c>
      <c r="F781" s="30">
        <f t="shared" si="12"/>
        <v>0.54166666666666663</v>
      </c>
    </row>
    <row r="782" spans="5:6" x14ac:dyDescent="0.3">
      <c r="E782" s="28">
        <v>0.54166666666666696</v>
      </c>
      <c r="F782" s="30">
        <f t="shared" si="12"/>
        <v>0.55208333333333337</v>
      </c>
    </row>
    <row r="783" spans="5:6" x14ac:dyDescent="0.3">
      <c r="E783" s="28">
        <v>0.54236111111111096</v>
      </c>
      <c r="F783" s="30">
        <f t="shared" si="12"/>
        <v>0.55208333333333337</v>
      </c>
    </row>
    <row r="784" spans="5:6" x14ac:dyDescent="0.3">
      <c r="E784" s="28">
        <v>0.54305555555555596</v>
      </c>
      <c r="F784" s="30">
        <f t="shared" si="12"/>
        <v>0.55208333333333337</v>
      </c>
    </row>
    <row r="785" spans="5:6" x14ac:dyDescent="0.3">
      <c r="E785" s="28">
        <v>0.54374999999999996</v>
      </c>
      <c r="F785" s="30">
        <f t="shared" si="12"/>
        <v>0.55208333333333337</v>
      </c>
    </row>
    <row r="786" spans="5:6" x14ac:dyDescent="0.3">
      <c r="E786" s="28">
        <v>0.54444444444444495</v>
      </c>
      <c r="F786" s="30">
        <f t="shared" si="12"/>
        <v>0.55208333333333337</v>
      </c>
    </row>
    <row r="787" spans="5:6" x14ac:dyDescent="0.3">
      <c r="E787" s="28">
        <v>0.54513888888888895</v>
      </c>
      <c r="F787" s="30">
        <f t="shared" si="12"/>
        <v>0.55208333333333337</v>
      </c>
    </row>
    <row r="788" spans="5:6" x14ac:dyDescent="0.3">
      <c r="E788" s="28">
        <v>0.54583333333333295</v>
      </c>
      <c r="F788" s="30">
        <f t="shared" si="12"/>
        <v>0.55208333333333337</v>
      </c>
    </row>
    <row r="789" spans="5:6" x14ac:dyDescent="0.3">
      <c r="E789" s="28">
        <v>0.54652777777777795</v>
      </c>
      <c r="F789" s="30">
        <f t="shared" si="12"/>
        <v>0.55208333333333337</v>
      </c>
    </row>
    <row r="790" spans="5:6" x14ac:dyDescent="0.3">
      <c r="E790" s="28">
        <v>0.54722222222222205</v>
      </c>
      <c r="F790" s="30">
        <f t="shared" si="12"/>
        <v>0.55208333333333337</v>
      </c>
    </row>
    <row r="791" spans="5:6" x14ac:dyDescent="0.3">
      <c r="E791" s="28">
        <v>0.54791666666666705</v>
      </c>
      <c r="F791" s="30">
        <f t="shared" si="12"/>
        <v>0.55208333333333337</v>
      </c>
    </row>
    <row r="792" spans="5:6" x14ac:dyDescent="0.3">
      <c r="E792" s="28">
        <v>0.54861111111111105</v>
      </c>
      <c r="F792" s="30">
        <f t="shared" si="12"/>
        <v>0.55208333333333337</v>
      </c>
    </row>
    <row r="793" spans="5:6" x14ac:dyDescent="0.3">
      <c r="E793" s="28">
        <v>0.54930555555555605</v>
      </c>
      <c r="F793" s="30">
        <f t="shared" si="12"/>
        <v>0.55208333333333337</v>
      </c>
    </row>
    <row r="794" spans="5:6" x14ac:dyDescent="0.3">
      <c r="E794" s="28">
        <v>0.55000000000000004</v>
      </c>
      <c r="F794" s="30">
        <f t="shared" si="12"/>
        <v>0.55208333333333337</v>
      </c>
    </row>
    <row r="795" spans="5:6" x14ac:dyDescent="0.3">
      <c r="E795" s="28">
        <v>0.55069444444444404</v>
      </c>
      <c r="F795" s="30">
        <f t="shared" si="12"/>
        <v>0.55208333333333337</v>
      </c>
    </row>
    <row r="796" spans="5:6" x14ac:dyDescent="0.3">
      <c r="E796" s="28">
        <v>0.55138888888888904</v>
      </c>
      <c r="F796" s="30">
        <f t="shared" si="12"/>
        <v>0.55208333333333337</v>
      </c>
    </row>
    <row r="797" spans="5:6" x14ac:dyDescent="0.3">
      <c r="E797" s="28">
        <v>0.55208333333333304</v>
      </c>
      <c r="F797" s="30">
        <f t="shared" si="12"/>
        <v>0.5625</v>
      </c>
    </row>
    <row r="798" spans="5:6" x14ac:dyDescent="0.3">
      <c r="E798" s="28">
        <v>0.55277777777777803</v>
      </c>
      <c r="F798" s="30">
        <f t="shared" si="12"/>
        <v>0.5625</v>
      </c>
    </row>
    <row r="799" spans="5:6" x14ac:dyDescent="0.3">
      <c r="E799" s="28">
        <v>0.55347222222222203</v>
      </c>
      <c r="F799" s="30">
        <f t="shared" si="12"/>
        <v>0.5625</v>
      </c>
    </row>
    <row r="800" spans="5:6" x14ac:dyDescent="0.3">
      <c r="E800" s="28">
        <v>0.55416666666666703</v>
      </c>
      <c r="F800" s="30">
        <f t="shared" si="12"/>
        <v>0.5625</v>
      </c>
    </row>
    <row r="801" spans="5:6" x14ac:dyDescent="0.3">
      <c r="E801" s="28">
        <v>0.55486111111111103</v>
      </c>
      <c r="F801" s="30">
        <f t="shared" si="12"/>
        <v>0.5625</v>
      </c>
    </row>
    <row r="802" spans="5:6" x14ac:dyDescent="0.3">
      <c r="E802" s="28">
        <v>0.55555555555555602</v>
      </c>
      <c r="F802" s="30">
        <f t="shared" si="12"/>
        <v>0.5625</v>
      </c>
    </row>
    <row r="803" spans="5:6" x14ac:dyDescent="0.3">
      <c r="E803" s="28">
        <v>0.55625000000000002</v>
      </c>
      <c r="F803" s="30">
        <f t="shared" si="12"/>
        <v>0.5625</v>
      </c>
    </row>
    <row r="804" spans="5:6" x14ac:dyDescent="0.3">
      <c r="E804" s="28">
        <v>0.55694444444444402</v>
      </c>
      <c r="F804" s="30">
        <f t="shared" si="12"/>
        <v>0.5625</v>
      </c>
    </row>
    <row r="805" spans="5:6" x14ac:dyDescent="0.3">
      <c r="E805" s="28">
        <v>0.55763888888888902</v>
      </c>
      <c r="F805" s="30">
        <f t="shared" si="12"/>
        <v>0.5625</v>
      </c>
    </row>
    <row r="806" spans="5:6" x14ac:dyDescent="0.3">
      <c r="E806" s="28">
        <v>0.55833333333333302</v>
      </c>
      <c r="F806" s="30">
        <f t="shared" si="12"/>
        <v>0.5625</v>
      </c>
    </row>
    <row r="807" spans="5:6" x14ac:dyDescent="0.3">
      <c r="E807" s="28">
        <v>0.55902777777777801</v>
      </c>
      <c r="F807" s="30">
        <f t="shared" si="12"/>
        <v>0.5625</v>
      </c>
    </row>
    <row r="808" spans="5:6" x14ac:dyDescent="0.3">
      <c r="E808" s="28">
        <v>0.55972222222222201</v>
      </c>
      <c r="F808" s="30">
        <f t="shared" si="12"/>
        <v>0.5625</v>
      </c>
    </row>
    <row r="809" spans="5:6" x14ac:dyDescent="0.3">
      <c r="E809" s="28">
        <v>0.56041666666666701</v>
      </c>
      <c r="F809" s="30">
        <f t="shared" si="12"/>
        <v>0.5625</v>
      </c>
    </row>
    <row r="810" spans="5:6" x14ac:dyDescent="0.3">
      <c r="E810" s="28">
        <v>0.56111111111111101</v>
      </c>
      <c r="F810" s="30">
        <f t="shared" si="12"/>
        <v>0.5625</v>
      </c>
    </row>
    <row r="811" spans="5:6" x14ac:dyDescent="0.3">
      <c r="E811" s="28">
        <v>0.561805555555556</v>
      </c>
      <c r="F811" s="30">
        <f t="shared" si="12"/>
        <v>0.5625</v>
      </c>
    </row>
    <row r="812" spans="5:6" x14ac:dyDescent="0.3">
      <c r="E812" s="28">
        <v>0.5625</v>
      </c>
      <c r="F812" s="30">
        <f t="shared" si="12"/>
        <v>0.57291666666666663</v>
      </c>
    </row>
    <row r="813" spans="5:6" x14ac:dyDescent="0.3">
      <c r="E813" s="28">
        <v>0.563194444444444</v>
      </c>
      <c r="F813" s="30">
        <f t="shared" si="12"/>
        <v>0.57291666666666663</v>
      </c>
    </row>
    <row r="814" spans="5:6" x14ac:dyDescent="0.3">
      <c r="E814" s="28">
        <v>0.56388888888888899</v>
      </c>
      <c r="F814" s="30">
        <f t="shared" si="12"/>
        <v>0.57291666666666663</v>
      </c>
    </row>
    <row r="815" spans="5:6" x14ac:dyDescent="0.3">
      <c r="E815" s="28">
        <v>0.56458333333333299</v>
      </c>
      <c r="F815" s="30">
        <f t="shared" si="12"/>
        <v>0.57291666666666663</v>
      </c>
    </row>
    <row r="816" spans="5:6" x14ac:dyDescent="0.3">
      <c r="E816" s="28">
        <v>0.56527777777777799</v>
      </c>
      <c r="F816" s="30">
        <f t="shared" si="12"/>
        <v>0.57291666666666663</v>
      </c>
    </row>
    <row r="817" spans="5:6" x14ac:dyDescent="0.3">
      <c r="E817" s="28">
        <v>0.56597222222222199</v>
      </c>
      <c r="F817" s="30">
        <f t="shared" si="12"/>
        <v>0.57291666666666663</v>
      </c>
    </row>
    <row r="818" spans="5:6" x14ac:dyDescent="0.3">
      <c r="E818" s="28">
        <v>0.56666666666666698</v>
      </c>
      <c r="F818" s="30">
        <f t="shared" si="12"/>
        <v>0.57291666666666663</v>
      </c>
    </row>
    <row r="819" spans="5:6" x14ac:dyDescent="0.3">
      <c r="E819" s="28">
        <v>0.56736111111111098</v>
      </c>
      <c r="F819" s="30">
        <f t="shared" si="12"/>
        <v>0.57291666666666663</v>
      </c>
    </row>
    <row r="820" spans="5:6" x14ac:dyDescent="0.3">
      <c r="E820" s="28">
        <v>0.56805555555555598</v>
      </c>
      <c r="F820" s="30">
        <f t="shared" si="12"/>
        <v>0.57291666666666663</v>
      </c>
    </row>
    <row r="821" spans="5:6" x14ac:dyDescent="0.3">
      <c r="E821" s="28">
        <v>0.56874999999999998</v>
      </c>
      <c r="F821" s="30">
        <f t="shared" si="12"/>
        <v>0.57291666666666663</v>
      </c>
    </row>
    <row r="822" spans="5:6" x14ac:dyDescent="0.3">
      <c r="E822" s="28">
        <v>0.56944444444444398</v>
      </c>
      <c r="F822" s="30">
        <f t="shared" si="12"/>
        <v>0.57291666666666663</v>
      </c>
    </row>
    <row r="823" spans="5:6" x14ac:dyDescent="0.3">
      <c r="E823" s="28">
        <v>0.57013888888888897</v>
      </c>
      <c r="F823" s="30">
        <f t="shared" si="12"/>
        <v>0.57291666666666663</v>
      </c>
    </row>
    <row r="824" spans="5:6" x14ac:dyDescent="0.3">
      <c r="E824" s="28">
        <v>0.57083333333333297</v>
      </c>
      <c r="F824" s="30">
        <f t="shared" si="12"/>
        <v>0.57291666666666663</v>
      </c>
    </row>
    <row r="825" spans="5:6" x14ac:dyDescent="0.3">
      <c r="E825" s="28">
        <v>0.57152777777777797</v>
      </c>
      <c r="F825" s="30">
        <f t="shared" si="12"/>
        <v>0.57291666666666663</v>
      </c>
    </row>
    <row r="826" spans="5:6" x14ac:dyDescent="0.3">
      <c r="E826" s="28">
        <v>0.57222222222222197</v>
      </c>
      <c r="F826" s="30">
        <f t="shared" si="12"/>
        <v>0.57291666666666663</v>
      </c>
    </row>
    <row r="827" spans="5:6" x14ac:dyDescent="0.3">
      <c r="E827" s="28">
        <v>0.57291666666666696</v>
      </c>
      <c r="F827" s="30">
        <f t="shared" si="12"/>
        <v>0.58333333333333337</v>
      </c>
    </row>
    <row r="828" spans="5:6" x14ac:dyDescent="0.3">
      <c r="E828" s="28">
        <v>0.57361111111111096</v>
      </c>
      <c r="F828" s="30">
        <f t="shared" si="12"/>
        <v>0.58333333333333337</v>
      </c>
    </row>
    <row r="829" spans="5:6" x14ac:dyDescent="0.3">
      <c r="E829" s="28">
        <v>0.57430555555555596</v>
      </c>
      <c r="F829" s="30">
        <f t="shared" si="12"/>
        <v>0.58333333333333337</v>
      </c>
    </row>
    <row r="830" spans="5:6" x14ac:dyDescent="0.3">
      <c r="E830" s="28">
        <v>0.57499999999999996</v>
      </c>
      <c r="F830" s="30">
        <f t="shared" si="12"/>
        <v>0.58333333333333337</v>
      </c>
    </row>
    <row r="831" spans="5:6" x14ac:dyDescent="0.3">
      <c r="E831" s="28">
        <v>0.57569444444444495</v>
      </c>
      <c r="F831" s="30">
        <f t="shared" si="12"/>
        <v>0.58333333333333337</v>
      </c>
    </row>
    <row r="832" spans="5:6" x14ac:dyDescent="0.3">
      <c r="E832" s="28">
        <v>0.57638888888888895</v>
      </c>
      <c r="F832" s="30">
        <f t="shared" si="12"/>
        <v>0.58333333333333337</v>
      </c>
    </row>
    <row r="833" spans="5:6" x14ac:dyDescent="0.3">
      <c r="E833" s="28">
        <v>0.57708333333333295</v>
      </c>
      <c r="F833" s="30">
        <f t="shared" si="12"/>
        <v>0.58333333333333337</v>
      </c>
    </row>
    <row r="834" spans="5:6" x14ac:dyDescent="0.3">
      <c r="E834" s="28">
        <v>0.57777777777777795</v>
      </c>
      <c r="F834" s="30">
        <f t="shared" si="12"/>
        <v>0.58333333333333337</v>
      </c>
    </row>
    <row r="835" spans="5:6" x14ac:dyDescent="0.3">
      <c r="E835" s="28">
        <v>0.57847222222222205</v>
      </c>
      <c r="F835" s="30">
        <f t="shared" ref="F835:F898" si="13">ROUNDUP(E835*4*24+1/60/24,0)/4/24</f>
        <v>0.58333333333333337</v>
      </c>
    </row>
    <row r="836" spans="5:6" x14ac:dyDescent="0.3">
      <c r="E836" s="28">
        <v>0.57916666666666705</v>
      </c>
      <c r="F836" s="30">
        <f t="shared" si="13"/>
        <v>0.58333333333333337</v>
      </c>
    </row>
    <row r="837" spans="5:6" x14ac:dyDescent="0.3">
      <c r="E837" s="28">
        <v>0.57986111111111105</v>
      </c>
      <c r="F837" s="30">
        <f t="shared" si="13"/>
        <v>0.58333333333333337</v>
      </c>
    </row>
    <row r="838" spans="5:6" x14ac:dyDescent="0.3">
      <c r="E838" s="28">
        <v>0.58055555555555605</v>
      </c>
      <c r="F838" s="30">
        <f t="shared" si="13"/>
        <v>0.58333333333333337</v>
      </c>
    </row>
    <row r="839" spans="5:6" x14ac:dyDescent="0.3">
      <c r="E839" s="28">
        <v>0.58125000000000004</v>
      </c>
      <c r="F839" s="30">
        <f t="shared" si="13"/>
        <v>0.58333333333333337</v>
      </c>
    </row>
    <row r="840" spans="5:6" x14ac:dyDescent="0.3">
      <c r="E840" s="28">
        <v>0.58194444444444404</v>
      </c>
      <c r="F840" s="30">
        <f t="shared" si="13"/>
        <v>0.58333333333333337</v>
      </c>
    </row>
    <row r="841" spans="5:6" x14ac:dyDescent="0.3">
      <c r="E841" s="28">
        <v>0.58263888888888904</v>
      </c>
      <c r="F841" s="30">
        <f t="shared" si="13"/>
        <v>0.58333333333333337</v>
      </c>
    </row>
    <row r="842" spans="5:6" x14ac:dyDescent="0.3">
      <c r="E842" s="28">
        <v>0.58333333333333304</v>
      </c>
      <c r="F842" s="30">
        <f t="shared" si="13"/>
        <v>0.59375</v>
      </c>
    </row>
    <row r="843" spans="5:6" x14ac:dyDescent="0.3">
      <c r="E843" s="28">
        <v>0.58402777777777803</v>
      </c>
      <c r="F843" s="30">
        <f t="shared" si="13"/>
        <v>0.59375</v>
      </c>
    </row>
    <row r="844" spans="5:6" x14ac:dyDescent="0.3">
      <c r="E844" s="28">
        <v>0.58472222222222203</v>
      </c>
      <c r="F844" s="30">
        <f t="shared" si="13"/>
        <v>0.59375</v>
      </c>
    </row>
    <row r="845" spans="5:6" x14ac:dyDescent="0.3">
      <c r="E845" s="28">
        <v>0.58541666666666703</v>
      </c>
      <c r="F845" s="30">
        <f t="shared" si="13"/>
        <v>0.59375</v>
      </c>
    </row>
    <row r="846" spans="5:6" x14ac:dyDescent="0.3">
      <c r="E846" s="28">
        <v>0.58611111111111103</v>
      </c>
      <c r="F846" s="30">
        <f t="shared" si="13"/>
        <v>0.59375</v>
      </c>
    </row>
    <row r="847" spans="5:6" x14ac:dyDescent="0.3">
      <c r="E847" s="28">
        <v>0.58680555555555602</v>
      </c>
      <c r="F847" s="30">
        <f t="shared" si="13"/>
        <v>0.59375</v>
      </c>
    </row>
    <row r="848" spans="5:6" x14ac:dyDescent="0.3">
      <c r="E848" s="28">
        <v>0.58750000000000002</v>
      </c>
      <c r="F848" s="30">
        <f t="shared" si="13"/>
        <v>0.59375</v>
      </c>
    </row>
    <row r="849" spans="5:6" x14ac:dyDescent="0.3">
      <c r="E849" s="28">
        <v>0.58819444444444402</v>
      </c>
      <c r="F849" s="30">
        <f t="shared" si="13"/>
        <v>0.59375</v>
      </c>
    </row>
    <row r="850" spans="5:6" x14ac:dyDescent="0.3">
      <c r="E850" s="28">
        <v>0.58888888888888902</v>
      </c>
      <c r="F850" s="30">
        <f t="shared" si="13"/>
        <v>0.59375</v>
      </c>
    </row>
    <row r="851" spans="5:6" x14ac:dyDescent="0.3">
      <c r="E851" s="28">
        <v>0.58958333333333302</v>
      </c>
      <c r="F851" s="30">
        <f t="shared" si="13"/>
        <v>0.59375</v>
      </c>
    </row>
    <row r="852" spans="5:6" x14ac:dyDescent="0.3">
      <c r="E852" s="28">
        <v>0.59027777777777801</v>
      </c>
      <c r="F852" s="30">
        <f t="shared" si="13"/>
        <v>0.59375</v>
      </c>
    </row>
    <row r="853" spans="5:6" x14ac:dyDescent="0.3">
      <c r="E853" s="28">
        <v>0.59097222222222201</v>
      </c>
      <c r="F853" s="30">
        <f t="shared" si="13"/>
        <v>0.59375</v>
      </c>
    </row>
    <row r="854" spans="5:6" x14ac:dyDescent="0.3">
      <c r="E854" s="28">
        <v>0.59166666666666701</v>
      </c>
      <c r="F854" s="30">
        <f t="shared" si="13"/>
        <v>0.59375</v>
      </c>
    </row>
    <row r="855" spans="5:6" x14ac:dyDescent="0.3">
      <c r="E855" s="28">
        <v>0.59236111111111101</v>
      </c>
      <c r="F855" s="30">
        <f t="shared" si="13"/>
        <v>0.59375</v>
      </c>
    </row>
    <row r="856" spans="5:6" x14ac:dyDescent="0.3">
      <c r="E856" s="28">
        <v>0.593055555555556</v>
      </c>
      <c r="F856" s="30">
        <f t="shared" si="13"/>
        <v>0.59375</v>
      </c>
    </row>
    <row r="857" spans="5:6" x14ac:dyDescent="0.3">
      <c r="E857" s="28">
        <v>0.59375</v>
      </c>
      <c r="F857" s="30">
        <f t="shared" si="13"/>
        <v>0.60416666666666663</v>
      </c>
    </row>
    <row r="858" spans="5:6" x14ac:dyDescent="0.3">
      <c r="E858" s="28">
        <v>0.594444444444444</v>
      </c>
      <c r="F858" s="30">
        <f t="shared" si="13"/>
        <v>0.60416666666666663</v>
      </c>
    </row>
    <row r="859" spans="5:6" x14ac:dyDescent="0.3">
      <c r="E859" s="28">
        <v>0.59513888888888899</v>
      </c>
      <c r="F859" s="30">
        <f t="shared" si="13"/>
        <v>0.60416666666666663</v>
      </c>
    </row>
    <row r="860" spans="5:6" x14ac:dyDescent="0.3">
      <c r="E860" s="28">
        <v>0.59583333333333299</v>
      </c>
      <c r="F860" s="30">
        <f t="shared" si="13"/>
        <v>0.60416666666666663</v>
      </c>
    </row>
    <row r="861" spans="5:6" x14ac:dyDescent="0.3">
      <c r="E861" s="28">
        <v>0.59652777777777799</v>
      </c>
      <c r="F861" s="30">
        <f t="shared" si="13"/>
        <v>0.60416666666666663</v>
      </c>
    </row>
    <row r="862" spans="5:6" x14ac:dyDescent="0.3">
      <c r="E862" s="28">
        <v>0.59722222222222199</v>
      </c>
      <c r="F862" s="30">
        <f t="shared" si="13"/>
        <v>0.60416666666666663</v>
      </c>
    </row>
    <row r="863" spans="5:6" x14ac:dyDescent="0.3">
      <c r="E863" s="28">
        <v>0.59791666666666698</v>
      </c>
      <c r="F863" s="30">
        <f t="shared" si="13"/>
        <v>0.60416666666666663</v>
      </c>
    </row>
    <row r="864" spans="5:6" x14ac:dyDescent="0.3">
      <c r="E864" s="28">
        <v>0.59861111111111098</v>
      </c>
      <c r="F864" s="30">
        <f t="shared" si="13"/>
        <v>0.60416666666666663</v>
      </c>
    </row>
    <row r="865" spans="5:6" x14ac:dyDescent="0.3">
      <c r="E865" s="28">
        <v>0.59930555555555598</v>
      </c>
      <c r="F865" s="30">
        <f t="shared" si="13"/>
        <v>0.60416666666666663</v>
      </c>
    </row>
    <row r="866" spans="5:6" x14ac:dyDescent="0.3">
      <c r="E866" s="28">
        <v>0.6</v>
      </c>
      <c r="F866" s="30">
        <f t="shared" si="13"/>
        <v>0.60416666666666663</v>
      </c>
    </row>
    <row r="867" spans="5:6" x14ac:dyDescent="0.3">
      <c r="E867" s="28">
        <v>0.60069444444444398</v>
      </c>
      <c r="F867" s="30">
        <f t="shared" si="13"/>
        <v>0.60416666666666663</v>
      </c>
    </row>
    <row r="868" spans="5:6" x14ac:dyDescent="0.3">
      <c r="E868" s="28">
        <v>0.60138888888888897</v>
      </c>
      <c r="F868" s="30">
        <f t="shared" si="13"/>
        <v>0.60416666666666663</v>
      </c>
    </row>
    <row r="869" spans="5:6" x14ac:dyDescent="0.3">
      <c r="E869" s="28">
        <v>0.60208333333333297</v>
      </c>
      <c r="F869" s="30">
        <f t="shared" si="13"/>
        <v>0.60416666666666663</v>
      </c>
    </row>
    <row r="870" spans="5:6" x14ac:dyDescent="0.3">
      <c r="E870" s="28">
        <v>0.60277777777777797</v>
      </c>
      <c r="F870" s="30">
        <f t="shared" si="13"/>
        <v>0.60416666666666663</v>
      </c>
    </row>
    <row r="871" spans="5:6" x14ac:dyDescent="0.3">
      <c r="E871" s="28">
        <v>0.60347222222222197</v>
      </c>
      <c r="F871" s="30">
        <f t="shared" si="13"/>
        <v>0.60416666666666663</v>
      </c>
    </row>
    <row r="872" spans="5:6" x14ac:dyDescent="0.3">
      <c r="E872" s="28">
        <v>0.60416666666666696</v>
      </c>
      <c r="F872" s="30">
        <f t="shared" si="13"/>
        <v>0.61458333333333337</v>
      </c>
    </row>
    <row r="873" spans="5:6" x14ac:dyDescent="0.3">
      <c r="E873" s="28">
        <v>0.60486111111111096</v>
      </c>
      <c r="F873" s="30">
        <f t="shared" si="13"/>
        <v>0.61458333333333337</v>
      </c>
    </row>
    <row r="874" spans="5:6" x14ac:dyDescent="0.3">
      <c r="E874" s="28">
        <v>0.60555555555555596</v>
      </c>
      <c r="F874" s="30">
        <f t="shared" si="13"/>
        <v>0.61458333333333337</v>
      </c>
    </row>
    <row r="875" spans="5:6" x14ac:dyDescent="0.3">
      <c r="E875" s="28">
        <v>0.60624999999999996</v>
      </c>
      <c r="F875" s="30">
        <f t="shared" si="13"/>
        <v>0.61458333333333337</v>
      </c>
    </row>
    <row r="876" spans="5:6" x14ac:dyDescent="0.3">
      <c r="E876" s="28">
        <v>0.60694444444444495</v>
      </c>
      <c r="F876" s="30">
        <f t="shared" si="13"/>
        <v>0.61458333333333337</v>
      </c>
    </row>
    <row r="877" spans="5:6" x14ac:dyDescent="0.3">
      <c r="E877" s="28">
        <v>0.60763888888888895</v>
      </c>
      <c r="F877" s="30">
        <f t="shared" si="13"/>
        <v>0.61458333333333337</v>
      </c>
    </row>
    <row r="878" spans="5:6" x14ac:dyDescent="0.3">
      <c r="E878" s="28">
        <v>0.60833333333333295</v>
      </c>
      <c r="F878" s="30">
        <f t="shared" si="13"/>
        <v>0.61458333333333337</v>
      </c>
    </row>
    <row r="879" spans="5:6" x14ac:dyDescent="0.3">
      <c r="E879" s="28">
        <v>0.60902777777777795</v>
      </c>
      <c r="F879" s="30">
        <f t="shared" si="13"/>
        <v>0.61458333333333337</v>
      </c>
    </row>
    <row r="880" spans="5:6" x14ac:dyDescent="0.3">
      <c r="E880" s="28">
        <v>0.60972222222222205</v>
      </c>
      <c r="F880" s="30">
        <f t="shared" si="13"/>
        <v>0.61458333333333337</v>
      </c>
    </row>
    <row r="881" spans="5:6" x14ac:dyDescent="0.3">
      <c r="E881" s="28">
        <v>0.61041666666666705</v>
      </c>
      <c r="F881" s="30">
        <f t="shared" si="13"/>
        <v>0.61458333333333337</v>
      </c>
    </row>
    <row r="882" spans="5:6" x14ac:dyDescent="0.3">
      <c r="E882" s="28">
        <v>0.61111111111111105</v>
      </c>
      <c r="F882" s="30">
        <f t="shared" si="13"/>
        <v>0.61458333333333337</v>
      </c>
    </row>
    <row r="883" spans="5:6" x14ac:dyDescent="0.3">
      <c r="E883" s="28">
        <v>0.61180555555555605</v>
      </c>
      <c r="F883" s="30">
        <f t="shared" si="13"/>
        <v>0.61458333333333337</v>
      </c>
    </row>
    <row r="884" spans="5:6" x14ac:dyDescent="0.3">
      <c r="E884" s="28">
        <v>0.61250000000000004</v>
      </c>
      <c r="F884" s="30">
        <f t="shared" si="13"/>
        <v>0.61458333333333337</v>
      </c>
    </row>
    <row r="885" spans="5:6" x14ac:dyDescent="0.3">
      <c r="E885" s="28">
        <v>0.61319444444444404</v>
      </c>
      <c r="F885" s="30">
        <f t="shared" si="13"/>
        <v>0.61458333333333337</v>
      </c>
    </row>
    <row r="886" spans="5:6" x14ac:dyDescent="0.3">
      <c r="E886" s="28">
        <v>0.61388888888888904</v>
      </c>
      <c r="F886" s="30">
        <f t="shared" si="13"/>
        <v>0.61458333333333337</v>
      </c>
    </row>
    <row r="887" spans="5:6" x14ac:dyDescent="0.3">
      <c r="E887" s="28">
        <v>0.61458333333333304</v>
      </c>
      <c r="F887" s="30">
        <f t="shared" si="13"/>
        <v>0.625</v>
      </c>
    </row>
    <row r="888" spans="5:6" x14ac:dyDescent="0.3">
      <c r="E888" s="28">
        <v>0.61527777777777803</v>
      </c>
      <c r="F888" s="30">
        <f t="shared" si="13"/>
        <v>0.625</v>
      </c>
    </row>
    <row r="889" spans="5:6" x14ac:dyDescent="0.3">
      <c r="E889" s="28">
        <v>0.61597222222222203</v>
      </c>
      <c r="F889" s="30">
        <f t="shared" si="13"/>
        <v>0.625</v>
      </c>
    </row>
    <row r="890" spans="5:6" x14ac:dyDescent="0.3">
      <c r="E890" s="28">
        <v>0.61666666666666703</v>
      </c>
      <c r="F890" s="30">
        <f t="shared" si="13"/>
        <v>0.625</v>
      </c>
    </row>
    <row r="891" spans="5:6" x14ac:dyDescent="0.3">
      <c r="E891" s="28">
        <v>0.61736111111111103</v>
      </c>
      <c r="F891" s="30">
        <f t="shared" si="13"/>
        <v>0.625</v>
      </c>
    </row>
    <row r="892" spans="5:6" x14ac:dyDescent="0.3">
      <c r="E892" s="28">
        <v>0.61805555555555602</v>
      </c>
      <c r="F892" s="30">
        <f t="shared" si="13"/>
        <v>0.625</v>
      </c>
    </row>
    <row r="893" spans="5:6" x14ac:dyDescent="0.3">
      <c r="E893" s="28">
        <v>0.61875000000000002</v>
      </c>
      <c r="F893" s="30">
        <f t="shared" si="13"/>
        <v>0.625</v>
      </c>
    </row>
    <row r="894" spans="5:6" x14ac:dyDescent="0.3">
      <c r="E894" s="28">
        <v>0.61944444444444402</v>
      </c>
      <c r="F894" s="30">
        <f t="shared" si="13"/>
        <v>0.625</v>
      </c>
    </row>
    <row r="895" spans="5:6" x14ac:dyDescent="0.3">
      <c r="E895" s="28">
        <v>0.62013888888888902</v>
      </c>
      <c r="F895" s="30">
        <f t="shared" si="13"/>
        <v>0.625</v>
      </c>
    </row>
    <row r="896" spans="5:6" x14ac:dyDescent="0.3">
      <c r="E896" s="28">
        <v>0.62083333333333302</v>
      </c>
      <c r="F896" s="30">
        <f t="shared" si="13"/>
        <v>0.625</v>
      </c>
    </row>
    <row r="897" spans="5:6" x14ac:dyDescent="0.3">
      <c r="E897" s="28">
        <v>0.62152777777777801</v>
      </c>
      <c r="F897" s="30">
        <f t="shared" si="13"/>
        <v>0.625</v>
      </c>
    </row>
    <row r="898" spans="5:6" x14ac:dyDescent="0.3">
      <c r="E898" s="28">
        <v>0.62222222222222201</v>
      </c>
      <c r="F898" s="30">
        <f t="shared" si="13"/>
        <v>0.625</v>
      </c>
    </row>
    <row r="899" spans="5:6" x14ac:dyDescent="0.3">
      <c r="E899" s="28">
        <v>0.62291666666666701</v>
      </c>
      <c r="F899" s="30">
        <f t="shared" ref="F899:F962" si="14">ROUNDUP(E899*4*24+1/60/24,0)/4/24</f>
        <v>0.625</v>
      </c>
    </row>
    <row r="900" spans="5:6" x14ac:dyDescent="0.3">
      <c r="E900" s="28">
        <v>0.62361111111111101</v>
      </c>
      <c r="F900" s="30">
        <f t="shared" si="14"/>
        <v>0.625</v>
      </c>
    </row>
    <row r="901" spans="5:6" x14ac:dyDescent="0.3">
      <c r="E901" s="28">
        <v>0.624305555555556</v>
      </c>
      <c r="F901" s="30">
        <f t="shared" si="14"/>
        <v>0.625</v>
      </c>
    </row>
    <row r="902" spans="5:6" x14ac:dyDescent="0.3">
      <c r="E902" s="28">
        <v>0.625</v>
      </c>
      <c r="F902" s="30">
        <f t="shared" si="14"/>
        <v>0.63541666666666663</v>
      </c>
    </row>
    <row r="903" spans="5:6" x14ac:dyDescent="0.3">
      <c r="E903" s="28">
        <v>0.625694444444444</v>
      </c>
      <c r="F903" s="30">
        <f t="shared" si="14"/>
        <v>0.63541666666666663</v>
      </c>
    </row>
    <row r="904" spans="5:6" x14ac:dyDescent="0.3">
      <c r="E904" s="28">
        <v>0.62638888888888899</v>
      </c>
      <c r="F904" s="30">
        <f t="shared" si="14"/>
        <v>0.63541666666666663</v>
      </c>
    </row>
    <row r="905" spans="5:6" x14ac:dyDescent="0.3">
      <c r="E905" s="28">
        <v>0.62708333333333299</v>
      </c>
      <c r="F905" s="30">
        <f t="shared" si="14"/>
        <v>0.63541666666666663</v>
      </c>
    </row>
    <row r="906" spans="5:6" x14ac:dyDescent="0.3">
      <c r="E906" s="28">
        <v>0.62777777777777799</v>
      </c>
      <c r="F906" s="30">
        <f t="shared" si="14"/>
        <v>0.63541666666666663</v>
      </c>
    </row>
    <row r="907" spans="5:6" x14ac:dyDescent="0.3">
      <c r="E907" s="28">
        <v>0.62847222222222199</v>
      </c>
      <c r="F907" s="30">
        <f t="shared" si="14"/>
        <v>0.63541666666666663</v>
      </c>
    </row>
    <row r="908" spans="5:6" x14ac:dyDescent="0.3">
      <c r="E908" s="28">
        <v>0.62916666666666698</v>
      </c>
      <c r="F908" s="30">
        <f t="shared" si="14"/>
        <v>0.63541666666666663</v>
      </c>
    </row>
    <row r="909" spans="5:6" x14ac:dyDescent="0.3">
      <c r="E909" s="28">
        <v>0.62986111111111098</v>
      </c>
      <c r="F909" s="30">
        <f t="shared" si="14"/>
        <v>0.63541666666666663</v>
      </c>
    </row>
    <row r="910" spans="5:6" x14ac:dyDescent="0.3">
      <c r="E910" s="28">
        <v>0.63055555555555598</v>
      </c>
      <c r="F910" s="30">
        <f t="shared" si="14"/>
        <v>0.63541666666666663</v>
      </c>
    </row>
    <row r="911" spans="5:6" x14ac:dyDescent="0.3">
      <c r="E911" s="28">
        <v>0.63124999999999998</v>
      </c>
      <c r="F911" s="30">
        <f t="shared" si="14"/>
        <v>0.63541666666666663</v>
      </c>
    </row>
    <row r="912" spans="5:6" x14ac:dyDescent="0.3">
      <c r="E912" s="28">
        <v>0.63194444444444398</v>
      </c>
      <c r="F912" s="30">
        <f t="shared" si="14"/>
        <v>0.63541666666666663</v>
      </c>
    </row>
    <row r="913" spans="5:6" x14ac:dyDescent="0.3">
      <c r="E913" s="28">
        <v>0.63263888888888897</v>
      </c>
      <c r="F913" s="30">
        <f t="shared" si="14"/>
        <v>0.63541666666666663</v>
      </c>
    </row>
    <row r="914" spans="5:6" x14ac:dyDescent="0.3">
      <c r="E914" s="28">
        <v>0.63333333333333297</v>
      </c>
      <c r="F914" s="30">
        <f t="shared" si="14"/>
        <v>0.63541666666666663</v>
      </c>
    </row>
    <row r="915" spans="5:6" x14ac:dyDescent="0.3">
      <c r="E915" s="28">
        <v>0.63402777777777797</v>
      </c>
      <c r="F915" s="30">
        <f t="shared" si="14"/>
        <v>0.63541666666666663</v>
      </c>
    </row>
    <row r="916" spans="5:6" x14ac:dyDescent="0.3">
      <c r="E916" s="28">
        <v>0.63472222222222197</v>
      </c>
      <c r="F916" s="30">
        <f t="shared" si="14"/>
        <v>0.63541666666666663</v>
      </c>
    </row>
    <row r="917" spans="5:6" x14ac:dyDescent="0.3">
      <c r="E917" s="28">
        <v>0.63541666666666696</v>
      </c>
      <c r="F917" s="30">
        <f t="shared" si="14"/>
        <v>0.64583333333333337</v>
      </c>
    </row>
    <row r="918" spans="5:6" x14ac:dyDescent="0.3">
      <c r="E918" s="28">
        <v>0.63611111111111096</v>
      </c>
      <c r="F918" s="30">
        <f t="shared" si="14"/>
        <v>0.64583333333333337</v>
      </c>
    </row>
    <row r="919" spans="5:6" x14ac:dyDescent="0.3">
      <c r="E919" s="28">
        <v>0.63680555555555596</v>
      </c>
      <c r="F919" s="30">
        <f t="shared" si="14"/>
        <v>0.64583333333333337</v>
      </c>
    </row>
    <row r="920" spans="5:6" x14ac:dyDescent="0.3">
      <c r="E920" s="28">
        <v>0.63749999999999996</v>
      </c>
      <c r="F920" s="30">
        <f t="shared" si="14"/>
        <v>0.64583333333333337</v>
      </c>
    </row>
    <row r="921" spans="5:6" x14ac:dyDescent="0.3">
      <c r="E921" s="28">
        <v>0.63819444444444495</v>
      </c>
      <c r="F921" s="30">
        <f t="shared" si="14"/>
        <v>0.64583333333333337</v>
      </c>
    </row>
    <row r="922" spans="5:6" x14ac:dyDescent="0.3">
      <c r="E922" s="28">
        <v>0.63888888888888895</v>
      </c>
      <c r="F922" s="30">
        <f t="shared" si="14"/>
        <v>0.64583333333333337</v>
      </c>
    </row>
    <row r="923" spans="5:6" x14ac:dyDescent="0.3">
      <c r="E923" s="28">
        <v>0.63958333333333295</v>
      </c>
      <c r="F923" s="30">
        <f t="shared" si="14"/>
        <v>0.64583333333333337</v>
      </c>
    </row>
    <row r="924" spans="5:6" x14ac:dyDescent="0.3">
      <c r="E924" s="28">
        <v>0.64027777777777795</v>
      </c>
      <c r="F924" s="30">
        <f t="shared" si="14"/>
        <v>0.64583333333333337</v>
      </c>
    </row>
    <row r="925" spans="5:6" x14ac:dyDescent="0.3">
      <c r="E925" s="28">
        <v>0.64097222222222205</v>
      </c>
      <c r="F925" s="30">
        <f t="shared" si="14"/>
        <v>0.64583333333333337</v>
      </c>
    </row>
    <row r="926" spans="5:6" x14ac:dyDescent="0.3">
      <c r="E926" s="28">
        <v>0.64166666666666705</v>
      </c>
      <c r="F926" s="30">
        <f t="shared" si="14"/>
        <v>0.64583333333333337</v>
      </c>
    </row>
    <row r="927" spans="5:6" x14ac:dyDescent="0.3">
      <c r="E927" s="28">
        <v>0.64236111111111105</v>
      </c>
      <c r="F927" s="30">
        <f t="shared" si="14"/>
        <v>0.64583333333333337</v>
      </c>
    </row>
    <row r="928" spans="5:6" x14ac:dyDescent="0.3">
      <c r="E928" s="28">
        <v>0.64305555555555605</v>
      </c>
      <c r="F928" s="30">
        <f t="shared" si="14"/>
        <v>0.64583333333333337</v>
      </c>
    </row>
    <row r="929" spans="5:6" x14ac:dyDescent="0.3">
      <c r="E929" s="28">
        <v>0.64375000000000004</v>
      </c>
      <c r="F929" s="30">
        <f t="shared" si="14"/>
        <v>0.64583333333333337</v>
      </c>
    </row>
    <row r="930" spans="5:6" x14ac:dyDescent="0.3">
      <c r="E930" s="28">
        <v>0.64444444444444404</v>
      </c>
      <c r="F930" s="30">
        <f t="shared" si="14"/>
        <v>0.64583333333333337</v>
      </c>
    </row>
    <row r="931" spans="5:6" x14ac:dyDescent="0.3">
      <c r="E931" s="28">
        <v>0.64513888888888904</v>
      </c>
      <c r="F931" s="30">
        <f t="shared" si="14"/>
        <v>0.64583333333333337</v>
      </c>
    </row>
    <row r="932" spans="5:6" x14ac:dyDescent="0.3">
      <c r="E932" s="28">
        <v>0.64583333333333304</v>
      </c>
      <c r="F932" s="30">
        <f t="shared" si="14"/>
        <v>0.65625</v>
      </c>
    </row>
    <row r="933" spans="5:6" x14ac:dyDescent="0.3">
      <c r="E933" s="28">
        <v>0.64652777777777803</v>
      </c>
      <c r="F933" s="30">
        <f t="shared" si="14"/>
        <v>0.65625</v>
      </c>
    </row>
    <row r="934" spans="5:6" x14ac:dyDescent="0.3">
      <c r="E934" s="28">
        <v>0.64722222222222203</v>
      </c>
      <c r="F934" s="30">
        <f t="shared" si="14"/>
        <v>0.65625</v>
      </c>
    </row>
    <row r="935" spans="5:6" x14ac:dyDescent="0.3">
      <c r="E935" s="28">
        <v>0.64791666666666703</v>
      </c>
      <c r="F935" s="30">
        <f t="shared" si="14"/>
        <v>0.65625</v>
      </c>
    </row>
    <row r="936" spans="5:6" x14ac:dyDescent="0.3">
      <c r="E936" s="28">
        <v>0.64861111111111103</v>
      </c>
      <c r="F936" s="30">
        <f t="shared" si="14"/>
        <v>0.65625</v>
      </c>
    </row>
    <row r="937" spans="5:6" x14ac:dyDescent="0.3">
      <c r="E937" s="28">
        <v>0.64930555555555602</v>
      </c>
      <c r="F937" s="30">
        <f t="shared" si="14"/>
        <v>0.65625</v>
      </c>
    </row>
    <row r="938" spans="5:6" x14ac:dyDescent="0.3">
      <c r="E938" s="28">
        <v>0.65</v>
      </c>
      <c r="F938" s="30">
        <f t="shared" si="14"/>
        <v>0.65625</v>
      </c>
    </row>
    <row r="939" spans="5:6" x14ac:dyDescent="0.3">
      <c r="E939" s="28">
        <v>0.65069444444444402</v>
      </c>
      <c r="F939" s="30">
        <f t="shared" si="14"/>
        <v>0.65625</v>
      </c>
    </row>
    <row r="940" spans="5:6" x14ac:dyDescent="0.3">
      <c r="E940" s="28">
        <v>0.65138888888888902</v>
      </c>
      <c r="F940" s="30">
        <f t="shared" si="14"/>
        <v>0.65625</v>
      </c>
    </row>
    <row r="941" spans="5:6" x14ac:dyDescent="0.3">
      <c r="E941" s="28">
        <v>0.65208333333333302</v>
      </c>
      <c r="F941" s="30">
        <f t="shared" si="14"/>
        <v>0.65625</v>
      </c>
    </row>
    <row r="942" spans="5:6" x14ac:dyDescent="0.3">
      <c r="E942" s="28">
        <v>0.65277777777777801</v>
      </c>
      <c r="F942" s="30">
        <f t="shared" si="14"/>
        <v>0.65625</v>
      </c>
    </row>
    <row r="943" spans="5:6" x14ac:dyDescent="0.3">
      <c r="E943" s="28">
        <v>0.65347222222222201</v>
      </c>
      <c r="F943" s="30">
        <f t="shared" si="14"/>
        <v>0.65625</v>
      </c>
    </row>
    <row r="944" spans="5:6" x14ac:dyDescent="0.3">
      <c r="E944" s="28">
        <v>0.65416666666666701</v>
      </c>
      <c r="F944" s="30">
        <f t="shared" si="14"/>
        <v>0.65625</v>
      </c>
    </row>
    <row r="945" spans="5:6" x14ac:dyDescent="0.3">
      <c r="E945" s="28">
        <v>0.65486111111111101</v>
      </c>
      <c r="F945" s="30">
        <f t="shared" si="14"/>
        <v>0.65625</v>
      </c>
    </row>
    <row r="946" spans="5:6" x14ac:dyDescent="0.3">
      <c r="E946" s="28">
        <v>0.655555555555556</v>
      </c>
      <c r="F946" s="30">
        <f t="shared" si="14"/>
        <v>0.65625</v>
      </c>
    </row>
    <row r="947" spans="5:6" x14ac:dyDescent="0.3">
      <c r="E947" s="28">
        <v>0.65625</v>
      </c>
      <c r="F947" s="30">
        <f t="shared" si="14"/>
        <v>0.66666666666666663</v>
      </c>
    </row>
    <row r="948" spans="5:6" x14ac:dyDescent="0.3">
      <c r="E948" s="28">
        <v>0.656944444444444</v>
      </c>
      <c r="F948" s="30">
        <f t="shared" si="14"/>
        <v>0.66666666666666663</v>
      </c>
    </row>
    <row r="949" spans="5:6" x14ac:dyDescent="0.3">
      <c r="E949" s="28">
        <v>0.65763888888888899</v>
      </c>
      <c r="F949" s="30">
        <f t="shared" si="14"/>
        <v>0.66666666666666663</v>
      </c>
    </row>
    <row r="950" spans="5:6" x14ac:dyDescent="0.3">
      <c r="E950" s="28">
        <v>0.65833333333333299</v>
      </c>
      <c r="F950" s="30">
        <f t="shared" si="14"/>
        <v>0.66666666666666663</v>
      </c>
    </row>
    <row r="951" spans="5:6" x14ac:dyDescent="0.3">
      <c r="E951" s="28">
        <v>0.65902777777777799</v>
      </c>
      <c r="F951" s="30">
        <f t="shared" si="14"/>
        <v>0.66666666666666663</v>
      </c>
    </row>
    <row r="952" spans="5:6" x14ac:dyDescent="0.3">
      <c r="E952" s="28">
        <v>0.65972222222222199</v>
      </c>
      <c r="F952" s="30">
        <f t="shared" si="14"/>
        <v>0.66666666666666663</v>
      </c>
    </row>
    <row r="953" spans="5:6" x14ac:dyDescent="0.3">
      <c r="E953" s="28">
        <v>0.66041666666666698</v>
      </c>
      <c r="F953" s="30">
        <f t="shared" si="14"/>
        <v>0.66666666666666663</v>
      </c>
    </row>
    <row r="954" spans="5:6" x14ac:dyDescent="0.3">
      <c r="E954" s="28">
        <v>0.66111111111111098</v>
      </c>
      <c r="F954" s="30">
        <f t="shared" si="14"/>
        <v>0.66666666666666663</v>
      </c>
    </row>
    <row r="955" spans="5:6" x14ac:dyDescent="0.3">
      <c r="E955" s="28">
        <v>0.66180555555555598</v>
      </c>
      <c r="F955" s="30">
        <f t="shared" si="14"/>
        <v>0.66666666666666663</v>
      </c>
    </row>
    <row r="956" spans="5:6" x14ac:dyDescent="0.3">
      <c r="E956" s="28">
        <v>0.66249999999999998</v>
      </c>
      <c r="F956" s="30">
        <f t="shared" si="14"/>
        <v>0.66666666666666663</v>
      </c>
    </row>
    <row r="957" spans="5:6" x14ac:dyDescent="0.3">
      <c r="E957" s="28">
        <v>0.66319444444444398</v>
      </c>
      <c r="F957" s="30">
        <f t="shared" si="14"/>
        <v>0.66666666666666663</v>
      </c>
    </row>
    <row r="958" spans="5:6" x14ac:dyDescent="0.3">
      <c r="E958" s="28">
        <v>0.66388888888888897</v>
      </c>
      <c r="F958" s="30">
        <f t="shared" si="14"/>
        <v>0.66666666666666663</v>
      </c>
    </row>
    <row r="959" spans="5:6" x14ac:dyDescent="0.3">
      <c r="E959" s="28">
        <v>0.66458333333333297</v>
      </c>
      <c r="F959" s="30">
        <f t="shared" si="14"/>
        <v>0.66666666666666663</v>
      </c>
    </row>
    <row r="960" spans="5:6" x14ac:dyDescent="0.3">
      <c r="E960" s="28">
        <v>0.66527777777777797</v>
      </c>
      <c r="F960" s="30">
        <f t="shared" si="14"/>
        <v>0.66666666666666663</v>
      </c>
    </row>
    <row r="961" spans="5:6" x14ac:dyDescent="0.3">
      <c r="E961" s="28">
        <v>0.66597222222222197</v>
      </c>
      <c r="F961" s="30">
        <f t="shared" si="14"/>
        <v>0.66666666666666663</v>
      </c>
    </row>
    <row r="962" spans="5:6" x14ac:dyDescent="0.3">
      <c r="E962" s="28">
        <v>0.66666666666666696</v>
      </c>
      <c r="F962" s="30">
        <f t="shared" si="14"/>
        <v>0.67708333333333337</v>
      </c>
    </row>
    <row r="963" spans="5:6" x14ac:dyDescent="0.3">
      <c r="E963" s="28">
        <v>0.66736111111111096</v>
      </c>
      <c r="F963" s="30">
        <f t="shared" ref="F963:F1026" si="15">ROUNDUP(E963*4*24+1/60/24,0)/4/24</f>
        <v>0.67708333333333337</v>
      </c>
    </row>
    <row r="964" spans="5:6" x14ac:dyDescent="0.3">
      <c r="E964" s="28">
        <v>0.66805555555555596</v>
      </c>
      <c r="F964" s="30">
        <f t="shared" si="15"/>
        <v>0.67708333333333337</v>
      </c>
    </row>
    <row r="965" spans="5:6" x14ac:dyDescent="0.3">
      <c r="E965" s="28">
        <v>0.66874999999999996</v>
      </c>
      <c r="F965" s="30">
        <f t="shared" si="15"/>
        <v>0.67708333333333337</v>
      </c>
    </row>
    <row r="966" spans="5:6" x14ac:dyDescent="0.3">
      <c r="E966" s="28">
        <v>0.66944444444444495</v>
      </c>
      <c r="F966" s="30">
        <f t="shared" si="15"/>
        <v>0.67708333333333337</v>
      </c>
    </row>
    <row r="967" spans="5:6" x14ac:dyDescent="0.3">
      <c r="E967" s="28">
        <v>0.67013888888888895</v>
      </c>
      <c r="F967" s="30">
        <f t="shared" si="15"/>
        <v>0.67708333333333337</v>
      </c>
    </row>
    <row r="968" spans="5:6" x14ac:dyDescent="0.3">
      <c r="E968" s="28">
        <v>0.67083333333333295</v>
      </c>
      <c r="F968" s="30">
        <f t="shared" si="15"/>
        <v>0.67708333333333337</v>
      </c>
    </row>
    <row r="969" spans="5:6" x14ac:dyDescent="0.3">
      <c r="E969" s="28">
        <v>0.67152777777777795</v>
      </c>
      <c r="F969" s="30">
        <f t="shared" si="15"/>
        <v>0.67708333333333337</v>
      </c>
    </row>
    <row r="970" spans="5:6" x14ac:dyDescent="0.3">
      <c r="E970" s="28">
        <v>0.67222222222222205</v>
      </c>
      <c r="F970" s="30">
        <f t="shared" si="15"/>
        <v>0.67708333333333337</v>
      </c>
    </row>
    <row r="971" spans="5:6" x14ac:dyDescent="0.3">
      <c r="E971" s="28">
        <v>0.67291666666666705</v>
      </c>
      <c r="F971" s="30">
        <f t="shared" si="15"/>
        <v>0.67708333333333337</v>
      </c>
    </row>
    <row r="972" spans="5:6" x14ac:dyDescent="0.3">
      <c r="E972" s="28">
        <v>0.67361111111111105</v>
      </c>
      <c r="F972" s="30">
        <f t="shared" si="15"/>
        <v>0.67708333333333337</v>
      </c>
    </row>
    <row r="973" spans="5:6" x14ac:dyDescent="0.3">
      <c r="E973" s="28">
        <v>0.67430555555555605</v>
      </c>
      <c r="F973" s="30">
        <f t="shared" si="15"/>
        <v>0.67708333333333337</v>
      </c>
    </row>
    <row r="974" spans="5:6" x14ac:dyDescent="0.3">
      <c r="E974" s="28">
        <v>0.67500000000000004</v>
      </c>
      <c r="F974" s="30">
        <f t="shared" si="15"/>
        <v>0.67708333333333337</v>
      </c>
    </row>
    <row r="975" spans="5:6" x14ac:dyDescent="0.3">
      <c r="E975" s="28">
        <v>0.67569444444444404</v>
      </c>
      <c r="F975" s="30">
        <f t="shared" si="15"/>
        <v>0.67708333333333337</v>
      </c>
    </row>
    <row r="976" spans="5:6" x14ac:dyDescent="0.3">
      <c r="E976" s="28">
        <v>0.67638888888888904</v>
      </c>
      <c r="F976" s="30">
        <f t="shared" si="15"/>
        <v>0.67708333333333337</v>
      </c>
    </row>
    <row r="977" spans="5:6" x14ac:dyDescent="0.3">
      <c r="E977" s="28">
        <v>0.67708333333333304</v>
      </c>
      <c r="F977" s="30">
        <f t="shared" si="15"/>
        <v>0.6875</v>
      </c>
    </row>
    <row r="978" spans="5:6" x14ac:dyDescent="0.3">
      <c r="E978" s="28">
        <v>0.67777777777777803</v>
      </c>
      <c r="F978" s="30">
        <f t="shared" si="15"/>
        <v>0.6875</v>
      </c>
    </row>
    <row r="979" spans="5:6" x14ac:dyDescent="0.3">
      <c r="E979" s="28">
        <v>0.67847222222222203</v>
      </c>
      <c r="F979" s="30">
        <f t="shared" si="15"/>
        <v>0.6875</v>
      </c>
    </row>
    <row r="980" spans="5:6" x14ac:dyDescent="0.3">
      <c r="E980" s="28">
        <v>0.67916666666666703</v>
      </c>
      <c r="F980" s="30">
        <f t="shared" si="15"/>
        <v>0.6875</v>
      </c>
    </row>
    <row r="981" spans="5:6" x14ac:dyDescent="0.3">
      <c r="E981" s="28">
        <v>0.67986111111111103</v>
      </c>
      <c r="F981" s="30">
        <f t="shared" si="15"/>
        <v>0.6875</v>
      </c>
    </row>
    <row r="982" spans="5:6" x14ac:dyDescent="0.3">
      <c r="E982" s="28">
        <v>0.68055555555555602</v>
      </c>
      <c r="F982" s="30">
        <f t="shared" si="15"/>
        <v>0.6875</v>
      </c>
    </row>
    <row r="983" spans="5:6" x14ac:dyDescent="0.3">
      <c r="E983" s="28">
        <v>0.68125000000000002</v>
      </c>
      <c r="F983" s="30">
        <f t="shared" si="15"/>
        <v>0.6875</v>
      </c>
    </row>
    <row r="984" spans="5:6" x14ac:dyDescent="0.3">
      <c r="E984" s="28">
        <v>0.68194444444444402</v>
      </c>
      <c r="F984" s="30">
        <f t="shared" si="15"/>
        <v>0.6875</v>
      </c>
    </row>
    <row r="985" spans="5:6" x14ac:dyDescent="0.3">
      <c r="E985" s="28">
        <v>0.68263888888888902</v>
      </c>
      <c r="F985" s="30">
        <f t="shared" si="15"/>
        <v>0.6875</v>
      </c>
    </row>
    <row r="986" spans="5:6" x14ac:dyDescent="0.3">
      <c r="E986" s="28">
        <v>0.68333333333333302</v>
      </c>
      <c r="F986" s="30">
        <f t="shared" si="15"/>
        <v>0.6875</v>
      </c>
    </row>
    <row r="987" spans="5:6" x14ac:dyDescent="0.3">
      <c r="E987" s="28">
        <v>0.68402777777777801</v>
      </c>
      <c r="F987" s="30">
        <f t="shared" si="15"/>
        <v>0.6875</v>
      </c>
    </row>
    <row r="988" spans="5:6" x14ac:dyDescent="0.3">
      <c r="E988" s="28">
        <v>0.68472222222222201</v>
      </c>
      <c r="F988" s="30">
        <f t="shared" si="15"/>
        <v>0.6875</v>
      </c>
    </row>
    <row r="989" spans="5:6" x14ac:dyDescent="0.3">
      <c r="E989" s="28">
        <v>0.68541666666666701</v>
      </c>
      <c r="F989" s="30">
        <f t="shared" si="15"/>
        <v>0.6875</v>
      </c>
    </row>
    <row r="990" spans="5:6" x14ac:dyDescent="0.3">
      <c r="E990" s="28">
        <v>0.68611111111111101</v>
      </c>
      <c r="F990" s="30">
        <f t="shared" si="15"/>
        <v>0.6875</v>
      </c>
    </row>
    <row r="991" spans="5:6" x14ac:dyDescent="0.3">
      <c r="E991" s="28">
        <v>0.686805555555556</v>
      </c>
      <c r="F991" s="30">
        <f t="shared" si="15"/>
        <v>0.6875</v>
      </c>
    </row>
    <row r="992" spans="5:6" x14ac:dyDescent="0.3">
      <c r="E992" s="28">
        <v>0.6875</v>
      </c>
      <c r="F992" s="30">
        <f t="shared" si="15"/>
        <v>0.69791666666666663</v>
      </c>
    </row>
    <row r="993" spans="5:6" x14ac:dyDescent="0.3">
      <c r="E993" s="28">
        <v>0.688194444444444</v>
      </c>
      <c r="F993" s="30">
        <f t="shared" si="15"/>
        <v>0.69791666666666663</v>
      </c>
    </row>
    <row r="994" spans="5:6" x14ac:dyDescent="0.3">
      <c r="E994" s="28">
        <v>0.68888888888888899</v>
      </c>
      <c r="F994" s="30">
        <f t="shared" si="15"/>
        <v>0.69791666666666663</v>
      </c>
    </row>
    <row r="995" spans="5:6" x14ac:dyDescent="0.3">
      <c r="E995" s="28">
        <v>0.68958333333333299</v>
      </c>
      <c r="F995" s="30">
        <f t="shared" si="15"/>
        <v>0.69791666666666663</v>
      </c>
    </row>
    <row r="996" spans="5:6" x14ac:dyDescent="0.3">
      <c r="E996" s="28">
        <v>0.69027777777777799</v>
      </c>
      <c r="F996" s="30">
        <f t="shared" si="15"/>
        <v>0.69791666666666663</v>
      </c>
    </row>
    <row r="997" spans="5:6" x14ac:dyDescent="0.3">
      <c r="E997" s="28">
        <v>0.69097222222222199</v>
      </c>
      <c r="F997" s="30">
        <f t="shared" si="15"/>
        <v>0.69791666666666663</v>
      </c>
    </row>
    <row r="998" spans="5:6" x14ac:dyDescent="0.3">
      <c r="E998" s="28">
        <v>0.69166666666666698</v>
      </c>
      <c r="F998" s="30">
        <f t="shared" si="15"/>
        <v>0.69791666666666663</v>
      </c>
    </row>
    <row r="999" spans="5:6" x14ac:dyDescent="0.3">
      <c r="E999" s="28">
        <v>0.69236111111111098</v>
      </c>
      <c r="F999" s="30">
        <f t="shared" si="15"/>
        <v>0.69791666666666663</v>
      </c>
    </row>
    <row r="1000" spans="5:6" x14ac:dyDescent="0.3">
      <c r="E1000" s="28">
        <v>0.69305555555555598</v>
      </c>
      <c r="F1000" s="30">
        <f t="shared" si="15"/>
        <v>0.69791666666666663</v>
      </c>
    </row>
    <row r="1001" spans="5:6" x14ac:dyDescent="0.3">
      <c r="E1001" s="28">
        <v>0.69374999999999998</v>
      </c>
      <c r="F1001" s="30">
        <f t="shared" si="15"/>
        <v>0.69791666666666663</v>
      </c>
    </row>
    <row r="1002" spans="5:6" x14ac:dyDescent="0.3">
      <c r="E1002" s="28">
        <v>0.69444444444444398</v>
      </c>
      <c r="F1002" s="30">
        <f t="shared" si="15"/>
        <v>0.69791666666666663</v>
      </c>
    </row>
    <row r="1003" spans="5:6" x14ac:dyDescent="0.3">
      <c r="E1003" s="28">
        <v>0.69513888888888897</v>
      </c>
      <c r="F1003" s="30">
        <f t="shared" si="15"/>
        <v>0.69791666666666663</v>
      </c>
    </row>
    <row r="1004" spans="5:6" x14ac:dyDescent="0.3">
      <c r="E1004" s="28">
        <v>0.69583333333333297</v>
      </c>
      <c r="F1004" s="30">
        <f t="shared" si="15"/>
        <v>0.69791666666666663</v>
      </c>
    </row>
    <row r="1005" spans="5:6" x14ac:dyDescent="0.3">
      <c r="E1005" s="28">
        <v>0.69652777777777797</v>
      </c>
      <c r="F1005" s="30">
        <f t="shared" si="15"/>
        <v>0.69791666666666663</v>
      </c>
    </row>
    <row r="1006" spans="5:6" x14ac:dyDescent="0.3">
      <c r="E1006" s="28">
        <v>0.69722222222222197</v>
      </c>
      <c r="F1006" s="30">
        <f t="shared" si="15"/>
        <v>0.69791666666666663</v>
      </c>
    </row>
    <row r="1007" spans="5:6" x14ac:dyDescent="0.3">
      <c r="E1007" s="28">
        <v>0.69791666666666696</v>
      </c>
      <c r="F1007" s="30">
        <f t="shared" si="15"/>
        <v>0.70833333333333337</v>
      </c>
    </row>
    <row r="1008" spans="5:6" x14ac:dyDescent="0.3">
      <c r="E1008" s="28">
        <v>0.69861111111111096</v>
      </c>
      <c r="F1008" s="30">
        <f t="shared" si="15"/>
        <v>0.70833333333333337</v>
      </c>
    </row>
    <row r="1009" spans="5:6" x14ac:dyDescent="0.3">
      <c r="E1009" s="28">
        <v>0.69930555555555596</v>
      </c>
      <c r="F1009" s="30">
        <f t="shared" si="15"/>
        <v>0.70833333333333337</v>
      </c>
    </row>
    <row r="1010" spans="5:6" x14ac:dyDescent="0.3">
      <c r="E1010" s="28">
        <v>0.7</v>
      </c>
      <c r="F1010" s="30">
        <f t="shared" si="15"/>
        <v>0.70833333333333337</v>
      </c>
    </row>
    <row r="1011" spans="5:6" x14ac:dyDescent="0.3">
      <c r="E1011" s="28">
        <v>0.70069444444444495</v>
      </c>
      <c r="F1011" s="30">
        <f t="shared" si="15"/>
        <v>0.70833333333333337</v>
      </c>
    </row>
    <row r="1012" spans="5:6" x14ac:dyDescent="0.3">
      <c r="E1012" s="28">
        <v>0.70138888888888895</v>
      </c>
      <c r="F1012" s="30">
        <f t="shared" si="15"/>
        <v>0.70833333333333337</v>
      </c>
    </row>
    <row r="1013" spans="5:6" x14ac:dyDescent="0.3">
      <c r="E1013" s="28">
        <v>0.70208333333333295</v>
      </c>
      <c r="F1013" s="30">
        <f t="shared" si="15"/>
        <v>0.70833333333333337</v>
      </c>
    </row>
    <row r="1014" spans="5:6" x14ac:dyDescent="0.3">
      <c r="E1014" s="28">
        <v>0.70277777777777795</v>
      </c>
      <c r="F1014" s="30">
        <f t="shared" si="15"/>
        <v>0.70833333333333337</v>
      </c>
    </row>
    <row r="1015" spans="5:6" x14ac:dyDescent="0.3">
      <c r="E1015" s="28">
        <v>0.70347222222222205</v>
      </c>
      <c r="F1015" s="30">
        <f t="shared" si="15"/>
        <v>0.70833333333333337</v>
      </c>
    </row>
    <row r="1016" spans="5:6" x14ac:dyDescent="0.3">
      <c r="E1016" s="28">
        <v>0.70416666666666705</v>
      </c>
      <c r="F1016" s="30">
        <f t="shared" si="15"/>
        <v>0.70833333333333337</v>
      </c>
    </row>
    <row r="1017" spans="5:6" x14ac:dyDescent="0.3">
      <c r="E1017" s="28">
        <v>0.70486111111111105</v>
      </c>
      <c r="F1017" s="30">
        <f t="shared" si="15"/>
        <v>0.70833333333333337</v>
      </c>
    </row>
    <row r="1018" spans="5:6" x14ac:dyDescent="0.3">
      <c r="E1018" s="28">
        <v>0.70555555555555605</v>
      </c>
      <c r="F1018" s="30">
        <f t="shared" si="15"/>
        <v>0.70833333333333337</v>
      </c>
    </row>
    <row r="1019" spans="5:6" x14ac:dyDescent="0.3">
      <c r="E1019" s="28">
        <v>0.70625000000000004</v>
      </c>
      <c r="F1019" s="30">
        <f t="shared" si="15"/>
        <v>0.70833333333333337</v>
      </c>
    </row>
    <row r="1020" spans="5:6" x14ac:dyDescent="0.3">
      <c r="E1020" s="28">
        <v>0.70694444444444404</v>
      </c>
      <c r="F1020" s="30">
        <f t="shared" si="15"/>
        <v>0.70833333333333337</v>
      </c>
    </row>
    <row r="1021" spans="5:6" x14ac:dyDescent="0.3">
      <c r="E1021" s="28">
        <v>0.70763888888888904</v>
      </c>
      <c r="F1021" s="30">
        <f t="shared" si="15"/>
        <v>0.70833333333333337</v>
      </c>
    </row>
    <row r="1022" spans="5:6" x14ac:dyDescent="0.3">
      <c r="E1022" s="28">
        <v>0.70833333333333304</v>
      </c>
      <c r="F1022" s="30">
        <f t="shared" si="15"/>
        <v>0.71875</v>
      </c>
    </row>
    <row r="1023" spans="5:6" x14ac:dyDescent="0.3">
      <c r="E1023" s="28">
        <v>0.70902777777777803</v>
      </c>
      <c r="F1023" s="30">
        <f t="shared" si="15"/>
        <v>0.71875</v>
      </c>
    </row>
    <row r="1024" spans="5:6" x14ac:dyDescent="0.3">
      <c r="E1024" s="28">
        <v>0.70972222222222203</v>
      </c>
      <c r="F1024" s="30">
        <f t="shared" si="15"/>
        <v>0.71875</v>
      </c>
    </row>
    <row r="1025" spans="5:6" x14ac:dyDescent="0.3">
      <c r="E1025" s="28">
        <v>0.71041666666666703</v>
      </c>
      <c r="F1025" s="30">
        <f t="shared" si="15"/>
        <v>0.71875</v>
      </c>
    </row>
    <row r="1026" spans="5:6" x14ac:dyDescent="0.3">
      <c r="E1026" s="28">
        <v>0.71111111111111103</v>
      </c>
      <c r="F1026" s="30">
        <f t="shared" si="15"/>
        <v>0.71875</v>
      </c>
    </row>
    <row r="1027" spans="5:6" x14ac:dyDescent="0.3">
      <c r="E1027" s="28">
        <v>0.71180555555555602</v>
      </c>
      <c r="F1027" s="30">
        <f t="shared" ref="F1027:F1090" si="16">ROUNDUP(E1027*4*24+1/60/24,0)/4/24</f>
        <v>0.71875</v>
      </c>
    </row>
    <row r="1028" spans="5:6" x14ac:dyDescent="0.3">
      <c r="E1028" s="28">
        <v>0.71250000000000002</v>
      </c>
      <c r="F1028" s="30">
        <f t="shared" si="16"/>
        <v>0.71875</v>
      </c>
    </row>
    <row r="1029" spans="5:6" x14ac:dyDescent="0.3">
      <c r="E1029" s="28">
        <v>0.71319444444444402</v>
      </c>
      <c r="F1029" s="30">
        <f t="shared" si="16"/>
        <v>0.71875</v>
      </c>
    </row>
    <row r="1030" spans="5:6" x14ac:dyDescent="0.3">
      <c r="E1030" s="28">
        <v>0.71388888888888902</v>
      </c>
      <c r="F1030" s="30">
        <f t="shared" si="16"/>
        <v>0.71875</v>
      </c>
    </row>
    <row r="1031" spans="5:6" x14ac:dyDescent="0.3">
      <c r="E1031" s="28">
        <v>0.71458333333333302</v>
      </c>
      <c r="F1031" s="30">
        <f t="shared" si="16"/>
        <v>0.71875</v>
      </c>
    </row>
    <row r="1032" spans="5:6" x14ac:dyDescent="0.3">
      <c r="E1032" s="28">
        <v>0.71527777777777801</v>
      </c>
      <c r="F1032" s="30">
        <f t="shared" si="16"/>
        <v>0.71875</v>
      </c>
    </row>
    <row r="1033" spans="5:6" x14ac:dyDescent="0.3">
      <c r="E1033" s="28">
        <v>0.71597222222222201</v>
      </c>
      <c r="F1033" s="30">
        <f t="shared" si="16"/>
        <v>0.71875</v>
      </c>
    </row>
    <row r="1034" spans="5:6" x14ac:dyDescent="0.3">
      <c r="E1034" s="28">
        <v>0.71666666666666701</v>
      </c>
      <c r="F1034" s="30">
        <f t="shared" si="16"/>
        <v>0.71875</v>
      </c>
    </row>
    <row r="1035" spans="5:6" x14ac:dyDescent="0.3">
      <c r="E1035" s="28">
        <v>0.71736111111111101</v>
      </c>
      <c r="F1035" s="30">
        <f t="shared" si="16"/>
        <v>0.71875</v>
      </c>
    </row>
    <row r="1036" spans="5:6" x14ac:dyDescent="0.3">
      <c r="E1036" s="28">
        <v>0.718055555555556</v>
      </c>
      <c r="F1036" s="30">
        <f t="shared" si="16"/>
        <v>0.71875</v>
      </c>
    </row>
    <row r="1037" spans="5:6" x14ac:dyDescent="0.3">
      <c r="E1037" s="28">
        <v>0.71875</v>
      </c>
      <c r="F1037" s="30">
        <f t="shared" si="16"/>
        <v>0.72916666666666663</v>
      </c>
    </row>
    <row r="1038" spans="5:6" x14ac:dyDescent="0.3">
      <c r="E1038" s="28">
        <v>0.719444444444444</v>
      </c>
      <c r="F1038" s="30">
        <f t="shared" si="16"/>
        <v>0.72916666666666663</v>
      </c>
    </row>
    <row r="1039" spans="5:6" x14ac:dyDescent="0.3">
      <c r="E1039" s="28">
        <v>0.72013888888888899</v>
      </c>
      <c r="F1039" s="30">
        <f t="shared" si="16"/>
        <v>0.72916666666666663</v>
      </c>
    </row>
    <row r="1040" spans="5:6" x14ac:dyDescent="0.3">
      <c r="E1040" s="28">
        <v>0.72083333333333299</v>
      </c>
      <c r="F1040" s="30">
        <f t="shared" si="16"/>
        <v>0.72916666666666663</v>
      </c>
    </row>
    <row r="1041" spans="5:6" x14ac:dyDescent="0.3">
      <c r="E1041" s="28">
        <v>0.72152777777777799</v>
      </c>
      <c r="F1041" s="30">
        <f t="shared" si="16"/>
        <v>0.72916666666666663</v>
      </c>
    </row>
    <row r="1042" spans="5:6" x14ac:dyDescent="0.3">
      <c r="E1042" s="28">
        <v>0.72222222222222199</v>
      </c>
      <c r="F1042" s="30">
        <f t="shared" si="16"/>
        <v>0.72916666666666663</v>
      </c>
    </row>
    <row r="1043" spans="5:6" x14ac:dyDescent="0.3">
      <c r="E1043" s="28">
        <v>0.72291666666666698</v>
      </c>
      <c r="F1043" s="30">
        <f t="shared" si="16"/>
        <v>0.72916666666666663</v>
      </c>
    </row>
    <row r="1044" spans="5:6" x14ac:dyDescent="0.3">
      <c r="E1044" s="28">
        <v>0.72361111111111098</v>
      </c>
      <c r="F1044" s="30">
        <f t="shared" si="16"/>
        <v>0.72916666666666663</v>
      </c>
    </row>
    <row r="1045" spans="5:6" x14ac:dyDescent="0.3">
      <c r="E1045" s="28">
        <v>0.72430555555555598</v>
      </c>
      <c r="F1045" s="30">
        <f t="shared" si="16"/>
        <v>0.72916666666666663</v>
      </c>
    </row>
    <row r="1046" spans="5:6" x14ac:dyDescent="0.3">
      <c r="E1046" s="28">
        <v>0.72499999999999998</v>
      </c>
      <c r="F1046" s="30">
        <f t="shared" si="16"/>
        <v>0.72916666666666663</v>
      </c>
    </row>
    <row r="1047" spans="5:6" x14ac:dyDescent="0.3">
      <c r="E1047" s="28">
        <v>0.72569444444444398</v>
      </c>
      <c r="F1047" s="30">
        <f t="shared" si="16"/>
        <v>0.72916666666666663</v>
      </c>
    </row>
    <row r="1048" spans="5:6" x14ac:dyDescent="0.3">
      <c r="E1048" s="28">
        <v>0.72638888888888897</v>
      </c>
      <c r="F1048" s="30">
        <f t="shared" si="16"/>
        <v>0.72916666666666663</v>
      </c>
    </row>
    <row r="1049" spans="5:6" x14ac:dyDescent="0.3">
      <c r="E1049" s="28">
        <v>0.72708333333333297</v>
      </c>
      <c r="F1049" s="30">
        <f t="shared" si="16"/>
        <v>0.72916666666666663</v>
      </c>
    </row>
    <row r="1050" spans="5:6" x14ac:dyDescent="0.3">
      <c r="E1050" s="28">
        <v>0.72777777777777797</v>
      </c>
      <c r="F1050" s="30">
        <f t="shared" si="16"/>
        <v>0.72916666666666663</v>
      </c>
    </row>
    <row r="1051" spans="5:6" x14ac:dyDescent="0.3">
      <c r="E1051" s="28">
        <v>0.72847222222222197</v>
      </c>
      <c r="F1051" s="30">
        <f t="shared" si="16"/>
        <v>0.72916666666666663</v>
      </c>
    </row>
    <row r="1052" spans="5:6" x14ac:dyDescent="0.3">
      <c r="E1052" s="28">
        <v>0.72916666666666696</v>
      </c>
      <c r="F1052" s="30">
        <f t="shared" si="16"/>
        <v>0.73958333333333337</v>
      </c>
    </row>
    <row r="1053" spans="5:6" x14ac:dyDescent="0.3">
      <c r="E1053" s="28">
        <v>0.72986111111111096</v>
      </c>
      <c r="F1053" s="30">
        <f t="shared" si="16"/>
        <v>0.73958333333333337</v>
      </c>
    </row>
    <row r="1054" spans="5:6" x14ac:dyDescent="0.3">
      <c r="E1054" s="28">
        <v>0.73055555555555596</v>
      </c>
      <c r="F1054" s="30">
        <f t="shared" si="16"/>
        <v>0.73958333333333337</v>
      </c>
    </row>
    <row r="1055" spans="5:6" x14ac:dyDescent="0.3">
      <c r="E1055" s="28">
        <v>0.73124999999999996</v>
      </c>
      <c r="F1055" s="30">
        <f t="shared" si="16"/>
        <v>0.73958333333333337</v>
      </c>
    </row>
    <row r="1056" spans="5:6" x14ac:dyDescent="0.3">
      <c r="E1056" s="28">
        <v>0.73194444444444495</v>
      </c>
      <c r="F1056" s="30">
        <f t="shared" si="16"/>
        <v>0.73958333333333337</v>
      </c>
    </row>
    <row r="1057" spans="5:6" x14ac:dyDescent="0.3">
      <c r="E1057" s="28">
        <v>0.73263888888888895</v>
      </c>
      <c r="F1057" s="30">
        <f t="shared" si="16"/>
        <v>0.73958333333333337</v>
      </c>
    </row>
    <row r="1058" spans="5:6" x14ac:dyDescent="0.3">
      <c r="E1058" s="28">
        <v>0.73333333333333295</v>
      </c>
      <c r="F1058" s="30">
        <f t="shared" si="16"/>
        <v>0.73958333333333337</v>
      </c>
    </row>
    <row r="1059" spans="5:6" x14ac:dyDescent="0.3">
      <c r="E1059" s="28">
        <v>0.73402777777777795</v>
      </c>
      <c r="F1059" s="30">
        <f t="shared" si="16"/>
        <v>0.73958333333333337</v>
      </c>
    </row>
    <row r="1060" spans="5:6" x14ac:dyDescent="0.3">
      <c r="E1060" s="28">
        <v>0.73472222222222205</v>
      </c>
      <c r="F1060" s="30">
        <f t="shared" si="16"/>
        <v>0.73958333333333337</v>
      </c>
    </row>
    <row r="1061" spans="5:6" x14ac:dyDescent="0.3">
      <c r="E1061" s="28">
        <v>0.73541666666666705</v>
      </c>
      <c r="F1061" s="30">
        <f t="shared" si="16"/>
        <v>0.73958333333333337</v>
      </c>
    </row>
    <row r="1062" spans="5:6" x14ac:dyDescent="0.3">
      <c r="E1062" s="28">
        <v>0.73611111111111105</v>
      </c>
      <c r="F1062" s="30">
        <f t="shared" si="16"/>
        <v>0.73958333333333337</v>
      </c>
    </row>
    <row r="1063" spans="5:6" x14ac:dyDescent="0.3">
      <c r="E1063" s="28">
        <v>0.73680555555555605</v>
      </c>
      <c r="F1063" s="30">
        <f t="shared" si="16"/>
        <v>0.73958333333333337</v>
      </c>
    </row>
    <row r="1064" spans="5:6" x14ac:dyDescent="0.3">
      <c r="E1064" s="28">
        <v>0.73750000000000004</v>
      </c>
      <c r="F1064" s="30">
        <f t="shared" si="16"/>
        <v>0.73958333333333337</v>
      </c>
    </row>
    <row r="1065" spans="5:6" x14ac:dyDescent="0.3">
      <c r="E1065" s="28">
        <v>0.73819444444444404</v>
      </c>
      <c r="F1065" s="30">
        <f t="shared" si="16"/>
        <v>0.73958333333333337</v>
      </c>
    </row>
    <row r="1066" spans="5:6" x14ac:dyDescent="0.3">
      <c r="E1066" s="28">
        <v>0.73888888888888904</v>
      </c>
      <c r="F1066" s="30">
        <f t="shared" si="16"/>
        <v>0.73958333333333337</v>
      </c>
    </row>
    <row r="1067" spans="5:6" x14ac:dyDescent="0.3">
      <c r="E1067" s="28">
        <v>0.73958333333333304</v>
      </c>
      <c r="F1067" s="30">
        <f t="shared" si="16"/>
        <v>0.75</v>
      </c>
    </row>
    <row r="1068" spans="5:6" x14ac:dyDescent="0.3">
      <c r="E1068" s="28">
        <v>0.74027777777777803</v>
      </c>
      <c r="F1068" s="30">
        <f t="shared" si="16"/>
        <v>0.75</v>
      </c>
    </row>
    <row r="1069" spans="5:6" x14ac:dyDescent="0.3">
      <c r="E1069" s="28">
        <v>0.74097222222222203</v>
      </c>
      <c r="F1069" s="30">
        <f t="shared" si="16"/>
        <v>0.75</v>
      </c>
    </row>
    <row r="1070" spans="5:6" x14ac:dyDescent="0.3">
      <c r="E1070" s="28">
        <v>0.74166666666666703</v>
      </c>
      <c r="F1070" s="30">
        <f t="shared" si="16"/>
        <v>0.75</v>
      </c>
    </row>
    <row r="1071" spans="5:6" x14ac:dyDescent="0.3">
      <c r="E1071" s="28">
        <v>0.74236111111111103</v>
      </c>
      <c r="F1071" s="30">
        <f t="shared" si="16"/>
        <v>0.75</v>
      </c>
    </row>
    <row r="1072" spans="5:6" x14ac:dyDescent="0.3">
      <c r="E1072" s="28">
        <v>0.74305555555555602</v>
      </c>
      <c r="F1072" s="30">
        <f t="shared" si="16"/>
        <v>0.75</v>
      </c>
    </row>
    <row r="1073" spans="5:6" x14ac:dyDescent="0.3">
      <c r="E1073" s="28">
        <v>0.74375000000000002</v>
      </c>
      <c r="F1073" s="30">
        <f t="shared" si="16"/>
        <v>0.75</v>
      </c>
    </row>
    <row r="1074" spans="5:6" x14ac:dyDescent="0.3">
      <c r="E1074" s="28">
        <v>0.74444444444444402</v>
      </c>
      <c r="F1074" s="30">
        <f t="shared" si="16"/>
        <v>0.75</v>
      </c>
    </row>
    <row r="1075" spans="5:6" x14ac:dyDescent="0.3">
      <c r="E1075" s="28">
        <v>0.74513888888888902</v>
      </c>
      <c r="F1075" s="30">
        <f t="shared" si="16"/>
        <v>0.75</v>
      </c>
    </row>
    <row r="1076" spans="5:6" x14ac:dyDescent="0.3">
      <c r="E1076" s="28">
        <v>0.74583333333333302</v>
      </c>
      <c r="F1076" s="30">
        <f t="shared" si="16"/>
        <v>0.75</v>
      </c>
    </row>
    <row r="1077" spans="5:6" x14ac:dyDescent="0.3">
      <c r="E1077" s="28">
        <v>0.74652777777777801</v>
      </c>
      <c r="F1077" s="30">
        <f t="shared" si="16"/>
        <v>0.75</v>
      </c>
    </row>
    <row r="1078" spans="5:6" x14ac:dyDescent="0.3">
      <c r="E1078" s="28">
        <v>0.74722222222222201</v>
      </c>
      <c r="F1078" s="30">
        <f t="shared" si="16"/>
        <v>0.75</v>
      </c>
    </row>
    <row r="1079" spans="5:6" x14ac:dyDescent="0.3">
      <c r="E1079" s="28">
        <v>0.74791666666666701</v>
      </c>
      <c r="F1079" s="30">
        <f t="shared" si="16"/>
        <v>0.75</v>
      </c>
    </row>
    <row r="1080" spans="5:6" x14ac:dyDescent="0.3">
      <c r="E1080" s="28">
        <v>0.74861111111111101</v>
      </c>
      <c r="F1080" s="30">
        <f t="shared" si="16"/>
        <v>0.75</v>
      </c>
    </row>
    <row r="1081" spans="5:6" x14ac:dyDescent="0.3">
      <c r="E1081" s="28">
        <v>0.749305555555556</v>
      </c>
      <c r="F1081" s="30">
        <f t="shared" si="16"/>
        <v>0.75</v>
      </c>
    </row>
    <row r="1082" spans="5:6" x14ac:dyDescent="0.3">
      <c r="E1082" s="28">
        <v>0.75</v>
      </c>
      <c r="F1082" s="30">
        <f t="shared" si="16"/>
        <v>0.76041666666666663</v>
      </c>
    </row>
    <row r="1083" spans="5:6" x14ac:dyDescent="0.3">
      <c r="E1083" s="28">
        <v>0.750694444444444</v>
      </c>
      <c r="F1083" s="30">
        <f t="shared" si="16"/>
        <v>0.76041666666666663</v>
      </c>
    </row>
    <row r="1084" spans="5:6" x14ac:dyDescent="0.3">
      <c r="E1084" s="28">
        <v>0.75138888888888899</v>
      </c>
      <c r="F1084" s="30">
        <f t="shared" si="16"/>
        <v>0.76041666666666663</v>
      </c>
    </row>
    <row r="1085" spans="5:6" x14ac:dyDescent="0.3">
      <c r="E1085" s="28">
        <v>0.75208333333333299</v>
      </c>
      <c r="F1085" s="30">
        <f t="shared" si="16"/>
        <v>0.76041666666666663</v>
      </c>
    </row>
    <row r="1086" spans="5:6" x14ac:dyDescent="0.3">
      <c r="E1086" s="28">
        <v>0.75277777777777799</v>
      </c>
      <c r="F1086" s="30">
        <f t="shared" si="16"/>
        <v>0.76041666666666663</v>
      </c>
    </row>
    <row r="1087" spans="5:6" x14ac:dyDescent="0.3">
      <c r="E1087" s="28">
        <v>0.75347222222222199</v>
      </c>
      <c r="F1087" s="30">
        <f t="shared" si="16"/>
        <v>0.76041666666666663</v>
      </c>
    </row>
    <row r="1088" spans="5:6" x14ac:dyDescent="0.3">
      <c r="E1088" s="28">
        <v>0.75416666666666698</v>
      </c>
      <c r="F1088" s="30">
        <f t="shared" si="16"/>
        <v>0.76041666666666663</v>
      </c>
    </row>
    <row r="1089" spans="5:6" x14ac:dyDescent="0.3">
      <c r="E1089" s="28">
        <v>0.75486111111111098</v>
      </c>
      <c r="F1089" s="30">
        <f t="shared" si="16"/>
        <v>0.76041666666666663</v>
      </c>
    </row>
    <row r="1090" spans="5:6" x14ac:dyDescent="0.3">
      <c r="E1090" s="28">
        <v>0.75555555555555598</v>
      </c>
      <c r="F1090" s="30">
        <f t="shared" si="16"/>
        <v>0.76041666666666663</v>
      </c>
    </row>
    <row r="1091" spans="5:6" x14ac:dyDescent="0.3">
      <c r="E1091" s="28">
        <v>0.75624999999999998</v>
      </c>
      <c r="F1091" s="30">
        <f t="shared" ref="F1091:F1154" si="17">ROUNDUP(E1091*4*24+1/60/24,0)/4/24</f>
        <v>0.76041666666666663</v>
      </c>
    </row>
    <row r="1092" spans="5:6" x14ac:dyDescent="0.3">
      <c r="E1092" s="28">
        <v>0.75694444444444398</v>
      </c>
      <c r="F1092" s="30">
        <f t="shared" si="17"/>
        <v>0.76041666666666663</v>
      </c>
    </row>
    <row r="1093" spans="5:6" x14ac:dyDescent="0.3">
      <c r="E1093" s="28">
        <v>0.75763888888888897</v>
      </c>
      <c r="F1093" s="30">
        <f t="shared" si="17"/>
        <v>0.76041666666666663</v>
      </c>
    </row>
    <row r="1094" spans="5:6" x14ac:dyDescent="0.3">
      <c r="E1094" s="28">
        <v>0.75833333333333297</v>
      </c>
      <c r="F1094" s="30">
        <f t="shared" si="17"/>
        <v>0.76041666666666663</v>
      </c>
    </row>
    <row r="1095" spans="5:6" x14ac:dyDescent="0.3">
      <c r="E1095" s="28">
        <v>0.75902777777777797</v>
      </c>
      <c r="F1095" s="30">
        <f t="shared" si="17"/>
        <v>0.76041666666666663</v>
      </c>
    </row>
    <row r="1096" spans="5:6" x14ac:dyDescent="0.3">
      <c r="E1096" s="28">
        <v>0.75972222222222197</v>
      </c>
      <c r="F1096" s="30">
        <f t="shared" si="17"/>
        <v>0.76041666666666663</v>
      </c>
    </row>
    <row r="1097" spans="5:6" x14ac:dyDescent="0.3">
      <c r="E1097" s="28">
        <v>0.76041666666666696</v>
      </c>
      <c r="F1097" s="30">
        <f t="shared" si="17"/>
        <v>0.77083333333333337</v>
      </c>
    </row>
    <row r="1098" spans="5:6" x14ac:dyDescent="0.3">
      <c r="E1098" s="28">
        <v>0.76111111111111096</v>
      </c>
      <c r="F1098" s="30">
        <f t="shared" si="17"/>
        <v>0.77083333333333337</v>
      </c>
    </row>
    <row r="1099" spans="5:6" x14ac:dyDescent="0.3">
      <c r="E1099" s="28">
        <v>0.76180555555555596</v>
      </c>
      <c r="F1099" s="30">
        <f t="shared" si="17"/>
        <v>0.77083333333333337</v>
      </c>
    </row>
    <row r="1100" spans="5:6" x14ac:dyDescent="0.3">
      <c r="E1100" s="28">
        <v>0.76249999999999996</v>
      </c>
      <c r="F1100" s="30">
        <f t="shared" si="17"/>
        <v>0.77083333333333337</v>
      </c>
    </row>
    <row r="1101" spans="5:6" x14ac:dyDescent="0.3">
      <c r="E1101" s="28">
        <v>0.76319444444444495</v>
      </c>
      <c r="F1101" s="30">
        <f t="shared" si="17"/>
        <v>0.77083333333333337</v>
      </c>
    </row>
    <row r="1102" spans="5:6" x14ac:dyDescent="0.3">
      <c r="E1102" s="28">
        <v>0.76388888888888895</v>
      </c>
      <c r="F1102" s="30">
        <f t="shared" si="17"/>
        <v>0.77083333333333337</v>
      </c>
    </row>
    <row r="1103" spans="5:6" x14ac:dyDescent="0.3">
      <c r="E1103" s="28">
        <v>0.76458333333333295</v>
      </c>
      <c r="F1103" s="30">
        <f t="shared" si="17"/>
        <v>0.77083333333333337</v>
      </c>
    </row>
    <row r="1104" spans="5:6" x14ac:dyDescent="0.3">
      <c r="E1104" s="28">
        <v>0.76527777777777795</v>
      </c>
      <c r="F1104" s="30">
        <f t="shared" si="17"/>
        <v>0.77083333333333337</v>
      </c>
    </row>
    <row r="1105" spans="5:6" x14ac:dyDescent="0.3">
      <c r="E1105" s="28">
        <v>0.76597222222222205</v>
      </c>
      <c r="F1105" s="30">
        <f t="shared" si="17"/>
        <v>0.77083333333333337</v>
      </c>
    </row>
    <row r="1106" spans="5:6" x14ac:dyDescent="0.3">
      <c r="E1106" s="28">
        <v>0.76666666666666705</v>
      </c>
      <c r="F1106" s="30">
        <f t="shared" si="17"/>
        <v>0.77083333333333337</v>
      </c>
    </row>
    <row r="1107" spans="5:6" x14ac:dyDescent="0.3">
      <c r="E1107" s="28">
        <v>0.76736111111111105</v>
      </c>
      <c r="F1107" s="30">
        <f t="shared" si="17"/>
        <v>0.77083333333333337</v>
      </c>
    </row>
    <row r="1108" spans="5:6" x14ac:dyDescent="0.3">
      <c r="E1108" s="28">
        <v>0.76805555555555605</v>
      </c>
      <c r="F1108" s="30">
        <f t="shared" si="17"/>
        <v>0.77083333333333337</v>
      </c>
    </row>
    <row r="1109" spans="5:6" x14ac:dyDescent="0.3">
      <c r="E1109" s="28">
        <v>0.76875000000000004</v>
      </c>
      <c r="F1109" s="30">
        <f t="shared" si="17"/>
        <v>0.77083333333333337</v>
      </c>
    </row>
    <row r="1110" spans="5:6" x14ac:dyDescent="0.3">
      <c r="E1110" s="28">
        <v>0.76944444444444404</v>
      </c>
      <c r="F1110" s="30">
        <f t="shared" si="17"/>
        <v>0.77083333333333337</v>
      </c>
    </row>
    <row r="1111" spans="5:6" x14ac:dyDescent="0.3">
      <c r="E1111" s="28">
        <v>0.77013888888888904</v>
      </c>
      <c r="F1111" s="30">
        <f t="shared" si="17"/>
        <v>0.77083333333333337</v>
      </c>
    </row>
    <row r="1112" spans="5:6" x14ac:dyDescent="0.3">
      <c r="E1112" s="28">
        <v>0.77083333333333304</v>
      </c>
      <c r="F1112" s="30">
        <f t="shared" si="17"/>
        <v>0.78125</v>
      </c>
    </row>
    <row r="1113" spans="5:6" x14ac:dyDescent="0.3">
      <c r="E1113" s="28">
        <v>0.77152777777777803</v>
      </c>
      <c r="F1113" s="30">
        <f t="shared" si="17"/>
        <v>0.78125</v>
      </c>
    </row>
    <row r="1114" spans="5:6" x14ac:dyDescent="0.3">
      <c r="E1114" s="28">
        <v>0.77222222222222203</v>
      </c>
      <c r="F1114" s="30">
        <f t="shared" si="17"/>
        <v>0.78125</v>
      </c>
    </row>
    <row r="1115" spans="5:6" x14ac:dyDescent="0.3">
      <c r="E1115" s="28">
        <v>0.77291666666666703</v>
      </c>
      <c r="F1115" s="30">
        <f t="shared" si="17"/>
        <v>0.78125</v>
      </c>
    </row>
    <row r="1116" spans="5:6" x14ac:dyDescent="0.3">
      <c r="E1116" s="28">
        <v>0.77361111111111103</v>
      </c>
      <c r="F1116" s="30">
        <f t="shared" si="17"/>
        <v>0.78125</v>
      </c>
    </row>
    <row r="1117" spans="5:6" x14ac:dyDescent="0.3">
      <c r="E1117" s="28">
        <v>0.77430555555555602</v>
      </c>
      <c r="F1117" s="30">
        <f t="shared" si="17"/>
        <v>0.78125</v>
      </c>
    </row>
    <row r="1118" spans="5:6" x14ac:dyDescent="0.3">
      <c r="E1118" s="28">
        <v>0.77500000000000002</v>
      </c>
      <c r="F1118" s="30">
        <f t="shared" si="17"/>
        <v>0.78125</v>
      </c>
    </row>
    <row r="1119" spans="5:6" x14ac:dyDescent="0.3">
      <c r="E1119" s="28">
        <v>0.77569444444444402</v>
      </c>
      <c r="F1119" s="30">
        <f t="shared" si="17"/>
        <v>0.78125</v>
      </c>
    </row>
    <row r="1120" spans="5:6" x14ac:dyDescent="0.3">
      <c r="E1120" s="28">
        <v>0.77638888888888902</v>
      </c>
      <c r="F1120" s="30">
        <f t="shared" si="17"/>
        <v>0.78125</v>
      </c>
    </row>
    <row r="1121" spans="5:6" x14ac:dyDescent="0.3">
      <c r="E1121" s="28">
        <v>0.77708333333333302</v>
      </c>
      <c r="F1121" s="30">
        <f t="shared" si="17"/>
        <v>0.78125</v>
      </c>
    </row>
    <row r="1122" spans="5:6" x14ac:dyDescent="0.3">
      <c r="E1122" s="28">
        <v>0.77777777777777801</v>
      </c>
      <c r="F1122" s="30">
        <f t="shared" si="17"/>
        <v>0.78125</v>
      </c>
    </row>
    <row r="1123" spans="5:6" x14ac:dyDescent="0.3">
      <c r="E1123" s="28">
        <v>0.77847222222222201</v>
      </c>
      <c r="F1123" s="30">
        <f t="shared" si="17"/>
        <v>0.78125</v>
      </c>
    </row>
    <row r="1124" spans="5:6" x14ac:dyDescent="0.3">
      <c r="E1124" s="28">
        <v>0.77916666666666701</v>
      </c>
      <c r="F1124" s="30">
        <f t="shared" si="17"/>
        <v>0.78125</v>
      </c>
    </row>
    <row r="1125" spans="5:6" x14ac:dyDescent="0.3">
      <c r="E1125" s="28">
        <v>0.77986111111111101</v>
      </c>
      <c r="F1125" s="30">
        <f t="shared" si="17"/>
        <v>0.78125</v>
      </c>
    </row>
    <row r="1126" spans="5:6" x14ac:dyDescent="0.3">
      <c r="E1126" s="28">
        <v>0.780555555555556</v>
      </c>
      <c r="F1126" s="30">
        <f t="shared" si="17"/>
        <v>0.78125</v>
      </c>
    </row>
    <row r="1127" spans="5:6" x14ac:dyDescent="0.3">
      <c r="E1127" s="28">
        <v>0.78125</v>
      </c>
      <c r="F1127" s="30">
        <f t="shared" si="17"/>
        <v>0.79166666666666663</v>
      </c>
    </row>
    <row r="1128" spans="5:6" x14ac:dyDescent="0.3">
      <c r="E1128" s="28">
        <v>0.781944444444444</v>
      </c>
      <c r="F1128" s="30">
        <f t="shared" si="17"/>
        <v>0.79166666666666663</v>
      </c>
    </row>
    <row r="1129" spans="5:6" x14ac:dyDescent="0.3">
      <c r="E1129" s="28">
        <v>0.78263888888888899</v>
      </c>
      <c r="F1129" s="30">
        <f t="shared" si="17"/>
        <v>0.79166666666666663</v>
      </c>
    </row>
    <row r="1130" spans="5:6" x14ac:dyDescent="0.3">
      <c r="E1130" s="28">
        <v>0.78333333333333299</v>
      </c>
      <c r="F1130" s="30">
        <f t="shared" si="17"/>
        <v>0.79166666666666663</v>
      </c>
    </row>
    <row r="1131" spans="5:6" x14ac:dyDescent="0.3">
      <c r="E1131" s="28">
        <v>0.78402777777777799</v>
      </c>
      <c r="F1131" s="30">
        <f t="shared" si="17"/>
        <v>0.79166666666666663</v>
      </c>
    </row>
    <row r="1132" spans="5:6" x14ac:dyDescent="0.3">
      <c r="E1132" s="28">
        <v>0.78472222222222199</v>
      </c>
      <c r="F1132" s="30">
        <f t="shared" si="17"/>
        <v>0.79166666666666663</v>
      </c>
    </row>
    <row r="1133" spans="5:6" x14ac:dyDescent="0.3">
      <c r="E1133" s="28">
        <v>0.78541666666666698</v>
      </c>
      <c r="F1133" s="30">
        <f t="shared" si="17"/>
        <v>0.79166666666666663</v>
      </c>
    </row>
    <row r="1134" spans="5:6" x14ac:dyDescent="0.3">
      <c r="E1134" s="28">
        <v>0.78611111111111098</v>
      </c>
      <c r="F1134" s="30">
        <f t="shared" si="17"/>
        <v>0.79166666666666663</v>
      </c>
    </row>
    <row r="1135" spans="5:6" x14ac:dyDescent="0.3">
      <c r="E1135" s="28">
        <v>0.78680555555555598</v>
      </c>
      <c r="F1135" s="30">
        <f t="shared" si="17"/>
        <v>0.79166666666666663</v>
      </c>
    </row>
    <row r="1136" spans="5:6" x14ac:dyDescent="0.3">
      <c r="E1136" s="28">
        <v>0.78749999999999998</v>
      </c>
      <c r="F1136" s="30">
        <f t="shared" si="17"/>
        <v>0.79166666666666663</v>
      </c>
    </row>
    <row r="1137" spans="5:6" x14ac:dyDescent="0.3">
      <c r="E1137" s="28">
        <v>0.78819444444444398</v>
      </c>
      <c r="F1137" s="30">
        <f t="shared" si="17"/>
        <v>0.79166666666666663</v>
      </c>
    </row>
    <row r="1138" spans="5:6" x14ac:dyDescent="0.3">
      <c r="E1138" s="28">
        <v>0.78888888888888897</v>
      </c>
      <c r="F1138" s="30">
        <f t="shared" si="17"/>
        <v>0.79166666666666663</v>
      </c>
    </row>
    <row r="1139" spans="5:6" x14ac:dyDescent="0.3">
      <c r="E1139" s="28">
        <v>0.78958333333333297</v>
      </c>
      <c r="F1139" s="30">
        <f t="shared" si="17"/>
        <v>0.79166666666666663</v>
      </c>
    </row>
    <row r="1140" spans="5:6" x14ac:dyDescent="0.3">
      <c r="E1140" s="28">
        <v>0.79027777777777797</v>
      </c>
      <c r="F1140" s="30">
        <f t="shared" si="17"/>
        <v>0.79166666666666663</v>
      </c>
    </row>
    <row r="1141" spans="5:6" x14ac:dyDescent="0.3">
      <c r="E1141" s="28">
        <v>0.79097222222222197</v>
      </c>
      <c r="F1141" s="30">
        <f t="shared" si="17"/>
        <v>0.79166666666666663</v>
      </c>
    </row>
    <row r="1142" spans="5:6" x14ac:dyDescent="0.3">
      <c r="E1142" s="28">
        <v>0.79166666666666696</v>
      </c>
      <c r="F1142" s="30">
        <f t="shared" si="17"/>
        <v>0.80208333333333337</v>
      </c>
    </row>
    <row r="1143" spans="5:6" x14ac:dyDescent="0.3">
      <c r="E1143" s="28">
        <v>0.79236111111111096</v>
      </c>
      <c r="F1143" s="30">
        <f t="shared" si="17"/>
        <v>0.80208333333333337</v>
      </c>
    </row>
    <row r="1144" spans="5:6" x14ac:dyDescent="0.3">
      <c r="E1144" s="28">
        <v>0.79305555555555596</v>
      </c>
      <c r="F1144" s="30">
        <f t="shared" si="17"/>
        <v>0.80208333333333337</v>
      </c>
    </row>
    <row r="1145" spans="5:6" x14ac:dyDescent="0.3">
      <c r="E1145" s="28">
        <v>0.79374999999999996</v>
      </c>
      <c r="F1145" s="30">
        <f t="shared" si="17"/>
        <v>0.80208333333333337</v>
      </c>
    </row>
    <row r="1146" spans="5:6" x14ac:dyDescent="0.3">
      <c r="E1146" s="28">
        <v>0.79444444444444495</v>
      </c>
      <c r="F1146" s="30">
        <f t="shared" si="17"/>
        <v>0.80208333333333337</v>
      </c>
    </row>
    <row r="1147" spans="5:6" x14ac:dyDescent="0.3">
      <c r="E1147" s="28">
        <v>0.79513888888888895</v>
      </c>
      <c r="F1147" s="30">
        <f t="shared" si="17"/>
        <v>0.80208333333333337</v>
      </c>
    </row>
    <row r="1148" spans="5:6" x14ac:dyDescent="0.3">
      <c r="E1148" s="28">
        <v>0.79583333333333295</v>
      </c>
      <c r="F1148" s="30">
        <f t="shared" si="17"/>
        <v>0.80208333333333337</v>
      </c>
    </row>
    <row r="1149" spans="5:6" x14ac:dyDescent="0.3">
      <c r="E1149" s="28">
        <v>0.79652777777777795</v>
      </c>
      <c r="F1149" s="30">
        <f t="shared" si="17"/>
        <v>0.80208333333333337</v>
      </c>
    </row>
    <row r="1150" spans="5:6" x14ac:dyDescent="0.3">
      <c r="E1150" s="28">
        <v>0.79722222222222205</v>
      </c>
      <c r="F1150" s="30">
        <f t="shared" si="17"/>
        <v>0.80208333333333337</v>
      </c>
    </row>
    <row r="1151" spans="5:6" x14ac:dyDescent="0.3">
      <c r="E1151" s="28">
        <v>0.79791666666666705</v>
      </c>
      <c r="F1151" s="30">
        <f t="shared" si="17"/>
        <v>0.80208333333333337</v>
      </c>
    </row>
    <row r="1152" spans="5:6" x14ac:dyDescent="0.3">
      <c r="E1152" s="28">
        <v>0.79861111111111105</v>
      </c>
      <c r="F1152" s="30">
        <f t="shared" si="17"/>
        <v>0.80208333333333337</v>
      </c>
    </row>
    <row r="1153" spans="5:6" x14ac:dyDescent="0.3">
      <c r="E1153" s="28">
        <v>0.79930555555555605</v>
      </c>
      <c r="F1153" s="30">
        <f t="shared" si="17"/>
        <v>0.80208333333333337</v>
      </c>
    </row>
    <row r="1154" spans="5:6" x14ac:dyDescent="0.3">
      <c r="E1154" s="28">
        <v>0.8</v>
      </c>
      <c r="F1154" s="30">
        <f t="shared" si="17"/>
        <v>0.80208333333333337</v>
      </c>
    </row>
    <row r="1155" spans="5:6" x14ac:dyDescent="0.3">
      <c r="E1155" s="28">
        <v>0.80069444444444404</v>
      </c>
      <c r="F1155" s="30">
        <f t="shared" ref="F1155:F1218" si="18">ROUNDUP(E1155*4*24+1/60/24,0)/4/24</f>
        <v>0.80208333333333337</v>
      </c>
    </row>
    <row r="1156" spans="5:6" x14ac:dyDescent="0.3">
      <c r="E1156" s="28">
        <v>0.80138888888888904</v>
      </c>
      <c r="F1156" s="30">
        <f t="shared" si="18"/>
        <v>0.80208333333333337</v>
      </c>
    </row>
    <row r="1157" spans="5:6" x14ac:dyDescent="0.3">
      <c r="E1157" s="28">
        <v>0.80208333333333304</v>
      </c>
      <c r="F1157" s="30">
        <f t="shared" si="18"/>
        <v>0.8125</v>
      </c>
    </row>
    <row r="1158" spans="5:6" x14ac:dyDescent="0.3">
      <c r="E1158" s="28">
        <v>0.80277777777777803</v>
      </c>
      <c r="F1158" s="30">
        <f t="shared" si="18"/>
        <v>0.8125</v>
      </c>
    </row>
    <row r="1159" spans="5:6" x14ac:dyDescent="0.3">
      <c r="E1159" s="28">
        <v>0.80347222222222203</v>
      </c>
      <c r="F1159" s="30">
        <f t="shared" si="18"/>
        <v>0.8125</v>
      </c>
    </row>
    <row r="1160" spans="5:6" x14ac:dyDescent="0.3">
      <c r="E1160" s="28">
        <v>0.80416666666666703</v>
      </c>
      <c r="F1160" s="30">
        <f t="shared" si="18"/>
        <v>0.8125</v>
      </c>
    </row>
    <row r="1161" spans="5:6" x14ac:dyDescent="0.3">
      <c r="E1161" s="28">
        <v>0.80486111111111103</v>
      </c>
      <c r="F1161" s="30">
        <f t="shared" si="18"/>
        <v>0.8125</v>
      </c>
    </row>
    <row r="1162" spans="5:6" x14ac:dyDescent="0.3">
      <c r="E1162" s="28">
        <v>0.80555555555555602</v>
      </c>
      <c r="F1162" s="30">
        <f t="shared" si="18"/>
        <v>0.8125</v>
      </c>
    </row>
    <row r="1163" spans="5:6" x14ac:dyDescent="0.3">
      <c r="E1163" s="28">
        <v>0.80625000000000002</v>
      </c>
      <c r="F1163" s="30">
        <f t="shared" si="18"/>
        <v>0.8125</v>
      </c>
    </row>
    <row r="1164" spans="5:6" x14ac:dyDescent="0.3">
      <c r="E1164" s="28">
        <v>0.80694444444444402</v>
      </c>
      <c r="F1164" s="30">
        <f t="shared" si="18"/>
        <v>0.8125</v>
      </c>
    </row>
    <row r="1165" spans="5:6" x14ac:dyDescent="0.3">
      <c r="E1165" s="28">
        <v>0.80763888888888902</v>
      </c>
      <c r="F1165" s="30">
        <f t="shared" si="18"/>
        <v>0.8125</v>
      </c>
    </row>
    <row r="1166" spans="5:6" x14ac:dyDescent="0.3">
      <c r="E1166" s="28">
        <v>0.80833333333333302</v>
      </c>
      <c r="F1166" s="30">
        <f t="shared" si="18"/>
        <v>0.8125</v>
      </c>
    </row>
    <row r="1167" spans="5:6" x14ac:dyDescent="0.3">
      <c r="E1167" s="28">
        <v>0.80902777777777801</v>
      </c>
      <c r="F1167" s="30">
        <f t="shared" si="18"/>
        <v>0.8125</v>
      </c>
    </row>
    <row r="1168" spans="5:6" x14ac:dyDescent="0.3">
      <c r="E1168" s="28">
        <v>0.80972222222222201</v>
      </c>
      <c r="F1168" s="30">
        <f t="shared" si="18"/>
        <v>0.8125</v>
      </c>
    </row>
    <row r="1169" spans="5:6" x14ac:dyDescent="0.3">
      <c r="E1169" s="28">
        <v>0.81041666666666701</v>
      </c>
      <c r="F1169" s="30">
        <f t="shared" si="18"/>
        <v>0.8125</v>
      </c>
    </row>
    <row r="1170" spans="5:6" x14ac:dyDescent="0.3">
      <c r="E1170" s="28">
        <v>0.81111111111111101</v>
      </c>
      <c r="F1170" s="30">
        <f t="shared" si="18"/>
        <v>0.8125</v>
      </c>
    </row>
    <row r="1171" spans="5:6" x14ac:dyDescent="0.3">
      <c r="E1171" s="28">
        <v>0.811805555555556</v>
      </c>
      <c r="F1171" s="30">
        <f t="shared" si="18"/>
        <v>0.8125</v>
      </c>
    </row>
    <row r="1172" spans="5:6" x14ac:dyDescent="0.3">
      <c r="E1172" s="28">
        <v>0.8125</v>
      </c>
      <c r="F1172" s="30">
        <f t="shared" si="18"/>
        <v>0.82291666666666663</v>
      </c>
    </row>
    <row r="1173" spans="5:6" x14ac:dyDescent="0.3">
      <c r="E1173" s="28">
        <v>0.813194444444444</v>
      </c>
      <c r="F1173" s="30">
        <f t="shared" si="18"/>
        <v>0.82291666666666663</v>
      </c>
    </row>
    <row r="1174" spans="5:6" x14ac:dyDescent="0.3">
      <c r="E1174" s="28">
        <v>0.81388888888888899</v>
      </c>
      <c r="F1174" s="30">
        <f t="shared" si="18"/>
        <v>0.82291666666666663</v>
      </c>
    </row>
    <row r="1175" spans="5:6" x14ac:dyDescent="0.3">
      <c r="E1175" s="28">
        <v>0.81458333333333299</v>
      </c>
      <c r="F1175" s="30">
        <f t="shared" si="18"/>
        <v>0.82291666666666663</v>
      </c>
    </row>
    <row r="1176" spans="5:6" x14ac:dyDescent="0.3">
      <c r="E1176" s="28">
        <v>0.81527777777777799</v>
      </c>
      <c r="F1176" s="30">
        <f t="shared" si="18"/>
        <v>0.82291666666666663</v>
      </c>
    </row>
    <row r="1177" spans="5:6" x14ac:dyDescent="0.3">
      <c r="E1177" s="28">
        <v>0.81597222222222199</v>
      </c>
      <c r="F1177" s="30">
        <f t="shared" si="18"/>
        <v>0.82291666666666663</v>
      </c>
    </row>
    <row r="1178" spans="5:6" x14ac:dyDescent="0.3">
      <c r="E1178" s="28">
        <v>0.81666666666666698</v>
      </c>
      <c r="F1178" s="30">
        <f t="shared" si="18"/>
        <v>0.82291666666666663</v>
      </c>
    </row>
    <row r="1179" spans="5:6" x14ac:dyDescent="0.3">
      <c r="E1179" s="28">
        <v>0.81736111111111098</v>
      </c>
      <c r="F1179" s="30">
        <f t="shared" si="18"/>
        <v>0.82291666666666663</v>
      </c>
    </row>
    <row r="1180" spans="5:6" x14ac:dyDescent="0.3">
      <c r="E1180" s="28">
        <v>0.81805555555555598</v>
      </c>
      <c r="F1180" s="30">
        <f t="shared" si="18"/>
        <v>0.82291666666666663</v>
      </c>
    </row>
    <row r="1181" spans="5:6" x14ac:dyDescent="0.3">
      <c r="E1181" s="28">
        <v>0.81874999999999998</v>
      </c>
      <c r="F1181" s="30">
        <f t="shared" si="18"/>
        <v>0.82291666666666663</v>
      </c>
    </row>
    <row r="1182" spans="5:6" x14ac:dyDescent="0.3">
      <c r="E1182" s="28">
        <v>0.81944444444444497</v>
      </c>
      <c r="F1182" s="30">
        <f t="shared" si="18"/>
        <v>0.82291666666666663</v>
      </c>
    </row>
    <row r="1183" spans="5:6" x14ac:dyDescent="0.3">
      <c r="E1183" s="28">
        <v>0.82013888888888897</v>
      </c>
      <c r="F1183" s="30">
        <f t="shared" si="18"/>
        <v>0.82291666666666663</v>
      </c>
    </row>
    <row r="1184" spans="5:6" x14ac:dyDescent="0.3">
      <c r="E1184" s="28">
        <v>0.82083333333333297</v>
      </c>
      <c r="F1184" s="30">
        <f t="shared" si="18"/>
        <v>0.82291666666666663</v>
      </c>
    </row>
    <row r="1185" spans="5:6" x14ac:dyDescent="0.3">
      <c r="E1185" s="28">
        <v>0.82152777777777797</v>
      </c>
      <c r="F1185" s="30">
        <f t="shared" si="18"/>
        <v>0.82291666666666663</v>
      </c>
    </row>
    <row r="1186" spans="5:6" x14ac:dyDescent="0.3">
      <c r="E1186" s="28">
        <v>0.82222222222222197</v>
      </c>
      <c r="F1186" s="30">
        <f t="shared" si="18"/>
        <v>0.82291666666666663</v>
      </c>
    </row>
    <row r="1187" spans="5:6" x14ac:dyDescent="0.3">
      <c r="E1187" s="28">
        <v>0.82291666666666696</v>
      </c>
      <c r="F1187" s="30">
        <f t="shared" si="18"/>
        <v>0.83333333333333337</v>
      </c>
    </row>
    <row r="1188" spans="5:6" x14ac:dyDescent="0.3">
      <c r="E1188" s="28">
        <v>0.82361111111111096</v>
      </c>
      <c r="F1188" s="30">
        <f t="shared" si="18"/>
        <v>0.83333333333333337</v>
      </c>
    </row>
    <row r="1189" spans="5:6" x14ac:dyDescent="0.3">
      <c r="E1189" s="28">
        <v>0.82430555555555596</v>
      </c>
      <c r="F1189" s="30">
        <f t="shared" si="18"/>
        <v>0.83333333333333337</v>
      </c>
    </row>
    <row r="1190" spans="5:6" x14ac:dyDescent="0.3">
      <c r="E1190" s="28">
        <v>0.82499999999999996</v>
      </c>
      <c r="F1190" s="30">
        <f t="shared" si="18"/>
        <v>0.83333333333333337</v>
      </c>
    </row>
    <row r="1191" spans="5:6" x14ac:dyDescent="0.3">
      <c r="E1191" s="28">
        <v>0.82569444444444495</v>
      </c>
      <c r="F1191" s="30">
        <f t="shared" si="18"/>
        <v>0.83333333333333337</v>
      </c>
    </row>
    <row r="1192" spans="5:6" x14ac:dyDescent="0.3">
      <c r="E1192" s="28">
        <v>0.82638888888888895</v>
      </c>
      <c r="F1192" s="30">
        <f t="shared" si="18"/>
        <v>0.83333333333333337</v>
      </c>
    </row>
    <row r="1193" spans="5:6" x14ac:dyDescent="0.3">
      <c r="E1193" s="28">
        <v>0.82708333333333295</v>
      </c>
      <c r="F1193" s="30">
        <f t="shared" si="18"/>
        <v>0.83333333333333337</v>
      </c>
    </row>
    <row r="1194" spans="5:6" x14ac:dyDescent="0.3">
      <c r="E1194" s="28">
        <v>0.82777777777777795</v>
      </c>
      <c r="F1194" s="30">
        <f t="shared" si="18"/>
        <v>0.83333333333333337</v>
      </c>
    </row>
    <row r="1195" spans="5:6" x14ac:dyDescent="0.3">
      <c r="E1195" s="28">
        <v>0.82847222222222205</v>
      </c>
      <c r="F1195" s="30">
        <f t="shared" si="18"/>
        <v>0.83333333333333337</v>
      </c>
    </row>
    <row r="1196" spans="5:6" x14ac:dyDescent="0.3">
      <c r="E1196" s="28">
        <v>0.82916666666666705</v>
      </c>
      <c r="F1196" s="30">
        <f t="shared" si="18"/>
        <v>0.83333333333333337</v>
      </c>
    </row>
    <row r="1197" spans="5:6" x14ac:dyDescent="0.3">
      <c r="E1197" s="28">
        <v>0.82986111111111105</v>
      </c>
      <c r="F1197" s="30">
        <f t="shared" si="18"/>
        <v>0.83333333333333337</v>
      </c>
    </row>
    <row r="1198" spans="5:6" x14ac:dyDescent="0.3">
      <c r="E1198" s="28">
        <v>0.83055555555555605</v>
      </c>
      <c r="F1198" s="30">
        <f t="shared" si="18"/>
        <v>0.83333333333333337</v>
      </c>
    </row>
    <row r="1199" spans="5:6" x14ac:dyDescent="0.3">
      <c r="E1199" s="28">
        <v>0.83125000000000004</v>
      </c>
      <c r="F1199" s="30">
        <f t="shared" si="18"/>
        <v>0.83333333333333337</v>
      </c>
    </row>
    <row r="1200" spans="5:6" x14ac:dyDescent="0.3">
      <c r="E1200" s="28">
        <v>0.83194444444444404</v>
      </c>
      <c r="F1200" s="30">
        <f t="shared" si="18"/>
        <v>0.83333333333333337</v>
      </c>
    </row>
    <row r="1201" spans="5:6" x14ac:dyDescent="0.3">
      <c r="E1201" s="28">
        <v>0.83263888888888904</v>
      </c>
      <c r="F1201" s="30">
        <f t="shared" si="18"/>
        <v>0.83333333333333337</v>
      </c>
    </row>
    <row r="1202" spans="5:6" x14ac:dyDescent="0.3">
      <c r="E1202" s="28">
        <v>0.83333333333333304</v>
      </c>
      <c r="F1202" s="30">
        <f t="shared" si="18"/>
        <v>0.84375</v>
      </c>
    </row>
    <row r="1203" spans="5:6" x14ac:dyDescent="0.3">
      <c r="E1203" s="28">
        <v>0.83402777777777803</v>
      </c>
      <c r="F1203" s="30">
        <f t="shared" si="18"/>
        <v>0.84375</v>
      </c>
    </row>
    <row r="1204" spans="5:6" x14ac:dyDescent="0.3">
      <c r="E1204" s="28">
        <v>0.83472222222222203</v>
      </c>
      <c r="F1204" s="30">
        <f t="shared" si="18"/>
        <v>0.84375</v>
      </c>
    </row>
    <row r="1205" spans="5:6" x14ac:dyDescent="0.3">
      <c r="E1205" s="28">
        <v>0.83541666666666703</v>
      </c>
      <c r="F1205" s="30">
        <f t="shared" si="18"/>
        <v>0.84375</v>
      </c>
    </row>
    <row r="1206" spans="5:6" x14ac:dyDescent="0.3">
      <c r="E1206" s="28">
        <v>0.83611111111111103</v>
      </c>
      <c r="F1206" s="30">
        <f t="shared" si="18"/>
        <v>0.84375</v>
      </c>
    </row>
    <row r="1207" spans="5:6" x14ac:dyDescent="0.3">
      <c r="E1207" s="28">
        <v>0.83680555555555602</v>
      </c>
      <c r="F1207" s="30">
        <f t="shared" si="18"/>
        <v>0.84375</v>
      </c>
    </row>
    <row r="1208" spans="5:6" x14ac:dyDescent="0.3">
      <c r="E1208" s="28">
        <v>0.83750000000000002</v>
      </c>
      <c r="F1208" s="30">
        <f t="shared" si="18"/>
        <v>0.84375</v>
      </c>
    </row>
    <row r="1209" spans="5:6" x14ac:dyDescent="0.3">
      <c r="E1209" s="28">
        <v>0.83819444444444402</v>
      </c>
      <c r="F1209" s="30">
        <f t="shared" si="18"/>
        <v>0.84375</v>
      </c>
    </row>
    <row r="1210" spans="5:6" x14ac:dyDescent="0.3">
      <c r="E1210" s="28">
        <v>0.83888888888888902</v>
      </c>
      <c r="F1210" s="30">
        <f t="shared" si="18"/>
        <v>0.84375</v>
      </c>
    </row>
    <row r="1211" spans="5:6" x14ac:dyDescent="0.3">
      <c r="E1211" s="28">
        <v>0.83958333333333302</v>
      </c>
      <c r="F1211" s="30">
        <f t="shared" si="18"/>
        <v>0.84375</v>
      </c>
    </row>
    <row r="1212" spans="5:6" x14ac:dyDescent="0.3">
      <c r="E1212" s="28">
        <v>0.84027777777777801</v>
      </c>
      <c r="F1212" s="30">
        <f t="shared" si="18"/>
        <v>0.84375</v>
      </c>
    </row>
    <row r="1213" spans="5:6" x14ac:dyDescent="0.3">
      <c r="E1213" s="28">
        <v>0.84097222222222201</v>
      </c>
      <c r="F1213" s="30">
        <f t="shared" si="18"/>
        <v>0.84375</v>
      </c>
    </row>
    <row r="1214" spans="5:6" x14ac:dyDescent="0.3">
      <c r="E1214" s="28">
        <v>0.84166666666666701</v>
      </c>
      <c r="F1214" s="30">
        <f t="shared" si="18"/>
        <v>0.84375</v>
      </c>
    </row>
    <row r="1215" spans="5:6" x14ac:dyDescent="0.3">
      <c r="E1215" s="28">
        <v>0.84236111111111101</v>
      </c>
      <c r="F1215" s="30">
        <f t="shared" si="18"/>
        <v>0.84375</v>
      </c>
    </row>
    <row r="1216" spans="5:6" x14ac:dyDescent="0.3">
      <c r="E1216" s="28">
        <v>0.843055555555556</v>
      </c>
      <c r="F1216" s="30">
        <f t="shared" si="18"/>
        <v>0.84375</v>
      </c>
    </row>
    <row r="1217" spans="5:6" x14ac:dyDescent="0.3">
      <c r="E1217" s="28">
        <v>0.84375</v>
      </c>
      <c r="F1217" s="30">
        <f t="shared" si="18"/>
        <v>0.85416666666666663</v>
      </c>
    </row>
    <row r="1218" spans="5:6" x14ac:dyDescent="0.3">
      <c r="E1218" s="28">
        <v>0.844444444444444</v>
      </c>
      <c r="F1218" s="30">
        <f t="shared" si="18"/>
        <v>0.85416666666666663</v>
      </c>
    </row>
    <row r="1219" spans="5:6" x14ac:dyDescent="0.3">
      <c r="E1219" s="28">
        <v>0.84513888888888899</v>
      </c>
      <c r="F1219" s="30">
        <f t="shared" ref="F1219:F1282" si="19">ROUNDUP(E1219*4*24+1/60/24,0)/4/24</f>
        <v>0.85416666666666663</v>
      </c>
    </row>
    <row r="1220" spans="5:6" x14ac:dyDescent="0.3">
      <c r="E1220" s="28">
        <v>0.84583333333333299</v>
      </c>
      <c r="F1220" s="30">
        <f t="shared" si="19"/>
        <v>0.85416666666666663</v>
      </c>
    </row>
    <row r="1221" spans="5:6" x14ac:dyDescent="0.3">
      <c r="E1221" s="28">
        <v>0.84652777777777799</v>
      </c>
      <c r="F1221" s="30">
        <f t="shared" si="19"/>
        <v>0.85416666666666663</v>
      </c>
    </row>
    <row r="1222" spans="5:6" x14ac:dyDescent="0.3">
      <c r="E1222" s="28">
        <v>0.84722222222222199</v>
      </c>
      <c r="F1222" s="30">
        <f t="shared" si="19"/>
        <v>0.85416666666666663</v>
      </c>
    </row>
    <row r="1223" spans="5:6" x14ac:dyDescent="0.3">
      <c r="E1223" s="28">
        <v>0.84791666666666698</v>
      </c>
      <c r="F1223" s="30">
        <f t="shared" si="19"/>
        <v>0.85416666666666663</v>
      </c>
    </row>
    <row r="1224" spans="5:6" x14ac:dyDescent="0.3">
      <c r="E1224" s="28">
        <v>0.84861111111111098</v>
      </c>
      <c r="F1224" s="30">
        <f t="shared" si="19"/>
        <v>0.85416666666666663</v>
      </c>
    </row>
    <row r="1225" spans="5:6" x14ac:dyDescent="0.3">
      <c r="E1225" s="28">
        <v>0.84930555555555598</v>
      </c>
      <c r="F1225" s="30">
        <f t="shared" si="19"/>
        <v>0.85416666666666663</v>
      </c>
    </row>
    <row r="1226" spans="5:6" x14ac:dyDescent="0.3">
      <c r="E1226" s="28">
        <v>0.85</v>
      </c>
      <c r="F1226" s="30">
        <f t="shared" si="19"/>
        <v>0.85416666666666663</v>
      </c>
    </row>
    <row r="1227" spans="5:6" x14ac:dyDescent="0.3">
      <c r="E1227" s="28">
        <v>0.85069444444444497</v>
      </c>
      <c r="F1227" s="30">
        <f t="shared" si="19"/>
        <v>0.85416666666666663</v>
      </c>
    </row>
    <row r="1228" spans="5:6" x14ac:dyDescent="0.3">
      <c r="E1228" s="28">
        <v>0.85138888888888897</v>
      </c>
      <c r="F1228" s="30">
        <f t="shared" si="19"/>
        <v>0.85416666666666663</v>
      </c>
    </row>
    <row r="1229" spans="5:6" x14ac:dyDescent="0.3">
      <c r="E1229" s="28">
        <v>0.85208333333333297</v>
      </c>
      <c r="F1229" s="30">
        <f t="shared" si="19"/>
        <v>0.85416666666666663</v>
      </c>
    </row>
    <row r="1230" spans="5:6" x14ac:dyDescent="0.3">
      <c r="E1230" s="28">
        <v>0.85277777777777797</v>
      </c>
      <c r="F1230" s="30">
        <f t="shared" si="19"/>
        <v>0.85416666666666663</v>
      </c>
    </row>
    <row r="1231" spans="5:6" x14ac:dyDescent="0.3">
      <c r="E1231" s="28">
        <v>0.85347222222222197</v>
      </c>
      <c r="F1231" s="30">
        <f t="shared" si="19"/>
        <v>0.85416666666666663</v>
      </c>
    </row>
    <row r="1232" spans="5:6" x14ac:dyDescent="0.3">
      <c r="E1232" s="28">
        <v>0.85416666666666696</v>
      </c>
      <c r="F1232" s="30">
        <f t="shared" si="19"/>
        <v>0.86458333333333337</v>
      </c>
    </row>
    <row r="1233" spans="5:6" x14ac:dyDescent="0.3">
      <c r="E1233" s="28">
        <v>0.85486111111111096</v>
      </c>
      <c r="F1233" s="30">
        <f t="shared" si="19"/>
        <v>0.86458333333333337</v>
      </c>
    </row>
    <row r="1234" spans="5:6" x14ac:dyDescent="0.3">
      <c r="E1234" s="28">
        <v>0.85555555555555596</v>
      </c>
      <c r="F1234" s="30">
        <f t="shared" si="19"/>
        <v>0.86458333333333337</v>
      </c>
    </row>
    <row r="1235" spans="5:6" x14ac:dyDescent="0.3">
      <c r="E1235" s="28">
        <v>0.85624999999999996</v>
      </c>
      <c r="F1235" s="30">
        <f t="shared" si="19"/>
        <v>0.86458333333333337</v>
      </c>
    </row>
    <row r="1236" spans="5:6" x14ac:dyDescent="0.3">
      <c r="E1236" s="28">
        <v>0.85694444444444495</v>
      </c>
      <c r="F1236" s="30">
        <f t="shared" si="19"/>
        <v>0.86458333333333337</v>
      </c>
    </row>
    <row r="1237" spans="5:6" x14ac:dyDescent="0.3">
      <c r="E1237" s="28">
        <v>0.85763888888888895</v>
      </c>
      <c r="F1237" s="30">
        <f t="shared" si="19"/>
        <v>0.86458333333333337</v>
      </c>
    </row>
    <row r="1238" spans="5:6" x14ac:dyDescent="0.3">
      <c r="E1238" s="28">
        <v>0.85833333333333295</v>
      </c>
      <c r="F1238" s="30">
        <f t="shared" si="19"/>
        <v>0.86458333333333337</v>
      </c>
    </row>
    <row r="1239" spans="5:6" x14ac:dyDescent="0.3">
      <c r="E1239" s="28">
        <v>0.85902777777777795</v>
      </c>
      <c r="F1239" s="30">
        <f t="shared" si="19"/>
        <v>0.86458333333333337</v>
      </c>
    </row>
    <row r="1240" spans="5:6" x14ac:dyDescent="0.3">
      <c r="E1240" s="28">
        <v>0.85972222222222205</v>
      </c>
      <c r="F1240" s="30">
        <f t="shared" si="19"/>
        <v>0.86458333333333337</v>
      </c>
    </row>
    <row r="1241" spans="5:6" x14ac:dyDescent="0.3">
      <c r="E1241" s="28">
        <v>0.86041666666666705</v>
      </c>
      <c r="F1241" s="30">
        <f t="shared" si="19"/>
        <v>0.86458333333333337</v>
      </c>
    </row>
    <row r="1242" spans="5:6" x14ac:dyDescent="0.3">
      <c r="E1242" s="28">
        <v>0.86111111111111105</v>
      </c>
      <c r="F1242" s="30">
        <f t="shared" si="19"/>
        <v>0.86458333333333337</v>
      </c>
    </row>
    <row r="1243" spans="5:6" x14ac:dyDescent="0.3">
      <c r="E1243" s="28">
        <v>0.86180555555555605</v>
      </c>
      <c r="F1243" s="30">
        <f t="shared" si="19"/>
        <v>0.86458333333333337</v>
      </c>
    </row>
    <row r="1244" spans="5:6" x14ac:dyDescent="0.3">
      <c r="E1244" s="28">
        <v>0.86250000000000004</v>
      </c>
      <c r="F1244" s="30">
        <f t="shared" si="19"/>
        <v>0.86458333333333337</v>
      </c>
    </row>
    <row r="1245" spans="5:6" x14ac:dyDescent="0.3">
      <c r="E1245" s="28">
        <v>0.86319444444444404</v>
      </c>
      <c r="F1245" s="30">
        <f t="shared" si="19"/>
        <v>0.86458333333333337</v>
      </c>
    </row>
    <row r="1246" spans="5:6" x14ac:dyDescent="0.3">
      <c r="E1246" s="28">
        <v>0.86388888888888904</v>
      </c>
      <c r="F1246" s="30">
        <f t="shared" si="19"/>
        <v>0.86458333333333337</v>
      </c>
    </row>
    <row r="1247" spans="5:6" x14ac:dyDescent="0.3">
      <c r="E1247" s="28">
        <v>0.86458333333333304</v>
      </c>
      <c r="F1247" s="30">
        <f t="shared" si="19"/>
        <v>0.875</v>
      </c>
    </row>
    <row r="1248" spans="5:6" x14ac:dyDescent="0.3">
      <c r="E1248" s="28">
        <v>0.86527777777777803</v>
      </c>
      <c r="F1248" s="30">
        <f t="shared" si="19"/>
        <v>0.875</v>
      </c>
    </row>
    <row r="1249" spans="5:6" x14ac:dyDescent="0.3">
      <c r="E1249" s="28">
        <v>0.86597222222222203</v>
      </c>
      <c r="F1249" s="30">
        <f t="shared" si="19"/>
        <v>0.875</v>
      </c>
    </row>
    <row r="1250" spans="5:6" x14ac:dyDescent="0.3">
      <c r="E1250" s="28">
        <v>0.86666666666666703</v>
      </c>
      <c r="F1250" s="30">
        <f t="shared" si="19"/>
        <v>0.875</v>
      </c>
    </row>
    <row r="1251" spans="5:6" x14ac:dyDescent="0.3">
      <c r="E1251" s="28">
        <v>0.86736111111111103</v>
      </c>
      <c r="F1251" s="30">
        <f t="shared" si="19"/>
        <v>0.875</v>
      </c>
    </row>
    <row r="1252" spans="5:6" x14ac:dyDescent="0.3">
      <c r="E1252" s="28">
        <v>0.86805555555555602</v>
      </c>
      <c r="F1252" s="30">
        <f t="shared" si="19"/>
        <v>0.875</v>
      </c>
    </row>
    <row r="1253" spans="5:6" x14ac:dyDescent="0.3">
      <c r="E1253" s="28">
        <v>0.86875000000000002</v>
      </c>
      <c r="F1253" s="30">
        <f t="shared" si="19"/>
        <v>0.875</v>
      </c>
    </row>
    <row r="1254" spans="5:6" x14ac:dyDescent="0.3">
      <c r="E1254" s="28">
        <v>0.86944444444444402</v>
      </c>
      <c r="F1254" s="30">
        <f t="shared" si="19"/>
        <v>0.875</v>
      </c>
    </row>
    <row r="1255" spans="5:6" x14ac:dyDescent="0.3">
      <c r="E1255" s="28">
        <v>0.87013888888888902</v>
      </c>
      <c r="F1255" s="30">
        <f t="shared" si="19"/>
        <v>0.875</v>
      </c>
    </row>
    <row r="1256" spans="5:6" x14ac:dyDescent="0.3">
      <c r="E1256" s="28">
        <v>0.87083333333333302</v>
      </c>
      <c r="F1256" s="30">
        <f t="shared" si="19"/>
        <v>0.875</v>
      </c>
    </row>
    <row r="1257" spans="5:6" x14ac:dyDescent="0.3">
      <c r="E1257" s="28">
        <v>0.87152777777777801</v>
      </c>
      <c r="F1257" s="30">
        <f t="shared" si="19"/>
        <v>0.875</v>
      </c>
    </row>
    <row r="1258" spans="5:6" x14ac:dyDescent="0.3">
      <c r="E1258" s="28">
        <v>0.87222222222222201</v>
      </c>
      <c r="F1258" s="30">
        <f t="shared" si="19"/>
        <v>0.875</v>
      </c>
    </row>
    <row r="1259" spans="5:6" x14ac:dyDescent="0.3">
      <c r="E1259" s="28">
        <v>0.87291666666666701</v>
      </c>
      <c r="F1259" s="30">
        <f t="shared" si="19"/>
        <v>0.875</v>
      </c>
    </row>
    <row r="1260" spans="5:6" x14ac:dyDescent="0.3">
      <c r="E1260" s="28">
        <v>0.87361111111111101</v>
      </c>
      <c r="F1260" s="30">
        <f t="shared" si="19"/>
        <v>0.875</v>
      </c>
    </row>
    <row r="1261" spans="5:6" x14ac:dyDescent="0.3">
      <c r="E1261" s="28">
        <v>0.874305555555556</v>
      </c>
      <c r="F1261" s="30">
        <f t="shared" si="19"/>
        <v>0.875</v>
      </c>
    </row>
    <row r="1262" spans="5:6" x14ac:dyDescent="0.3">
      <c r="E1262" s="28">
        <v>0.875</v>
      </c>
      <c r="F1262" s="30">
        <f t="shared" si="19"/>
        <v>0.88541666666666663</v>
      </c>
    </row>
    <row r="1263" spans="5:6" x14ac:dyDescent="0.3">
      <c r="E1263" s="28">
        <v>0.875694444444444</v>
      </c>
      <c r="F1263" s="30">
        <f t="shared" si="19"/>
        <v>0.88541666666666663</v>
      </c>
    </row>
    <row r="1264" spans="5:6" x14ac:dyDescent="0.3">
      <c r="E1264" s="28">
        <v>0.87638888888888899</v>
      </c>
      <c r="F1264" s="30">
        <f t="shared" si="19"/>
        <v>0.88541666666666663</v>
      </c>
    </row>
    <row r="1265" spans="5:6" x14ac:dyDescent="0.3">
      <c r="E1265" s="28">
        <v>0.87708333333333299</v>
      </c>
      <c r="F1265" s="30">
        <f t="shared" si="19"/>
        <v>0.88541666666666663</v>
      </c>
    </row>
    <row r="1266" spans="5:6" x14ac:dyDescent="0.3">
      <c r="E1266" s="28">
        <v>0.87777777777777799</v>
      </c>
      <c r="F1266" s="30">
        <f t="shared" si="19"/>
        <v>0.88541666666666663</v>
      </c>
    </row>
    <row r="1267" spans="5:6" x14ac:dyDescent="0.3">
      <c r="E1267" s="28">
        <v>0.87847222222222199</v>
      </c>
      <c r="F1267" s="30">
        <f t="shared" si="19"/>
        <v>0.88541666666666663</v>
      </c>
    </row>
    <row r="1268" spans="5:6" x14ac:dyDescent="0.3">
      <c r="E1268" s="28">
        <v>0.87916666666666698</v>
      </c>
      <c r="F1268" s="30">
        <f t="shared" si="19"/>
        <v>0.88541666666666663</v>
      </c>
    </row>
    <row r="1269" spans="5:6" x14ac:dyDescent="0.3">
      <c r="E1269" s="28">
        <v>0.87986111111111098</v>
      </c>
      <c r="F1269" s="30">
        <f t="shared" si="19"/>
        <v>0.88541666666666663</v>
      </c>
    </row>
    <row r="1270" spans="5:6" x14ac:dyDescent="0.3">
      <c r="E1270" s="28">
        <v>0.88055555555555598</v>
      </c>
      <c r="F1270" s="30">
        <f t="shared" si="19"/>
        <v>0.88541666666666663</v>
      </c>
    </row>
    <row r="1271" spans="5:6" x14ac:dyDescent="0.3">
      <c r="E1271" s="28">
        <v>0.88124999999999998</v>
      </c>
      <c r="F1271" s="30">
        <f t="shared" si="19"/>
        <v>0.88541666666666663</v>
      </c>
    </row>
    <row r="1272" spans="5:6" x14ac:dyDescent="0.3">
      <c r="E1272" s="28">
        <v>0.88194444444444497</v>
      </c>
      <c r="F1272" s="30">
        <f t="shared" si="19"/>
        <v>0.88541666666666663</v>
      </c>
    </row>
    <row r="1273" spans="5:6" x14ac:dyDescent="0.3">
      <c r="E1273" s="28">
        <v>0.88263888888888897</v>
      </c>
      <c r="F1273" s="30">
        <f t="shared" si="19"/>
        <v>0.88541666666666663</v>
      </c>
    </row>
    <row r="1274" spans="5:6" x14ac:dyDescent="0.3">
      <c r="E1274" s="28">
        <v>0.88333333333333297</v>
      </c>
      <c r="F1274" s="30">
        <f t="shared" si="19"/>
        <v>0.88541666666666663</v>
      </c>
    </row>
    <row r="1275" spans="5:6" x14ac:dyDescent="0.3">
      <c r="E1275" s="28">
        <v>0.88402777777777797</v>
      </c>
      <c r="F1275" s="30">
        <f t="shared" si="19"/>
        <v>0.88541666666666663</v>
      </c>
    </row>
    <row r="1276" spans="5:6" x14ac:dyDescent="0.3">
      <c r="E1276" s="28">
        <v>0.88472222222222197</v>
      </c>
      <c r="F1276" s="30">
        <f t="shared" si="19"/>
        <v>0.88541666666666663</v>
      </c>
    </row>
    <row r="1277" spans="5:6" x14ac:dyDescent="0.3">
      <c r="E1277" s="28">
        <v>0.88541666666666696</v>
      </c>
      <c r="F1277" s="30">
        <f t="shared" si="19"/>
        <v>0.89583333333333337</v>
      </c>
    </row>
    <row r="1278" spans="5:6" x14ac:dyDescent="0.3">
      <c r="E1278" s="28">
        <v>0.88611111111111096</v>
      </c>
      <c r="F1278" s="30">
        <f t="shared" si="19"/>
        <v>0.89583333333333337</v>
      </c>
    </row>
    <row r="1279" spans="5:6" x14ac:dyDescent="0.3">
      <c r="E1279" s="28">
        <v>0.88680555555555596</v>
      </c>
      <c r="F1279" s="30">
        <f t="shared" si="19"/>
        <v>0.89583333333333337</v>
      </c>
    </row>
    <row r="1280" spans="5:6" x14ac:dyDescent="0.3">
      <c r="E1280" s="28">
        <v>0.88749999999999996</v>
      </c>
      <c r="F1280" s="30">
        <f t="shared" si="19"/>
        <v>0.89583333333333337</v>
      </c>
    </row>
    <row r="1281" spans="5:6" x14ac:dyDescent="0.3">
      <c r="E1281" s="28">
        <v>0.88819444444444495</v>
      </c>
      <c r="F1281" s="30">
        <f t="shared" si="19"/>
        <v>0.89583333333333337</v>
      </c>
    </row>
    <row r="1282" spans="5:6" x14ac:dyDescent="0.3">
      <c r="E1282" s="28">
        <v>0.88888888888888895</v>
      </c>
      <c r="F1282" s="30">
        <f t="shared" si="19"/>
        <v>0.89583333333333337</v>
      </c>
    </row>
    <row r="1283" spans="5:6" x14ac:dyDescent="0.3">
      <c r="E1283" s="28">
        <v>0.88958333333333295</v>
      </c>
      <c r="F1283" s="30">
        <f t="shared" ref="F1283:F1346" si="20">ROUNDUP(E1283*4*24+1/60/24,0)/4/24</f>
        <v>0.89583333333333337</v>
      </c>
    </row>
    <row r="1284" spans="5:6" x14ac:dyDescent="0.3">
      <c r="E1284" s="28">
        <v>0.89027777777777795</v>
      </c>
      <c r="F1284" s="30">
        <f t="shared" si="20"/>
        <v>0.89583333333333337</v>
      </c>
    </row>
    <row r="1285" spans="5:6" x14ac:dyDescent="0.3">
      <c r="E1285" s="28">
        <v>0.89097222222222205</v>
      </c>
      <c r="F1285" s="30">
        <f t="shared" si="20"/>
        <v>0.89583333333333337</v>
      </c>
    </row>
    <row r="1286" spans="5:6" x14ac:dyDescent="0.3">
      <c r="E1286" s="28">
        <v>0.89166666666666705</v>
      </c>
      <c r="F1286" s="30">
        <f t="shared" si="20"/>
        <v>0.89583333333333337</v>
      </c>
    </row>
    <row r="1287" spans="5:6" x14ac:dyDescent="0.3">
      <c r="E1287" s="28">
        <v>0.89236111111111105</v>
      </c>
      <c r="F1287" s="30">
        <f t="shared" si="20"/>
        <v>0.89583333333333337</v>
      </c>
    </row>
    <row r="1288" spans="5:6" x14ac:dyDescent="0.3">
      <c r="E1288" s="28">
        <v>0.89305555555555605</v>
      </c>
      <c r="F1288" s="30">
        <f t="shared" si="20"/>
        <v>0.89583333333333337</v>
      </c>
    </row>
    <row r="1289" spans="5:6" x14ac:dyDescent="0.3">
      <c r="E1289" s="28">
        <v>0.89375000000000004</v>
      </c>
      <c r="F1289" s="30">
        <f t="shared" si="20"/>
        <v>0.89583333333333337</v>
      </c>
    </row>
    <row r="1290" spans="5:6" x14ac:dyDescent="0.3">
      <c r="E1290" s="28">
        <v>0.89444444444444404</v>
      </c>
      <c r="F1290" s="30">
        <f t="shared" si="20"/>
        <v>0.89583333333333337</v>
      </c>
    </row>
    <row r="1291" spans="5:6" x14ac:dyDescent="0.3">
      <c r="E1291" s="28">
        <v>0.89513888888888904</v>
      </c>
      <c r="F1291" s="30">
        <f t="shared" si="20"/>
        <v>0.89583333333333337</v>
      </c>
    </row>
    <row r="1292" spans="5:6" x14ac:dyDescent="0.3">
      <c r="E1292" s="28">
        <v>0.89583333333333304</v>
      </c>
      <c r="F1292" s="30">
        <f t="shared" si="20"/>
        <v>0.90625</v>
      </c>
    </row>
    <row r="1293" spans="5:6" x14ac:dyDescent="0.3">
      <c r="E1293" s="28">
        <v>0.89652777777777803</v>
      </c>
      <c r="F1293" s="30">
        <f t="shared" si="20"/>
        <v>0.90625</v>
      </c>
    </row>
    <row r="1294" spans="5:6" x14ac:dyDescent="0.3">
      <c r="E1294" s="28">
        <v>0.89722222222222203</v>
      </c>
      <c r="F1294" s="30">
        <f t="shared" si="20"/>
        <v>0.90625</v>
      </c>
    </row>
    <row r="1295" spans="5:6" x14ac:dyDescent="0.3">
      <c r="E1295" s="28">
        <v>0.89791666666666703</v>
      </c>
      <c r="F1295" s="30">
        <f t="shared" si="20"/>
        <v>0.90625</v>
      </c>
    </row>
    <row r="1296" spans="5:6" x14ac:dyDescent="0.3">
      <c r="E1296" s="28">
        <v>0.89861111111111103</v>
      </c>
      <c r="F1296" s="30">
        <f t="shared" si="20"/>
        <v>0.90625</v>
      </c>
    </row>
    <row r="1297" spans="5:6" x14ac:dyDescent="0.3">
      <c r="E1297" s="28">
        <v>0.89930555555555602</v>
      </c>
      <c r="F1297" s="30">
        <f t="shared" si="20"/>
        <v>0.90625</v>
      </c>
    </row>
    <row r="1298" spans="5:6" x14ac:dyDescent="0.3">
      <c r="E1298" s="28">
        <v>0.9</v>
      </c>
      <c r="F1298" s="30">
        <f t="shared" si="20"/>
        <v>0.90625</v>
      </c>
    </row>
    <row r="1299" spans="5:6" x14ac:dyDescent="0.3">
      <c r="E1299" s="28">
        <v>0.90069444444444402</v>
      </c>
      <c r="F1299" s="30">
        <f t="shared" si="20"/>
        <v>0.90625</v>
      </c>
    </row>
    <row r="1300" spans="5:6" x14ac:dyDescent="0.3">
      <c r="E1300" s="28">
        <v>0.90138888888888902</v>
      </c>
      <c r="F1300" s="30">
        <f t="shared" si="20"/>
        <v>0.90625</v>
      </c>
    </row>
    <row r="1301" spans="5:6" x14ac:dyDescent="0.3">
      <c r="E1301" s="28">
        <v>0.90208333333333302</v>
      </c>
      <c r="F1301" s="30">
        <f t="shared" si="20"/>
        <v>0.90625</v>
      </c>
    </row>
    <row r="1302" spans="5:6" x14ac:dyDescent="0.3">
      <c r="E1302" s="28">
        <v>0.90277777777777801</v>
      </c>
      <c r="F1302" s="30">
        <f t="shared" si="20"/>
        <v>0.90625</v>
      </c>
    </row>
    <row r="1303" spans="5:6" x14ac:dyDescent="0.3">
      <c r="E1303" s="28">
        <v>0.90347222222222201</v>
      </c>
      <c r="F1303" s="30">
        <f t="shared" si="20"/>
        <v>0.90625</v>
      </c>
    </row>
    <row r="1304" spans="5:6" x14ac:dyDescent="0.3">
      <c r="E1304" s="28">
        <v>0.90416666666666701</v>
      </c>
      <c r="F1304" s="30">
        <f t="shared" si="20"/>
        <v>0.90625</v>
      </c>
    </row>
    <row r="1305" spans="5:6" x14ac:dyDescent="0.3">
      <c r="E1305" s="28">
        <v>0.90486111111111101</v>
      </c>
      <c r="F1305" s="30">
        <f t="shared" si="20"/>
        <v>0.90625</v>
      </c>
    </row>
    <row r="1306" spans="5:6" x14ac:dyDescent="0.3">
      <c r="E1306" s="28">
        <v>0.905555555555556</v>
      </c>
      <c r="F1306" s="30">
        <f t="shared" si="20"/>
        <v>0.90625</v>
      </c>
    </row>
    <row r="1307" spans="5:6" x14ac:dyDescent="0.3">
      <c r="E1307" s="28">
        <v>0.90625</v>
      </c>
      <c r="F1307" s="30">
        <f t="shared" si="20"/>
        <v>0.91666666666666663</v>
      </c>
    </row>
    <row r="1308" spans="5:6" x14ac:dyDescent="0.3">
      <c r="E1308" s="28">
        <v>0.906944444444444</v>
      </c>
      <c r="F1308" s="30">
        <f t="shared" si="20"/>
        <v>0.91666666666666663</v>
      </c>
    </row>
    <row r="1309" spans="5:6" x14ac:dyDescent="0.3">
      <c r="E1309" s="28">
        <v>0.90763888888888899</v>
      </c>
      <c r="F1309" s="30">
        <f t="shared" si="20"/>
        <v>0.91666666666666663</v>
      </c>
    </row>
    <row r="1310" spans="5:6" x14ac:dyDescent="0.3">
      <c r="E1310" s="28">
        <v>0.90833333333333299</v>
      </c>
      <c r="F1310" s="30">
        <f t="shared" si="20"/>
        <v>0.91666666666666663</v>
      </c>
    </row>
    <row r="1311" spans="5:6" x14ac:dyDescent="0.3">
      <c r="E1311" s="28">
        <v>0.90902777777777799</v>
      </c>
      <c r="F1311" s="30">
        <f t="shared" si="20"/>
        <v>0.91666666666666663</v>
      </c>
    </row>
    <row r="1312" spans="5:6" x14ac:dyDescent="0.3">
      <c r="E1312" s="28">
        <v>0.90972222222222199</v>
      </c>
      <c r="F1312" s="30">
        <f t="shared" si="20"/>
        <v>0.91666666666666663</v>
      </c>
    </row>
    <row r="1313" spans="5:6" x14ac:dyDescent="0.3">
      <c r="E1313" s="28">
        <v>0.91041666666666698</v>
      </c>
      <c r="F1313" s="30">
        <f t="shared" si="20"/>
        <v>0.91666666666666663</v>
      </c>
    </row>
    <row r="1314" spans="5:6" x14ac:dyDescent="0.3">
      <c r="E1314" s="28">
        <v>0.91111111111111098</v>
      </c>
      <c r="F1314" s="30">
        <f t="shared" si="20"/>
        <v>0.91666666666666663</v>
      </c>
    </row>
    <row r="1315" spans="5:6" x14ac:dyDescent="0.3">
      <c r="E1315" s="28">
        <v>0.91180555555555598</v>
      </c>
      <c r="F1315" s="30">
        <f t="shared" si="20"/>
        <v>0.91666666666666663</v>
      </c>
    </row>
    <row r="1316" spans="5:6" x14ac:dyDescent="0.3">
      <c r="E1316" s="28">
        <v>0.91249999999999998</v>
      </c>
      <c r="F1316" s="30">
        <f t="shared" si="20"/>
        <v>0.91666666666666663</v>
      </c>
    </row>
    <row r="1317" spans="5:6" x14ac:dyDescent="0.3">
      <c r="E1317" s="28">
        <v>0.91319444444444497</v>
      </c>
      <c r="F1317" s="30">
        <f t="shared" si="20"/>
        <v>0.91666666666666663</v>
      </c>
    </row>
    <row r="1318" spans="5:6" x14ac:dyDescent="0.3">
      <c r="E1318" s="28">
        <v>0.91388888888888897</v>
      </c>
      <c r="F1318" s="30">
        <f t="shared" si="20"/>
        <v>0.91666666666666663</v>
      </c>
    </row>
    <row r="1319" spans="5:6" x14ac:dyDescent="0.3">
      <c r="E1319" s="28">
        <v>0.91458333333333297</v>
      </c>
      <c r="F1319" s="30">
        <f t="shared" si="20"/>
        <v>0.91666666666666663</v>
      </c>
    </row>
    <row r="1320" spans="5:6" x14ac:dyDescent="0.3">
      <c r="E1320" s="28">
        <v>0.91527777777777797</v>
      </c>
      <c r="F1320" s="30">
        <f t="shared" si="20"/>
        <v>0.91666666666666663</v>
      </c>
    </row>
    <row r="1321" spans="5:6" x14ac:dyDescent="0.3">
      <c r="E1321" s="28">
        <v>0.91597222222222197</v>
      </c>
      <c r="F1321" s="30">
        <f t="shared" si="20"/>
        <v>0.91666666666666663</v>
      </c>
    </row>
    <row r="1322" spans="5:6" x14ac:dyDescent="0.3">
      <c r="E1322" s="28">
        <v>0.91666666666666696</v>
      </c>
      <c r="F1322" s="30">
        <f t="shared" si="20"/>
        <v>0.92708333333333337</v>
      </c>
    </row>
    <row r="1323" spans="5:6" x14ac:dyDescent="0.3">
      <c r="E1323" s="28">
        <v>0.91736111111111096</v>
      </c>
      <c r="F1323" s="30">
        <f t="shared" si="20"/>
        <v>0.92708333333333337</v>
      </c>
    </row>
    <row r="1324" spans="5:6" x14ac:dyDescent="0.3">
      <c r="E1324" s="28">
        <v>0.91805555555555596</v>
      </c>
      <c r="F1324" s="30">
        <f t="shared" si="20"/>
        <v>0.92708333333333337</v>
      </c>
    </row>
    <row r="1325" spans="5:6" x14ac:dyDescent="0.3">
      <c r="E1325" s="28">
        <v>0.91874999999999996</v>
      </c>
      <c r="F1325" s="30">
        <f t="shared" si="20"/>
        <v>0.92708333333333337</v>
      </c>
    </row>
    <row r="1326" spans="5:6" x14ac:dyDescent="0.3">
      <c r="E1326" s="28">
        <v>0.91944444444444495</v>
      </c>
      <c r="F1326" s="30">
        <f t="shared" si="20"/>
        <v>0.92708333333333337</v>
      </c>
    </row>
    <row r="1327" spans="5:6" x14ac:dyDescent="0.3">
      <c r="E1327" s="28">
        <v>0.92013888888888895</v>
      </c>
      <c r="F1327" s="30">
        <f t="shared" si="20"/>
        <v>0.92708333333333337</v>
      </c>
    </row>
    <row r="1328" spans="5:6" x14ac:dyDescent="0.3">
      <c r="E1328" s="28">
        <v>0.92083333333333295</v>
      </c>
      <c r="F1328" s="30">
        <f t="shared" si="20"/>
        <v>0.92708333333333337</v>
      </c>
    </row>
    <row r="1329" spans="5:6" x14ac:dyDescent="0.3">
      <c r="E1329" s="28">
        <v>0.92152777777777795</v>
      </c>
      <c r="F1329" s="30">
        <f t="shared" si="20"/>
        <v>0.92708333333333337</v>
      </c>
    </row>
    <row r="1330" spans="5:6" x14ac:dyDescent="0.3">
      <c r="E1330" s="28">
        <v>0.92222222222222205</v>
      </c>
      <c r="F1330" s="30">
        <f t="shared" si="20"/>
        <v>0.92708333333333337</v>
      </c>
    </row>
    <row r="1331" spans="5:6" x14ac:dyDescent="0.3">
      <c r="E1331" s="28">
        <v>0.92291666666666705</v>
      </c>
      <c r="F1331" s="30">
        <f t="shared" si="20"/>
        <v>0.92708333333333337</v>
      </c>
    </row>
    <row r="1332" spans="5:6" x14ac:dyDescent="0.3">
      <c r="E1332" s="28">
        <v>0.92361111111111105</v>
      </c>
      <c r="F1332" s="30">
        <f t="shared" si="20"/>
        <v>0.92708333333333337</v>
      </c>
    </row>
    <row r="1333" spans="5:6" x14ac:dyDescent="0.3">
      <c r="E1333" s="28">
        <v>0.92430555555555605</v>
      </c>
      <c r="F1333" s="30">
        <f t="shared" si="20"/>
        <v>0.92708333333333337</v>
      </c>
    </row>
    <row r="1334" spans="5:6" x14ac:dyDescent="0.3">
      <c r="E1334" s="28">
        <v>0.92500000000000004</v>
      </c>
      <c r="F1334" s="30">
        <f t="shared" si="20"/>
        <v>0.92708333333333337</v>
      </c>
    </row>
    <row r="1335" spans="5:6" x14ac:dyDescent="0.3">
      <c r="E1335" s="28">
        <v>0.92569444444444404</v>
      </c>
      <c r="F1335" s="30">
        <f t="shared" si="20"/>
        <v>0.92708333333333337</v>
      </c>
    </row>
    <row r="1336" spans="5:6" x14ac:dyDescent="0.3">
      <c r="E1336" s="28">
        <v>0.92638888888888904</v>
      </c>
      <c r="F1336" s="30">
        <f t="shared" si="20"/>
        <v>0.92708333333333337</v>
      </c>
    </row>
    <row r="1337" spans="5:6" x14ac:dyDescent="0.3">
      <c r="E1337" s="28">
        <v>0.92708333333333304</v>
      </c>
      <c r="F1337" s="30">
        <f t="shared" si="20"/>
        <v>0.9375</v>
      </c>
    </row>
    <row r="1338" spans="5:6" x14ac:dyDescent="0.3">
      <c r="E1338" s="28">
        <v>0.92777777777777803</v>
      </c>
      <c r="F1338" s="30">
        <f t="shared" si="20"/>
        <v>0.9375</v>
      </c>
    </row>
    <row r="1339" spans="5:6" x14ac:dyDescent="0.3">
      <c r="E1339" s="28">
        <v>0.92847222222222203</v>
      </c>
      <c r="F1339" s="30">
        <f t="shared" si="20"/>
        <v>0.9375</v>
      </c>
    </row>
    <row r="1340" spans="5:6" x14ac:dyDescent="0.3">
      <c r="E1340" s="28">
        <v>0.92916666666666703</v>
      </c>
      <c r="F1340" s="30">
        <f t="shared" si="20"/>
        <v>0.9375</v>
      </c>
    </row>
    <row r="1341" spans="5:6" x14ac:dyDescent="0.3">
      <c r="E1341" s="28">
        <v>0.92986111111111103</v>
      </c>
      <c r="F1341" s="30">
        <f t="shared" si="20"/>
        <v>0.9375</v>
      </c>
    </row>
    <row r="1342" spans="5:6" x14ac:dyDescent="0.3">
      <c r="E1342" s="28">
        <v>0.93055555555555602</v>
      </c>
      <c r="F1342" s="30">
        <f t="shared" si="20"/>
        <v>0.9375</v>
      </c>
    </row>
    <row r="1343" spans="5:6" x14ac:dyDescent="0.3">
      <c r="E1343" s="28">
        <v>0.93125000000000002</v>
      </c>
      <c r="F1343" s="30">
        <f t="shared" si="20"/>
        <v>0.9375</v>
      </c>
    </row>
    <row r="1344" spans="5:6" x14ac:dyDescent="0.3">
      <c r="E1344" s="28">
        <v>0.93194444444444402</v>
      </c>
      <c r="F1344" s="30">
        <f t="shared" si="20"/>
        <v>0.9375</v>
      </c>
    </row>
    <row r="1345" spans="5:6" x14ac:dyDescent="0.3">
      <c r="E1345" s="28">
        <v>0.93263888888888902</v>
      </c>
      <c r="F1345" s="30">
        <f t="shared" si="20"/>
        <v>0.9375</v>
      </c>
    </row>
    <row r="1346" spans="5:6" x14ac:dyDescent="0.3">
      <c r="E1346" s="28">
        <v>0.93333333333333302</v>
      </c>
      <c r="F1346" s="30">
        <f t="shared" si="20"/>
        <v>0.9375</v>
      </c>
    </row>
    <row r="1347" spans="5:6" x14ac:dyDescent="0.3">
      <c r="E1347" s="28">
        <v>0.93402777777777801</v>
      </c>
      <c r="F1347" s="30">
        <f t="shared" ref="F1347:F1410" si="21">ROUNDUP(E1347*4*24+1/60/24,0)/4/24</f>
        <v>0.9375</v>
      </c>
    </row>
    <row r="1348" spans="5:6" x14ac:dyDescent="0.3">
      <c r="E1348" s="28">
        <v>0.93472222222222201</v>
      </c>
      <c r="F1348" s="30">
        <f t="shared" si="21"/>
        <v>0.9375</v>
      </c>
    </row>
    <row r="1349" spans="5:6" x14ac:dyDescent="0.3">
      <c r="E1349" s="28">
        <v>0.93541666666666701</v>
      </c>
      <c r="F1349" s="30">
        <f t="shared" si="21"/>
        <v>0.9375</v>
      </c>
    </row>
    <row r="1350" spans="5:6" x14ac:dyDescent="0.3">
      <c r="E1350" s="28">
        <v>0.93611111111111101</v>
      </c>
      <c r="F1350" s="30">
        <f t="shared" si="21"/>
        <v>0.9375</v>
      </c>
    </row>
    <row r="1351" spans="5:6" x14ac:dyDescent="0.3">
      <c r="E1351" s="28">
        <v>0.936805555555556</v>
      </c>
      <c r="F1351" s="30">
        <f t="shared" si="21"/>
        <v>0.9375</v>
      </c>
    </row>
    <row r="1352" spans="5:6" x14ac:dyDescent="0.3">
      <c r="E1352" s="28">
        <v>0.9375</v>
      </c>
      <c r="F1352" s="30">
        <f t="shared" si="21"/>
        <v>0.94791666666666663</v>
      </c>
    </row>
    <row r="1353" spans="5:6" x14ac:dyDescent="0.3">
      <c r="E1353" s="28">
        <v>0.938194444444444</v>
      </c>
      <c r="F1353" s="30">
        <f t="shared" si="21"/>
        <v>0.94791666666666663</v>
      </c>
    </row>
    <row r="1354" spans="5:6" x14ac:dyDescent="0.3">
      <c r="E1354" s="28">
        <v>0.93888888888888899</v>
      </c>
      <c r="F1354" s="30">
        <f t="shared" si="21"/>
        <v>0.94791666666666663</v>
      </c>
    </row>
    <row r="1355" spans="5:6" x14ac:dyDescent="0.3">
      <c r="E1355" s="28">
        <v>0.93958333333333299</v>
      </c>
      <c r="F1355" s="30">
        <f t="shared" si="21"/>
        <v>0.94791666666666663</v>
      </c>
    </row>
    <row r="1356" spans="5:6" x14ac:dyDescent="0.3">
      <c r="E1356" s="28">
        <v>0.94027777777777799</v>
      </c>
      <c r="F1356" s="30">
        <f t="shared" si="21"/>
        <v>0.94791666666666663</v>
      </c>
    </row>
    <row r="1357" spans="5:6" x14ac:dyDescent="0.3">
      <c r="E1357" s="28">
        <v>0.94097222222222199</v>
      </c>
      <c r="F1357" s="30">
        <f t="shared" si="21"/>
        <v>0.94791666666666663</v>
      </c>
    </row>
    <row r="1358" spans="5:6" x14ac:dyDescent="0.3">
      <c r="E1358" s="28">
        <v>0.94166666666666698</v>
      </c>
      <c r="F1358" s="30">
        <f t="shared" si="21"/>
        <v>0.94791666666666663</v>
      </c>
    </row>
    <row r="1359" spans="5:6" x14ac:dyDescent="0.3">
      <c r="E1359" s="28">
        <v>0.94236111111111098</v>
      </c>
      <c r="F1359" s="30">
        <f t="shared" si="21"/>
        <v>0.94791666666666663</v>
      </c>
    </row>
    <row r="1360" spans="5:6" x14ac:dyDescent="0.3">
      <c r="E1360" s="28">
        <v>0.94305555555555598</v>
      </c>
      <c r="F1360" s="30">
        <f t="shared" si="21"/>
        <v>0.94791666666666663</v>
      </c>
    </row>
    <row r="1361" spans="5:6" x14ac:dyDescent="0.3">
      <c r="E1361" s="28">
        <v>0.94374999999999998</v>
      </c>
      <c r="F1361" s="30">
        <f t="shared" si="21"/>
        <v>0.94791666666666663</v>
      </c>
    </row>
    <row r="1362" spans="5:6" x14ac:dyDescent="0.3">
      <c r="E1362" s="28">
        <v>0.94444444444444497</v>
      </c>
      <c r="F1362" s="30">
        <f t="shared" si="21"/>
        <v>0.94791666666666663</v>
      </c>
    </row>
    <row r="1363" spans="5:6" x14ac:dyDescent="0.3">
      <c r="E1363" s="28">
        <v>0.94513888888888897</v>
      </c>
      <c r="F1363" s="30">
        <f t="shared" si="21"/>
        <v>0.94791666666666663</v>
      </c>
    </row>
    <row r="1364" spans="5:6" x14ac:dyDescent="0.3">
      <c r="E1364" s="28">
        <v>0.94583333333333297</v>
      </c>
      <c r="F1364" s="30">
        <f t="shared" si="21"/>
        <v>0.94791666666666663</v>
      </c>
    </row>
    <row r="1365" spans="5:6" x14ac:dyDescent="0.3">
      <c r="E1365" s="28">
        <v>0.94652777777777797</v>
      </c>
      <c r="F1365" s="30">
        <f t="shared" si="21"/>
        <v>0.94791666666666663</v>
      </c>
    </row>
    <row r="1366" spans="5:6" x14ac:dyDescent="0.3">
      <c r="E1366" s="28">
        <v>0.94722222222222197</v>
      </c>
      <c r="F1366" s="30">
        <f t="shared" si="21"/>
        <v>0.94791666666666663</v>
      </c>
    </row>
    <row r="1367" spans="5:6" x14ac:dyDescent="0.3">
      <c r="E1367" s="28">
        <v>0.94791666666666696</v>
      </c>
      <c r="F1367" s="30">
        <f t="shared" si="21"/>
        <v>0.95833333333333337</v>
      </c>
    </row>
    <row r="1368" spans="5:6" x14ac:dyDescent="0.3">
      <c r="E1368" s="28">
        <v>0.94861111111111096</v>
      </c>
      <c r="F1368" s="30">
        <f t="shared" si="21"/>
        <v>0.95833333333333337</v>
      </c>
    </row>
    <row r="1369" spans="5:6" x14ac:dyDescent="0.3">
      <c r="E1369" s="28">
        <v>0.94930555555555596</v>
      </c>
      <c r="F1369" s="30">
        <f t="shared" si="21"/>
        <v>0.95833333333333337</v>
      </c>
    </row>
    <row r="1370" spans="5:6" x14ac:dyDescent="0.3">
      <c r="E1370" s="28">
        <v>0.95</v>
      </c>
      <c r="F1370" s="30">
        <f t="shared" si="21"/>
        <v>0.95833333333333337</v>
      </c>
    </row>
    <row r="1371" spans="5:6" x14ac:dyDescent="0.3">
      <c r="E1371" s="28">
        <v>0.95069444444444495</v>
      </c>
      <c r="F1371" s="30">
        <f t="shared" si="21"/>
        <v>0.95833333333333337</v>
      </c>
    </row>
    <row r="1372" spans="5:6" x14ac:dyDescent="0.3">
      <c r="E1372" s="28">
        <v>0.95138888888888895</v>
      </c>
      <c r="F1372" s="30">
        <f t="shared" si="21"/>
        <v>0.95833333333333337</v>
      </c>
    </row>
    <row r="1373" spans="5:6" x14ac:dyDescent="0.3">
      <c r="E1373" s="28">
        <v>0.95208333333333295</v>
      </c>
      <c r="F1373" s="30">
        <f t="shared" si="21"/>
        <v>0.95833333333333337</v>
      </c>
    </row>
    <row r="1374" spans="5:6" x14ac:dyDescent="0.3">
      <c r="E1374" s="28">
        <v>0.95277777777777795</v>
      </c>
      <c r="F1374" s="30">
        <f t="shared" si="21"/>
        <v>0.95833333333333337</v>
      </c>
    </row>
    <row r="1375" spans="5:6" x14ac:dyDescent="0.3">
      <c r="E1375" s="28">
        <v>0.95347222222222205</v>
      </c>
      <c r="F1375" s="30">
        <f t="shared" si="21"/>
        <v>0.95833333333333337</v>
      </c>
    </row>
    <row r="1376" spans="5:6" x14ac:dyDescent="0.3">
      <c r="E1376" s="28">
        <v>0.95416666666666705</v>
      </c>
      <c r="F1376" s="30">
        <f t="shared" si="21"/>
        <v>0.95833333333333337</v>
      </c>
    </row>
    <row r="1377" spans="5:6" x14ac:dyDescent="0.3">
      <c r="E1377" s="28">
        <v>0.95486111111111105</v>
      </c>
      <c r="F1377" s="30">
        <f t="shared" si="21"/>
        <v>0.95833333333333337</v>
      </c>
    </row>
    <row r="1378" spans="5:6" x14ac:dyDescent="0.3">
      <c r="E1378" s="28">
        <v>0.95555555555555605</v>
      </c>
      <c r="F1378" s="30">
        <f t="shared" si="21"/>
        <v>0.95833333333333337</v>
      </c>
    </row>
    <row r="1379" spans="5:6" x14ac:dyDescent="0.3">
      <c r="E1379" s="28">
        <v>0.95625000000000004</v>
      </c>
      <c r="F1379" s="30">
        <f t="shared" si="21"/>
        <v>0.95833333333333337</v>
      </c>
    </row>
    <row r="1380" spans="5:6" x14ac:dyDescent="0.3">
      <c r="E1380" s="28">
        <v>0.95694444444444404</v>
      </c>
      <c r="F1380" s="30">
        <f t="shared" si="21"/>
        <v>0.95833333333333337</v>
      </c>
    </row>
    <row r="1381" spans="5:6" x14ac:dyDescent="0.3">
      <c r="E1381" s="28">
        <v>0.95763888888888904</v>
      </c>
      <c r="F1381" s="30">
        <f t="shared" si="21"/>
        <v>0.95833333333333337</v>
      </c>
    </row>
    <row r="1382" spans="5:6" x14ac:dyDescent="0.3">
      <c r="E1382" s="28">
        <v>0.95833333333333304</v>
      </c>
      <c r="F1382" s="30">
        <f t="shared" si="21"/>
        <v>0.96875</v>
      </c>
    </row>
    <row r="1383" spans="5:6" x14ac:dyDescent="0.3">
      <c r="E1383" s="28">
        <v>0.95902777777777803</v>
      </c>
      <c r="F1383" s="30">
        <f t="shared" si="21"/>
        <v>0.96875</v>
      </c>
    </row>
    <row r="1384" spans="5:6" x14ac:dyDescent="0.3">
      <c r="E1384" s="28">
        <v>0.95972222222222203</v>
      </c>
      <c r="F1384" s="30">
        <f t="shared" si="21"/>
        <v>0.96875</v>
      </c>
    </row>
    <row r="1385" spans="5:6" x14ac:dyDescent="0.3">
      <c r="E1385" s="28">
        <v>0.96041666666666703</v>
      </c>
      <c r="F1385" s="30">
        <f t="shared" si="21"/>
        <v>0.96875</v>
      </c>
    </row>
    <row r="1386" spans="5:6" x14ac:dyDescent="0.3">
      <c r="E1386" s="28">
        <v>0.96111111111111103</v>
      </c>
      <c r="F1386" s="30">
        <f t="shared" si="21"/>
        <v>0.96875</v>
      </c>
    </row>
    <row r="1387" spans="5:6" x14ac:dyDescent="0.3">
      <c r="E1387" s="28">
        <v>0.96180555555555602</v>
      </c>
      <c r="F1387" s="30">
        <f t="shared" si="21"/>
        <v>0.96875</v>
      </c>
    </row>
    <row r="1388" spans="5:6" x14ac:dyDescent="0.3">
      <c r="E1388" s="28">
        <v>0.96250000000000002</v>
      </c>
      <c r="F1388" s="30">
        <f t="shared" si="21"/>
        <v>0.96875</v>
      </c>
    </row>
    <row r="1389" spans="5:6" x14ac:dyDescent="0.3">
      <c r="E1389" s="28">
        <v>0.96319444444444402</v>
      </c>
      <c r="F1389" s="30">
        <f t="shared" si="21"/>
        <v>0.96875</v>
      </c>
    </row>
    <row r="1390" spans="5:6" x14ac:dyDescent="0.3">
      <c r="E1390" s="28">
        <v>0.96388888888888902</v>
      </c>
      <c r="F1390" s="30">
        <f t="shared" si="21"/>
        <v>0.96875</v>
      </c>
    </row>
    <row r="1391" spans="5:6" x14ac:dyDescent="0.3">
      <c r="E1391" s="28">
        <v>0.96458333333333302</v>
      </c>
      <c r="F1391" s="30">
        <f t="shared" si="21"/>
        <v>0.96875</v>
      </c>
    </row>
    <row r="1392" spans="5:6" x14ac:dyDescent="0.3">
      <c r="E1392" s="28">
        <v>0.96527777777777801</v>
      </c>
      <c r="F1392" s="30">
        <f t="shared" si="21"/>
        <v>0.96875</v>
      </c>
    </row>
    <row r="1393" spans="5:6" x14ac:dyDescent="0.3">
      <c r="E1393" s="28">
        <v>0.96597222222222201</v>
      </c>
      <c r="F1393" s="30">
        <f t="shared" si="21"/>
        <v>0.96875</v>
      </c>
    </row>
    <row r="1394" spans="5:6" x14ac:dyDescent="0.3">
      <c r="E1394" s="28">
        <v>0.96666666666666701</v>
      </c>
      <c r="F1394" s="30">
        <f t="shared" si="21"/>
        <v>0.96875</v>
      </c>
    </row>
    <row r="1395" spans="5:6" x14ac:dyDescent="0.3">
      <c r="E1395" s="28">
        <v>0.96736111111111101</v>
      </c>
      <c r="F1395" s="30">
        <f t="shared" si="21"/>
        <v>0.96875</v>
      </c>
    </row>
    <row r="1396" spans="5:6" x14ac:dyDescent="0.3">
      <c r="E1396" s="28">
        <v>0.968055555555556</v>
      </c>
      <c r="F1396" s="30">
        <f t="shared" si="21"/>
        <v>0.96875</v>
      </c>
    </row>
    <row r="1397" spans="5:6" x14ac:dyDescent="0.3">
      <c r="E1397" s="28">
        <v>0.96875</v>
      </c>
      <c r="F1397" s="30">
        <f t="shared" si="21"/>
        <v>0.97916666666666663</v>
      </c>
    </row>
    <row r="1398" spans="5:6" x14ac:dyDescent="0.3">
      <c r="E1398" s="28">
        <v>0.969444444444444</v>
      </c>
      <c r="F1398" s="30">
        <f t="shared" si="21"/>
        <v>0.97916666666666663</v>
      </c>
    </row>
    <row r="1399" spans="5:6" x14ac:dyDescent="0.3">
      <c r="E1399" s="28">
        <v>0.97013888888888899</v>
      </c>
      <c r="F1399" s="30">
        <f t="shared" si="21"/>
        <v>0.97916666666666663</v>
      </c>
    </row>
    <row r="1400" spans="5:6" x14ac:dyDescent="0.3">
      <c r="E1400" s="28">
        <v>0.97083333333333299</v>
      </c>
      <c r="F1400" s="30">
        <f t="shared" si="21"/>
        <v>0.97916666666666663</v>
      </c>
    </row>
    <row r="1401" spans="5:6" x14ac:dyDescent="0.3">
      <c r="E1401" s="28">
        <v>0.97152777777777799</v>
      </c>
      <c r="F1401" s="30">
        <f t="shared" si="21"/>
        <v>0.97916666666666663</v>
      </c>
    </row>
    <row r="1402" spans="5:6" x14ac:dyDescent="0.3">
      <c r="E1402" s="28">
        <v>0.97222222222222199</v>
      </c>
      <c r="F1402" s="30">
        <f t="shared" si="21"/>
        <v>0.97916666666666663</v>
      </c>
    </row>
    <row r="1403" spans="5:6" x14ac:dyDescent="0.3">
      <c r="E1403" s="28">
        <v>0.97291666666666698</v>
      </c>
      <c r="F1403" s="30">
        <f t="shared" si="21"/>
        <v>0.97916666666666663</v>
      </c>
    </row>
    <row r="1404" spans="5:6" x14ac:dyDescent="0.3">
      <c r="E1404" s="28">
        <v>0.97361111111111098</v>
      </c>
      <c r="F1404" s="30">
        <f t="shared" si="21"/>
        <v>0.97916666666666663</v>
      </c>
    </row>
    <row r="1405" spans="5:6" x14ac:dyDescent="0.3">
      <c r="E1405" s="28">
        <v>0.97430555555555598</v>
      </c>
      <c r="F1405" s="30">
        <f t="shared" si="21"/>
        <v>0.97916666666666663</v>
      </c>
    </row>
    <row r="1406" spans="5:6" x14ac:dyDescent="0.3">
      <c r="E1406" s="28">
        <v>0.97499999999999998</v>
      </c>
      <c r="F1406" s="30">
        <f t="shared" si="21"/>
        <v>0.97916666666666663</v>
      </c>
    </row>
    <row r="1407" spans="5:6" x14ac:dyDescent="0.3">
      <c r="E1407" s="28">
        <v>0.97569444444444497</v>
      </c>
      <c r="F1407" s="30">
        <f t="shared" si="21"/>
        <v>0.97916666666666663</v>
      </c>
    </row>
    <row r="1408" spans="5:6" x14ac:dyDescent="0.3">
      <c r="E1408" s="28">
        <v>0.97638888888888897</v>
      </c>
      <c r="F1408" s="30">
        <f t="shared" si="21"/>
        <v>0.97916666666666663</v>
      </c>
    </row>
    <row r="1409" spans="5:6" x14ac:dyDescent="0.3">
      <c r="E1409" s="28">
        <v>0.97708333333333297</v>
      </c>
      <c r="F1409" s="30">
        <f t="shared" si="21"/>
        <v>0.97916666666666663</v>
      </c>
    </row>
    <row r="1410" spans="5:6" x14ac:dyDescent="0.3">
      <c r="E1410" s="28">
        <v>0.97777777777777797</v>
      </c>
      <c r="F1410" s="30">
        <f t="shared" si="21"/>
        <v>0.97916666666666663</v>
      </c>
    </row>
    <row r="1411" spans="5:6" x14ac:dyDescent="0.3">
      <c r="E1411" s="28">
        <v>0.97847222222222197</v>
      </c>
      <c r="F1411" s="30">
        <f t="shared" ref="F1411:F1441" si="22">ROUNDUP(E1411*4*24+1/60/24,0)/4/24</f>
        <v>0.97916666666666663</v>
      </c>
    </row>
    <row r="1412" spans="5:6" x14ac:dyDescent="0.3">
      <c r="E1412" s="28">
        <v>0.97916666666666696</v>
      </c>
      <c r="F1412" s="30">
        <f t="shared" si="22"/>
        <v>0.98958333333333337</v>
      </c>
    </row>
    <row r="1413" spans="5:6" x14ac:dyDescent="0.3">
      <c r="E1413" s="28">
        <v>0.97986111111111096</v>
      </c>
      <c r="F1413" s="30">
        <f t="shared" si="22"/>
        <v>0.98958333333333337</v>
      </c>
    </row>
    <row r="1414" spans="5:6" x14ac:dyDescent="0.3">
      <c r="E1414" s="28">
        <v>0.98055555555555596</v>
      </c>
      <c r="F1414" s="30">
        <f t="shared" si="22"/>
        <v>0.98958333333333337</v>
      </c>
    </row>
    <row r="1415" spans="5:6" x14ac:dyDescent="0.3">
      <c r="E1415" s="28">
        <v>0.98124999999999996</v>
      </c>
      <c r="F1415" s="30">
        <f t="shared" si="22"/>
        <v>0.98958333333333337</v>
      </c>
    </row>
    <row r="1416" spans="5:6" x14ac:dyDescent="0.3">
      <c r="E1416" s="28">
        <v>0.98194444444444495</v>
      </c>
      <c r="F1416" s="30">
        <f t="shared" si="22"/>
        <v>0.98958333333333337</v>
      </c>
    </row>
    <row r="1417" spans="5:6" x14ac:dyDescent="0.3">
      <c r="E1417" s="28">
        <v>0.98263888888888895</v>
      </c>
      <c r="F1417" s="30">
        <f t="shared" si="22"/>
        <v>0.98958333333333337</v>
      </c>
    </row>
    <row r="1418" spans="5:6" x14ac:dyDescent="0.3">
      <c r="E1418" s="28">
        <v>0.98333333333333295</v>
      </c>
      <c r="F1418" s="30">
        <f t="shared" si="22"/>
        <v>0.98958333333333337</v>
      </c>
    </row>
    <row r="1419" spans="5:6" x14ac:dyDescent="0.3">
      <c r="E1419" s="28">
        <v>0.98402777777777795</v>
      </c>
      <c r="F1419" s="30">
        <f t="shared" si="22"/>
        <v>0.98958333333333337</v>
      </c>
    </row>
    <row r="1420" spans="5:6" x14ac:dyDescent="0.3">
      <c r="E1420" s="28">
        <v>0.98472222222222205</v>
      </c>
      <c r="F1420" s="30">
        <f t="shared" si="22"/>
        <v>0.98958333333333337</v>
      </c>
    </row>
    <row r="1421" spans="5:6" x14ac:dyDescent="0.3">
      <c r="E1421" s="28">
        <v>0.98541666666666705</v>
      </c>
      <c r="F1421" s="30">
        <f t="shared" si="22"/>
        <v>0.98958333333333337</v>
      </c>
    </row>
    <row r="1422" spans="5:6" x14ac:dyDescent="0.3">
      <c r="E1422" s="28">
        <v>0.98611111111111105</v>
      </c>
      <c r="F1422" s="30">
        <f t="shared" si="22"/>
        <v>0.98958333333333337</v>
      </c>
    </row>
    <row r="1423" spans="5:6" x14ac:dyDescent="0.3">
      <c r="E1423" s="28">
        <v>0.98680555555555605</v>
      </c>
      <c r="F1423" s="30">
        <f t="shared" si="22"/>
        <v>0.98958333333333337</v>
      </c>
    </row>
    <row r="1424" spans="5:6" x14ac:dyDescent="0.3">
      <c r="E1424" s="28">
        <v>0.98750000000000004</v>
      </c>
      <c r="F1424" s="30">
        <f t="shared" si="22"/>
        <v>0.98958333333333337</v>
      </c>
    </row>
    <row r="1425" spans="5:6" x14ac:dyDescent="0.3">
      <c r="E1425" s="28">
        <v>0.98819444444444404</v>
      </c>
      <c r="F1425" s="30">
        <f t="shared" si="22"/>
        <v>0.98958333333333337</v>
      </c>
    </row>
    <row r="1426" spans="5:6" x14ac:dyDescent="0.3">
      <c r="E1426" s="28">
        <v>0.98888888888888904</v>
      </c>
      <c r="F1426" s="30">
        <f t="shared" si="22"/>
        <v>0.98958333333333337</v>
      </c>
    </row>
    <row r="1427" spans="5:6" x14ac:dyDescent="0.3">
      <c r="E1427" s="28">
        <v>0.98958333333333304</v>
      </c>
      <c r="F1427" s="30">
        <f t="shared" si="22"/>
        <v>1</v>
      </c>
    </row>
    <row r="1428" spans="5:6" x14ac:dyDescent="0.3">
      <c r="E1428" s="28">
        <v>0.99027777777777803</v>
      </c>
      <c r="F1428" s="30">
        <f t="shared" si="22"/>
        <v>1</v>
      </c>
    </row>
    <row r="1429" spans="5:6" x14ac:dyDescent="0.3">
      <c r="E1429" s="28">
        <v>0.99097222222222203</v>
      </c>
      <c r="F1429" s="30">
        <f t="shared" si="22"/>
        <v>1</v>
      </c>
    </row>
    <row r="1430" spans="5:6" x14ac:dyDescent="0.3">
      <c r="E1430" s="28">
        <v>0.99166666666666703</v>
      </c>
      <c r="F1430" s="30">
        <f t="shared" si="22"/>
        <v>1</v>
      </c>
    </row>
    <row r="1431" spans="5:6" x14ac:dyDescent="0.3">
      <c r="E1431" s="28">
        <v>0.99236111111111103</v>
      </c>
      <c r="F1431" s="30">
        <f t="shared" si="22"/>
        <v>1</v>
      </c>
    </row>
    <row r="1432" spans="5:6" x14ac:dyDescent="0.3">
      <c r="E1432" s="28">
        <v>0.99305555555555602</v>
      </c>
      <c r="F1432" s="30">
        <f t="shared" si="22"/>
        <v>1</v>
      </c>
    </row>
    <row r="1433" spans="5:6" x14ac:dyDescent="0.3">
      <c r="E1433" s="28">
        <v>0.99375000000000002</v>
      </c>
      <c r="F1433" s="30">
        <f t="shared" si="22"/>
        <v>1</v>
      </c>
    </row>
    <row r="1434" spans="5:6" x14ac:dyDescent="0.3">
      <c r="E1434" s="28">
        <v>0.99444444444444402</v>
      </c>
      <c r="F1434" s="30">
        <f t="shared" si="22"/>
        <v>1</v>
      </c>
    </row>
    <row r="1435" spans="5:6" x14ac:dyDescent="0.3">
      <c r="E1435" s="28">
        <v>0.99513888888888902</v>
      </c>
      <c r="F1435" s="30">
        <f t="shared" si="22"/>
        <v>1</v>
      </c>
    </row>
    <row r="1436" spans="5:6" x14ac:dyDescent="0.3">
      <c r="E1436" s="28">
        <v>0.99583333333333302</v>
      </c>
      <c r="F1436" s="30">
        <f t="shared" si="22"/>
        <v>1</v>
      </c>
    </row>
    <row r="1437" spans="5:6" x14ac:dyDescent="0.3">
      <c r="E1437" s="28">
        <v>0.99652777777777801</v>
      </c>
      <c r="F1437" s="30">
        <f t="shared" si="22"/>
        <v>1</v>
      </c>
    </row>
    <row r="1438" spans="5:6" x14ac:dyDescent="0.3">
      <c r="E1438" s="28">
        <v>0.99722222222222201</v>
      </c>
      <c r="F1438" s="30">
        <f t="shared" si="22"/>
        <v>1</v>
      </c>
    </row>
    <row r="1439" spans="5:6" x14ac:dyDescent="0.3">
      <c r="E1439" s="28">
        <v>0.99791666666666701</v>
      </c>
      <c r="F1439" s="30">
        <f t="shared" si="22"/>
        <v>1</v>
      </c>
    </row>
    <row r="1440" spans="5:6" x14ac:dyDescent="0.3">
      <c r="E1440" s="28">
        <v>0.99861111111111101</v>
      </c>
      <c r="F1440" s="30">
        <f t="shared" si="22"/>
        <v>1</v>
      </c>
    </row>
    <row r="1441" spans="5:6" x14ac:dyDescent="0.3">
      <c r="E1441" s="29">
        <v>0.999305555555556</v>
      </c>
      <c r="F1441" s="30">
        <f t="shared" si="22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13"/>
  <sheetViews>
    <sheetView topLeftCell="L5" workbookViewId="0">
      <selection activeCell="O31" sqref="O31"/>
    </sheetView>
  </sheetViews>
  <sheetFormatPr baseColWidth="10" defaultRowHeight="14.4" x14ac:dyDescent="0.3"/>
  <cols>
    <col min="1" max="1" width="18.33203125" bestFit="1" customWidth="1"/>
  </cols>
  <sheetData>
    <row r="1" spans="1:17" x14ac:dyDescent="0.3">
      <c r="A1" s="12" t="s">
        <v>8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30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31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4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32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33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34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35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36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5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37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6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7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0AF7E-5759-4FA3-902E-15F59643546B}">
  <dimension ref="A1:AJ92"/>
  <sheetViews>
    <sheetView topLeftCell="F1" zoomScale="80" zoomScaleNormal="80" workbookViewId="0">
      <selection activeCell="F72" sqref="A17:XFD72"/>
    </sheetView>
  </sheetViews>
  <sheetFormatPr baseColWidth="10" defaultColWidth="11.44140625" defaultRowHeight="13.2" x14ac:dyDescent="0.3"/>
  <cols>
    <col min="1" max="1" width="14.33203125" style="60" customWidth="1"/>
    <col min="2" max="2" width="13.88671875" style="60" customWidth="1"/>
    <col min="3" max="3" width="11.33203125" style="56" customWidth="1"/>
    <col min="4" max="4" width="1.6640625" style="60" customWidth="1"/>
    <col min="5" max="5" width="16.109375" style="212" customWidth="1"/>
    <col min="6" max="11" width="9.88671875" style="60" customWidth="1"/>
    <col min="12" max="12" width="1.5546875" style="60" customWidth="1"/>
    <col min="13" max="14" width="11.44140625" style="60"/>
    <col min="15" max="15" width="9.44140625" style="60" customWidth="1"/>
    <col min="16" max="16" width="1.33203125" style="60" customWidth="1"/>
    <col min="17" max="17" width="11.44140625" style="60"/>
    <col min="18" max="19" width="9.6640625" style="60" customWidth="1"/>
    <col min="20" max="21" width="9.5546875" style="60" customWidth="1"/>
    <col min="22" max="22" width="9.33203125" style="60" customWidth="1"/>
    <col min="23" max="26" width="10.109375" style="60" customWidth="1"/>
    <col min="27" max="27" width="10.109375" style="61" customWidth="1"/>
    <col min="28" max="32" width="10.109375" style="60" customWidth="1"/>
    <col min="33" max="35" width="11.44140625" style="60" customWidth="1"/>
    <col min="36" max="16384" width="11.44140625" style="60"/>
  </cols>
  <sheetData>
    <row r="1" spans="1:36" s="54" customFormat="1" ht="48" customHeight="1" x14ac:dyDescent="0.3">
      <c r="A1" s="49"/>
      <c r="B1" s="49"/>
      <c r="C1" s="50"/>
      <c r="D1" s="49"/>
      <c r="E1" s="51" t="s">
        <v>82</v>
      </c>
      <c r="F1" s="52"/>
      <c r="G1" s="53"/>
      <c r="H1" s="347" t="s">
        <v>83</v>
      </c>
      <c r="I1" s="348"/>
      <c r="J1" s="348"/>
      <c r="K1" s="348"/>
      <c r="L1" s="348"/>
      <c r="M1" s="348"/>
      <c r="N1" s="348"/>
      <c r="O1" s="348"/>
      <c r="P1" s="348"/>
      <c r="Q1" s="348"/>
      <c r="R1" s="348"/>
      <c r="S1" s="348"/>
      <c r="T1" s="348"/>
      <c r="U1" s="348"/>
      <c r="V1" s="348"/>
      <c r="W1" s="349"/>
      <c r="AA1" s="55"/>
    </row>
    <row r="2" spans="1:36" ht="4.5" customHeight="1" x14ac:dyDescent="0.3">
      <c r="A2" s="56"/>
      <c r="B2" s="56"/>
      <c r="D2" s="56"/>
      <c r="E2" s="57"/>
      <c r="F2" s="58"/>
      <c r="G2" s="58"/>
      <c r="H2" s="58"/>
      <c r="I2" s="58"/>
      <c r="J2" s="58"/>
      <c r="K2" s="58"/>
      <c r="L2" s="58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</row>
    <row r="3" spans="1:36" ht="21.75" customHeight="1" x14ac:dyDescent="0.3">
      <c r="A3" s="350" t="s">
        <v>84</v>
      </c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  <c r="O3" s="350"/>
      <c r="P3" s="350"/>
      <c r="Q3" s="350"/>
      <c r="R3" s="350"/>
      <c r="S3" s="350"/>
      <c r="T3" s="350"/>
      <c r="U3" s="350"/>
      <c r="V3" s="350"/>
      <c r="W3" s="350"/>
    </row>
    <row r="4" spans="1:36" ht="4.5" customHeight="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</row>
    <row r="5" spans="1:36" s="73" customFormat="1" ht="22.5" customHeight="1" x14ac:dyDescent="0.3">
      <c r="A5" s="351" t="s">
        <v>85</v>
      </c>
      <c r="B5" s="351"/>
      <c r="C5" s="63" t="str">
        <f>[1]Récap!C19</f>
        <v>HAFIZOU</v>
      </c>
      <c r="D5" s="64"/>
      <c r="E5" s="65"/>
      <c r="F5" s="351" t="s">
        <v>86</v>
      </c>
      <c r="G5" s="351"/>
      <c r="H5" s="351"/>
      <c r="I5" s="66" t="str">
        <f>[1]Récap!D19</f>
        <v>CHRISTOPHER</v>
      </c>
      <c r="J5" s="64"/>
      <c r="K5" s="67"/>
      <c r="L5" s="68"/>
      <c r="M5" s="69" t="s">
        <v>87</v>
      </c>
      <c r="N5" s="70">
        <f>[1]Récap!B19</f>
        <v>3749</v>
      </c>
      <c r="O5" s="68"/>
      <c r="P5" s="68"/>
      <c r="Q5" s="69" t="s">
        <v>88</v>
      </c>
      <c r="R5" s="352" t="str">
        <f>[1]Récap!E19</f>
        <v>SAP</v>
      </c>
      <c r="S5" s="353"/>
      <c r="T5" s="354" t="s">
        <v>89</v>
      </c>
      <c r="U5" s="355"/>
      <c r="V5" s="71"/>
      <c r="W5" s="67"/>
      <c r="X5" s="72">
        <v>1</v>
      </c>
      <c r="AA5" s="74"/>
    </row>
    <row r="6" spans="1:36" ht="12" customHeight="1" thickBot="1" x14ac:dyDescent="0.35">
      <c r="A6" s="62"/>
      <c r="B6" s="62"/>
      <c r="C6" s="62"/>
      <c r="D6" s="62"/>
      <c r="E6" s="62"/>
      <c r="F6" s="75"/>
      <c r="G6" s="62"/>
      <c r="H6" s="62"/>
      <c r="I6" s="62"/>
      <c r="J6" s="62"/>
      <c r="K6" s="62"/>
      <c r="L6" s="62"/>
      <c r="M6" s="62"/>
      <c r="N6" s="62"/>
      <c r="O6" s="62"/>
      <c r="P6" s="76"/>
      <c r="Q6" s="62"/>
      <c r="X6" s="77"/>
    </row>
    <row r="7" spans="1:36" s="79" customFormat="1" ht="21" customHeight="1" thickBot="1" x14ac:dyDescent="0.35">
      <c r="A7" s="357"/>
      <c r="B7" s="357"/>
      <c r="C7" s="78"/>
      <c r="E7" s="376" t="s">
        <v>90</v>
      </c>
      <c r="F7" s="312">
        <v>3923</v>
      </c>
      <c r="G7" s="378"/>
      <c r="H7" s="379" t="s">
        <v>91</v>
      </c>
      <c r="I7" s="378"/>
      <c r="J7" s="379" t="s">
        <v>92</v>
      </c>
      <c r="K7" s="313"/>
      <c r="L7" s="78"/>
      <c r="M7" s="80" t="s">
        <v>93</v>
      </c>
      <c r="N7" s="81" t="s">
        <v>94</v>
      </c>
      <c r="O7" s="82" t="s">
        <v>95</v>
      </c>
      <c r="P7" s="83"/>
      <c r="Q7" s="82" t="s">
        <v>96</v>
      </c>
      <c r="R7" s="312" t="s">
        <v>97</v>
      </c>
      <c r="S7" s="313"/>
      <c r="T7" s="312">
        <v>3931</v>
      </c>
      <c r="U7" s="313"/>
      <c r="V7" s="312">
        <f>T7+1</f>
        <v>3932</v>
      </c>
      <c r="W7" s="313"/>
      <c r="X7" s="372" t="s">
        <v>129</v>
      </c>
      <c r="Y7" s="373"/>
      <c r="Z7" s="373"/>
      <c r="AA7" s="373"/>
      <c r="AB7" s="373"/>
      <c r="AC7" s="373"/>
      <c r="AD7" s="373"/>
    </row>
    <row r="8" spans="1:36" s="91" customFormat="1" ht="36" customHeight="1" thickBot="1" x14ac:dyDescent="0.35">
      <c r="A8" s="318" t="s">
        <v>98</v>
      </c>
      <c r="B8" s="319"/>
      <c r="C8" s="84">
        <v>3922</v>
      </c>
      <c r="D8" s="85"/>
      <c r="E8" s="377"/>
      <c r="F8" s="374" t="s">
        <v>99</v>
      </c>
      <c r="G8" s="375"/>
      <c r="H8" s="374" t="s">
        <v>100</v>
      </c>
      <c r="I8" s="375"/>
      <c r="J8" s="374" t="s">
        <v>101</v>
      </c>
      <c r="K8" s="375"/>
      <c r="L8" s="85"/>
      <c r="M8" s="86" t="s">
        <v>130</v>
      </c>
      <c r="N8" s="86" t="s">
        <v>102</v>
      </c>
      <c r="O8" s="87" t="s">
        <v>103</v>
      </c>
      <c r="P8" s="76"/>
      <c r="Q8" s="87" t="s">
        <v>104</v>
      </c>
      <c r="R8" s="365" t="s">
        <v>105</v>
      </c>
      <c r="S8" s="366"/>
      <c r="T8" s="365" t="s">
        <v>106</v>
      </c>
      <c r="U8" s="366"/>
      <c r="V8" s="318" t="s">
        <v>107</v>
      </c>
      <c r="W8" s="320"/>
      <c r="X8" s="88">
        <v>3923</v>
      </c>
      <c r="Y8" s="88">
        <v>3924</v>
      </c>
      <c r="Z8" s="88">
        <v>3925</v>
      </c>
      <c r="AA8" s="89" t="s">
        <v>39</v>
      </c>
      <c r="AB8" s="88">
        <v>3930</v>
      </c>
      <c r="AC8" s="88">
        <v>3931</v>
      </c>
      <c r="AD8" s="88">
        <v>3932</v>
      </c>
      <c r="AE8" s="90">
        <v>3922</v>
      </c>
    </row>
    <row r="9" spans="1:36" ht="30" customHeight="1" thickBot="1" x14ac:dyDescent="0.35">
      <c r="A9" s="92" t="s">
        <v>108</v>
      </c>
      <c r="B9" s="93" t="s">
        <v>131</v>
      </c>
      <c r="C9" s="87" t="s">
        <v>109</v>
      </c>
      <c r="D9" s="85"/>
      <c r="E9" s="94" t="s">
        <v>132</v>
      </c>
      <c r="F9" s="95" t="s">
        <v>110</v>
      </c>
      <c r="G9" s="96" t="s">
        <v>111</v>
      </c>
      <c r="H9" s="95" t="s">
        <v>112</v>
      </c>
      <c r="I9" s="96" t="s">
        <v>113</v>
      </c>
      <c r="J9" s="95" t="s">
        <v>112</v>
      </c>
      <c r="K9" s="96" t="s">
        <v>113</v>
      </c>
      <c r="L9" s="85"/>
      <c r="M9" s="340" t="s">
        <v>114</v>
      </c>
      <c r="N9" s="341"/>
      <c r="O9" s="342"/>
      <c r="P9" s="76"/>
      <c r="Q9" s="97" t="s">
        <v>115</v>
      </c>
      <c r="R9" s="98" t="s">
        <v>112</v>
      </c>
      <c r="S9" s="99" t="s">
        <v>113</v>
      </c>
      <c r="T9" s="98" t="s">
        <v>112</v>
      </c>
      <c r="U9" s="100" t="s">
        <v>113</v>
      </c>
      <c r="V9" s="95" t="s">
        <v>112</v>
      </c>
      <c r="W9" s="96" t="s">
        <v>113</v>
      </c>
      <c r="X9" s="101" t="s">
        <v>116</v>
      </c>
      <c r="Y9" s="102" t="s">
        <v>117</v>
      </c>
      <c r="Z9" s="102" t="s">
        <v>118</v>
      </c>
      <c r="AA9" s="103" t="s">
        <v>75</v>
      </c>
      <c r="AB9" s="104" t="s">
        <v>119</v>
      </c>
      <c r="AC9" s="104" t="s">
        <v>120</v>
      </c>
      <c r="AD9" s="105" t="s">
        <v>121</v>
      </c>
      <c r="AE9" s="106" t="s">
        <v>109</v>
      </c>
    </row>
    <row r="10" spans="1:36" s="129" customFormat="1" ht="15" customHeight="1" x14ac:dyDescent="0.3">
      <c r="A10" s="107">
        <v>43375.291666666664</v>
      </c>
      <c r="B10" s="107">
        <v>43376.291666666664</v>
      </c>
      <c r="C10" s="108">
        <v>1</v>
      </c>
      <c r="D10" s="109"/>
      <c r="E10" s="229" t="s">
        <v>70</v>
      </c>
      <c r="F10" s="230">
        <v>0.61805555555555558</v>
      </c>
      <c r="G10" s="230">
        <v>0.70138888888888884</v>
      </c>
      <c r="H10" s="112"/>
      <c r="I10" s="113"/>
      <c r="J10" s="114"/>
      <c r="K10" s="115"/>
      <c r="L10" s="116"/>
      <c r="M10" s="117"/>
      <c r="N10" s="118"/>
      <c r="O10" s="118"/>
      <c r="P10" s="119"/>
      <c r="Q10" s="118"/>
      <c r="R10" s="120"/>
      <c r="S10" s="121"/>
      <c r="T10" s="122"/>
      <c r="U10" s="123"/>
      <c r="V10" s="120"/>
      <c r="W10" s="123"/>
      <c r="X10" s="124">
        <f>G10-F10</f>
        <v>8.3333333333333259E-2</v>
      </c>
      <c r="Y10" s="124">
        <f>I10-H10</f>
        <v>0</v>
      </c>
      <c r="Z10" s="124">
        <f>K10-J10</f>
        <v>0</v>
      </c>
      <c r="AA10" s="125">
        <f>SUM(X10:Z10)</f>
        <v>8.3333333333333259E-2</v>
      </c>
      <c r="AB10" s="126">
        <f>S10-R10</f>
        <v>0</v>
      </c>
      <c r="AC10" s="126">
        <f>U10-T10</f>
        <v>0</v>
      </c>
      <c r="AD10" s="126">
        <f>W10-V10</f>
        <v>0</v>
      </c>
      <c r="AE10" s="127">
        <f>B10-A10</f>
        <v>1</v>
      </c>
      <c r="AF10" s="128"/>
      <c r="AG10" s="128"/>
      <c r="AH10" s="128"/>
      <c r="AI10" s="128"/>
      <c r="AJ10" s="128"/>
    </row>
    <row r="11" spans="1:36" s="129" customFormat="1" ht="15" customHeight="1" x14ac:dyDescent="0.3">
      <c r="A11" s="107"/>
      <c r="B11" s="107"/>
      <c r="C11" s="108"/>
      <c r="D11" s="109"/>
      <c r="E11" s="229"/>
      <c r="F11" s="230"/>
      <c r="G11" s="230"/>
      <c r="H11" s="112"/>
      <c r="I11" s="132"/>
      <c r="J11" s="133"/>
      <c r="K11" s="111"/>
      <c r="L11" s="116"/>
      <c r="M11" s="134"/>
      <c r="N11" s="135"/>
      <c r="O11" s="135"/>
      <c r="P11" s="119"/>
      <c r="Q11" s="135"/>
      <c r="R11" s="112"/>
      <c r="S11" s="136"/>
      <c r="T11" s="137"/>
      <c r="U11" s="138"/>
      <c r="V11" s="112"/>
      <c r="W11" s="138"/>
      <c r="X11" s="124">
        <f t="shared" ref="X11:X52" si="0">G11-F11</f>
        <v>0</v>
      </c>
      <c r="Y11" s="124">
        <f t="shared" ref="Y11:Y52" si="1">I11-H11</f>
        <v>0</v>
      </c>
      <c r="Z11" s="124">
        <f t="shared" ref="Z11:Z52" si="2">K11-J11</f>
        <v>0</v>
      </c>
      <c r="AA11" s="125">
        <f t="shared" ref="AA11:AA52" si="3">SUM(X11:Z11)</f>
        <v>0</v>
      </c>
      <c r="AB11" s="126">
        <f t="shared" ref="AB11:AB52" si="4">S11-R11</f>
        <v>0</v>
      </c>
      <c r="AC11" s="126">
        <f t="shared" ref="AC11:AC52" si="5">U11-T11</f>
        <v>0</v>
      </c>
      <c r="AD11" s="126">
        <f t="shared" ref="AD11:AD52" si="6">W11-V11</f>
        <v>0</v>
      </c>
      <c r="AE11" s="127">
        <f t="shared" ref="AE11:AE73" si="7">B11-A11</f>
        <v>0</v>
      </c>
      <c r="AF11" s="128"/>
      <c r="AG11" s="128"/>
      <c r="AH11" s="128"/>
      <c r="AI11" s="128"/>
      <c r="AJ11" s="128"/>
    </row>
    <row r="12" spans="1:36" s="129" customFormat="1" ht="15" customHeight="1" x14ac:dyDescent="0.3">
      <c r="A12" s="107"/>
      <c r="B12" s="107"/>
      <c r="C12" s="108"/>
      <c r="D12" s="109"/>
      <c r="E12" s="229"/>
      <c r="F12" s="230"/>
      <c r="G12" s="230"/>
      <c r="H12" s="112"/>
      <c r="I12" s="113"/>
      <c r="J12" s="133"/>
      <c r="K12" s="111"/>
      <c r="L12" s="116"/>
      <c r="M12" s="134"/>
      <c r="N12" s="135"/>
      <c r="O12" s="135"/>
      <c r="P12" s="119"/>
      <c r="Q12" s="135"/>
      <c r="R12" s="112"/>
      <c r="S12" s="136"/>
      <c r="T12" s="137"/>
      <c r="U12" s="138"/>
      <c r="V12" s="112"/>
      <c r="W12" s="138"/>
      <c r="X12" s="124">
        <f t="shared" si="0"/>
        <v>0</v>
      </c>
      <c r="Y12" s="124">
        <f t="shared" si="1"/>
        <v>0</v>
      </c>
      <c r="Z12" s="124">
        <f t="shared" si="2"/>
        <v>0</v>
      </c>
      <c r="AA12" s="125">
        <f t="shared" si="3"/>
        <v>0</v>
      </c>
      <c r="AB12" s="126">
        <f t="shared" si="4"/>
        <v>0</v>
      </c>
      <c r="AC12" s="126">
        <f t="shared" si="5"/>
        <v>0</v>
      </c>
      <c r="AD12" s="126">
        <f t="shared" si="6"/>
        <v>0</v>
      </c>
      <c r="AE12" s="139">
        <f t="shared" si="7"/>
        <v>0</v>
      </c>
    </row>
    <row r="13" spans="1:36" s="129" customFormat="1" ht="15" customHeight="1" x14ac:dyDescent="0.3">
      <c r="A13" s="107"/>
      <c r="B13" s="107"/>
      <c r="C13" s="108"/>
      <c r="D13" s="109"/>
      <c r="E13" s="110"/>
      <c r="F13" s="140"/>
      <c r="G13" s="141"/>
      <c r="H13" s="133"/>
      <c r="I13" s="142"/>
      <c r="J13" s="137"/>
      <c r="K13" s="138"/>
      <c r="L13" s="116"/>
      <c r="M13" s="134"/>
      <c r="N13" s="135"/>
      <c r="O13" s="135"/>
      <c r="P13" s="119"/>
      <c r="Q13" s="135"/>
      <c r="R13" s="112"/>
      <c r="S13" s="136"/>
      <c r="T13" s="137"/>
      <c r="U13" s="138"/>
      <c r="V13" s="112"/>
      <c r="W13" s="138"/>
      <c r="X13" s="124">
        <f t="shared" si="0"/>
        <v>0</v>
      </c>
      <c r="Y13" s="124">
        <f t="shared" si="1"/>
        <v>0</v>
      </c>
      <c r="Z13" s="124">
        <f t="shared" si="2"/>
        <v>0</v>
      </c>
      <c r="AA13" s="125">
        <f t="shared" si="3"/>
        <v>0</v>
      </c>
      <c r="AB13" s="126">
        <f t="shared" si="4"/>
        <v>0</v>
      </c>
      <c r="AC13" s="126">
        <f t="shared" si="5"/>
        <v>0</v>
      </c>
      <c r="AD13" s="126">
        <f t="shared" si="6"/>
        <v>0</v>
      </c>
      <c r="AE13" s="139">
        <f t="shared" si="7"/>
        <v>0</v>
      </c>
    </row>
    <row r="14" spans="1:36" s="129" customFormat="1" ht="15" customHeight="1" x14ac:dyDescent="0.3">
      <c r="A14" s="107"/>
      <c r="B14" s="107"/>
      <c r="C14" s="108">
        <v>0</v>
      </c>
      <c r="D14" s="109"/>
      <c r="E14" s="110"/>
      <c r="F14" s="140"/>
      <c r="G14" s="141"/>
      <c r="H14" s="143"/>
      <c r="I14" s="131"/>
      <c r="J14" s="137"/>
      <c r="K14" s="138"/>
      <c r="L14" s="116"/>
      <c r="M14" s="134"/>
      <c r="N14" s="135"/>
      <c r="O14" s="135"/>
      <c r="P14" s="119"/>
      <c r="Q14" s="135"/>
      <c r="R14" s="112"/>
      <c r="S14" s="136"/>
      <c r="T14" s="137"/>
      <c r="U14" s="138"/>
      <c r="V14" s="112"/>
      <c r="W14" s="138"/>
      <c r="X14" s="124">
        <f t="shared" si="0"/>
        <v>0</v>
      </c>
      <c r="Y14" s="124">
        <f t="shared" si="1"/>
        <v>0</v>
      </c>
      <c r="Z14" s="124">
        <f t="shared" si="2"/>
        <v>0</v>
      </c>
      <c r="AA14" s="125">
        <f t="shared" si="3"/>
        <v>0</v>
      </c>
      <c r="AB14" s="126">
        <f t="shared" si="4"/>
        <v>0</v>
      </c>
      <c r="AC14" s="126">
        <f t="shared" si="5"/>
        <v>0</v>
      </c>
      <c r="AD14" s="126">
        <f t="shared" si="6"/>
        <v>0</v>
      </c>
      <c r="AE14" s="139">
        <f t="shared" si="7"/>
        <v>0</v>
      </c>
    </row>
    <row r="15" spans="1:36" s="129" customFormat="1" ht="15" customHeight="1" x14ac:dyDescent="0.3">
      <c r="A15" s="107"/>
      <c r="B15" s="107"/>
      <c r="C15" s="108">
        <v>0</v>
      </c>
      <c r="D15" s="109"/>
      <c r="E15" s="110"/>
      <c r="F15" s="144"/>
      <c r="G15" s="145"/>
      <c r="H15" s="143"/>
      <c r="I15" s="131"/>
      <c r="J15" s="137"/>
      <c r="K15" s="138"/>
      <c r="L15" s="116"/>
      <c r="M15" s="134"/>
      <c r="N15" s="135"/>
      <c r="O15" s="135"/>
      <c r="P15" s="119"/>
      <c r="Q15" s="135"/>
      <c r="R15" s="112"/>
      <c r="S15" s="136"/>
      <c r="T15" s="137"/>
      <c r="U15" s="138"/>
      <c r="V15" s="112"/>
      <c r="W15" s="138"/>
      <c r="X15" s="124">
        <f t="shared" si="0"/>
        <v>0</v>
      </c>
      <c r="Y15" s="124">
        <f t="shared" si="1"/>
        <v>0</v>
      </c>
      <c r="Z15" s="124">
        <f t="shared" si="2"/>
        <v>0</v>
      </c>
      <c r="AA15" s="125">
        <f t="shared" si="3"/>
        <v>0</v>
      </c>
      <c r="AB15" s="126">
        <f t="shared" si="4"/>
        <v>0</v>
      </c>
      <c r="AC15" s="126">
        <f t="shared" si="5"/>
        <v>0</v>
      </c>
      <c r="AD15" s="126">
        <f t="shared" si="6"/>
        <v>0</v>
      </c>
      <c r="AE15" s="139">
        <f t="shared" si="7"/>
        <v>0</v>
      </c>
    </row>
    <row r="16" spans="1:36" s="129" customFormat="1" ht="15" customHeight="1" x14ac:dyDescent="0.3">
      <c r="A16" s="107"/>
      <c r="B16" s="107"/>
      <c r="C16" s="108">
        <v>0</v>
      </c>
      <c r="D16" s="109"/>
      <c r="E16" s="110"/>
      <c r="F16" s="143"/>
      <c r="G16" s="131"/>
      <c r="H16" s="146"/>
      <c r="I16" s="142"/>
      <c r="J16" s="147"/>
      <c r="K16" s="148"/>
      <c r="L16" s="116"/>
      <c r="M16" s="134"/>
      <c r="N16" s="135"/>
      <c r="O16" s="135"/>
      <c r="P16" s="119"/>
      <c r="Q16" s="135"/>
      <c r="R16" s="112"/>
      <c r="S16" s="136"/>
      <c r="T16" s="137"/>
      <c r="U16" s="138"/>
      <c r="V16" s="112"/>
      <c r="W16" s="138"/>
      <c r="X16" s="124">
        <f t="shared" si="0"/>
        <v>0</v>
      </c>
      <c r="Y16" s="124">
        <f t="shared" si="1"/>
        <v>0</v>
      </c>
      <c r="Z16" s="124">
        <f t="shared" si="2"/>
        <v>0</v>
      </c>
      <c r="AA16" s="125">
        <f t="shared" si="3"/>
        <v>0</v>
      </c>
      <c r="AB16" s="126">
        <f t="shared" si="4"/>
        <v>0</v>
      </c>
      <c r="AC16" s="126">
        <f t="shared" si="5"/>
        <v>0</v>
      </c>
      <c r="AD16" s="126">
        <f t="shared" si="6"/>
        <v>0</v>
      </c>
      <c r="AE16" s="139">
        <f t="shared" si="7"/>
        <v>0</v>
      </c>
    </row>
    <row r="17" spans="1:31" s="129" customFormat="1" ht="15" hidden="1" customHeight="1" x14ac:dyDescent="0.3">
      <c r="A17" s="107"/>
      <c r="B17" s="107"/>
      <c r="C17" s="108"/>
      <c r="D17" s="109"/>
      <c r="E17" s="110"/>
      <c r="F17" s="143"/>
      <c r="G17" s="131"/>
      <c r="H17" s="133"/>
      <c r="I17" s="142"/>
      <c r="J17" s="149"/>
      <c r="K17" s="131"/>
      <c r="L17" s="116"/>
      <c r="M17" s="134"/>
      <c r="N17" s="135"/>
      <c r="O17" s="135"/>
      <c r="P17" s="119"/>
      <c r="Q17" s="135"/>
      <c r="R17" s="112"/>
      <c r="S17" s="136"/>
      <c r="T17" s="137"/>
      <c r="U17" s="138"/>
      <c r="V17" s="112"/>
      <c r="W17" s="138"/>
      <c r="X17" s="124">
        <f t="shared" si="0"/>
        <v>0</v>
      </c>
      <c r="Y17" s="124">
        <f t="shared" si="1"/>
        <v>0</v>
      </c>
      <c r="Z17" s="124">
        <f t="shared" si="2"/>
        <v>0</v>
      </c>
      <c r="AA17" s="125">
        <f t="shared" si="3"/>
        <v>0</v>
      </c>
      <c r="AB17" s="126">
        <f t="shared" si="4"/>
        <v>0</v>
      </c>
      <c r="AC17" s="126">
        <f t="shared" si="5"/>
        <v>0</v>
      </c>
      <c r="AD17" s="126">
        <f t="shared" si="6"/>
        <v>0</v>
      </c>
      <c r="AE17" s="139">
        <f t="shared" si="7"/>
        <v>0</v>
      </c>
    </row>
    <row r="18" spans="1:31" s="129" customFormat="1" ht="15" hidden="1" customHeight="1" x14ac:dyDescent="0.3">
      <c r="A18" s="107"/>
      <c r="B18" s="107"/>
      <c r="C18" s="108">
        <v>0</v>
      </c>
      <c r="D18" s="109"/>
      <c r="E18" s="110"/>
      <c r="F18" s="143"/>
      <c r="G18" s="131"/>
      <c r="H18" s="112"/>
      <c r="I18" s="113"/>
      <c r="J18" s="143"/>
      <c r="K18" s="131"/>
      <c r="L18" s="116"/>
      <c r="M18" s="134"/>
      <c r="N18" s="135"/>
      <c r="O18" s="135"/>
      <c r="P18" s="119"/>
      <c r="Q18" s="135"/>
      <c r="R18" s="112"/>
      <c r="S18" s="136"/>
      <c r="T18" s="137"/>
      <c r="U18" s="138"/>
      <c r="V18" s="112"/>
      <c r="W18" s="138"/>
      <c r="X18" s="124">
        <f t="shared" si="0"/>
        <v>0</v>
      </c>
      <c r="Y18" s="124">
        <f t="shared" si="1"/>
        <v>0</v>
      </c>
      <c r="Z18" s="124">
        <f t="shared" si="2"/>
        <v>0</v>
      </c>
      <c r="AA18" s="125">
        <f t="shared" si="3"/>
        <v>0</v>
      </c>
      <c r="AB18" s="126">
        <f t="shared" si="4"/>
        <v>0</v>
      </c>
      <c r="AC18" s="126">
        <f t="shared" si="5"/>
        <v>0</v>
      </c>
      <c r="AD18" s="126">
        <f t="shared" si="6"/>
        <v>0</v>
      </c>
      <c r="AE18" s="139">
        <f t="shared" si="7"/>
        <v>0</v>
      </c>
    </row>
    <row r="19" spans="1:31" s="129" customFormat="1" ht="15" hidden="1" customHeight="1" x14ac:dyDescent="0.3">
      <c r="A19" s="107"/>
      <c r="B19" s="107"/>
      <c r="C19" s="108">
        <v>0</v>
      </c>
      <c r="D19" s="109"/>
      <c r="E19" s="110"/>
      <c r="F19" s="143"/>
      <c r="G19" s="131"/>
      <c r="H19" s="112"/>
      <c r="I19" s="113"/>
      <c r="J19" s="143"/>
      <c r="K19" s="131"/>
      <c r="L19" s="116"/>
      <c r="M19" s="134"/>
      <c r="N19" s="135"/>
      <c r="O19" s="135"/>
      <c r="P19" s="119"/>
      <c r="Q19" s="135"/>
      <c r="R19" s="112"/>
      <c r="S19" s="136"/>
      <c r="T19" s="137"/>
      <c r="U19" s="138"/>
      <c r="V19" s="112"/>
      <c r="W19" s="138"/>
      <c r="X19" s="124">
        <f t="shared" si="0"/>
        <v>0</v>
      </c>
      <c r="Y19" s="124">
        <f t="shared" si="1"/>
        <v>0</v>
      </c>
      <c r="Z19" s="124">
        <f t="shared" si="2"/>
        <v>0</v>
      </c>
      <c r="AA19" s="125">
        <f t="shared" si="3"/>
        <v>0</v>
      </c>
      <c r="AB19" s="126">
        <f t="shared" si="4"/>
        <v>0</v>
      </c>
      <c r="AC19" s="126">
        <f t="shared" si="5"/>
        <v>0</v>
      </c>
      <c r="AD19" s="126">
        <f t="shared" si="6"/>
        <v>0</v>
      </c>
      <c r="AE19" s="139">
        <f t="shared" si="7"/>
        <v>0</v>
      </c>
    </row>
    <row r="20" spans="1:31" s="129" customFormat="1" ht="15" hidden="1" customHeight="1" x14ac:dyDescent="0.3">
      <c r="A20" s="107"/>
      <c r="B20" s="107"/>
      <c r="C20" s="108">
        <v>0</v>
      </c>
      <c r="D20" s="109"/>
      <c r="E20" s="110"/>
      <c r="F20" s="130"/>
      <c r="G20" s="131"/>
      <c r="H20" s="112"/>
      <c r="I20" s="113"/>
      <c r="J20" s="137"/>
      <c r="K20" s="138"/>
      <c r="L20" s="116"/>
      <c r="M20" s="134"/>
      <c r="N20" s="135"/>
      <c r="O20" s="135"/>
      <c r="P20" s="119"/>
      <c r="Q20" s="135"/>
      <c r="R20" s="112"/>
      <c r="S20" s="136"/>
      <c r="T20" s="137"/>
      <c r="U20" s="138"/>
      <c r="V20" s="112"/>
      <c r="W20" s="138"/>
      <c r="X20" s="124">
        <f t="shared" si="0"/>
        <v>0</v>
      </c>
      <c r="Y20" s="124">
        <f t="shared" si="1"/>
        <v>0</v>
      </c>
      <c r="Z20" s="124">
        <f t="shared" si="2"/>
        <v>0</v>
      </c>
      <c r="AA20" s="125">
        <f t="shared" si="3"/>
        <v>0</v>
      </c>
      <c r="AB20" s="126">
        <f t="shared" si="4"/>
        <v>0</v>
      </c>
      <c r="AC20" s="126">
        <f t="shared" si="5"/>
        <v>0</v>
      </c>
      <c r="AD20" s="126">
        <f t="shared" si="6"/>
        <v>0</v>
      </c>
      <c r="AE20" s="139">
        <f t="shared" si="7"/>
        <v>0</v>
      </c>
    </row>
    <row r="21" spans="1:31" s="129" customFormat="1" ht="15" hidden="1" customHeight="1" x14ac:dyDescent="0.3">
      <c r="A21" s="107"/>
      <c r="B21" s="107"/>
      <c r="C21" s="108">
        <v>0</v>
      </c>
      <c r="D21" s="109"/>
      <c r="E21" s="110"/>
      <c r="F21" s="143"/>
      <c r="G21" s="131"/>
      <c r="H21" s="112"/>
      <c r="I21" s="113"/>
      <c r="J21" s="137"/>
      <c r="K21" s="138"/>
      <c r="L21" s="116"/>
      <c r="M21" s="134"/>
      <c r="N21" s="135"/>
      <c r="O21" s="135"/>
      <c r="P21" s="119"/>
      <c r="Q21" s="135"/>
      <c r="R21" s="112"/>
      <c r="S21" s="136"/>
      <c r="T21" s="137"/>
      <c r="U21" s="138"/>
      <c r="V21" s="112"/>
      <c r="W21" s="138"/>
      <c r="X21" s="124">
        <f t="shared" si="0"/>
        <v>0</v>
      </c>
      <c r="Y21" s="124">
        <f t="shared" si="1"/>
        <v>0</v>
      </c>
      <c r="Z21" s="124">
        <f t="shared" si="2"/>
        <v>0</v>
      </c>
      <c r="AA21" s="125">
        <f t="shared" si="3"/>
        <v>0</v>
      </c>
      <c r="AB21" s="126">
        <f t="shared" si="4"/>
        <v>0</v>
      </c>
      <c r="AC21" s="126">
        <f t="shared" si="5"/>
        <v>0</v>
      </c>
      <c r="AD21" s="126">
        <f t="shared" si="6"/>
        <v>0</v>
      </c>
      <c r="AE21" s="139">
        <f t="shared" si="7"/>
        <v>0</v>
      </c>
    </row>
    <row r="22" spans="1:31" s="129" customFormat="1" ht="15" hidden="1" customHeight="1" x14ac:dyDescent="0.3">
      <c r="A22" s="107"/>
      <c r="B22" s="107"/>
      <c r="C22" s="108">
        <v>0</v>
      </c>
      <c r="D22" s="109"/>
      <c r="E22" s="110"/>
      <c r="F22" s="143"/>
      <c r="G22" s="131"/>
      <c r="H22" s="112"/>
      <c r="I22" s="113"/>
      <c r="J22" s="137"/>
      <c r="K22" s="138"/>
      <c r="L22" s="116"/>
      <c r="M22" s="134"/>
      <c r="N22" s="135"/>
      <c r="O22" s="135"/>
      <c r="P22" s="119"/>
      <c r="Q22" s="135"/>
      <c r="R22" s="112"/>
      <c r="S22" s="136"/>
      <c r="T22" s="137"/>
      <c r="U22" s="138"/>
      <c r="V22" s="112"/>
      <c r="W22" s="138"/>
      <c r="X22" s="124">
        <f t="shared" si="0"/>
        <v>0</v>
      </c>
      <c r="Y22" s="124">
        <f t="shared" si="1"/>
        <v>0</v>
      </c>
      <c r="Z22" s="124">
        <f t="shared" si="2"/>
        <v>0</v>
      </c>
      <c r="AA22" s="125">
        <f t="shared" si="3"/>
        <v>0</v>
      </c>
      <c r="AB22" s="126">
        <f t="shared" si="4"/>
        <v>0</v>
      </c>
      <c r="AC22" s="126">
        <f t="shared" si="5"/>
        <v>0</v>
      </c>
      <c r="AD22" s="126">
        <f t="shared" si="6"/>
        <v>0</v>
      </c>
      <c r="AE22" s="139">
        <f t="shared" si="7"/>
        <v>0</v>
      </c>
    </row>
    <row r="23" spans="1:31" s="129" customFormat="1" ht="15" hidden="1" customHeight="1" x14ac:dyDescent="0.3">
      <c r="A23" s="107"/>
      <c r="B23" s="107"/>
      <c r="C23" s="108">
        <v>0</v>
      </c>
      <c r="D23" s="109"/>
      <c r="E23" s="110"/>
      <c r="F23" s="144"/>
      <c r="G23" s="145"/>
      <c r="H23" s="143"/>
      <c r="I23" s="131"/>
      <c r="J23" s="137"/>
      <c r="K23" s="138"/>
      <c r="L23" s="116"/>
      <c r="M23" s="134"/>
      <c r="N23" s="135"/>
      <c r="O23" s="135"/>
      <c r="P23" s="119"/>
      <c r="Q23" s="135"/>
      <c r="R23" s="112"/>
      <c r="S23" s="136"/>
      <c r="T23" s="137"/>
      <c r="U23" s="138"/>
      <c r="V23" s="112"/>
      <c r="W23" s="138"/>
      <c r="X23" s="124">
        <f t="shared" si="0"/>
        <v>0</v>
      </c>
      <c r="Y23" s="124">
        <f t="shared" si="1"/>
        <v>0</v>
      </c>
      <c r="Z23" s="124">
        <f t="shared" si="2"/>
        <v>0</v>
      </c>
      <c r="AA23" s="125">
        <f t="shared" si="3"/>
        <v>0</v>
      </c>
      <c r="AB23" s="126">
        <f t="shared" si="4"/>
        <v>0</v>
      </c>
      <c r="AC23" s="126">
        <f t="shared" si="5"/>
        <v>0</v>
      </c>
      <c r="AD23" s="126">
        <f t="shared" si="6"/>
        <v>0</v>
      </c>
      <c r="AE23" s="139">
        <f t="shared" si="7"/>
        <v>0</v>
      </c>
    </row>
    <row r="24" spans="1:31" s="129" customFormat="1" ht="15" hidden="1" customHeight="1" x14ac:dyDescent="0.3">
      <c r="A24" s="107"/>
      <c r="B24" s="107"/>
      <c r="C24" s="108">
        <v>0</v>
      </c>
      <c r="D24" s="109"/>
      <c r="E24" s="110"/>
      <c r="F24" s="144"/>
      <c r="G24" s="145"/>
      <c r="H24" s="143"/>
      <c r="I24" s="131"/>
      <c r="J24" s="137"/>
      <c r="K24" s="138"/>
      <c r="L24" s="116"/>
      <c r="M24" s="134"/>
      <c r="N24" s="135"/>
      <c r="O24" s="135"/>
      <c r="P24" s="119"/>
      <c r="Q24" s="135"/>
      <c r="R24" s="112"/>
      <c r="S24" s="136"/>
      <c r="T24" s="137"/>
      <c r="U24" s="138"/>
      <c r="V24" s="112"/>
      <c r="W24" s="138"/>
      <c r="X24" s="124">
        <f t="shared" si="0"/>
        <v>0</v>
      </c>
      <c r="Y24" s="124">
        <f t="shared" si="1"/>
        <v>0</v>
      </c>
      <c r="Z24" s="124">
        <f t="shared" si="2"/>
        <v>0</v>
      </c>
      <c r="AA24" s="125">
        <f t="shared" si="3"/>
        <v>0</v>
      </c>
      <c r="AB24" s="126">
        <f t="shared" si="4"/>
        <v>0</v>
      </c>
      <c r="AC24" s="126">
        <f t="shared" si="5"/>
        <v>0</v>
      </c>
      <c r="AD24" s="126">
        <f t="shared" si="6"/>
        <v>0</v>
      </c>
      <c r="AE24" s="139">
        <f t="shared" si="7"/>
        <v>0</v>
      </c>
    </row>
    <row r="25" spans="1:31" s="129" customFormat="1" ht="15" hidden="1" customHeight="1" x14ac:dyDescent="0.3">
      <c r="A25" s="107"/>
      <c r="B25" s="107"/>
      <c r="C25" s="108">
        <f t="shared" ref="C25:C73" si="8">AE25</f>
        <v>0</v>
      </c>
      <c r="D25" s="109"/>
      <c r="E25" s="110"/>
      <c r="F25" s="146"/>
      <c r="G25" s="111"/>
      <c r="H25" s="112"/>
      <c r="I25" s="113"/>
      <c r="J25" s="137"/>
      <c r="K25" s="138"/>
      <c r="L25" s="116"/>
      <c r="M25" s="134"/>
      <c r="N25" s="135"/>
      <c r="O25" s="135"/>
      <c r="P25" s="119"/>
      <c r="Q25" s="135"/>
      <c r="R25" s="112"/>
      <c r="S25" s="136"/>
      <c r="T25" s="137"/>
      <c r="U25" s="138"/>
      <c r="V25" s="112"/>
      <c r="W25" s="138"/>
      <c r="X25" s="124">
        <f t="shared" si="0"/>
        <v>0</v>
      </c>
      <c r="Y25" s="124">
        <f t="shared" si="1"/>
        <v>0</v>
      </c>
      <c r="Z25" s="124">
        <f t="shared" si="2"/>
        <v>0</v>
      </c>
      <c r="AA25" s="125">
        <f t="shared" si="3"/>
        <v>0</v>
      </c>
      <c r="AB25" s="126">
        <f t="shared" si="4"/>
        <v>0</v>
      </c>
      <c r="AC25" s="126">
        <f t="shared" si="5"/>
        <v>0</v>
      </c>
      <c r="AD25" s="126">
        <f t="shared" si="6"/>
        <v>0</v>
      </c>
      <c r="AE25" s="139">
        <f t="shared" si="7"/>
        <v>0</v>
      </c>
    </row>
    <row r="26" spans="1:31" s="129" customFormat="1" ht="15" hidden="1" customHeight="1" x14ac:dyDescent="0.3">
      <c r="A26" s="107"/>
      <c r="B26" s="107"/>
      <c r="C26" s="108">
        <f t="shared" si="8"/>
        <v>0</v>
      </c>
      <c r="D26" s="109"/>
      <c r="E26" s="110"/>
      <c r="F26" s="144"/>
      <c r="G26" s="145"/>
      <c r="H26" s="112"/>
      <c r="I26" s="113"/>
      <c r="J26" s="137"/>
      <c r="K26" s="138"/>
      <c r="L26" s="116"/>
      <c r="M26" s="134"/>
      <c r="N26" s="135"/>
      <c r="O26" s="135"/>
      <c r="P26" s="119"/>
      <c r="Q26" s="135"/>
      <c r="R26" s="112"/>
      <c r="S26" s="136"/>
      <c r="T26" s="137"/>
      <c r="U26" s="138"/>
      <c r="V26" s="112"/>
      <c r="W26" s="138"/>
      <c r="X26" s="124">
        <f t="shared" si="0"/>
        <v>0</v>
      </c>
      <c r="Y26" s="124">
        <f t="shared" si="1"/>
        <v>0</v>
      </c>
      <c r="Z26" s="124">
        <f t="shared" si="2"/>
        <v>0</v>
      </c>
      <c r="AA26" s="125">
        <f t="shared" si="3"/>
        <v>0</v>
      </c>
      <c r="AB26" s="126">
        <f t="shared" si="4"/>
        <v>0</v>
      </c>
      <c r="AC26" s="126">
        <f t="shared" si="5"/>
        <v>0</v>
      </c>
      <c r="AD26" s="126">
        <f t="shared" si="6"/>
        <v>0</v>
      </c>
      <c r="AE26" s="139">
        <f t="shared" si="7"/>
        <v>0</v>
      </c>
    </row>
    <row r="27" spans="1:31" s="129" customFormat="1" ht="15" hidden="1" customHeight="1" x14ac:dyDescent="0.3">
      <c r="A27" s="107"/>
      <c r="B27" s="107"/>
      <c r="C27" s="108">
        <f t="shared" si="8"/>
        <v>0</v>
      </c>
      <c r="D27" s="109"/>
      <c r="E27" s="110"/>
      <c r="F27" s="144"/>
      <c r="G27" s="145"/>
      <c r="H27" s="112"/>
      <c r="I27" s="113"/>
      <c r="J27" s="137"/>
      <c r="K27" s="138"/>
      <c r="L27" s="116"/>
      <c r="M27" s="134"/>
      <c r="N27" s="135"/>
      <c r="O27" s="135"/>
      <c r="P27" s="119"/>
      <c r="Q27" s="135"/>
      <c r="R27" s="112"/>
      <c r="S27" s="136"/>
      <c r="T27" s="137"/>
      <c r="U27" s="138"/>
      <c r="V27" s="112"/>
      <c r="W27" s="138"/>
      <c r="X27" s="124">
        <f t="shared" si="0"/>
        <v>0</v>
      </c>
      <c r="Y27" s="124">
        <f t="shared" si="1"/>
        <v>0</v>
      </c>
      <c r="Z27" s="124">
        <f t="shared" si="2"/>
        <v>0</v>
      </c>
      <c r="AA27" s="125">
        <f t="shared" si="3"/>
        <v>0</v>
      </c>
      <c r="AB27" s="126">
        <f t="shared" si="4"/>
        <v>0</v>
      </c>
      <c r="AC27" s="126">
        <f t="shared" si="5"/>
        <v>0</v>
      </c>
      <c r="AD27" s="126">
        <f t="shared" si="6"/>
        <v>0</v>
      </c>
      <c r="AE27" s="139">
        <f t="shared" si="7"/>
        <v>0</v>
      </c>
    </row>
    <row r="28" spans="1:31" s="129" customFormat="1" ht="15" hidden="1" customHeight="1" x14ac:dyDescent="0.3">
      <c r="A28" s="107"/>
      <c r="B28" s="107"/>
      <c r="C28" s="108">
        <f t="shared" si="8"/>
        <v>0</v>
      </c>
      <c r="D28" s="109"/>
      <c r="E28" s="110"/>
      <c r="F28" s="144"/>
      <c r="G28" s="145"/>
      <c r="H28" s="112"/>
      <c r="I28" s="113"/>
      <c r="J28" s="137"/>
      <c r="K28" s="138"/>
      <c r="L28" s="116"/>
      <c r="M28" s="134"/>
      <c r="N28" s="135"/>
      <c r="O28" s="135"/>
      <c r="P28" s="119"/>
      <c r="Q28" s="135"/>
      <c r="R28" s="112"/>
      <c r="S28" s="136"/>
      <c r="T28" s="137"/>
      <c r="U28" s="138"/>
      <c r="V28" s="112"/>
      <c r="W28" s="138"/>
      <c r="X28" s="124">
        <f t="shared" si="0"/>
        <v>0</v>
      </c>
      <c r="Y28" s="124">
        <f t="shared" si="1"/>
        <v>0</v>
      </c>
      <c r="Z28" s="124">
        <f t="shared" si="2"/>
        <v>0</v>
      </c>
      <c r="AA28" s="125">
        <f t="shared" si="3"/>
        <v>0</v>
      </c>
      <c r="AB28" s="126">
        <f t="shared" si="4"/>
        <v>0</v>
      </c>
      <c r="AC28" s="126">
        <f t="shared" si="5"/>
        <v>0</v>
      </c>
      <c r="AD28" s="126">
        <f t="shared" si="6"/>
        <v>0</v>
      </c>
      <c r="AE28" s="139">
        <f t="shared" si="7"/>
        <v>0</v>
      </c>
    </row>
    <row r="29" spans="1:31" s="129" customFormat="1" ht="15" hidden="1" customHeight="1" x14ac:dyDescent="0.3">
      <c r="A29" s="107"/>
      <c r="B29" s="107"/>
      <c r="C29" s="108">
        <f t="shared" si="8"/>
        <v>0</v>
      </c>
      <c r="D29" s="109"/>
      <c r="E29" s="110"/>
      <c r="F29" s="144"/>
      <c r="G29" s="145"/>
      <c r="H29" s="112"/>
      <c r="I29" s="113"/>
      <c r="J29" s="137"/>
      <c r="K29" s="138"/>
      <c r="L29" s="116"/>
      <c r="M29" s="134"/>
      <c r="N29" s="135"/>
      <c r="O29" s="135"/>
      <c r="P29" s="119"/>
      <c r="Q29" s="135"/>
      <c r="R29" s="112"/>
      <c r="S29" s="136"/>
      <c r="T29" s="137"/>
      <c r="U29" s="138"/>
      <c r="V29" s="112"/>
      <c r="W29" s="138"/>
      <c r="X29" s="124">
        <f t="shared" si="0"/>
        <v>0</v>
      </c>
      <c r="Y29" s="124">
        <f t="shared" si="1"/>
        <v>0</v>
      </c>
      <c r="Z29" s="124">
        <f t="shared" si="2"/>
        <v>0</v>
      </c>
      <c r="AA29" s="125">
        <f t="shared" si="3"/>
        <v>0</v>
      </c>
      <c r="AB29" s="126">
        <f t="shared" si="4"/>
        <v>0</v>
      </c>
      <c r="AC29" s="126">
        <f t="shared" si="5"/>
        <v>0</v>
      </c>
      <c r="AD29" s="126">
        <f t="shared" si="6"/>
        <v>0</v>
      </c>
      <c r="AE29" s="139">
        <f t="shared" si="7"/>
        <v>0</v>
      </c>
    </row>
    <row r="30" spans="1:31" s="129" customFormat="1" ht="15" hidden="1" customHeight="1" x14ac:dyDescent="0.3">
      <c r="A30" s="107"/>
      <c r="B30" s="107"/>
      <c r="C30" s="108">
        <f t="shared" si="8"/>
        <v>0</v>
      </c>
      <c r="D30" s="109"/>
      <c r="E30" s="110"/>
      <c r="F30" s="144"/>
      <c r="G30" s="145"/>
      <c r="H30" s="112"/>
      <c r="I30" s="113"/>
      <c r="J30" s="137"/>
      <c r="K30" s="138"/>
      <c r="L30" s="116"/>
      <c r="M30" s="134"/>
      <c r="N30" s="135"/>
      <c r="O30" s="135"/>
      <c r="P30" s="119"/>
      <c r="Q30" s="135"/>
      <c r="R30" s="112"/>
      <c r="S30" s="136"/>
      <c r="T30" s="137"/>
      <c r="U30" s="138"/>
      <c r="V30" s="112"/>
      <c r="W30" s="138"/>
      <c r="X30" s="124">
        <f t="shared" si="0"/>
        <v>0</v>
      </c>
      <c r="Y30" s="124">
        <f t="shared" si="1"/>
        <v>0</v>
      </c>
      <c r="Z30" s="124">
        <f t="shared" si="2"/>
        <v>0</v>
      </c>
      <c r="AA30" s="125">
        <f t="shared" si="3"/>
        <v>0</v>
      </c>
      <c r="AB30" s="126">
        <f t="shared" si="4"/>
        <v>0</v>
      </c>
      <c r="AC30" s="126">
        <f t="shared" si="5"/>
        <v>0</v>
      </c>
      <c r="AD30" s="126">
        <f t="shared" si="6"/>
        <v>0</v>
      </c>
      <c r="AE30" s="139">
        <f t="shared" si="7"/>
        <v>0</v>
      </c>
    </row>
    <row r="31" spans="1:31" s="129" customFormat="1" ht="15" hidden="1" customHeight="1" x14ac:dyDescent="0.3">
      <c r="A31" s="107"/>
      <c r="B31" s="107"/>
      <c r="C31" s="108">
        <f t="shared" si="8"/>
        <v>0</v>
      </c>
      <c r="D31" s="109"/>
      <c r="E31" s="110"/>
      <c r="F31" s="144"/>
      <c r="G31" s="145"/>
      <c r="H31" s="112"/>
      <c r="I31" s="113"/>
      <c r="J31" s="137"/>
      <c r="K31" s="138"/>
      <c r="L31" s="116"/>
      <c r="M31" s="134"/>
      <c r="N31" s="135"/>
      <c r="O31" s="135"/>
      <c r="P31" s="119"/>
      <c r="Q31" s="135"/>
      <c r="R31" s="112"/>
      <c r="S31" s="136"/>
      <c r="T31" s="137"/>
      <c r="U31" s="138"/>
      <c r="V31" s="112"/>
      <c r="W31" s="138"/>
      <c r="X31" s="124">
        <f t="shared" si="0"/>
        <v>0</v>
      </c>
      <c r="Y31" s="124">
        <f t="shared" si="1"/>
        <v>0</v>
      </c>
      <c r="Z31" s="124">
        <f t="shared" si="2"/>
        <v>0</v>
      </c>
      <c r="AA31" s="125">
        <f t="shared" si="3"/>
        <v>0</v>
      </c>
      <c r="AB31" s="126">
        <f t="shared" si="4"/>
        <v>0</v>
      </c>
      <c r="AC31" s="126">
        <f t="shared" si="5"/>
        <v>0</v>
      </c>
      <c r="AD31" s="126">
        <f t="shared" si="6"/>
        <v>0</v>
      </c>
      <c r="AE31" s="139">
        <f t="shared" si="7"/>
        <v>0</v>
      </c>
    </row>
    <row r="32" spans="1:31" s="129" customFormat="1" ht="15" hidden="1" customHeight="1" x14ac:dyDescent="0.3">
      <c r="A32" s="107"/>
      <c r="B32" s="107"/>
      <c r="C32" s="108">
        <f t="shared" si="8"/>
        <v>0</v>
      </c>
      <c r="D32" s="109"/>
      <c r="E32" s="110"/>
      <c r="F32" s="144"/>
      <c r="G32" s="145"/>
      <c r="H32" s="112"/>
      <c r="I32" s="113"/>
      <c r="J32" s="137"/>
      <c r="K32" s="138"/>
      <c r="L32" s="116"/>
      <c r="M32" s="134"/>
      <c r="N32" s="135"/>
      <c r="O32" s="135"/>
      <c r="P32" s="119"/>
      <c r="Q32" s="135"/>
      <c r="R32" s="112"/>
      <c r="S32" s="136"/>
      <c r="T32" s="137"/>
      <c r="U32" s="138"/>
      <c r="V32" s="112"/>
      <c r="W32" s="138"/>
      <c r="X32" s="124">
        <f t="shared" si="0"/>
        <v>0</v>
      </c>
      <c r="Y32" s="124">
        <f t="shared" si="1"/>
        <v>0</v>
      </c>
      <c r="Z32" s="124">
        <f t="shared" si="2"/>
        <v>0</v>
      </c>
      <c r="AA32" s="125">
        <f t="shared" si="3"/>
        <v>0</v>
      </c>
      <c r="AB32" s="126">
        <f t="shared" si="4"/>
        <v>0</v>
      </c>
      <c r="AC32" s="126">
        <f t="shared" si="5"/>
        <v>0</v>
      </c>
      <c r="AD32" s="126">
        <f t="shared" si="6"/>
        <v>0</v>
      </c>
      <c r="AE32" s="139">
        <f t="shared" si="7"/>
        <v>0</v>
      </c>
    </row>
    <row r="33" spans="1:31" s="129" customFormat="1" ht="15" hidden="1" customHeight="1" x14ac:dyDescent="0.3">
      <c r="A33" s="107"/>
      <c r="B33" s="107"/>
      <c r="C33" s="108">
        <f t="shared" si="8"/>
        <v>0</v>
      </c>
      <c r="D33" s="109"/>
      <c r="E33" s="110"/>
      <c r="F33" s="144"/>
      <c r="G33" s="145"/>
      <c r="H33" s="112"/>
      <c r="I33" s="113"/>
      <c r="J33" s="137"/>
      <c r="K33" s="138"/>
      <c r="L33" s="116"/>
      <c r="M33" s="134"/>
      <c r="N33" s="135"/>
      <c r="O33" s="135"/>
      <c r="P33" s="119"/>
      <c r="Q33" s="135"/>
      <c r="R33" s="112"/>
      <c r="S33" s="136"/>
      <c r="T33" s="137"/>
      <c r="U33" s="138"/>
      <c r="V33" s="112"/>
      <c r="W33" s="138"/>
      <c r="X33" s="124">
        <f t="shared" si="0"/>
        <v>0</v>
      </c>
      <c r="Y33" s="124">
        <f t="shared" si="1"/>
        <v>0</v>
      </c>
      <c r="Z33" s="124">
        <f t="shared" si="2"/>
        <v>0</v>
      </c>
      <c r="AA33" s="125">
        <f t="shared" si="3"/>
        <v>0</v>
      </c>
      <c r="AB33" s="126">
        <f t="shared" si="4"/>
        <v>0</v>
      </c>
      <c r="AC33" s="126">
        <f t="shared" si="5"/>
        <v>0</v>
      </c>
      <c r="AD33" s="126">
        <f t="shared" si="6"/>
        <v>0</v>
      </c>
      <c r="AE33" s="139">
        <f t="shared" si="7"/>
        <v>0</v>
      </c>
    </row>
    <row r="34" spans="1:31" s="129" customFormat="1" ht="15" hidden="1" customHeight="1" x14ac:dyDescent="0.3">
      <c r="A34" s="107"/>
      <c r="B34" s="107"/>
      <c r="C34" s="108">
        <f t="shared" si="8"/>
        <v>0</v>
      </c>
      <c r="D34" s="109"/>
      <c r="E34" s="110"/>
      <c r="F34" s="144"/>
      <c r="G34" s="145"/>
      <c r="H34" s="112"/>
      <c r="I34" s="113"/>
      <c r="J34" s="137"/>
      <c r="K34" s="138"/>
      <c r="L34" s="116"/>
      <c r="M34" s="134"/>
      <c r="N34" s="135"/>
      <c r="O34" s="135"/>
      <c r="P34" s="119"/>
      <c r="Q34" s="135"/>
      <c r="R34" s="112"/>
      <c r="S34" s="136"/>
      <c r="T34" s="137"/>
      <c r="U34" s="138"/>
      <c r="V34" s="112"/>
      <c r="W34" s="138"/>
      <c r="X34" s="124">
        <f t="shared" si="0"/>
        <v>0</v>
      </c>
      <c r="Y34" s="124">
        <f t="shared" si="1"/>
        <v>0</v>
      </c>
      <c r="Z34" s="124">
        <f t="shared" si="2"/>
        <v>0</v>
      </c>
      <c r="AA34" s="125">
        <f t="shared" si="3"/>
        <v>0</v>
      </c>
      <c r="AB34" s="126">
        <f t="shared" si="4"/>
        <v>0</v>
      </c>
      <c r="AC34" s="126">
        <f t="shared" si="5"/>
        <v>0</v>
      </c>
      <c r="AD34" s="126">
        <f t="shared" si="6"/>
        <v>0</v>
      </c>
      <c r="AE34" s="139">
        <f t="shared" si="7"/>
        <v>0</v>
      </c>
    </row>
    <row r="35" spans="1:31" s="129" customFormat="1" ht="15" hidden="1" customHeight="1" x14ac:dyDescent="0.3">
      <c r="A35" s="107"/>
      <c r="B35" s="107"/>
      <c r="C35" s="108">
        <f t="shared" si="8"/>
        <v>0</v>
      </c>
      <c r="D35" s="109"/>
      <c r="E35" s="110"/>
      <c r="F35" s="144"/>
      <c r="G35" s="145"/>
      <c r="H35" s="112"/>
      <c r="I35" s="113"/>
      <c r="J35" s="137"/>
      <c r="K35" s="138"/>
      <c r="L35" s="116"/>
      <c r="M35" s="134"/>
      <c r="N35" s="135"/>
      <c r="O35" s="135"/>
      <c r="P35" s="119"/>
      <c r="Q35" s="135"/>
      <c r="R35" s="112"/>
      <c r="S35" s="136"/>
      <c r="T35" s="137"/>
      <c r="U35" s="138"/>
      <c r="V35" s="112"/>
      <c r="W35" s="138"/>
      <c r="X35" s="124">
        <f t="shared" si="0"/>
        <v>0</v>
      </c>
      <c r="Y35" s="124">
        <f t="shared" si="1"/>
        <v>0</v>
      </c>
      <c r="Z35" s="124">
        <f t="shared" si="2"/>
        <v>0</v>
      </c>
      <c r="AA35" s="125">
        <f t="shared" si="3"/>
        <v>0</v>
      </c>
      <c r="AB35" s="126">
        <f t="shared" si="4"/>
        <v>0</v>
      </c>
      <c r="AC35" s="126">
        <f t="shared" si="5"/>
        <v>0</v>
      </c>
      <c r="AD35" s="126">
        <f t="shared" si="6"/>
        <v>0</v>
      </c>
      <c r="AE35" s="139">
        <f t="shared" si="7"/>
        <v>0</v>
      </c>
    </row>
    <row r="36" spans="1:31" s="129" customFormat="1" ht="15" hidden="1" customHeight="1" x14ac:dyDescent="0.3">
      <c r="A36" s="107"/>
      <c r="B36" s="107"/>
      <c r="C36" s="108">
        <f t="shared" si="8"/>
        <v>0</v>
      </c>
      <c r="D36" s="109"/>
      <c r="E36" s="110"/>
      <c r="F36" s="144"/>
      <c r="G36" s="145"/>
      <c r="H36" s="112"/>
      <c r="I36" s="113"/>
      <c r="J36" s="137"/>
      <c r="K36" s="138"/>
      <c r="L36" s="116"/>
      <c r="M36" s="134"/>
      <c r="N36" s="135"/>
      <c r="O36" s="135"/>
      <c r="P36" s="119"/>
      <c r="Q36" s="135"/>
      <c r="R36" s="112"/>
      <c r="S36" s="136"/>
      <c r="T36" s="137"/>
      <c r="U36" s="138"/>
      <c r="V36" s="112"/>
      <c r="W36" s="138"/>
      <c r="X36" s="124">
        <f t="shared" si="0"/>
        <v>0</v>
      </c>
      <c r="Y36" s="124">
        <f t="shared" si="1"/>
        <v>0</v>
      </c>
      <c r="Z36" s="124">
        <f t="shared" si="2"/>
        <v>0</v>
      </c>
      <c r="AA36" s="125">
        <f t="shared" si="3"/>
        <v>0</v>
      </c>
      <c r="AB36" s="126">
        <f t="shared" si="4"/>
        <v>0</v>
      </c>
      <c r="AC36" s="126">
        <f t="shared" si="5"/>
        <v>0</v>
      </c>
      <c r="AD36" s="126">
        <f t="shared" si="6"/>
        <v>0</v>
      </c>
      <c r="AE36" s="139">
        <f t="shared" si="7"/>
        <v>0</v>
      </c>
    </row>
    <row r="37" spans="1:31" s="129" customFormat="1" ht="15" hidden="1" customHeight="1" x14ac:dyDescent="0.3">
      <c r="A37" s="107"/>
      <c r="B37" s="107"/>
      <c r="C37" s="108">
        <f t="shared" si="8"/>
        <v>0</v>
      </c>
      <c r="D37" s="109"/>
      <c r="E37" s="110"/>
      <c r="F37" s="144"/>
      <c r="G37" s="145"/>
      <c r="H37" s="112"/>
      <c r="I37" s="113"/>
      <c r="J37" s="137"/>
      <c r="K37" s="138"/>
      <c r="L37" s="116"/>
      <c r="M37" s="134"/>
      <c r="N37" s="135"/>
      <c r="O37" s="135"/>
      <c r="P37" s="119"/>
      <c r="Q37" s="135"/>
      <c r="R37" s="112"/>
      <c r="S37" s="136"/>
      <c r="T37" s="137"/>
      <c r="U37" s="138"/>
      <c r="V37" s="112"/>
      <c r="W37" s="138"/>
      <c r="X37" s="124">
        <f t="shared" si="0"/>
        <v>0</v>
      </c>
      <c r="Y37" s="124">
        <f t="shared" si="1"/>
        <v>0</v>
      </c>
      <c r="Z37" s="124">
        <f t="shared" si="2"/>
        <v>0</v>
      </c>
      <c r="AA37" s="125">
        <f t="shared" si="3"/>
        <v>0</v>
      </c>
      <c r="AB37" s="126">
        <f t="shared" si="4"/>
        <v>0</v>
      </c>
      <c r="AC37" s="126">
        <f t="shared" si="5"/>
        <v>0</v>
      </c>
      <c r="AD37" s="126">
        <f t="shared" si="6"/>
        <v>0</v>
      </c>
      <c r="AE37" s="139">
        <f t="shared" si="7"/>
        <v>0</v>
      </c>
    </row>
    <row r="38" spans="1:31" s="129" customFormat="1" ht="15" hidden="1" customHeight="1" x14ac:dyDescent="0.3">
      <c r="A38" s="107"/>
      <c r="B38" s="107"/>
      <c r="C38" s="108">
        <f t="shared" si="8"/>
        <v>0</v>
      </c>
      <c r="D38" s="109"/>
      <c r="E38" s="110"/>
      <c r="F38" s="144"/>
      <c r="G38" s="145"/>
      <c r="H38" s="112"/>
      <c r="I38" s="113"/>
      <c r="J38" s="137"/>
      <c r="K38" s="138"/>
      <c r="L38" s="116"/>
      <c r="M38" s="134"/>
      <c r="N38" s="135"/>
      <c r="O38" s="135"/>
      <c r="P38" s="119"/>
      <c r="Q38" s="135"/>
      <c r="R38" s="112"/>
      <c r="S38" s="136"/>
      <c r="T38" s="137"/>
      <c r="U38" s="138"/>
      <c r="V38" s="112"/>
      <c r="W38" s="138"/>
      <c r="X38" s="124">
        <f t="shared" si="0"/>
        <v>0</v>
      </c>
      <c r="Y38" s="124">
        <f t="shared" si="1"/>
        <v>0</v>
      </c>
      <c r="Z38" s="124">
        <f t="shared" si="2"/>
        <v>0</v>
      </c>
      <c r="AA38" s="125">
        <f t="shared" si="3"/>
        <v>0</v>
      </c>
      <c r="AB38" s="126">
        <f t="shared" si="4"/>
        <v>0</v>
      </c>
      <c r="AC38" s="126">
        <f t="shared" si="5"/>
        <v>0</v>
      </c>
      <c r="AD38" s="126">
        <f t="shared" si="6"/>
        <v>0</v>
      </c>
      <c r="AE38" s="139">
        <f t="shared" si="7"/>
        <v>0</v>
      </c>
    </row>
    <row r="39" spans="1:31" s="129" customFormat="1" ht="15" hidden="1" customHeight="1" x14ac:dyDescent="0.3">
      <c r="A39" s="107"/>
      <c r="B39" s="107"/>
      <c r="C39" s="108">
        <f t="shared" si="8"/>
        <v>0</v>
      </c>
      <c r="D39" s="109"/>
      <c r="E39" s="110"/>
      <c r="F39" s="144"/>
      <c r="G39" s="145"/>
      <c r="H39" s="112"/>
      <c r="I39" s="113"/>
      <c r="J39" s="137"/>
      <c r="K39" s="138"/>
      <c r="L39" s="116"/>
      <c r="M39" s="134"/>
      <c r="N39" s="135"/>
      <c r="O39" s="135"/>
      <c r="P39" s="119"/>
      <c r="Q39" s="135"/>
      <c r="R39" s="112"/>
      <c r="S39" s="136"/>
      <c r="T39" s="137"/>
      <c r="U39" s="138"/>
      <c r="V39" s="112"/>
      <c r="W39" s="138"/>
      <c r="X39" s="124">
        <f t="shared" si="0"/>
        <v>0</v>
      </c>
      <c r="Y39" s="124">
        <f t="shared" si="1"/>
        <v>0</v>
      </c>
      <c r="Z39" s="124">
        <f t="shared" si="2"/>
        <v>0</v>
      </c>
      <c r="AA39" s="125">
        <f t="shared" si="3"/>
        <v>0</v>
      </c>
      <c r="AB39" s="126">
        <f t="shared" si="4"/>
        <v>0</v>
      </c>
      <c r="AC39" s="126">
        <f t="shared" si="5"/>
        <v>0</v>
      </c>
      <c r="AD39" s="126">
        <f t="shared" si="6"/>
        <v>0</v>
      </c>
      <c r="AE39" s="139">
        <f t="shared" si="7"/>
        <v>0</v>
      </c>
    </row>
    <row r="40" spans="1:31" s="129" customFormat="1" ht="15" hidden="1" customHeight="1" x14ac:dyDescent="0.3">
      <c r="A40" s="107"/>
      <c r="B40" s="107"/>
      <c r="C40" s="108">
        <f t="shared" si="8"/>
        <v>0</v>
      </c>
      <c r="D40" s="109"/>
      <c r="E40" s="110"/>
      <c r="F40" s="144"/>
      <c r="G40" s="145"/>
      <c r="H40" s="112"/>
      <c r="I40" s="113"/>
      <c r="J40" s="137"/>
      <c r="K40" s="138"/>
      <c r="L40" s="116"/>
      <c r="M40" s="134"/>
      <c r="N40" s="135"/>
      <c r="O40" s="135"/>
      <c r="P40" s="119"/>
      <c r="Q40" s="135"/>
      <c r="R40" s="112"/>
      <c r="S40" s="136"/>
      <c r="T40" s="137"/>
      <c r="U40" s="138"/>
      <c r="V40" s="112"/>
      <c r="W40" s="138"/>
      <c r="X40" s="124">
        <f t="shared" si="0"/>
        <v>0</v>
      </c>
      <c r="Y40" s="124">
        <f t="shared" si="1"/>
        <v>0</v>
      </c>
      <c r="Z40" s="124">
        <f t="shared" si="2"/>
        <v>0</v>
      </c>
      <c r="AA40" s="125">
        <f t="shared" si="3"/>
        <v>0</v>
      </c>
      <c r="AB40" s="126">
        <f t="shared" si="4"/>
        <v>0</v>
      </c>
      <c r="AC40" s="126">
        <f t="shared" si="5"/>
        <v>0</v>
      </c>
      <c r="AD40" s="126">
        <f t="shared" si="6"/>
        <v>0</v>
      </c>
      <c r="AE40" s="139">
        <f t="shared" si="7"/>
        <v>0</v>
      </c>
    </row>
    <row r="41" spans="1:31" s="129" customFormat="1" ht="15" hidden="1" customHeight="1" x14ac:dyDescent="0.3">
      <c r="A41" s="107"/>
      <c r="B41" s="107"/>
      <c r="C41" s="108">
        <f t="shared" si="8"/>
        <v>0</v>
      </c>
      <c r="D41" s="109"/>
      <c r="E41" s="110"/>
      <c r="F41" s="144"/>
      <c r="G41" s="145"/>
      <c r="H41" s="112"/>
      <c r="I41" s="113"/>
      <c r="J41" s="137"/>
      <c r="K41" s="138"/>
      <c r="L41" s="116"/>
      <c r="M41" s="134"/>
      <c r="N41" s="135"/>
      <c r="O41" s="135"/>
      <c r="P41" s="119"/>
      <c r="Q41" s="135"/>
      <c r="R41" s="112"/>
      <c r="S41" s="136"/>
      <c r="T41" s="137"/>
      <c r="U41" s="138"/>
      <c r="V41" s="112"/>
      <c r="W41" s="138"/>
      <c r="X41" s="124">
        <f t="shared" si="0"/>
        <v>0</v>
      </c>
      <c r="Y41" s="124">
        <f t="shared" si="1"/>
        <v>0</v>
      </c>
      <c r="Z41" s="124">
        <f t="shared" si="2"/>
        <v>0</v>
      </c>
      <c r="AA41" s="125">
        <f t="shared" si="3"/>
        <v>0</v>
      </c>
      <c r="AB41" s="126">
        <f t="shared" si="4"/>
        <v>0</v>
      </c>
      <c r="AC41" s="126">
        <f t="shared" si="5"/>
        <v>0</v>
      </c>
      <c r="AD41" s="126">
        <f t="shared" si="6"/>
        <v>0</v>
      </c>
      <c r="AE41" s="139">
        <f t="shared" si="7"/>
        <v>0</v>
      </c>
    </row>
    <row r="42" spans="1:31" s="129" customFormat="1" ht="15" hidden="1" customHeight="1" x14ac:dyDescent="0.3">
      <c r="A42" s="107"/>
      <c r="B42" s="107"/>
      <c r="C42" s="108">
        <f t="shared" si="8"/>
        <v>0</v>
      </c>
      <c r="D42" s="109"/>
      <c r="E42" s="110"/>
      <c r="F42" s="144"/>
      <c r="G42" s="145"/>
      <c r="H42" s="112"/>
      <c r="I42" s="113"/>
      <c r="J42" s="137"/>
      <c r="K42" s="138"/>
      <c r="L42" s="116"/>
      <c r="M42" s="134"/>
      <c r="N42" s="135"/>
      <c r="O42" s="135"/>
      <c r="P42" s="119"/>
      <c r="Q42" s="135"/>
      <c r="R42" s="112"/>
      <c r="S42" s="136"/>
      <c r="T42" s="137"/>
      <c r="U42" s="138"/>
      <c r="V42" s="112"/>
      <c r="W42" s="138"/>
      <c r="X42" s="124">
        <f t="shared" si="0"/>
        <v>0</v>
      </c>
      <c r="Y42" s="124">
        <f t="shared" si="1"/>
        <v>0</v>
      </c>
      <c r="Z42" s="124">
        <f t="shared" si="2"/>
        <v>0</v>
      </c>
      <c r="AA42" s="125">
        <f t="shared" si="3"/>
        <v>0</v>
      </c>
      <c r="AB42" s="126">
        <f t="shared" si="4"/>
        <v>0</v>
      </c>
      <c r="AC42" s="126">
        <f t="shared" si="5"/>
        <v>0</v>
      </c>
      <c r="AD42" s="126">
        <f t="shared" si="6"/>
        <v>0</v>
      </c>
      <c r="AE42" s="139">
        <f t="shared" si="7"/>
        <v>0</v>
      </c>
    </row>
    <row r="43" spans="1:31" s="129" customFormat="1" ht="15" hidden="1" customHeight="1" x14ac:dyDescent="0.3">
      <c r="A43" s="107"/>
      <c r="B43" s="107"/>
      <c r="C43" s="108">
        <f t="shared" si="8"/>
        <v>0</v>
      </c>
      <c r="D43" s="109"/>
      <c r="E43" s="110"/>
      <c r="F43" s="144"/>
      <c r="G43" s="145"/>
      <c r="H43" s="112"/>
      <c r="I43" s="113"/>
      <c r="J43" s="137"/>
      <c r="K43" s="138"/>
      <c r="L43" s="116"/>
      <c r="M43" s="134"/>
      <c r="N43" s="135"/>
      <c r="O43" s="135"/>
      <c r="P43" s="119"/>
      <c r="Q43" s="135"/>
      <c r="R43" s="112"/>
      <c r="S43" s="136"/>
      <c r="T43" s="137"/>
      <c r="U43" s="138"/>
      <c r="V43" s="112"/>
      <c r="W43" s="138"/>
      <c r="X43" s="124">
        <f t="shared" si="0"/>
        <v>0</v>
      </c>
      <c r="Y43" s="124">
        <f t="shared" si="1"/>
        <v>0</v>
      </c>
      <c r="Z43" s="124">
        <f t="shared" si="2"/>
        <v>0</v>
      </c>
      <c r="AA43" s="125">
        <f t="shared" si="3"/>
        <v>0</v>
      </c>
      <c r="AB43" s="126">
        <f t="shared" si="4"/>
        <v>0</v>
      </c>
      <c r="AC43" s="126">
        <f t="shared" si="5"/>
        <v>0</v>
      </c>
      <c r="AD43" s="126">
        <f t="shared" si="6"/>
        <v>0</v>
      </c>
      <c r="AE43" s="139">
        <f t="shared" si="7"/>
        <v>0</v>
      </c>
    </row>
    <row r="44" spans="1:31" s="129" customFormat="1" ht="15" hidden="1" customHeight="1" x14ac:dyDescent="0.3">
      <c r="A44" s="107"/>
      <c r="B44" s="107"/>
      <c r="C44" s="108">
        <f t="shared" si="8"/>
        <v>0</v>
      </c>
      <c r="D44" s="109"/>
      <c r="E44" s="110"/>
      <c r="F44" s="144"/>
      <c r="G44" s="145"/>
      <c r="H44" s="112"/>
      <c r="I44" s="113"/>
      <c r="J44" s="137"/>
      <c r="K44" s="138"/>
      <c r="L44" s="116"/>
      <c r="M44" s="134"/>
      <c r="N44" s="135"/>
      <c r="O44" s="135"/>
      <c r="P44" s="119"/>
      <c r="Q44" s="135"/>
      <c r="R44" s="112"/>
      <c r="S44" s="136"/>
      <c r="T44" s="137"/>
      <c r="U44" s="138"/>
      <c r="V44" s="112"/>
      <c r="W44" s="138"/>
      <c r="X44" s="124">
        <f t="shared" si="0"/>
        <v>0</v>
      </c>
      <c r="Y44" s="124">
        <f t="shared" si="1"/>
        <v>0</v>
      </c>
      <c r="Z44" s="124">
        <f t="shared" si="2"/>
        <v>0</v>
      </c>
      <c r="AA44" s="125">
        <f t="shared" si="3"/>
        <v>0</v>
      </c>
      <c r="AB44" s="126">
        <f t="shared" si="4"/>
        <v>0</v>
      </c>
      <c r="AC44" s="126">
        <f t="shared" si="5"/>
        <v>0</v>
      </c>
      <c r="AD44" s="126">
        <f t="shared" si="6"/>
        <v>0</v>
      </c>
      <c r="AE44" s="139">
        <f t="shared" si="7"/>
        <v>0</v>
      </c>
    </row>
    <row r="45" spans="1:31" s="129" customFormat="1" ht="15" hidden="1" customHeight="1" x14ac:dyDescent="0.3">
      <c r="A45" s="107"/>
      <c r="B45" s="107"/>
      <c r="C45" s="108">
        <f t="shared" si="8"/>
        <v>0</v>
      </c>
      <c r="D45" s="109"/>
      <c r="E45" s="110"/>
      <c r="F45" s="144"/>
      <c r="G45" s="145"/>
      <c r="H45" s="112"/>
      <c r="I45" s="113"/>
      <c r="J45" s="137"/>
      <c r="K45" s="138"/>
      <c r="L45" s="116"/>
      <c r="M45" s="134"/>
      <c r="N45" s="135"/>
      <c r="O45" s="135"/>
      <c r="P45" s="119"/>
      <c r="Q45" s="135"/>
      <c r="R45" s="112"/>
      <c r="S45" s="136"/>
      <c r="T45" s="137"/>
      <c r="U45" s="138"/>
      <c r="V45" s="112"/>
      <c r="W45" s="138"/>
      <c r="X45" s="124">
        <f t="shared" si="0"/>
        <v>0</v>
      </c>
      <c r="Y45" s="124">
        <f t="shared" si="1"/>
        <v>0</v>
      </c>
      <c r="Z45" s="124">
        <f t="shared" si="2"/>
        <v>0</v>
      </c>
      <c r="AA45" s="125">
        <f t="shared" si="3"/>
        <v>0</v>
      </c>
      <c r="AB45" s="126">
        <f t="shared" si="4"/>
        <v>0</v>
      </c>
      <c r="AC45" s="126">
        <f t="shared" si="5"/>
        <v>0</v>
      </c>
      <c r="AD45" s="126">
        <f t="shared" si="6"/>
        <v>0</v>
      </c>
      <c r="AE45" s="139">
        <f t="shared" si="7"/>
        <v>0</v>
      </c>
    </row>
    <row r="46" spans="1:31" s="129" customFormat="1" ht="15" hidden="1" customHeight="1" x14ac:dyDescent="0.3">
      <c r="A46" s="107"/>
      <c r="B46" s="107"/>
      <c r="C46" s="108">
        <f t="shared" si="8"/>
        <v>0</v>
      </c>
      <c r="D46" s="109"/>
      <c r="E46" s="110"/>
      <c r="F46" s="144"/>
      <c r="G46" s="145"/>
      <c r="H46" s="112"/>
      <c r="I46" s="113"/>
      <c r="J46" s="137"/>
      <c r="K46" s="138"/>
      <c r="L46" s="116"/>
      <c r="M46" s="134"/>
      <c r="N46" s="135"/>
      <c r="O46" s="135"/>
      <c r="P46" s="119"/>
      <c r="Q46" s="135"/>
      <c r="R46" s="112"/>
      <c r="S46" s="136"/>
      <c r="T46" s="137"/>
      <c r="U46" s="138"/>
      <c r="V46" s="112"/>
      <c r="W46" s="138"/>
      <c r="X46" s="124">
        <f t="shared" si="0"/>
        <v>0</v>
      </c>
      <c r="Y46" s="124">
        <f t="shared" si="1"/>
        <v>0</v>
      </c>
      <c r="Z46" s="124">
        <f t="shared" si="2"/>
        <v>0</v>
      </c>
      <c r="AA46" s="125">
        <f t="shared" si="3"/>
        <v>0</v>
      </c>
      <c r="AB46" s="126">
        <f t="shared" si="4"/>
        <v>0</v>
      </c>
      <c r="AC46" s="126">
        <f t="shared" si="5"/>
        <v>0</v>
      </c>
      <c r="AD46" s="126">
        <f t="shared" si="6"/>
        <v>0</v>
      </c>
      <c r="AE46" s="139">
        <f t="shared" si="7"/>
        <v>0</v>
      </c>
    </row>
    <row r="47" spans="1:31" s="129" customFormat="1" ht="15" hidden="1" customHeight="1" x14ac:dyDescent="0.3">
      <c r="A47" s="107"/>
      <c r="B47" s="107"/>
      <c r="C47" s="108">
        <f t="shared" si="8"/>
        <v>0</v>
      </c>
      <c r="D47" s="109"/>
      <c r="E47" s="110"/>
      <c r="F47" s="144"/>
      <c r="G47" s="145"/>
      <c r="H47" s="112"/>
      <c r="I47" s="113"/>
      <c r="J47" s="137"/>
      <c r="K47" s="138"/>
      <c r="L47" s="116"/>
      <c r="M47" s="134"/>
      <c r="N47" s="135"/>
      <c r="O47" s="135"/>
      <c r="P47" s="119"/>
      <c r="Q47" s="135"/>
      <c r="R47" s="112"/>
      <c r="S47" s="136"/>
      <c r="T47" s="137"/>
      <c r="U47" s="138"/>
      <c r="V47" s="112"/>
      <c r="W47" s="138"/>
      <c r="X47" s="124">
        <f t="shared" si="0"/>
        <v>0</v>
      </c>
      <c r="Y47" s="124">
        <f t="shared" si="1"/>
        <v>0</v>
      </c>
      <c r="Z47" s="124">
        <f t="shared" si="2"/>
        <v>0</v>
      </c>
      <c r="AA47" s="125">
        <f t="shared" si="3"/>
        <v>0</v>
      </c>
      <c r="AB47" s="126">
        <f t="shared" si="4"/>
        <v>0</v>
      </c>
      <c r="AC47" s="126">
        <f t="shared" si="5"/>
        <v>0</v>
      </c>
      <c r="AD47" s="126">
        <f t="shared" si="6"/>
        <v>0</v>
      </c>
      <c r="AE47" s="139">
        <f t="shared" si="7"/>
        <v>0</v>
      </c>
    </row>
    <row r="48" spans="1:31" s="129" customFormat="1" ht="15" hidden="1" customHeight="1" x14ac:dyDescent="0.3">
      <c r="A48" s="107"/>
      <c r="B48" s="107"/>
      <c r="C48" s="108">
        <f t="shared" si="8"/>
        <v>0</v>
      </c>
      <c r="D48" s="109"/>
      <c r="E48" s="110"/>
      <c r="F48" s="144"/>
      <c r="G48" s="145"/>
      <c r="H48" s="112"/>
      <c r="I48" s="113"/>
      <c r="J48" s="137"/>
      <c r="K48" s="138"/>
      <c r="L48" s="116"/>
      <c r="M48" s="134"/>
      <c r="N48" s="135"/>
      <c r="O48" s="135"/>
      <c r="P48" s="119"/>
      <c r="Q48" s="135"/>
      <c r="R48" s="112"/>
      <c r="S48" s="136"/>
      <c r="T48" s="137"/>
      <c r="U48" s="138"/>
      <c r="V48" s="112"/>
      <c r="W48" s="138"/>
      <c r="X48" s="124">
        <f t="shared" si="0"/>
        <v>0</v>
      </c>
      <c r="Y48" s="124">
        <f t="shared" si="1"/>
        <v>0</v>
      </c>
      <c r="Z48" s="124">
        <f t="shared" si="2"/>
        <v>0</v>
      </c>
      <c r="AA48" s="125">
        <f t="shared" si="3"/>
        <v>0</v>
      </c>
      <c r="AB48" s="126">
        <f t="shared" si="4"/>
        <v>0</v>
      </c>
      <c r="AC48" s="126">
        <f t="shared" si="5"/>
        <v>0</v>
      </c>
      <c r="AD48" s="126">
        <f t="shared" si="6"/>
        <v>0</v>
      </c>
      <c r="AE48" s="139">
        <f t="shared" si="7"/>
        <v>0</v>
      </c>
    </row>
    <row r="49" spans="1:31" s="129" customFormat="1" ht="15" hidden="1" customHeight="1" x14ac:dyDescent="0.3">
      <c r="A49" s="107"/>
      <c r="B49" s="107"/>
      <c r="C49" s="108">
        <f t="shared" si="8"/>
        <v>0</v>
      </c>
      <c r="D49" s="109"/>
      <c r="E49" s="110"/>
      <c r="F49" s="144"/>
      <c r="G49" s="145"/>
      <c r="H49" s="112"/>
      <c r="I49" s="113"/>
      <c r="J49" s="137"/>
      <c r="K49" s="138"/>
      <c r="L49" s="116"/>
      <c r="M49" s="134"/>
      <c r="N49" s="135"/>
      <c r="O49" s="135"/>
      <c r="P49" s="119"/>
      <c r="Q49" s="135"/>
      <c r="R49" s="112"/>
      <c r="S49" s="136"/>
      <c r="T49" s="137"/>
      <c r="U49" s="138"/>
      <c r="V49" s="112"/>
      <c r="W49" s="138"/>
      <c r="X49" s="124">
        <f t="shared" si="0"/>
        <v>0</v>
      </c>
      <c r="Y49" s="124">
        <f t="shared" si="1"/>
        <v>0</v>
      </c>
      <c r="Z49" s="124">
        <f t="shared" si="2"/>
        <v>0</v>
      </c>
      <c r="AA49" s="125">
        <f t="shared" si="3"/>
        <v>0</v>
      </c>
      <c r="AB49" s="126">
        <f t="shared" si="4"/>
        <v>0</v>
      </c>
      <c r="AC49" s="126">
        <f t="shared" si="5"/>
        <v>0</v>
      </c>
      <c r="AD49" s="126">
        <f t="shared" si="6"/>
        <v>0</v>
      </c>
      <c r="AE49" s="139">
        <f t="shared" si="7"/>
        <v>0</v>
      </c>
    </row>
    <row r="50" spans="1:31" s="129" customFormat="1" ht="15" hidden="1" customHeight="1" x14ac:dyDescent="0.3">
      <c r="A50" s="107"/>
      <c r="B50" s="107"/>
      <c r="C50" s="108">
        <f t="shared" si="8"/>
        <v>0</v>
      </c>
      <c r="D50" s="109"/>
      <c r="E50" s="110"/>
      <c r="F50" s="144"/>
      <c r="G50" s="145"/>
      <c r="H50" s="112"/>
      <c r="I50" s="113"/>
      <c r="J50" s="137"/>
      <c r="K50" s="138"/>
      <c r="L50" s="116"/>
      <c r="M50" s="134"/>
      <c r="N50" s="135"/>
      <c r="O50" s="135"/>
      <c r="P50" s="119"/>
      <c r="Q50" s="135"/>
      <c r="R50" s="112"/>
      <c r="S50" s="136"/>
      <c r="T50" s="137"/>
      <c r="U50" s="138"/>
      <c r="V50" s="112"/>
      <c r="W50" s="138"/>
      <c r="X50" s="124">
        <f t="shared" si="0"/>
        <v>0</v>
      </c>
      <c r="Y50" s="124">
        <f t="shared" si="1"/>
        <v>0</v>
      </c>
      <c r="Z50" s="124">
        <f t="shared" si="2"/>
        <v>0</v>
      </c>
      <c r="AA50" s="125">
        <f t="shared" si="3"/>
        <v>0</v>
      </c>
      <c r="AB50" s="126">
        <f t="shared" si="4"/>
        <v>0</v>
      </c>
      <c r="AC50" s="126">
        <f t="shared" si="5"/>
        <v>0</v>
      </c>
      <c r="AD50" s="126">
        <f t="shared" si="6"/>
        <v>0</v>
      </c>
      <c r="AE50" s="139">
        <f t="shared" si="7"/>
        <v>0</v>
      </c>
    </row>
    <row r="51" spans="1:31" s="129" customFormat="1" ht="15" hidden="1" customHeight="1" x14ac:dyDescent="0.3">
      <c r="A51" s="107"/>
      <c r="B51" s="107"/>
      <c r="C51" s="108">
        <f t="shared" si="8"/>
        <v>0</v>
      </c>
      <c r="D51" s="109"/>
      <c r="E51" s="110"/>
      <c r="F51" s="144"/>
      <c r="G51" s="145"/>
      <c r="H51" s="112"/>
      <c r="I51" s="113"/>
      <c r="J51" s="137"/>
      <c r="K51" s="138"/>
      <c r="L51" s="116"/>
      <c r="M51" s="134"/>
      <c r="N51" s="135"/>
      <c r="O51" s="135"/>
      <c r="P51" s="119"/>
      <c r="Q51" s="135"/>
      <c r="R51" s="112"/>
      <c r="S51" s="136"/>
      <c r="T51" s="137"/>
      <c r="U51" s="138"/>
      <c r="V51" s="112"/>
      <c r="W51" s="138"/>
      <c r="X51" s="124">
        <f t="shared" si="0"/>
        <v>0</v>
      </c>
      <c r="Y51" s="124">
        <f t="shared" si="1"/>
        <v>0</v>
      </c>
      <c r="Z51" s="124">
        <f t="shared" si="2"/>
        <v>0</v>
      </c>
      <c r="AA51" s="125">
        <f t="shared" si="3"/>
        <v>0</v>
      </c>
      <c r="AB51" s="126">
        <f t="shared" si="4"/>
        <v>0</v>
      </c>
      <c r="AC51" s="126">
        <f t="shared" si="5"/>
        <v>0</v>
      </c>
      <c r="AD51" s="126">
        <f t="shared" si="6"/>
        <v>0</v>
      </c>
      <c r="AE51" s="139">
        <f t="shared" si="7"/>
        <v>0</v>
      </c>
    </row>
    <row r="52" spans="1:31" s="129" customFormat="1" ht="15" hidden="1" customHeight="1" thickBot="1" x14ac:dyDescent="0.35">
      <c r="A52" s="107"/>
      <c r="B52" s="107"/>
      <c r="C52" s="108">
        <f t="shared" si="8"/>
        <v>0</v>
      </c>
      <c r="D52" s="109"/>
      <c r="E52" s="110"/>
      <c r="F52" s="144"/>
      <c r="G52" s="145"/>
      <c r="H52" s="112"/>
      <c r="I52" s="113"/>
      <c r="J52" s="150"/>
      <c r="K52" s="151"/>
      <c r="L52" s="116"/>
      <c r="M52" s="134"/>
      <c r="N52" s="135"/>
      <c r="O52" s="135"/>
      <c r="P52" s="119"/>
      <c r="Q52" s="135"/>
      <c r="R52" s="112"/>
      <c r="S52" s="136"/>
      <c r="T52" s="137"/>
      <c r="U52" s="138"/>
      <c r="V52" s="112"/>
      <c r="W52" s="138"/>
      <c r="X52" s="124">
        <f t="shared" si="0"/>
        <v>0</v>
      </c>
      <c r="Y52" s="124">
        <f t="shared" si="1"/>
        <v>0</v>
      </c>
      <c r="Z52" s="124">
        <f t="shared" si="2"/>
        <v>0</v>
      </c>
      <c r="AA52" s="125">
        <f t="shared" si="3"/>
        <v>0</v>
      </c>
      <c r="AB52" s="126">
        <f t="shared" si="4"/>
        <v>0</v>
      </c>
      <c r="AC52" s="126">
        <f t="shared" si="5"/>
        <v>0</v>
      </c>
      <c r="AD52" s="126">
        <f t="shared" si="6"/>
        <v>0</v>
      </c>
      <c r="AE52" s="139">
        <f t="shared" si="7"/>
        <v>0</v>
      </c>
    </row>
    <row r="53" spans="1:31" s="129" customFormat="1" ht="15" hidden="1" customHeight="1" x14ac:dyDescent="0.3">
      <c r="A53" s="152"/>
      <c r="B53" s="152"/>
      <c r="C53" s="108">
        <f t="shared" si="8"/>
        <v>0</v>
      </c>
      <c r="D53" s="109"/>
      <c r="E53" s="153"/>
      <c r="F53" s="154"/>
      <c r="G53" s="155"/>
      <c r="H53" s="156"/>
      <c r="I53" s="157"/>
      <c r="J53" s="158"/>
      <c r="K53" s="159"/>
      <c r="L53" s="160"/>
      <c r="M53" s="161"/>
      <c r="N53" s="162"/>
      <c r="O53" s="162"/>
      <c r="P53" s="163"/>
      <c r="Q53" s="162"/>
      <c r="R53" s="156"/>
      <c r="S53" s="157"/>
      <c r="T53" s="154"/>
      <c r="U53" s="155"/>
      <c r="V53" s="156"/>
      <c r="W53" s="155"/>
      <c r="X53" s="164">
        <f t="shared" ref="X53:X73" si="9">IF(G53-F53&lt;0,$X$5,0)+G53-F53</f>
        <v>0</v>
      </c>
      <c r="Y53" s="164">
        <f t="shared" ref="Y53:Y73" si="10">IF(I53-H53&lt;0,$X$5,0)+I53-H53</f>
        <v>0</v>
      </c>
      <c r="Z53" s="164">
        <f t="shared" ref="Z53:Z73" si="11">IF(K53-J53&lt;0,$X$5,0)+K53-J53</f>
        <v>0</v>
      </c>
      <c r="AA53" s="165">
        <f t="shared" ref="AA53:AA73" si="12">SUM(X53:Z53)</f>
        <v>0</v>
      </c>
      <c r="AB53" s="166">
        <f t="shared" ref="AB53:AB73" si="13">IF(S53-R53&lt;0,$X$5,0)+S53-R53</f>
        <v>0</v>
      </c>
      <c r="AC53" s="166">
        <f t="shared" ref="AC53:AC73" si="14">IF(U53-T53&lt;0,$X$5,0)+U53-T53</f>
        <v>0</v>
      </c>
      <c r="AD53" s="166">
        <f t="shared" ref="AD53:AD73" si="15">IF(W53-V53&lt;0,$X$5,0)+W53-V53</f>
        <v>0</v>
      </c>
      <c r="AE53" s="139">
        <f t="shared" si="7"/>
        <v>0</v>
      </c>
    </row>
    <row r="54" spans="1:31" s="129" customFormat="1" ht="15" hidden="1" customHeight="1" x14ac:dyDescent="0.3">
      <c r="A54" s="152"/>
      <c r="B54" s="152"/>
      <c r="C54" s="108">
        <f t="shared" si="8"/>
        <v>0</v>
      </c>
      <c r="D54" s="109"/>
      <c r="E54" s="153"/>
      <c r="F54" s="154"/>
      <c r="G54" s="155"/>
      <c r="H54" s="156"/>
      <c r="I54" s="157"/>
      <c r="J54" s="154"/>
      <c r="K54" s="155"/>
      <c r="L54" s="160"/>
      <c r="M54" s="161"/>
      <c r="N54" s="162"/>
      <c r="O54" s="162"/>
      <c r="P54" s="163"/>
      <c r="Q54" s="162"/>
      <c r="R54" s="156"/>
      <c r="S54" s="157"/>
      <c r="T54" s="154"/>
      <c r="U54" s="155"/>
      <c r="V54" s="156"/>
      <c r="W54" s="155"/>
      <c r="X54" s="164">
        <f t="shared" si="9"/>
        <v>0</v>
      </c>
      <c r="Y54" s="164">
        <f t="shared" si="10"/>
        <v>0</v>
      </c>
      <c r="Z54" s="164">
        <f t="shared" si="11"/>
        <v>0</v>
      </c>
      <c r="AA54" s="165">
        <f t="shared" si="12"/>
        <v>0</v>
      </c>
      <c r="AB54" s="166">
        <f t="shared" si="13"/>
        <v>0</v>
      </c>
      <c r="AC54" s="166">
        <f t="shared" si="14"/>
        <v>0</v>
      </c>
      <c r="AD54" s="166">
        <f t="shared" si="15"/>
        <v>0</v>
      </c>
      <c r="AE54" s="139">
        <f t="shared" si="7"/>
        <v>0</v>
      </c>
    </row>
    <row r="55" spans="1:31" s="129" customFormat="1" ht="15" hidden="1" customHeight="1" x14ac:dyDescent="0.3">
      <c r="A55" s="152"/>
      <c r="B55" s="152"/>
      <c r="C55" s="108">
        <f t="shared" si="8"/>
        <v>0</v>
      </c>
      <c r="D55" s="109"/>
      <c r="E55" s="153"/>
      <c r="F55" s="154"/>
      <c r="G55" s="155"/>
      <c r="H55" s="156"/>
      <c r="I55" s="157"/>
      <c r="J55" s="154"/>
      <c r="K55" s="155"/>
      <c r="L55" s="160"/>
      <c r="M55" s="161"/>
      <c r="N55" s="162"/>
      <c r="O55" s="162"/>
      <c r="P55" s="163"/>
      <c r="Q55" s="162"/>
      <c r="R55" s="156"/>
      <c r="S55" s="157"/>
      <c r="T55" s="154"/>
      <c r="U55" s="155"/>
      <c r="V55" s="156"/>
      <c r="W55" s="155"/>
      <c r="X55" s="164">
        <f t="shared" si="9"/>
        <v>0</v>
      </c>
      <c r="Y55" s="164">
        <f t="shared" si="10"/>
        <v>0</v>
      </c>
      <c r="Z55" s="164">
        <f t="shared" si="11"/>
        <v>0</v>
      </c>
      <c r="AA55" s="165">
        <f t="shared" si="12"/>
        <v>0</v>
      </c>
      <c r="AB55" s="166">
        <f t="shared" si="13"/>
        <v>0</v>
      </c>
      <c r="AC55" s="166">
        <f t="shared" si="14"/>
        <v>0</v>
      </c>
      <c r="AD55" s="166">
        <f t="shared" si="15"/>
        <v>0</v>
      </c>
      <c r="AE55" s="139">
        <f t="shared" si="7"/>
        <v>0</v>
      </c>
    </row>
    <row r="56" spans="1:31" s="129" customFormat="1" ht="15" hidden="1" customHeight="1" x14ac:dyDescent="0.3">
      <c r="A56" s="152"/>
      <c r="B56" s="152"/>
      <c r="C56" s="108">
        <f t="shared" si="8"/>
        <v>0</v>
      </c>
      <c r="D56" s="109"/>
      <c r="E56" s="153"/>
      <c r="F56" s="154"/>
      <c r="G56" s="155"/>
      <c r="H56" s="156"/>
      <c r="I56" s="157"/>
      <c r="J56" s="154"/>
      <c r="K56" s="155"/>
      <c r="L56" s="160"/>
      <c r="M56" s="161"/>
      <c r="N56" s="162"/>
      <c r="O56" s="162"/>
      <c r="P56" s="163"/>
      <c r="Q56" s="162"/>
      <c r="R56" s="156"/>
      <c r="S56" s="157"/>
      <c r="T56" s="154"/>
      <c r="U56" s="155"/>
      <c r="V56" s="156"/>
      <c r="W56" s="155"/>
      <c r="X56" s="164">
        <f t="shared" si="9"/>
        <v>0</v>
      </c>
      <c r="Y56" s="164">
        <f t="shared" si="10"/>
        <v>0</v>
      </c>
      <c r="Z56" s="164">
        <f t="shared" si="11"/>
        <v>0</v>
      </c>
      <c r="AA56" s="165">
        <f t="shared" si="12"/>
        <v>0</v>
      </c>
      <c r="AB56" s="166">
        <f t="shared" si="13"/>
        <v>0</v>
      </c>
      <c r="AC56" s="166">
        <f t="shared" si="14"/>
        <v>0</v>
      </c>
      <c r="AD56" s="166">
        <f t="shared" si="15"/>
        <v>0</v>
      </c>
      <c r="AE56" s="139">
        <f t="shared" si="7"/>
        <v>0</v>
      </c>
    </row>
    <row r="57" spans="1:31" s="129" customFormat="1" ht="15" hidden="1" customHeight="1" x14ac:dyDescent="0.3">
      <c r="A57" s="152"/>
      <c r="B57" s="152"/>
      <c r="C57" s="108">
        <f t="shared" si="8"/>
        <v>0</v>
      </c>
      <c r="D57" s="109"/>
      <c r="E57" s="153"/>
      <c r="F57" s="154"/>
      <c r="G57" s="155"/>
      <c r="H57" s="156"/>
      <c r="I57" s="157"/>
      <c r="J57" s="154"/>
      <c r="K57" s="155"/>
      <c r="L57" s="160"/>
      <c r="M57" s="161"/>
      <c r="N57" s="162"/>
      <c r="O57" s="162"/>
      <c r="P57" s="163"/>
      <c r="Q57" s="162"/>
      <c r="R57" s="156"/>
      <c r="S57" s="157"/>
      <c r="T57" s="154"/>
      <c r="U57" s="155"/>
      <c r="V57" s="156"/>
      <c r="W57" s="155"/>
      <c r="X57" s="164">
        <f t="shared" si="9"/>
        <v>0</v>
      </c>
      <c r="Y57" s="164">
        <f t="shared" si="10"/>
        <v>0</v>
      </c>
      <c r="Z57" s="164">
        <f t="shared" si="11"/>
        <v>0</v>
      </c>
      <c r="AA57" s="165">
        <f t="shared" si="12"/>
        <v>0</v>
      </c>
      <c r="AB57" s="166">
        <f t="shared" si="13"/>
        <v>0</v>
      </c>
      <c r="AC57" s="166">
        <f t="shared" si="14"/>
        <v>0</v>
      </c>
      <c r="AD57" s="166">
        <f t="shared" si="15"/>
        <v>0</v>
      </c>
      <c r="AE57" s="139">
        <f t="shared" si="7"/>
        <v>0</v>
      </c>
    </row>
    <row r="58" spans="1:31" s="129" customFormat="1" ht="15" hidden="1" customHeight="1" x14ac:dyDescent="0.3">
      <c r="A58" s="152"/>
      <c r="B58" s="152"/>
      <c r="C58" s="108">
        <f t="shared" si="8"/>
        <v>0</v>
      </c>
      <c r="D58" s="109"/>
      <c r="E58" s="153"/>
      <c r="F58" s="154"/>
      <c r="G58" s="155"/>
      <c r="H58" s="156"/>
      <c r="I58" s="157"/>
      <c r="J58" s="154"/>
      <c r="K58" s="155"/>
      <c r="L58" s="160"/>
      <c r="M58" s="161"/>
      <c r="N58" s="162"/>
      <c r="O58" s="162"/>
      <c r="P58" s="163"/>
      <c r="Q58" s="162"/>
      <c r="R58" s="156"/>
      <c r="S58" s="157"/>
      <c r="T58" s="154"/>
      <c r="U58" s="155"/>
      <c r="V58" s="156"/>
      <c r="W58" s="155"/>
      <c r="X58" s="164">
        <f t="shared" si="9"/>
        <v>0</v>
      </c>
      <c r="Y58" s="164">
        <f t="shared" si="10"/>
        <v>0</v>
      </c>
      <c r="Z58" s="164">
        <f t="shared" si="11"/>
        <v>0</v>
      </c>
      <c r="AA58" s="165">
        <f t="shared" si="12"/>
        <v>0</v>
      </c>
      <c r="AB58" s="166">
        <f t="shared" si="13"/>
        <v>0</v>
      </c>
      <c r="AC58" s="166">
        <f t="shared" si="14"/>
        <v>0</v>
      </c>
      <c r="AD58" s="166">
        <f t="shared" si="15"/>
        <v>0</v>
      </c>
      <c r="AE58" s="139">
        <f t="shared" si="7"/>
        <v>0</v>
      </c>
    </row>
    <row r="59" spans="1:31" s="129" customFormat="1" ht="15" hidden="1" customHeight="1" x14ac:dyDescent="0.3">
      <c r="A59" s="152"/>
      <c r="B59" s="152"/>
      <c r="C59" s="108">
        <f t="shared" si="8"/>
        <v>0</v>
      </c>
      <c r="D59" s="109"/>
      <c r="E59" s="153"/>
      <c r="F59" s="154"/>
      <c r="G59" s="155"/>
      <c r="H59" s="156"/>
      <c r="I59" s="157"/>
      <c r="J59" s="154"/>
      <c r="K59" s="155"/>
      <c r="L59" s="160"/>
      <c r="M59" s="161"/>
      <c r="N59" s="162"/>
      <c r="O59" s="162"/>
      <c r="P59" s="163"/>
      <c r="Q59" s="162"/>
      <c r="R59" s="156"/>
      <c r="S59" s="157"/>
      <c r="T59" s="154"/>
      <c r="U59" s="155"/>
      <c r="V59" s="156"/>
      <c r="W59" s="155"/>
      <c r="X59" s="164">
        <f t="shared" si="9"/>
        <v>0</v>
      </c>
      <c r="Y59" s="164">
        <f t="shared" si="10"/>
        <v>0</v>
      </c>
      <c r="Z59" s="164">
        <f t="shared" si="11"/>
        <v>0</v>
      </c>
      <c r="AA59" s="165">
        <f t="shared" si="12"/>
        <v>0</v>
      </c>
      <c r="AB59" s="166">
        <f t="shared" si="13"/>
        <v>0</v>
      </c>
      <c r="AC59" s="166">
        <f t="shared" si="14"/>
        <v>0</v>
      </c>
      <c r="AD59" s="166">
        <f t="shared" si="15"/>
        <v>0</v>
      </c>
      <c r="AE59" s="139">
        <f t="shared" si="7"/>
        <v>0</v>
      </c>
    </row>
    <row r="60" spans="1:31" s="129" customFormat="1" ht="15" hidden="1" customHeight="1" x14ac:dyDescent="0.3">
      <c r="A60" s="152"/>
      <c r="B60" s="152"/>
      <c r="C60" s="108">
        <f t="shared" si="8"/>
        <v>0</v>
      </c>
      <c r="D60" s="109"/>
      <c r="E60" s="153"/>
      <c r="F60" s="154"/>
      <c r="G60" s="155"/>
      <c r="H60" s="156"/>
      <c r="I60" s="157"/>
      <c r="J60" s="154"/>
      <c r="K60" s="155"/>
      <c r="L60" s="160"/>
      <c r="M60" s="161"/>
      <c r="N60" s="162"/>
      <c r="O60" s="162"/>
      <c r="P60" s="163"/>
      <c r="Q60" s="162"/>
      <c r="R60" s="156"/>
      <c r="S60" s="157"/>
      <c r="T60" s="154"/>
      <c r="U60" s="155"/>
      <c r="V60" s="156"/>
      <c r="W60" s="155"/>
      <c r="X60" s="164">
        <f t="shared" si="9"/>
        <v>0</v>
      </c>
      <c r="Y60" s="164">
        <f t="shared" si="10"/>
        <v>0</v>
      </c>
      <c r="Z60" s="164">
        <f t="shared" si="11"/>
        <v>0</v>
      </c>
      <c r="AA60" s="165">
        <f t="shared" si="12"/>
        <v>0</v>
      </c>
      <c r="AB60" s="166">
        <f t="shared" si="13"/>
        <v>0</v>
      </c>
      <c r="AC60" s="166">
        <f t="shared" si="14"/>
        <v>0</v>
      </c>
      <c r="AD60" s="166">
        <f t="shared" si="15"/>
        <v>0</v>
      </c>
      <c r="AE60" s="139">
        <f t="shared" si="7"/>
        <v>0</v>
      </c>
    </row>
    <row r="61" spans="1:31" s="129" customFormat="1" ht="15" hidden="1" customHeight="1" x14ac:dyDescent="0.3">
      <c r="A61" s="152"/>
      <c r="B61" s="152"/>
      <c r="C61" s="108">
        <f t="shared" si="8"/>
        <v>0</v>
      </c>
      <c r="D61" s="109"/>
      <c r="E61" s="153"/>
      <c r="F61" s="154"/>
      <c r="G61" s="155"/>
      <c r="H61" s="156"/>
      <c r="I61" s="157"/>
      <c r="J61" s="154"/>
      <c r="K61" s="155"/>
      <c r="L61" s="160"/>
      <c r="M61" s="161"/>
      <c r="N61" s="162"/>
      <c r="O61" s="162"/>
      <c r="P61" s="163"/>
      <c r="Q61" s="162"/>
      <c r="R61" s="156"/>
      <c r="S61" s="157"/>
      <c r="T61" s="154"/>
      <c r="U61" s="155"/>
      <c r="V61" s="156"/>
      <c r="W61" s="155"/>
      <c r="X61" s="164">
        <f t="shared" si="9"/>
        <v>0</v>
      </c>
      <c r="Y61" s="164">
        <f t="shared" si="10"/>
        <v>0</v>
      </c>
      <c r="Z61" s="164">
        <f t="shared" si="11"/>
        <v>0</v>
      </c>
      <c r="AA61" s="165">
        <f t="shared" si="12"/>
        <v>0</v>
      </c>
      <c r="AB61" s="166">
        <f t="shared" si="13"/>
        <v>0</v>
      </c>
      <c r="AC61" s="166">
        <f t="shared" si="14"/>
        <v>0</v>
      </c>
      <c r="AD61" s="166">
        <f t="shared" si="15"/>
        <v>0</v>
      </c>
      <c r="AE61" s="139">
        <f t="shared" si="7"/>
        <v>0</v>
      </c>
    </row>
    <row r="62" spans="1:31" s="129" customFormat="1" ht="15" hidden="1" customHeight="1" x14ac:dyDescent="0.3">
      <c r="A62" s="152"/>
      <c r="B62" s="152"/>
      <c r="C62" s="108">
        <f t="shared" si="8"/>
        <v>0</v>
      </c>
      <c r="D62" s="109"/>
      <c r="E62" s="153"/>
      <c r="F62" s="154"/>
      <c r="G62" s="155"/>
      <c r="H62" s="156"/>
      <c r="I62" s="157"/>
      <c r="J62" s="154"/>
      <c r="K62" s="155"/>
      <c r="L62" s="160"/>
      <c r="M62" s="161"/>
      <c r="N62" s="162"/>
      <c r="O62" s="162"/>
      <c r="P62" s="163"/>
      <c r="Q62" s="162"/>
      <c r="R62" s="156"/>
      <c r="S62" s="157"/>
      <c r="T62" s="154"/>
      <c r="U62" s="155"/>
      <c r="V62" s="156"/>
      <c r="W62" s="155"/>
      <c r="X62" s="164">
        <f t="shared" si="9"/>
        <v>0</v>
      </c>
      <c r="Y62" s="164">
        <f t="shared" si="10"/>
        <v>0</v>
      </c>
      <c r="Z62" s="164">
        <f t="shared" si="11"/>
        <v>0</v>
      </c>
      <c r="AA62" s="165">
        <f t="shared" si="12"/>
        <v>0</v>
      </c>
      <c r="AB62" s="166">
        <f t="shared" si="13"/>
        <v>0</v>
      </c>
      <c r="AC62" s="166">
        <f t="shared" si="14"/>
        <v>0</v>
      </c>
      <c r="AD62" s="166">
        <f t="shared" si="15"/>
        <v>0</v>
      </c>
      <c r="AE62" s="139">
        <f t="shared" si="7"/>
        <v>0</v>
      </c>
    </row>
    <row r="63" spans="1:31" s="129" customFormat="1" ht="15" hidden="1" customHeight="1" x14ac:dyDescent="0.3">
      <c r="A63" s="152"/>
      <c r="B63" s="152"/>
      <c r="C63" s="108">
        <f t="shared" si="8"/>
        <v>0</v>
      </c>
      <c r="D63" s="109"/>
      <c r="E63" s="153"/>
      <c r="F63" s="154"/>
      <c r="G63" s="155"/>
      <c r="H63" s="156"/>
      <c r="I63" s="157"/>
      <c r="J63" s="154"/>
      <c r="K63" s="155"/>
      <c r="L63" s="160"/>
      <c r="M63" s="161"/>
      <c r="N63" s="162"/>
      <c r="O63" s="162"/>
      <c r="P63" s="163"/>
      <c r="Q63" s="162"/>
      <c r="R63" s="156"/>
      <c r="S63" s="157"/>
      <c r="T63" s="154"/>
      <c r="U63" s="155"/>
      <c r="V63" s="156"/>
      <c r="W63" s="155"/>
      <c r="X63" s="164">
        <f t="shared" si="9"/>
        <v>0</v>
      </c>
      <c r="Y63" s="164">
        <f t="shared" si="10"/>
        <v>0</v>
      </c>
      <c r="Z63" s="164">
        <f t="shared" si="11"/>
        <v>0</v>
      </c>
      <c r="AA63" s="165">
        <f t="shared" si="12"/>
        <v>0</v>
      </c>
      <c r="AB63" s="166">
        <f t="shared" si="13"/>
        <v>0</v>
      </c>
      <c r="AC63" s="166">
        <f t="shared" si="14"/>
        <v>0</v>
      </c>
      <c r="AD63" s="166">
        <f t="shared" si="15"/>
        <v>0</v>
      </c>
      <c r="AE63" s="139">
        <f t="shared" si="7"/>
        <v>0</v>
      </c>
    </row>
    <row r="64" spans="1:31" s="129" customFormat="1" ht="15" hidden="1" customHeight="1" x14ac:dyDescent="0.3">
      <c r="A64" s="152"/>
      <c r="B64" s="152"/>
      <c r="C64" s="108">
        <f t="shared" si="8"/>
        <v>0</v>
      </c>
      <c r="D64" s="109"/>
      <c r="E64" s="153"/>
      <c r="F64" s="154"/>
      <c r="G64" s="155"/>
      <c r="H64" s="156"/>
      <c r="I64" s="157"/>
      <c r="J64" s="154"/>
      <c r="K64" s="155"/>
      <c r="L64" s="160"/>
      <c r="M64" s="161"/>
      <c r="N64" s="162"/>
      <c r="O64" s="162"/>
      <c r="P64" s="163"/>
      <c r="Q64" s="162"/>
      <c r="R64" s="156"/>
      <c r="S64" s="157"/>
      <c r="T64" s="154"/>
      <c r="U64" s="155"/>
      <c r="V64" s="156"/>
      <c r="W64" s="155"/>
      <c r="X64" s="164">
        <f t="shared" si="9"/>
        <v>0</v>
      </c>
      <c r="Y64" s="164">
        <f t="shared" si="10"/>
        <v>0</v>
      </c>
      <c r="Z64" s="164">
        <f t="shared" si="11"/>
        <v>0</v>
      </c>
      <c r="AA64" s="165">
        <f t="shared" si="12"/>
        <v>0</v>
      </c>
      <c r="AB64" s="166">
        <f t="shared" si="13"/>
        <v>0</v>
      </c>
      <c r="AC64" s="166">
        <f t="shared" si="14"/>
        <v>0</v>
      </c>
      <c r="AD64" s="166">
        <f t="shared" si="15"/>
        <v>0</v>
      </c>
      <c r="AE64" s="139">
        <f t="shared" si="7"/>
        <v>0</v>
      </c>
    </row>
    <row r="65" spans="1:31" s="129" customFormat="1" ht="15" hidden="1" customHeight="1" x14ac:dyDescent="0.3">
      <c r="A65" s="152"/>
      <c r="B65" s="152"/>
      <c r="C65" s="108">
        <f t="shared" si="8"/>
        <v>0</v>
      </c>
      <c r="D65" s="109"/>
      <c r="E65" s="153"/>
      <c r="F65" s="154"/>
      <c r="G65" s="155"/>
      <c r="H65" s="156"/>
      <c r="I65" s="157"/>
      <c r="J65" s="154"/>
      <c r="K65" s="155"/>
      <c r="L65" s="160"/>
      <c r="M65" s="161"/>
      <c r="N65" s="162"/>
      <c r="O65" s="162"/>
      <c r="P65" s="163"/>
      <c r="Q65" s="162"/>
      <c r="R65" s="156"/>
      <c r="S65" s="157"/>
      <c r="T65" s="154"/>
      <c r="U65" s="155"/>
      <c r="V65" s="156"/>
      <c r="W65" s="155"/>
      <c r="X65" s="164">
        <f t="shared" si="9"/>
        <v>0</v>
      </c>
      <c r="Y65" s="164">
        <f t="shared" si="10"/>
        <v>0</v>
      </c>
      <c r="Z65" s="164">
        <f t="shared" si="11"/>
        <v>0</v>
      </c>
      <c r="AA65" s="165">
        <f t="shared" si="12"/>
        <v>0</v>
      </c>
      <c r="AB65" s="166">
        <f t="shared" si="13"/>
        <v>0</v>
      </c>
      <c r="AC65" s="166">
        <f t="shared" si="14"/>
        <v>0</v>
      </c>
      <c r="AD65" s="166">
        <f t="shared" si="15"/>
        <v>0</v>
      </c>
      <c r="AE65" s="139">
        <f t="shared" si="7"/>
        <v>0</v>
      </c>
    </row>
    <row r="66" spans="1:31" s="129" customFormat="1" ht="15" hidden="1" customHeight="1" x14ac:dyDescent="0.3">
      <c r="A66" s="152"/>
      <c r="B66" s="152"/>
      <c r="C66" s="108">
        <f t="shared" si="8"/>
        <v>0</v>
      </c>
      <c r="D66" s="109"/>
      <c r="E66" s="153"/>
      <c r="F66" s="154"/>
      <c r="G66" s="155"/>
      <c r="H66" s="156"/>
      <c r="I66" s="157"/>
      <c r="J66" s="154"/>
      <c r="K66" s="155"/>
      <c r="L66" s="160"/>
      <c r="M66" s="161"/>
      <c r="N66" s="162"/>
      <c r="O66" s="162"/>
      <c r="P66" s="163"/>
      <c r="Q66" s="162"/>
      <c r="R66" s="156"/>
      <c r="S66" s="157"/>
      <c r="T66" s="154"/>
      <c r="U66" s="155"/>
      <c r="V66" s="156"/>
      <c r="W66" s="155"/>
      <c r="X66" s="164">
        <f t="shared" si="9"/>
        <v>0</v>
      </c>
      <c r="Y66" s="164">
        <f t="shared" si="10"/>
        <v>0</v>
      </c>
      <c r="Z66" s="164">
        <f t="shared" si="11"/>
        <v>0</v>
      </c>
      <c r="AA66" s="165">
        <f t="shared" si="12"/>
        <v>0</v>
      </c>
      <c r="AB66" s="166">
        <f t="shared" si="13"/>
        <v>0</v>
      </c>
      <c r="AC66" s="166">
        <f t="shared" si="14"/>
        <v>0</v>
      </c>
      <c r="AD66" s="166">
        <f t="shared" si="15"/>
        <v>0</v>
      </c>
      <c r="AE66" s="139">
        <f t="shared" si="7"/>
        <v>0</v>
      </c>
    </row>
    <row r="67" spans="1:31" s="129" customFormat="1" ht="15" hidden="1" customHeight="1" x14ac:dyDescent="0.3">
      <c r="A67" s="152"/>
      <c r="B67" s="152"/>
      <c r="C67" s="108">
        <f t="shared" si="8"/>
        <v>0</v>
      </c>
      <c r="D67" s="109"/>
      <c r="E67" s="153"/>
      <c r="F67" s="154"/>
      <c r="G67" s="155"/>
      <c r="H67" s="156"/>
      <c r="I67" s="157"/>
      <c r="J67" s="154"/>
      <c r="K67" s="155"/>
      <c r="L67" s="160"/>
      <c r="M67" s="161"/>
      <c r="N67" s="162"/>
      <c r="O67" s="162"/>
      <c r="P67" s="163"/>
      <c r="Q67" s="162"/>
      <c r="R67" s="156"/>
      <c r="S67" s="157"/>
      <c r="T67" s="154"/>
      <c r="U67" s="155"/>
      <c r="V67" s="156"/>
      <c r="W67" s="155"/>
      <c r="X67" s="164">
        <f t="shared" si="9"/>
        <v>0</v>
      </c>
      <c r="Y67" s="164">
        <f t="shared" si="10"/>
        <v>0</v>
      </c>
      <c r="Z67" s="164">
        <f t="shared" si="11"/>
        <v>0</v>
      </c>
      <c r="AA67" s="165">
        <f t="shared" si="12"/>
        <v>0</v>
      </c>
      <c r="AB67" s="166">
        <f t="shared" si="13"/>
        <v>0</v>
      </c>
      <c r="AC67" s="166">
        <f t="shared" si="14"/>
        <v>0</v>
      </c>
      <c r="AD67" s="166">
        <f t="shared" si="15"/>
        <v>0</v>
      </c>
      <c r="AE67" s="139">
        <f t="shared" si="7"/>
        <v>0</v>
      </c>
    </row>
    <row r="68" spans="1:31" s="129" customFormat="1" ht="15" hidden="1" customHeight="1" x14ac:dyDescent="0.3">
      <c r="A68" s="152"/>
      <c r="B68" s="152"/>
      <c r="C68" s="108">
        <f t="shared" si="8"/>
        <v>0</v>
      </c>
      <c r="D68" s="109"/>
      <c r="E68" s="153"/>
      <c r="F68" s="154"/>
      <c r="G68" s="155"/>
      <c r="H68" s="156"/>
      <c r="I68" s="157"/>
      <c r="J68" s="154"/>
      <c r="K68" s="155"/>
      <c r="L68" s="160"/>
      <c r="M68" s="161"/>
      <c r="N68" s="162"/>
      <c r="O68" s="162"/>
      <c r="P68" s="163"/>
      <c r="Q68" s="162"/>
      <c r="R68" s="156"/>
      <c r="S68" s="157"/>
      <c r="T68" s="154"/>
      <c r="U68" s="155"/>
      <c r="V68" s="156"/>
      <c r="W68" s="155"/>
      <c r="X68" s="164">
        <f t="shared" si="9"/>
        <v>0</v>
      </c>
      <c r="Y68" s="164">
        <f t="shared" si="10"/>
        <v>0</v>
      </c>
      <c r="Z68" s="164">
        <f t="shared" si="11"/>
        <v>0</v>
      </c>
      <c r="AA68" s="165">
        <f t="shared" si="12"/>
        <v>0</v>
      </c>
      <c r="AB68" s="166">
        <f t="shared" si="13"/>
        <v>0</v>
      </c>
      <c r="AC68" s="166">
        <f t="shared" si="14"/>
        <v>0</v>
      </c>
      <c r="AD68" s="166">
        <f t="shared" si="15"/>
        <v>0</v>
      </c>
      <c r="AE68" s="139">
        <f t="shared" si="7"/>
        <v>0</v>
      </c>
    </row>
    <row r="69" spans="1:31" s="129" customFormat="1" ht="15" hidden="1" customHeight="1" x14ac:dyDescent="0.3">
      <c r="A69" s="152"/>
      <c r="B69" s="152"/>
      <c r="C69" s="108">
        <f t="shared" si="8"/>
        <v>0</v>
      </c>
      <c r="D69" s="109"/>
      <c r="E69" s="153"/>
      <c r="F69" s="154"/>
      <c r="G69" s="155"/>
      <c r="H69" s="156"/>
      <c r="I69" s="157"/>
      <c r="J69" s="154"/>
      <c r="K69" s="155"/>
      <c r="L69" s="160"/>
      <c r="M69" s="161"/>
      <c r="N69" s="162"/>
      <c r="O69" s="162"/>
      <c r="P69" s="163"/>
      <c r="Q69" s="162"/>
      <c r="R69" s="156"/>
      <c r="S69" s="157"/>
      <c r="T69" s="154"/>
      <c r="U69" s="155"/>
      <c r="V69" s="156"/>
      <c r="W69" s="155"/>
      <c r="X69" s="164">
        <f t="shared" si="9"/>
        <v>0</v>
      </c>
      <c r="Y69" s="164">
        <f t="shared" si="10"/>
        <v>0</v>
      </c>
      <c r="Z69" s="164">
        <f t="shared" si="11"/>
        <v>0</v>
      </c>
      <c r="AA69" s="165">
        <f t="shared" si="12"/>
        <v>0</v>
      </c>
      <c r="AB69" s="166">
        <f t="shared" si="13"/>
        <v>0</v>
      </c>
      <c r="AC69" s="166">
        <f t="shared" si="14"/>
        <v>0</v>
      </c>
      <c r="AD69" s="166">
        <f t="shared" si="15"/>
        <v>0</v>
      </c>
      <c r="AE69" s="139">
        <f t="shared" si="7"/>
        <v>0</v>
      </c>
    </row>
    <row r="70" spans="1:31" s="129" customFormat="1" ht="15" hidden="1" customHeight="1" x14ac:dyDescent="0.3">
      <c r="A70" s="152"/>
      <c r="B70" s="152"/>
      <c r="C70" s="108">
        <f t="shared" si="8"/>
        <v>0</v>
      </c>
      <c r="D70" s="109"/>
      <c r="E70" s="153"/>
      <c r="F70" s="154"/>
      <c r="G70" s="155"/>
      <c r="H70" s="156"/>
      <c r="I70" s="157"/>
      <c r="J70" s="154"/>
      <c r="K70" s="155"/>
      <c r="L70" s="160"/>
      <c r="M70" s="161"/>
      <c r="N70" s="162"/>
      <c r="O70" s="162"/>
      <c r="P70" s="163"/>
      <c r="Q70" s="162"/>
      <c r="R70" s="156"/>
      <c r="S70" s="157"/>
      <c r="T70" s="154"/>
      <c r="U70" s="155"/>
      <c r="V70" s="156"/>
      <c r="W70" s="155"/>
      <c r="X70" s="164">
        <f t="shared" si="9"/>
        <v>0</v>
      </c>
      <c r="Y70" s="164">
        <f t="shared" si="10"/>
        <v>0</v>
      </c>
      <c r="Z70" s="164">
        <f t="shared" si="11"/>
        <v>0</v>
      </c>
      <c r="AA70" s="165">
        <f t="shared" si="12"/>
        <v>0</v>
      </c>
      <c r="AB70" s="166">
        <f t="shared" si="13"/>
        <v>0</v>
      </c>
      <c r="AC70" s="166">
        <f t="shared" si="14"/>
        <v>0</v>
      </c>
      <c r="AD70" s="166">
        <f t="shared" si="15"/>
        <v>0</v>
      </c>
      <c r="AE70" s="139">
        <f t="shared" si="7"/>
        <v>0</v>
      </c>
    </row>
    <row r="71" spans="1:31" s="129" customFormat="1" ht="15" hidden="1" customHeight="1" x14ac:dyDescent="0.3">
      <c r="A71" s="152"/>
      <c r="B71" s="152"/>
      <c r="C71" s="108">
        <f t="shared" si="8"/>
        <v>0</v>
      </c>
      <c r="D71" s="109"/>
      <c r="E71" s="153"/>
      <c r="F71" s="154"/>
      <c r="G71" s="155"/>
      <c r="H71" s="156"/>
      <c r="I71" s="157"/>
      <c r="J71" s="154"/>
      <c r="K71" s="155"/>
      <c r="L71" s="160"/>
      <c r="M71" s="161"/>
      <c r="N71" s="162"/>
      <c r="O71" s="162"/>
      <c r="P71" s="163"/>
      <c r="Q71" s="162"/>
      <c r="R71" s="156"/>
      <c r="S71" s="157"/>
      <c r="T71" s="154"/>
      <c r="U71" s="155"/>
      <c r="V71" s="156"/>
      <c r="W71" s="155"/>
      <c r="X71" s="164">
        <f t="shared" si="9"/>
        <v>0</v>
      </c>
      <c r="Y71" s="164">
        <f t="shared" si="10"/>
        <v>0</v>
      </c>
      <c r="Z71" s="164">
        <f t="shared" si="11"/>
        <v>0</v>
      </c>
      <c r="AA71" s="165">
        <f t="shared" si="12"/>
        <v>0</v>
      </c>
      <c r="AB71" s="166">
        <f t="shared" si="13"/>
        <v>0</v>
      </c>
      <c r="AC71" s="166">
        <f t="shared" si="14"/>
        <v>0</v>
      </c>
      <c r="AD71" s="166">
        <f t="shared" si="15"/>
        <v>0</v>
      </c>
      <c r="AE71" s="139">
        <f t="shared" si="7"/>
        <v>0</v>
      </c>
    </row>
    <row r="72" spans="1:31" s="129" customFormat="1" ht="15" hidden="1" customHeight="1" x14ac:dyDescent="0.3">
      <c r="A72" s="152"/>
      <c r="B72" s="152"/>
      <c r="C72" s="108">
        <f t="shared" si="8"/>
        <v>0</v>
      </c>
      <c r="D72" s="109"/>
      <c r="E72" s="153"/>
      <c r="F72" s="154"/>
      <c r="G72" s="155"/>
      <c r="H72" s="156"/>
      <c r="I72" s="157"/>
      <c r="J72" s="154"/>
      <c r="K72" s="155"/>
      <c r="L72" s="160"/>
      <c r="M72" s="161"/>
      <c r="N72" s="162"/>
      <c r="O72" s="162"/>
      <c r="P72" s="163"/>
      <c r="Q72" s="162"/>
      <c r="R72" s="156"/>
      <c r="S72" s="157"/>
      <c r="T72" s="154"/>
      <c r="U72" s="155"/>
      <c r="V72" s="156"/>
      <c r="W72" s="155"/>
      <c r="X72" s="164">
        <f t="shared" si="9"/>
        <v>0</v>
      </c>
      <c r="Y72" s="164">
        <f t="shared" si="10"/>
        <v>0</v>
      </c>
      <c r="Z72" s="164">
        <f t="shared" si="11"/>
        <v>0</v>
      </c>
      <c r="AA72" s="165">
        <f t="shared" si="12"/>
        <v>0</v>
      </c>
      <c r="AB72" s="166">
        <f t="shared" si="13"/>
        <v>0</v>
      </c>
      <c r="AC72" s="166">
        <f t="shared" si="14"/>
        <v>0</v>
      </c>
      <c r="AD72" s="166">
        <f t="shared" si="15"/>
        <v>0</v>
      </c>
      <c r="AE72" s="139">
        <f t="shared" si="7"/>
        <v>0</v>
      </c>
    </row>
    <row r="73" spans="1:31" s="129" customFormat="1" ht="15" customHeight="1" thickBot="1" x14ac:dyDescent="0.35">
      <c r="A73" s="152"/>
      <c r="B73" s="167"/>
      <c r="C73" s="168">
        <f t="shared" si="8"/>
        <v>0</v>
      </c>
      <c r="D73" s="109"/>
      <c r="E73" s="169"/>
      <c r="F73" s="154"/>
      <c r="G73" s="155"/>
      <c r="H73" s="156"/>
      <c r="I73" s="157"/>
      <c r="J73" s="154"/>
      <c r="K73" s="155"/>
      <c r="L73" s="160"/>
      <c r="M73" s="161"/>
      <c r="N73" s="162"/>
      <c r="O73" s="162"/>
      <c r="P73" s="163"/>
      <c r="Q73" s="162"/>
      <c r="R73" s="156"/>
      <c r="S73" s="157"/>
      <c r="T73" s="154"/>
      <c r="U73" s="155"/>
      <c r="V73" s="156"/>
      <c r="W73" s="155"/>
      <c r="X73" s="164">
        <f t="shared" si="9"/>
        <v>0</v>
      </c>
      <c r="Y73" s="164">
        <f t="shared" si="10"/>
        <v>0</v>
      </c>
      <c r="Z73" s="164">
        <f t="shared" si="11"/>
        <v>0</v>
      </c>
      <c r="AA73" s="165">
        <f t="shared" si="12"/>
        <v>0</v>
      </c>
      <c r="AB73" s="166">
        <f t="shared" si="13"/>
        <v>0</v>
      </c>
      <c r="AC73" s="166">
        <f t="shared" si="14"/>
        <v>0</v>
      </c>
      <c r="AD73" s="166">
        <f t="shared" si="15"/>
        <v>0</v>
      </c>
      <c r="AE73" s="139">
        <f t="shared" si="7"/>
        <v>0</v>
      </c>
    </row>
    <row r="74" spans="1:31" s="180" customFormat="1" ht="15" customHeight="1" thickBot="1" x14ac:dyDescent="0.35">
      <c r="A74" s="380" t="s">
        <v>109</v>
      </c>
      <c r="B74" s="343"/>
      <c r="C74" s="170">
        <f>SUM(C10:C73)-F77</f>
        <v>0.91666666666666674</v>
      </c>
      <c r="D74" s="171"/>
      <c r="E74" s="172"/>
      <c r="F74" s="360">
        <f>X74</f>
        <v>8.3333333333333259E-2</v>
      </c>
      <c r="G74" s="361"/>
      <c r="H74" s="360">
        <f>Y74</f>
        <v>0</v>
      </c>
      <c r="I74" s="361"/>
      <c r="J74" s="360">
        <f>Z74</f>
        <v>0</v>
      </c>
      <c r="K74" s="361"/>
      <c r="L74" s="173"/>
      <c r="M74" s="174">
        <f>SUM(M10:M73)</f>
        <v>0</v>
      </c>
      <c r="N74" s="174">
        <f>SUM(N10:N73)</f>
        <v>0</v>
      </c>
      <c r="O74" s="170">
        <f>SUM(O10:O73)</f>
        <v>0</v>
      </c>
      <c r="P74" s="175"/>
      <c r="Q74" s="170">
        <f>SUM(Q10:Q73)</f>
        <v>0</v>
      </c>
      <c r="R74" s="360">
        <f>AB74</f>
        <v>0</v>
      </c>
      <c r="S74" s="361"/>
      <c r="T74" s="360">
        <f>AC74</f>
        <v>0</v>
      </c>
      <c r="U74" s="361"/>
      <c r="V74" s="360">
        <f>AD74</f>
        <v>0</v>
      </c>
      <c r="W74" s="361"/>
      <c r="X74" s="176">
        <f t="shared" ref="X74:AD74" si="16">SUM(X10:X73)</f>
        <v>8.3333333333333259E-2</v>
      </c>
      <c r="Y74" s="176">
        <f t="shared" si="16"/>
        <v>0</v>
      </c>
      <c r="Z74" s="177">
        <f t="shared" si="16"/>
        <v>0</v>
      </c>
      <c r="AA74" s="178">
        <f t="shared" si="16"/>
        <v>8.3333333333333259E-2</v>
      </c>
      <c r="AB74" s="179">
        <f t="shared" si="16"/>
        <v>0</v>
      </c>
      <c r="AC74" s="179">
        <f t="shared" si="16"/>
        <v>0</v>
      </c>
      <c r="AD74" s="179">
        <f t="shared" si="16"/>
        <v>0</v>
      </c>
    </row>
    <row r="75" spans="1:31" s="180" customFormat="1" ht="15" customHeight="1" thickBot="1" x14ac:dyDescent="0.35">
      <c r="A75" s="181"/>
      <c r="B75" s="182"/>
      <c r="C75" s="170">
        <f>CEILING(C74,15/24/60)</f>
        <v>0.91666666666666663</v>
      </c>
      <c r="D75" s="171"/>
      <c r="E75" s="172"/>
      <c r="F75" s="360">
        <f>CEILING(F74,15/24/60)</f>
        <v>8.3333333333333329E-2</v>
      </c>
      <c r="G75" s="361"/>
      <c r="H75" s="360">
        <f>CEILING(H74,15/24/60)</f>
        <v>0</v>
      </c>
      <c r="I75" s="361"/>
      <c r="J75" s="360">
        <f>CEILING(J74,15/24/60)</f>
        <v>0</v>
      </c>
      <c r="K75" s="361"/>
      <c r="L75" s="173"/>
      <c r="M75" s="170">
        <f>CEILING(M74,15/24/60)</f>
        <v>0</v>
      </c>
      <c r="N75" s="170">
        <f>CEILING(N74,15/24/60)</f>
        <v>0</v>
      </c>
      <c r="O75" s="170">
        <f>CEILING(O74,15/24/60)</f>
        <v>0</v>
      </c>
      <c r="P75" s="175"/>
      <c r="Q75" s="170">
        <f t="shared" ref="Q75:V75" si="17">CEILING(Q74,15/24/60)</f>
        <v>0</v>
      </c>
      <c r="R75" s="360">
        <f t="shared" si="17"/>
        <v>0</v>
      </c>
      <c r="S75" s="361"/>
      <c r="T75" s="360">
        <f t="shared" si="17"/>
        <v>0</v>
      </c>
      <c r="U75" s="361"/>
      <c r="V75" s="360">
        <f t="shared" si="17"/>
        <v>0</v>
      </c>
      <c r="W75" s="361"/>
      <c r="X75" s="183"/>
      <c r="Y75" s="183"/>
      <c r="Z75" s="183"/>
      <c r="AA75" s="184"/>
      <c r="AB75" s="185"/>
      <c r="AC75" s="186"/>
      <c r="AD75" s="187"/>
    </row>
    <row r="76" spans="1:31" s="190" customFormat="1" ht="15" customHeight="1" thickBot="1" x14ac:dyDescent="0.35">
      <c r="A76" s="334" t="s">
        <v>122</v>
      </c>
      <c r="B76" s="335"/>
      <c r="C76" s="188">
        <f>C75*24</f>
        <v>22</v>
      </c>
      <c r="D76" s="189"/>
      <c r="F76" s="315">
        <f>F75*24</f>
        <v>2</v>
      </c>
      <c r="G76" s="316"/>
      <c r="H76" s="315">
        <f>H75*24</f>
        <v>0</v>
      </c>
      <c r="I76" s="316"/>
      <c r="J76" s="315">
        <f>J75*24</f>
        <v>0</v>
      </c>
      <c r="K76" s="316"/>
      <c r="L76" s="191"/>
      <c r="M76" s="188">
        <f>M75*24</f>
        <v>0</v>
      </c>
      <c r="N76" s="188">
        <f>N75*24</f>
        <v>0</v>
      </c>
      <c r="O76" s="188">
        <f>O75*24</f>
        <v>0</v>
      </c>
      <c r="P76" s="192"/>
      <c r="Q76" s="188">
        <f>Q75*24</f>
        <v>0</v>
      </c>
      <c r="R76" s="315">
        <f>R75*24</f>
        <v>0</v>
      </c>
      <c r="S76" s="316"/>
      <c r="T76" s="315">
        <f>T75*24</f>
        <v>0</v>
      </c>
      <c r="U76" s="316"/>
      <c r="V76" s="315">
        <f>V75*24</f>
        <v>0</v>
      </c>
      <c r="W76" s="316"/>
      <c r="X76" s="193"/>
      <c r="Y76" s="193"/>
      <c r="Z76" s="193"/>
      <c r="AA76" s="194"/>
      <c r="AB76" s="195"/>
      <c r="AC76" s="196"/>
      <c r="AD76" s="197"/>
    </row>
    <row r="77" spans="1:31" s="202" customFormat="1" ht="15" customHeight="1" thickBot="1" x14ac:dyDescent="0.35">
      <c r="A77" s="381" t="s">
        <v>123</v>
      </c>
      <c r="B77" s="381"/>
      <c r="C77" s="198">
        <f>C74+F77+M77+Q77</f>
        <v>1</v>
      </c>
      <c r="D77" s="199"/>
      <c r="E77" s="200"/>
      <c r="F77" s="332">
        <f>SUM(F74:K74)</f>
        <v>8.3333333333333259E-2</v>
      </c>
      <c r="G77" s="332"/>
      <c r="H77" s="332"/>
      <c r="I77" s="332"/>
      <c r="J77" s="332"/>
      <c r="K77" s="332"/>
      <c r="L77" s="201"/>
      <c r="M77" s="332">
        <f>SUM(M74:O74)</f>
        <v>0</v>
      </c>
      <c r="N77" s="332"/>
      <c r="O77" s="332"/>
      <c r="P77" s="175"/>
      <c r="Q77" s="332">
        <f>SUM(Q74:W74)</f>
        <v>0</v>
      </c>
      <c r="R77" s="332"/>
      <c r="S77" s="332"/>
      <c r="T77" s="332"/>
      <c r="U77" s="332"/>
      <c r="V77" s="332"/>
      <c r="W77" s="332"/>
      <c r="X77" s="303">
        <f>SUM(X74:Z74)</f>
        <v>8.3333333333333259E-2</v>
      </c>
      <c r="Y77" s="304"/>
      <c r="Z77" s="304"/>
      <c r="AA77" s="305"/>
      <c r="AB77" s="306">
        <f>SUM(AB74:AD74)</f>
        <v>0</v>
      </c>
      <c r="AC77" s="307"/>
      <c r="AD77" s="308"/>
    </row>
    <row r="78" spans="1:31" s="54" customFormat="1" ht="30" customHeight="1" x14ac:dyDescent="0.3">
      <c r="A78" s="54" t="s">
        <v>124</v>
      </c>
      <c r="C78" s="203"/>
      <c r="E78" s="204"/>
      <c r="X78" s="309">
        <f>SUM(X77:AD77)</f>
        <v>8.3333333333333259E-2</v>
      </c>
      <c r="Y78" s="310"/>
      <c r="Z78" s="310"/>
      <c r="AA78" s="310"/>
      <c r="AB78" s="310"/>
      <c r="AC78" s="310"/>
      <c r="AD78" s="382"/>
      <c r="AE78" s="205">
        <f>SUM(AE10:AE73)</f>
        <v>1</v>
      </c>
    </row>
    <row r="79" spans="1:31" ht="23.25" customHeight="1" x14ac:dyDescent="0.3">
      <c r="A79" s="206" t="s">
        <v>125</v>
      </c>
      <c r="B79" s="317">
        <f ca="1">TODAY()</f>
        <v>43617</v>
      </c>
      <c r="C79" s="317"/>
      <c r="D79" s="54"/>
      <c r="E79" s="204"/>
      <c r="N79" s="207" t="str">
        <f>+R5</f>
        <v>SAP</v>
      </c>
      <c r="O79" s="208" t="str">
        <f>+C5</f>
        <v>HAFIZOU</v>
      </c>
      <c r="P79" s="208"/>
      <c r="Q79" s="209" t="str">
        <f>+I5</f>
        <v>CHRISTOPHER</v>
      </c>
      <c r="T79" s="322" t="s">
        <v>126</v>
      </c>
      <c r="U79" s="323"/>
      <c r="V79" s="323"/>
      <c r="W79" s="324"/>
    </row>
    <row r="80" spans="1:31" ht="15" customHeight="1" x14ac:dyDescent="0.3">
      <c r="A80" s="210" t="s">
        <v>133</v>
      </c>
      <c r="B80" s="54"/>
      <c r="C80" s="203"/>
      <c r="D80" s="54"/>
      <c r="E80" s="204"/>
      <c r="N80" s="325"/>
      <c r="O80" s="325"/>
      <c r="P80" s="325"/>
      <c r="Q80" s="325"/>
      <c r="T80" s="211" t="s">
        <v>127</v>
      </c>
      <c r="U80" s="326" t="str">
        <f>[1]Récap!S38</f>
        <v>Grade, prénoms+nom</v>
      </c>
      <c r="V80" s="327"/>
      <c r="W80" s="328"/>
    </row>
    <row r="81" spans="1:27" ht="15" customHeight="1" x14ac:dyDescent="0.3">
      <c r="A81" s="210" t="s">
        <v>134</v>
      </c>
      <c r="N81" s="325"/>
      <c r="O81" s="325"/>
      <c r="P81" s="325"/>
      <c r="Q81" s="325"/>
      <c r="R81" s="213"/>
      <c r="T81" s="329"/>
      <c r="U81" s="329"/>
      <c r="V81" s="329"/>
      <c r="W81" s="329"/>
      <c r="X81" s="54"/>
    </row>
    <row r="82" spans="1:27" ht="15" customHeight="1" x14ac:dyDescent="0.3">
      <c r="A82" s="210" t="s">
        <v>135</v>
      </c>
      <c r="K82" s="56"/>
      <c r="L82" s="56"/>
      <c r="N82" s="325"/>
      <c r="O82" s="325"/>
      <c r="P82" s="325"/>
      <c r="Q82" s="325"/>
      <c r="R82" s="213"/>
      <c r="T82" s="329"/>
      <c r="U82" s="329"/>
      <c r="V82" s="329"/>
      <c r="W82" s="329"/>
      <c r="X82" s="214"/>
    </row>
    <row r="83" spans="1:27" ht="15" customHeight="1" x14ac:dyDescent="0.3">
      <c r="A83" s="210" t="s">
        <v>136</v>
      </c>
      <c r="N83" s="325"/>
      <c r="O83" s="325"/>
      <c r="P83" s="325"/>
      <c r="Q83" s="325"/>
      <c r="T83" s="329"/>
      <c r="U83" s="329"/>
      <c r="V83" s="329"/>
      <c r="W83" s="329"/>
      <c r="X83" s="213"/>
    </row>
    <row r="84" spans="1:27" ht="15" customHeight="1" x14ac:dyDescent="0.3">
      <c r="A84" s="210" t="s">
        <v>137</v>
      </c>
      <c r="N84" s="325"/>
      <c r="O84" s="325"/>
      <c r="P84" s="325"/>
      <c r="Q84" s="325"/>
      <c r="T84" s="329"/>
      <c r="U84" s="329"/>
      <c r="V84" s="329"/>
      <c r="W84" s="329"/>
      <c r="X84" s="213"/>
    </row>
    <row r="85" spans="1:27" ht="15" customHeight="1" x14ac:dyDescent="0.3">
      <c r="A85" s="210" t="s">
        <v>138</v>
      </c>
      <c r="N85" s="325"/>
      <c r="O85" s="325"/>
      <c r="P85" s="325"/>
      <c r="Q85" s="325"/>
      <c r="T85" s="329"/>
      <c r="U85" s="329"/>
      <c r="V85" s="329"/>
      <c r="W85" s="329"/>
      <c r="X85" s="213"/>
    </row>
    <row r="86" spans="1:27" ht="15" customHeight="1" x14ac:dyDescent="0.3">
      <c r="A86" s="215" t="s">
        <v>139</v>
      </c>
    </row>
    <row r="87" spans="1:27" ht="15" customHeight="1" x14ac:dyDescent="0.3">
      <c r="A87" s="79" t="s">
        <v>128</v>
      </c>
      <c r="B87" s="216"/>
      <c r="C87" s="85"/>
      <c r="D87" s="216"/>
      <c r="E87" s="217"/>
    </row>
    <row r="90" spans="1:27" x14ac:dyDescent="0.3">
      <c r="A90" s="218"/>
      <c r="B90" s="218"/>
      <c r="C90" s="219"/>
      <c r="D90" s="218"/>
      <c r="E90" s="220"/>
      <c r="AA90" s="60"/>
    </row>
    <row r="91" spans="1:27" x14ac:dyDescent="0.3">
      <c r="A91" s="218"/>
      <c r="B91" s="218"/>
      <c r="C91" s="219"/>
      <c r="D91" s="218"/>
      <c r="E91" s="220"/>
      <c r="AA91" s="60"/>
    </row>
    <row r="92" spans="1:27" x14ac:dyDescent="0.3">
      <c r="A92" s="218"/>
      <c r="B92" s="218"/>
      <c r="C92" s="219"/>
      <c r="D92" s="218"/>
      <c r="E92" s="220"/>
      <c r="AA92" s="60"/>
    </row>
  </sheetData>
  <mergeCells count="55">
    <mergeCell ref="AB77:AD77"/>
    <mergeCell ref="X78:AD78"/>
    <mergeCell ref="B79:C79"/>
    <mergeCell ref="T79:W79"/>
    <mergeCell ref="N80:Q85"/>
    <mergeCell ref="U80:W80"/>
    <mergeCell ref="T81:W85"/>
    <mergeCell ref="X77:AA77"/>
    <mergeCell ref="V76:W76"/>
    <mergeCell ref="A77:B77"/>
    <mergeCell ref="F77:K77"/>
    <mergeCell ref="M77:O77"/>
    <mergeCell ref="Q77:W77"/>
    <mergeCell ref="A76:B76"/>
    <mergeCell ref="F76:G76"/>
    <mergeCell ref="H76:I76"/>
    <mergeCell ref="J76:K76"/>
    <mergeCell ref="R76:S76"/>
    <mergeCell ref="T76:U76"/>
    <mergeCell ref="T74:U74"/>
    <mergeCell ref="V74:W74"/>
    <mergeCell ref="F75:G75"/>
    <mergeCell ref="H75:I75"/>
    <mergeCell ref="J75:K75"/>
    <mergeCell ref="R75:S75"/>
    <mergeCell ref="T75:U75"/>
    <mergeCell ref="V75:W75"/>
    <mergeCell ref="R74:S74"/>
    <mergeCell ref="M9:O9"/>
    <mergeCell ref="A74:B74"/>
    <mergeCell ref="F74:G74"/>
    <mergeCell ref="H74:I74"/>
    <mergeCell ref="J74:K74"/>
    <mergeCell ref="T7:U7"/>
    <mergeCell ref="V7:W7"/>
    <mergeCell ref="X7:AD7"/>
    <mergeCell ref="A8:B8"/>
    <mergeCell ref="F8:G8"/>
    <mergeCell ref="H8:I8"/>
    <mergeCell ref="J8:K8"/>
    <mergeCell ref="R8:S8"/>
    <mergeCell ref="T8:U8"/>
    <mergeCell ref="V8:W8"/>
    <mergeCell ref="A7:B7"/>
    <mergeCell ref="E7:E8"/>
    <mergeCell ref="F7:G7"/>
    <mergeCell ref="H7:I7"/>
    <mergeCell ref="J7:K7"/>
    <mergeCell ref="R7:S7"/>
    <mergeCell ref="H1:W1"/>
    <mergeCell ref="A3:W3"/>
    <mergeCell ref="A5:B5"/>
    <mergeCell ref="F5:H5"/>
    <mergeCell ref="R5:S5"/>
    <mergeCell ref="T5:U5"/>
  </mergeCells>
  <conditionalFormatting sqref="F53:F73">
    <cfRule type="cellIs" dxfId="24" priority="63" operator="lessThan">
      <formula>0.291666666666667</formula>
    </cfRule>
  </conditionalFormatting>
  <conditionalFormatting sqref="G53:G73">
    <cfRule type="cellIs" dxfId="23" priority="62" operator="greaterThan">
      <formula>0.916666666666667</formula>
    </cfRule>
  </conditionalFormatting>
  <conditionalFormatting sqref="H53:H73">
    <cfRule type="cellIs" dxfId="22" priority="61" operator="lessThan">
      <formula>0.916666666666667</formula>
    </cfRule>
  </conditionalFormatting>
  <conditionalFormatting sqref="I53:I73">
    <cfRule type="cellIs" dxfId="21" priority="60" operator="greaterThan">
      <formula>0.291666666666667</formula>
    </cfRule>
  </conditionalFormatting>
  <conditionalFormatting sqref="F25:G52">
    <cfRule type="cellIs" dxfId="20" priority="32" operator="between">
      <formula>0.291666666666667</formula>
      <formula>0.916666666666667</formula>
    </cfRule>
  </conditionalFormatting>
  <conditionalFormatting sqref="F25:F52">
    <cfRule type="cellIs" dxfId="19" priority="31" operator="between">
      <formula>0.291666666666667</formula>
      <formula>0.916666666666667</formula>
    </cfRule>
  </conditionalFormatting>
  <conditionalFormatting sqref="G25:G52">
    <cfRule type="cellIs" dxfId="18" priority="30" operator="between">
      <formula>0.291666666666667</formula>
      <formula>0.916666666666667</formula>
    </cfRule>
  </conditionalFormatting>
  <conditionalFormatting sqref="I25:I52">
    <cfRule type="cellIs" dxfId="17" priority="28" operator="between">
      <formula>0.000694444444444444</formula>
      <formula>0.291666666666667</formula>
    </cfRule>
    <cfRule type="cellIs" dxfId="16" priority="29" operator="between">
      <formula>0.916666666666667</formula>
      <formula>1.29166666666667</formula>
    </cfRule>
  </conditionalFormatting>
  <conditionalFormatting sqref="J10:K12">
    <cfRule type="cellIs" dxfId="15" priority="27" operator="between">
      <formula>0.291666666666667</formula>
      <formula>0.916666666666667</formula>
    </cfRule>
  </conditionalFormatting>
  <conditionalFormatting sqref="J10:J12">
    <cfRule type="cellIs" dxfId="14" priority="26" operator="between">
      <formula>0.291666666666667</formula>
      <formula>0.916666666666667</formula>
    </cfRule>
  </conditionalFormatting>
  <conditionalFormatting sqref="K10:K12">
    <cfRule type="cellIs" dxfId="13" priority="25" operator="between">
      <formula>0.291666666666667</formula>
      <formula>0.916666666666667</formula>
    </cfRule>
  </conditionalFormatting>
  <conditionalFormatting sqref="F13:G15 F23:G24">
    <cfRule type="cellIs" dxfId="12" priority="9" operator="between">
      <formula>0.291666666666667</formula>
      <formula>0.916666666666667</formula>
    </cfRule>
  </conditionalFormatting>
  <conditionalFormatting sqref="F13:F15 F23:F24">
    <cfRule type="cellIs" dxfId="11" priority="8" operator="between">
      <formula>0.291666666666667</formula>
      <formula>0.916666666666667</formula>
    </cfRule>
  </conditionalFormatting>
  <conditionalFormatting sqref="G13:G15 G23:G24">
    <cfRule type="cellIs" dxfId="10" priority="7" operator="between">
      <formula>0.291666666666667</formula>
      <formula>0.916666666666667</formula>
    </cfRule>
  </conditionalFormatting>
  <conditionalFormatting sqref="I10:I13 I16:I22">
    <cfRule type="cellIs" dxfId="9" priority="5" operator="between">
      <formula>0.000694444444444444</formula>
      <formula>0.291666666666667</formula>
    </cfRule>
    <cfRule type="cellIs" dxfId="8" priority="6" operator="between">
      <formula>0.916666666666667</formula>
      <formula>1.29166666666667</formula>
    </cfRule>
  </conditionalFormatting>
  <conditionalFormatting sqref="A10:B10">
    <cfRule type="expression" dxfId="7" priority="68">
      <formula>#REF!="FERIE"</formula>
    </cfRule>
  </conditionalFormatting>
  <conditionalFormatting sqref="A70:A73 A16:A51">
    <cfRule type="expression" dxfId="6" priority="69">
      <formula>#REF!="FERIE"</formula>
    </cfRule>
  </conditionalFormatting>
  <conditionalFormatting sqref="A11">
    <cfRule type="expression" dxfId="5" priority="100">
      <formula>#REF!="FERIE"</formula>
    </cfRule>
  </conditionalFormatting>
  <conditionalFormatting sqref="A12">
    <cfRule type="expression" dxfId="4" priority="101">
      <formula>#REF!="FERIE"</formula>
    </cfRule>
  </conditionalFormatting>
  <conditionalFormatting sqref="A13">
    <cfRule type="expression" dxfId="3" priority="102">
      <formula>#REF!="FERIE"</formula>
    </cfRule>
  </conditionalFormatting>
  <conditionalFormatting sqref="A14">
    <cfRule type="expression" dxfId="2" priority="104">
      <formula>#REF!="FERIE"</formula>
    </cfRule>
  </conditionalFormatting>
  <conditionalFormatting sqref="A15">
    <cfRule type="expression" dxfId="1" priority="105">
      <formula>#REF!="FERIE"</formula>
    </cfRule>
  </conditionalFormatting>
  <conditionalFormatting sqref="A16">
    <cfRule type="expression" dxfId="0" priority="106">
      <formula>#REF!="FERIE"</formula>
    </cfRule>
  </conditionalFormatting>
  <dataValidations disablePrompts="1" count="2">
    <dataValidation type="list" allowBlank="1" showInputMessage="1" showErrorMessage="1" sqref="O10:O52" xr:uid="{2FF81D47-79AF-484F-BCC6-83EF9232B6A8}">
      <formula1>$AF$10</formula1>
    </dataValidation>
    <dataValidation type="list" allowBlank="1" showInputMessage="1" showErrorMessage="1" sqref="E10:E12" xr:uid="{8492F4A1-140B-4EBA-BC38-8CF6CC439B16}">
      <formula1>véhicule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xr:uid="{21630612-EC9D-42FB-958E-A025A81BD1AB}">
          <x14:formula1>
            <xm:f>'D:\ETAT SPV\archive\[mars 2018.xlsx]Feuil1'!#REF!</xm:f>
          </x14:formula1>
          <xm:sqref>E25:E52</xm:sqref>
        </x14:dataValidation>
        <x14:dataValidation type="list" allowBlank="1" showInputMessage="1" showErrorMessage="1" xr:uid="{923DA210-3F08-4A16-BF11-ED363D3AF27F}">
          <x14:formula1>
            <xm:f>'\\sdisre.local\citrix\documents\b.cis.stsuzanne\Desktop\[spv list mois.xlsx]Feuil2'!#REF!</xm:f>
          </x14:formula1>
          <xm:sqref>E16:E22</xm:sqref>
        </x14:dataValidation>
        <x14:dataValidation type="list" allowBlank="1" showInputMessage="1" xr:uid="{B146E57D-6D07-47CD-8B94-724FA3BABBCB}">
          <x14:formula1>
            <xm:f>'\\sdisre.local\citrix\documents\b.cis.stsuzanne\Desktop\[spv list mois.xlsx]Feuil1'!#REF!</xm:f>
          </x14:formula1>
          <xm:sqref>E23:E24 E13:E15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Données</vt:lpstr>
      <vt:lpstr>Calcul indemnités mensuelles</vt:lpstr>
      <vt:lpstr>Test sur jour nuit</vt:lpstr>
      <vt:lpstr>Paramètres</vt:lpstr>
      <vt:lpstr>Jours Fériés</vt:lpstr>
      <vt:lpstr>Feuil1</vt:lpstr>
      <vt:lpstr>DebNuit</vt:lpstr>
      <vt:lpstr>FinNuit</vt:lpstr>
      <vt:lpstr>Heures</vt:lpstr>
      <vt:lpstr>JF</vt:lpstr>
      <vt:lpstr>Motifs</vt:lpstr>
      <vt:lpstr>réponses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HAFIZOU Christopher</cp:lastModifiedBy>
  <cp:lastPrinted>2018-11-08T11:33:19Z</cp:lastPrinted>
  <dcterms:created xsi:type="dcterms:W3CDTF">2015-06-05T18:19:34Z</dcterms:created>
  <dcterms:modified xsi:type="dcterms:W3CDTF">2019-06-01T09:10:15Z</dcterms:modified>
</cp:coreProperties>
</file>