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6380" windowHeight="8190" tabRatio="500"/>
  </bookViews>
  <sheets>
    <sheet name="Avril 2022" sheetId="5" r:id="rId1"/>
    <sheet name="Actions Wolf+réduc impot revenu" sheetId="9" r:id="rId2"/>
    <sheet name="Impots" sheetId="11" r:id="rId3"/>
    <sheet name="Morefunc Storage Sheet" sheetId="14" state="hidden" r:id="rId4"/>
    <sheet name="Feuil8" sheetId="15" r:id="rId5"/>
  </sheets>
  <functionGroups/>
  <definedNames>
    <definedName name="B5000000">#REF!</definedName>
    <definedName name="B50000000">#REF!</definedName>
    <definedName name="B9000000">#REF!</definedName>
    <definedName name="CoursVente">OFFSET('Actions Wolf+réduc impot revenu'!$V$41,,10,COUNTA('Actions Wolf+réduc impot revenu'!$V:$V)-COUNTA('Actions Wolf+réduc impot revenu'!$V$1:$V$40),1)</definedName>
    <definedName name="DateAttrib">OFFSET('Actions Wolf+réduc impot revenu'!$V$41,,1,COUNTA('Actions Wolf+réduc impot revenu'!$V:$V)-COUNTA('Actions Wolf+réduc impot revenu'!$V$1:$V$40),1)</definedName>
    <definedName name="DateVente">OFFSET('Actions Wolf+réduc impot revenu'!$V$41,,8,COUNTA('Actions Wolf+réduc impot revenu'!$V:$V)-COUNTA('Actions Wolf+réduc impot revenu'!$V$1:$V$40),1)</definedName>
    <definedName name="E1100000">#REF!</definedName>
    <definedName name="E1509950">#REF!</definedName>
    <definedName name="E2009950">#REF!</definedName>
    <definedName name="FraisVente">OFFSET('Actions Wolf+réduc impot revenu'!$V$41,,12,COUNTA('Actions Wolf+réduc impot revenu'!$V:$V)-COUNTA('Actions Wolf+réduc impot revenu'!$V$1:$V$40),1)</definedName>
    <definedName name="GainAcquisition">OFFSET('Actions Wolf+réduc impot revenu'!$V$41,,7,COUNTA('Actions Wolf+réduc impot revenu'!$V:$V)-COUNTA('Actions Wolf+réduc impot revenu'!$V$1:$V$40),1)</definedName>
    <definedName name="ListMois">#REF!</definedName>
    <definedName name="ListMois2">Impots!$P$27:$P$34</definedName>
    <definedName name="ListNbMois" localSheetId="0">OFFSET(Impots!$O$27,MATCH('Avril 2022'!A$13,ListNbMois2,0)-1,-1,-(MATCH('Avril 2022'!A$13,ListNbMois2,0)),1)</definedName>
    <definedName name="ListNbMois">OFFSET(Impots!$O$27,MATCH(#REF!,ListNbMois2,0)-1,-1,-(MATCH(#REF!,ListNbMois2,0)),1)</definedName>
    <definedName name="ListNbMois2">Impots!$O$28:$O$35</definedName>
    <definedName name="ListON">Impots!$Q$27:$Q$28</definedName>
    <definedName name="ListVide">Impots!$Q$29</definedName>
    <definedName name="NbTitresVendus">OFFSET('Actions Wolf+réduc impot revenu'!$V$41,,9,COUNTA('Actions Wolf+réduc impot revenu'!$V:$V)-COUNTA('Actions Wolf+réduc impot revenu'!$V$1:$V$40),1)</definedName>
    <definedName name="PlusValueTotaleVente">OFFSET('Actions Wolf+réduc impot revenu'!$V$41,,14,COUNTA('Actions Wolf+réduc impot revenu'!$V:$V)-COUNTA('Actions Wolf+réduc impot revenu'!$V$1:$V$40),1)</definedName>
    <definedName name="Ref">OFFSET('Actions Wolf+réduc impot revenu'!$V$41,,11,COUNTA('Actions Wolf+réduc impot revenu'!$V:$V)-COUNTA('Actions Wolf+réduc impot revenu'!$V$1:$V$40),1)</definedName>
    <definedName name="Tableau">OFFSET('Actions Wolf+réduc impot revenu'!$V$41,,,COUNTA('Actions Wolf+réduc impot revenu'!$V:$V)-COUNTA('Actions Wolf+réduc impot revenu'!$V$1:$V$40),21)</definedName>
    <definedName name="ValeurAbattGainAcquis">OFFSET('Actions Wolf+réduc impot revenu'!$V$41,,19,COUNTA('Actions Wolf+réduc impot revenu'!$V:$V)-COUNTA('Actions Wolf+réduc impot revenu'!$V$1:$V$40),1)</definedName>
    <definedName name="ValeurAbattGainAcquis2018">OFFSET('Actions Wolf+réduc impot revenu'!$V$41,,20,COUNTA('Actions Wolf+réduc impot revenu'!$V:$V)-COUNTA('Actions Wolf+réduc impot revenu'!$V$1:$V$40),1)</definedName>
    <definedName name="ValeurTotaleAbatt">OFFSET('Actions Wolf+réduc impot revenu'!$V$41,,17,COUNTA('Actions Wolf+réduc impot revenu'!$V:$V)-COUNTA('Actions Wolf+réduc impot revenu'!$V$1:$V$40),1)</definedName>
    <definedName name="ValeurTotalVente">OFFSET('Actions Wolf+réduc impot revenu'!$V$41,,13,COUNTA('Actions Wolf+réduc impot revenu'!$V:$V)-COUNTA('Actions Wolf+réduc impot revenu'!$V$1:$V$40),1)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L46" i="9"/>
  <c r="AL45"/>
  <c r="AL44"/>
  <c r="AG46" l="1"/>
  <c r="AC46"/>
  <c r="AP46" s="1"/>
  <c r="Y46"/>
  <c r="AK46" s="1"/>
  <c r="AO46" l="1"/>
  <c r="AG41" l="1"/>
  <c r="S26" i="5" l="1"/>
  <c r="R26"/>
  <c r="M23"/>
  <c r="L23"/>
  <c r="K23"/>
  <c r="S22"/>
  <c r="R22"/>
  <c r="L5" s="1"/>
  <c r="M22"/>
  <c r="L22"/>
  <c r="K22"/>
  <c r="M21"/>
  <c r="L21"/>
  <c r="K21"/>
  <c r="M20"/>
  <c r="L20"/>
  <c r="K20"/>
  <c r="M19"/>
  <c r="L19"/>
  <c r="K19"/>
  <c r="S18"/>
  <c r="M18"/>
  <c r="L18"/>
  <c r="K18"/>
  <c r="M17"/>
  <c r="L17"/>
  <c r="K17"/>
  <c r="M16"/>
  <c r="L16"/>
  <c r="K16"/>
  <c r="S15"/>
  <c r="S20" s="1"/>
  <c r="R15"/>
  <c r="R19" s="1"/>
  <c r="J15"/>
  <c r="R14"/>
  <c r="R12"/>
  <c r="R20" s="1"/>
  <c r="P9"/>
  <c r="P8"/>
  <c r="M5" l="1"/>
  <c r="N20"/>
  <c r="N18"/>
  <c r="N19"/>
  <c r="N21"/>
  <c r="N17"/>
  <c r="N22"/>
  <c r="M24"/>
  <c r="N23"/>
  <c r="L24"/>
  <c r="N16"/>
  <c r="S19"/>
  <c r="R18"/>
  <c r="Y33" i="9"/>
  <c r="V32"/>
  <c r="N24" i="5" l="1"/>
  <c r="AG45" i="9"/>
  <c r="M20" i="11" l="1"/>
  <c r="F20"/>
  <c r="M19"/>
  <c r="G19"/>
  <c r="F19"/>
  <c r="M18"/>
  <c r="G18"/>
  <c r="H19" s="1"/>
  <c r="N19" s="1"/>
  <c r="F18"/>
  <c r="M17"/>
  <c r="H17"/>
  <c r="H18" s="1"/>
  <c r="N18" s="1"/>
  <c r="G17"/>
  <c r="F17"/>
  <c r="N16"/>
  <c r="M16"/>
  <c r="G16"/>
  <c r="F16"/>
  <c r="P12"/>
  <c r="A12"/>
  <c r="M9"/>
  <c r="F9"/>
  <c r="M8"/>
  <c r="G8"/>
  <c r="F8"/>
  <c r="M7"/>
  <c r="G7"/>
  <c r="F7"/>
  <c r="M6"/>
  <c r="G6"/>
  <c r="F6"/>
  <c r="N5"/>
  <c r="M5"/>
  <c r="G5"/>
  <c r="H6" s="1"/>
  <c r="N6" s="1"/>
  <c r="F5"/>
  <c r="P1"/>
  <c r="A1"/>
  <c r="AC45" i="9"/>
  <c r="AP45" s="1"/>
  <c r="Y45"/>
  <c r="AK45" s="1"/>
  <c r="AC44"/>
  <c r="AP44" s="1"/>
  <c r="Y44"/>
  <c r="AC43"/>
  <c r="AP43" s="1"/>
  <c r="Y43"/>
  <c r="AC42"/>
  <c r="AP42" s="1"/>
  <c r="Y42"/>
  <c r="AK42" s="1"/>
  <c r="AL42" s="1"/>
  <c r="AK41"/>
  <c r="AL41" s="1"/>
  <c r="AC41"/>
  <c r="Y41"/>
  <c r="R17"/>
  <c r="R16"/>
  <c r="K39" i="5"/>
  <c r="M43" s="1"/>
  <c r="J16" l="1"/>
  <c r="R21"/>
  <c r="L6" s="1"/>
  <c r="AK43" i="9"/>
  <c r="AL43" s="1"/>
  <c r="AO43" s="1"/>
  <c r="S21" i="5"/>
  <c r="M6" s="1"/>
  <c r="M7" s="1"/>
  <c r="M42"/>
  <c r="AO45" i="9"/>
  <c r="N17" i="11"/>
  <c r="AO41" i="9"/>
  <c r="AP41"/>
  <c r="AO44"/>
  <c r="AK44"/>
  <c r="AO42"/>
  <c r="H7" i="11"/>
  <c r="H20"/>
  <c r="N20" s="1"/>
  <c r="AA44" i="9" l="1"/>
  <c r="AA45"/>
  <c r="AA41"/>
  <c r="AA46"/>
  <c r="AA43"/>
  <c r="AA42"/>
  <c r="AN41"/>
  <c r="AG42"/>
  <c r="AG44"/>
  <c r="AG43"/>
  <c r="R8"/>
  <c r="R9"/>
  <c r="H8" i="11"/>
  <c r="N7"/>
  <c r="AI42" i="9" l="1"/>
  <c r="AI43"/>
  <c r="AI46"/>
  <c r="AI45"/>
  <c r="AI44"/>
  <c r="AI41"/>
  <c r="H9" i="11"/>
  <c r="N9" s="1"/>
  <c r="N8"/>
  <c r="AJ46" i="9" l="1"/>
  <c r="AM46" s="1"/>
  <c r="AJ44"/>
  <c r="AM44" s="1"/>
  <c r="AJ42"/>
  <c r="AM42" s="1"/>
  <c r="AJ43"/>
  <c r="AM43" s="1"/>
  <c r="AJ45"/>
  <c r="AM45" s="1"/>
  <c r="AJ41"/>
  <c r="AM41" s="1"/>
  <c r="K6" l="1"/>
  <c r="L9" s="1"/>
  <c r="L10" l="1"/>
  <c r="L30" s="1"/>
  <c r="K7"/>
  <c r="L12" s="1"/>
  <c r="K17"/>
  <c r="L18" l="1"/>
  <c r="L22"/>
  <c r="L13"/>
  <c r="R24" i="5"/>
  <c r="R23"/>
  <c r="L20" i="9"/>
  <c r="L23"/>
  <c r="L21"/>
  <c r="L19"/>
  <c r="L7" i="5" l="1"/>
  <c r="J36" s="1"/>
  <c r="J34" s="1"/>
  <c r="Q39" s="1"/>
  <c r="Q40" s="1"/>
  <c r="K24" i="9"/>
  <c r="K25" s="1"/>
  <c r="K36" i="5" l="1"/>
  <c r="K34" s="1"/>
  <c r="Q42" s="1"/>
  <c r="Q43" s="1"/>
  <c r="S3"/>
  <c r="R13" i="9" l="1"/>
  <c r="P22" s="1"/>
  <c r="R12"/>
  <c r="P21" s="1"/>
  <c r="K35" i="5" l="1"/>
  <c r="J35"/>
  <c r="G42" l="1"/>
  <c r="G45" s="1"/>
  <c r="S1" s="1"/>
  <c r="Q36" l="1"/>
  <c r="Q34"/>
  <c r="Q37" l="1"/>
  <c r="Q35"/>
  <c r="L9" s="1"/>
  <c r="L12" l="1"/>
  <c r="M9"/>
  <c r="M12" s="1"/>
  <c r="S2" l="1"/>
  <c r="N12"/>
</calcChain>
</file>

<file path=xl/sharedStrings.xml><?xml version="1.0" encoding="utf-8"?>
<sst xmlns="http://schemas.openxmlformats.org/spreadsheetml/2006/main" count="202" uniqueCount="150">
  <si>
    <t>VIREMENT POUR PROVISIONNER</t>
  </si>
  <si>
    <t>DROITS SIMPLES</t>
  </si>
  <si>
    <t>IMPOTS</t>
  </si>
  <si>
    <t>TOTAL IMPOTS A PAYER</t>
  </si>
  <si>
    <t>Wolf</t>
  </si>
  <si>
    <t>Wolfette</t>
  </si>
  <si>
    <t>Taux Marginal d'Imposition</t>
  </si>
  <si>
    <t>BASE IMPOT</t>
  </si>
  <si>
    <t>PFU</t>
  </si>
  <si>
    <t>CSG déductibles</t>
  </si>
  <si>
    <t>TFU</t>
  </si>
  <si>
    <t>Revenus cap. imposables</t>
  </si>
  <si>
    <t>Nombre de parts ?</t>
  </si>
  <si>
    <t>BASE REAJUSTEE</t>
  </si>
  <si>
    <t>PFU ou TMI ?</t>
  </si>
  <si>
    <t>TMI</t>
  </si>
  <si>
    <t>sur  revenus</t>
  </si>
  <si>
    <t>Détails réajustement base impôts</t>
  </si>
  <si>
    <t>Total</t>
  </si>
  <si>
    <t>Impôts restant à payer</t>
  </si>
  <si>
    <t>+</t>
  </si>
  <si>
    <t>Ligne 2DC</t>
  </si>
  <si>
    <t>Mois de départ</t>
  </si>
  <si>
    <t>Ligne 2FU</t>
  </si>
  <si>
    <t>Nombre de mois ?</t>
  </si>
  <si>
    <t>Ligne 2CA</t>
  </si>
  <si>
    <t>Ligne 2TR</t>
  </si>
  <si>
    <t>Ligne 2TS</t>
  </si>
  <si>
    <t>Ligne 2GO</t>
  </si>
  <si>
    <t>Cap. ok Abat.</t>
  </si>
  <si>
    <t>Cap. no Abat.</t>
  </si>
  <si>
    <t>Ligne 2CG</t>
  </si>
  <si>
    <t>WOLF</t>
  </si>
  <si>
    <t>TOTAL</t>
  </si>
  <si>
    <t>-</t>
  </si>
  <si>
    <t>Ligne 2BH</t>
  </si>
  <si>
    <t>Ligne 3VG</t>
  </si>
  <si>
    <t>sur  impôts</t>
  </si>
  <si>
    <t>Ligne 2CK</t>
  </si>
  <si>
    <t>Plafonnement Quotient Familial</t>
  </si>
  <si>
    <t>Décote</t>
  </si>
  <si>
    <t>Impot Brut base Wolf</t>
  </si>
  <si>
    <t>Décote base Wolf</t>
  </si>
  <si>
    <t>Impot Brut base Wolfette</t>
  </si>
  <si>
    <t>Décote base Wolfette</t>
  </si>
  <si>
    <t>Nombre de parts</t>
  </si>
  <si>
    <t>Impot Brut P=2</t>
  </si>
  <si>
    <t>Décote P=2</t>
  </si>
  <si>
    <t>Montant Impôts avec plafonnement Quotient Familial</t>
  </si>
  <si>
    <t>CRDS</t>
  </si>
  <si>
    <t>Delta Impôts</t>
  </si>
  <si>
    <t>AVRIL</t>
  </si>
  <si>
    <t>MAI</t>
  </si>
  <si>
    <t>NON</t>
  </si>
  <si>
    <t>JUIN</t>
  </si>
  <si>
    <t>JUILLET</t>
  </si>
  <si>
    <t>Avril</t>
  </si>
  <si>
    <t>AOÛT</t>
  </si>
  <si>
    <t>SEPTEMBRE</t>
  </si>
  <si>
    <t>date achat fin durée détention</t>
  </si>
  <si>
    <t>ANNEE</t>
  </si>
  <si>
    <t>PLUS / MOINS VALUES</t>
  </si>
  <si>
    <r>
      <rPr>
        <b/>
        <sz val="11"/>
        <color rgb="FF000000"/>
        <rFont val="Calibri"/>
        <family val="2"/>
        <charset val="1"/>
      </rPr>
      <t xml:space="preserve">REDUCTIONS D'IMPÔTS
</t>
    </r>
    <r>
      <rPr>
        <b/>
        <sz val="11"/>
        <color rgb="FFF96363"/>
        <rFont val="Calibri"/>
        <family val="2"/>
        <charset val="1"/>
      </rPr>
      <t>Déclarer les dépenses engagées et non la réduction d'impôt</t>
    </r>
  </si>
  <si>
    <t>Date d'Attribution</t>
  </si>
  <si>
    <t>Désignation</t>
  </si>
  <si>
    <t>Montant Total</t>
  </si>
  <si>
    <t>Plafond</t>
  </si>
  <si>
    <t>Taux</t>
  </si>
  <si>
    <t>Total Plus / Moins Values Brutes</t>
  </si>
  <si>
    <t>Gain d'Acquisition</t>
  </si>
  <si>
    <t>Pertes</t>
  </si>
  <si>
    <t>Ligne 3VH</t>
  </si>
  <si>
    <t>Abattements sur Plus-Values</t>
  </si>
  <si>
    <t>Ligne 3SG</t>
  </si>
  <si>
    <t>Abattements sur Moins-Values</t>
  </si>
  <si>
    <t>Ligne 3SH</t>
  </si>
  <si>
    <t>sur impôts</t>
  </si>
  <si>
    <t>Plus Value Brute Totale</t>
  </si>
  <si>
    <t>CSG+CRDS (9.2%+0.5%)</t>
  </si>
  <si>
    <t>Prélèvement social</t>
  </si>
  <si>
    <t>Grand Total Réductions Impôts</t>
  </si>
  <si>
    <t>Solidarité autonomie</t>
  </si>
  <si>
    <t>Prélèvement de solidarité</t>
  </si>
  <si>
    <t>Taux forfaitaire unique</t>
  </si>
  <si>
    <t>TOTAL Imposition</t>
  </si>
  <si>
    <t>Somme à recouvrir</t>
  </si>
  <si>
    <t>Si pertes, celles-ci sont reportables sur les gains à venir pour les 10 prochaines années. Et s'ajouttent donc à la ligne 3VG. Mais les pertes ne se cumulent pas.</t>
  </si>
  <si>
    <t>Pertes 2014 à reporter jusqu'en 2024</t>
  </si>
  <si>
    <t>Pertes 2015 à reporter jusqu'en 2025</t>
  </si>
  <si>
    <t>Pertes 2016 à reporter jusqu'en 2026</t>
  </si>
  <si>
    <t>Société</t>
  </si>
  <si>
    <t>Cours d'Attribution</t>
  </si>
  <si>
    <t>Date d'Acquisition</t>
  </si>
  <si>
    <t>Nb Actions restantes</t>
  </si>
  <si>
    <t>Cours d'Acquisition</t>
  </si>
  <si>
    <t>Date de cession</t>
  </si>
  <si>
    <t>Nb titres vendus</t>
  </si>
  <si>
    <t>Cours de Cession</t>
  </si>
  <si>
    <t>Ref</t>
  </si>
  <si>
    <t>Frais vente</t>
  </si>
  <si>
    <t>Montant total vente (frais inclus)</t>
  </si>
  <si>
    <t>Plus-Value Totale de Cession</t>
  </si>
  <si>
    <t>Durée de détention
(en années)</t>
  </si>
  <si>
    <t>Calcul Nb titres vendus</t>
  </si>
  <si>
    <t>Valeur abattement Gain d'Acquisition
(pour durée de détention)</t>
  </si>
  <si>
    <t>Valeur abattement Gain d'Acquisition
(abattement fixe de 50%)</t>
  </si>
  <si>
    <t>OUI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</si>
  <si>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</si>
  <si>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</si>
  <si>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</si>
  <si>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</si>
  <si>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</si>
  <si>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</si>
  <si>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</si>
  <si>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</si>
  <si>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Détermination TMI</t>
  </si>
  <si>
    <t>Détermination Droits Simples</t>
  </si>
  <si>
    <t>Détermination Revenus</t>
  </si>
  <si>
    <t>Couple</t>
  </si>
  <si>
    <t>Forfait</t>
  </si>
  <si>
    <t>Min</t>
  </si>
  <si>
    <t>Max</t>
  </si>
  <si>
    <t>Coef</t>
  </si>
  <si>
    <t>Formule</t>
  </si>
  <si>
    <t>% sur impot</t>
  </si>
  <si>
    <t>(revenus*0.11)-(Nb parts*coef)</t>
  </si>
  <si>
    <t>(r*0.30)-(N*coef)</t>
  </si>
  <si>
    <t>Célib.</t>
  </si>
  <si>
    <t>(r*0.41)-(N*coef)</t>
  </si>
  <si>
    <t>(r*0.45)-(N*coef)</t>
  </si>
  <si>
    <t>Listes Mois pour Impôts restant à payer</t>
  </si>
  <si>
    <t>Liste OUI/NON</t>
  </si>
  <si>
    <t>ListNbMois</t>
  </si>
  <si>
    <t>ListNbMois2</t>
  </si>
  <si>
    <t>ListMois2</t>
  </si>
  <si>
    <t>ListON</t>
  </si>
  <si>
    <t>OCTOBRE</t>
  </si>
  <si>
    <t>NOVEMBRE</t>
  </si>
  <si>
    <t>Nb Actions Acquises</t>
  </si>
  <si>
    <r>
      <t xml:space="preserve">LISTE ACTIONS GRATUITES WOLF
</t>
    </r>
    <r>
      <rPr>
        <b/>
        <sz val="12"/>
        <color theme="0"/>
        <rFont val="Calibri"/>
        <family val="2"/>
      </rPr>
      <t xml:space="preserve">(remplir colonnes en jaune - </t>
    </r>
    <r>
      <rPr>
        <b/>
        <u/>
        <sz val="12"/>
        <color theme="1"/>
        <rFont val="Calibri"/>
        <family val="2"/>
      </rPr>
      <t>NE PAS MODIFIER LES BORDURES DU TABLEAU</t>
    </r>
    <r>
      <rPr>
        <b/>
        <sz val="12"/>
        <color theme="0"/>
        <rFont val="Calibri"/>
        <family val="2"/>
      </rPr>
      <t>)</t>
    </r>
  </si>
  <si>
    <t>VENDU</t>
  </si>
  <si>
    <t>RESTE A VENDRE</t>
  </si>
  <si>
    <t>Légende Actions Gratuites :</t>
  </si>
  <si>
    <t>Total Abattements</t>
  </si>
  <si>
    <t>Plus-Values avant Abattements</t>
  </si>
  <si>
    <t>Taux abattement Gain d'Acquisition</t>
  </si>
  <si>
    <t>Valeur Totale abattement Plus-Values</t>
  </si>
  <si>
    <t>XXX</t>
  </si>
  <si>
    <t>XXXX</t>
  </si>
  <si>
    <t>XXXXX</t>
  </si>
</sst>
</file>

<file path=xl/styles.xml><?xml version="1.0" encoding="utf-8"?>
<styleSheet xmlns="http://schemas.openxmlformats.org/spreadsheetml/2006/main">
  <numFmts count="2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.00_);_(* \(#,##0.00\);_(* \-??_);_(@_)"/>
    <numFmt numFmtId="165" formatCode="0\ %"/>
    <numFmt numFmtId="166" formatCode="_-* #,##0\ _€_-;\-* #,##0\ _€_-;_-* \-??\ _€_-;_-@_-"/>
    <numFmt numFmtId="167" formatCode="__\-* ##0\ _€_-;____________#&quot;- &quot;* ##0\ _€_-;_-* \-??\ _€_-;_-@_-"/>
    <numFmt numFmtId="168" formatCode="0.0%"/>
    <numFmt numFmtId="169" formatCode="0.00\ %"/>
    <numFmt numFmtId="170" formatCode="mmmm\ yyyy"/>
    <numFmt numFmtId="171" formatCode="* #,##0.00\ _€_-;__________\-* #,##0.00\ _€_-;_-* \-??\ _€_-;_-@_-"/>
    <numFmt numFmtId="172" formatCode="_-* #,##0\ [$€-40C]_-;\-* #,##0\ [$€-40C]_-;_-* \-??\ [$€-40C]_-;_-@_-"/>
    <numFmt numFmtId="173" formatCode="?,??0.00"/>
    <numFmt numFmtId="174" formatCode="0.000000"/>
    <numFmt numFmtId="175" formatCode="0.000"/>
    <numFmt numFmtId="176" formatCode="_-* #,##0&quot; €&quot;_-;\-* #,##0&quot; €&quot;_-;_-* \-??&quot; €&quot;_-;_-@_-"/>
    <numFmt numFmtId="177" formatCode="#,##0.00__"/>
    <numFmt numFmtId="178" formatCode="#,##0.00_ ;\-#,##0.00\ "/>
    <numFmt numFmtId="179" formatCode="_-* #,##0\ _€_-;\-* #,##0\ _€_-;_-* &quot;-&quot;??\ _€_-;_-@_-"/>
    <numFmt numFmtId="180" formatCode="* #,##0.00\ _€_-;__________\-* #,##0.00\ _€_-;_-* &quot;-&quot;??\ _€_-;_-@_-"/>
    <numFmt numFmtId="181" formatCode="_-* #,##0.00\ ___________-;\-* #,##0.00\ _€_-;_-* &quot;-&quot;??\ _€_-;_-@_-"/>
    <numFmt numFmtId="182" formatCode="_-* #,##0\ &quot;€&quot;_-;\-* #,##0\ &quot;€&quot;_-;_-* &quot;-&quot;??\ &quot;€&quot;_-;_-@_-"/>
    <numFmt numFmtId="183" formatCode="#,##0__&quot;€&quot;"/>
    <numFmt numFmtId="184" formatCode="_-* #,##0\ _€_-;____\-* #,##0\ _€_-;_-* &quot;-&quot;??\ _€_-;_-@_-"/>
    <numFmt numFmtId="185" formatCode="#,##0_ ;\-#,##0\ "/>
    <numFmt numFmtId="186" formatCode="?,??0.00__&quot;€&quot;"/>
    <numFmt numFmtId="187" formatCode="?,??0__&quot;€&quot;"/>
  </numFmts>
  <fonts count="60">
    <font>
      <sz val="11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6"/>
      <color rgb="FF00B0F0"/>
      <name val="Calibri"/>
      <family val="2"/>
      <charset val="1"/>
    </font>
    <font>
      <b/>
      <sz val="11"/>
      <color rgb="FF000000"/>
      <name val="Calibri"/>
      <family val="2"/>
      <charset val="1"/>
    </font>
    <font>
      <u/>
      <sz val="11"/>
      <color rgb="FFFF0000"/>
      <name val="Calibri"/>
      <family val="2"/>
      <charset val="1"/>
    </font>
    <font>
      <sz val="11"/>
      <name val="Calibri"/>
      <family val="2"/>
      <charset val="1"/>
    </font>
    <font>
      <b/>
      <sz val="11"/>
      <color rgb="FF00B05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sz val="11"/>
      <color rgb="FF984807"/>
      <name val="Calibri"/>
      <family val="2"/>
      <charset val="1"/>
    </font>
    <font>
      <b/>
      <u/>
      <sz val="11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1"/>
      <color rgb="FF9BBB59"/>
      <name val="Calibri"/>
      <family val="2"/>
      <charset val="1"/>
    </font>
    <font>
      <sz val="11"/>
      <color rgb="FF632523"/>
      <name val="Calibri"/>
      <family val="2"/>
      <charset val="1"/>
    </font>
    <font>
      <b/>
      <u/>
      <sz val="11"/>
      <color rgb="FFFF0000"/>
      <name val="Calibri"/>
      <family val="2"/>
      <charset val="1"/>
    </font>
    <font>
      <b/>
      <u/>
      <sz val="11"/>
      <name val="Calibri"/>
      <family val="2"/>
      <charset val="1"/>
    </font>
    <font>
      <b/>
      <sz val="11"/>
      <name val="Calibri"/>
      <family val="2"/>
      <charset val="1"/>
    </font>
    <font>
      <u/>
      <sz val="11"/>
      <color rgb="FF000000"/>
      <name val="Calibri"/>
      <family val="2"/>
      <charset val="1"/>
    </font>
    <font>
      <sz val="8.25"/>
      <color rgb="FF000000"/>
      <name val="Arial"/>
      <family val="2"/>
      <charset val="1"/>
    </font>
    <font>
      <sz val="11"/>
      <color rgb="FF8790D5"/>
      <name val="Calibri"/>
      <family val="2"/>
      <charset val="1"/>
    </font>
    <font>
      <b/>
      <sz val="11"/>
      <color rgb="FFFF33CC"/>
      <name val="Calibri"/>
      <family val="2"/>
      <charset val="1"/>
    </font>
    <font>
      <b/>
      <sz val="11"/>
      <color rgb="FF0000FF"/>
      <name val="Calibri"/>
      <family val="2"/>
      <charset val="1"/>
    </font>
    <font>
      <b/>
      <sz val="8.25"/>
      <color rgb="FF000000"/>
      <name val="Arial"/>
      <family val="2"/>
      <charset val="1"/>
    </font>
    <font>
      <b/>
      <u/>
      <sz val="8.25"/>
      <color rgb="FF000000"/>
      <name val="Arial"/>
      <family val="2"/>
      <charset val="1"/>
    </font>
    <font>
      <b/>
      <sz val="8.5"/>
      <color rgb="FF000000"/>
      <name val="Arial"/>
      <family val="2"/>
      <charset val="1"/>
    </font>
    <font>
      <b/>
      <sz val="11"/>
      <color rgb="FFF96363"/>
      <name val="Calibri"/>
      <family val="2"/>
      <charset val="1"/>
    </font>
    <font>
      <b/>
      <u/>
      <sz val="10"/>
      <color rgb="FF000000"/>
      <name val="Arial"/>
      <family val="2"/>
      <charset val="1"/>
    </font>
    <font>
      <b/>
      <sz val="11"/>
      <color rgb="FFFFFFFF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b/>
      <u/>
      <sz val="14"/>
      <color theme="3" tint="0.3999755851924192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5" tint="-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u/>
      <sz val="12"/>
      <color theme="9" tint="-0.499984740745262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8.25"/>
      <color rgb="FF000000"/>
      <name val="Arial"/>
      <family val="2"/>
    </font>
    <font>
      <b/>
      <sz val="10.5"/>
      <name val="Calibri"/>
      <family val="2"/>
    </font>
    <font>
      <b/>
      <sz val="11"/>
      <name val="Calibri"/>
      <family val="2"/>
    </font>
    <font>
      <b/>
      <sz val="10.5"/>
      <color theme="0"/>
      <name val="Calibri"/>
      <family val="2"/>
    </font>
    <font>
      <b/>
      <sz val="11"/>
      <color theme="0"/>
      <name val="Calibri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11"/>
      <color rgb="FF98069C"/>
      <name val="Calibri"/>
      <family val="2"/>
    </font>
    <font>
      <b/>
      <u/>
      <sz val="12"/>
      <color theme="0"/>
      <name val="Calibri"/>
      <family val="2"/>
    </font>
    <font>
      <b/>
      <sz val="12"/>
      <color theme="0"/>
      <name val="Calibri"/>
      <family val="2"/>
    </font>
    <font>
      <b/>
      <u/>
      <sz val="11"/>
      <color rgb="FFFF0000"/>
      <name val="Calibri"/>
      <family val="2"/>
    </font>
    <font>
      <b/>
      <u/>
      <sz val="11"/>
      <color theme="0"/>
      <name val="Calibri"/>
      <family val="2"/>
    </font>
    <font>
      <b/>
      <u/>
      <sz val="12"/>
      <color theme="1"/>
      <name val="Calibri"/>
      <family val="2"/>
    </font>
    <font>
      <b/>
      <sz val="11"/>
      <color theme="1"/>
      <name val="Calibri"/>
      <family val="2"/>
      <charset val="1"/>
    </font>
    <font>
      <b/>
      <u/>
      <sz val="11"/>
      <color rgb="FF000000"/>
      <name val="Calibri"/>
      <family val="2"/>
    </font>
  </fonts>
  <fills count="73">
    <fill>
      <patternFill patternType="none"/>
    </fill>
    <fill>
      <patternFill patternType="gray125"/>
    </fill>
    <fill>
      <patternFill patternType="solid">
        <fgColor rgb="FFCCC1DA"/>
        <bgColor rgb="FFBFBFBF"/>
      </patternFill>
    </fill>
    <fill>
      <patternFill patternType="solid">
        <fgColor rgb="FFD7E4BD"/>
        <bgColor rgb="FFD9D9D9"/>
      </patternFill>
    </fill>
    <fill>
      <patternFill patternType="solid">
        <fgColor rgb="FF00FFFF"/>
        <bgColor rgb="FF00CC99"/>
      </patternFill>
    </fill>
    <fill>
      <patternFill patternType="solid">
        <fgColor rgb="FFFFFFCC"/>
        <bgColor rgb="FFFDEADA"/>
      </patternFill>
    </fill>
    <fill>
      <patternFill patternType="solid">
        <fgColor rgb="FFFFFF00"/>
        <bgColor rgb="FFF2F573"/>
      </patternFill>
    </fill>
    <fill>
      <patternFill patternType="solid">
        <fgColor rgb="FFFAC090"/>
        <bgColor rgb="FFE6B9B8"/>
      </patternFill>
    </fill>
    <fill>
      <patternFill patternType="solid">
        <fgColor rgb="FFCCECFF"/>
        <bgColor rgb="FFDBEEF4"/>
      </patternFill>
    </fill>
    <fill>
      <patternFill patternType="solid">
        <fgColor rgb="FFB7DEE8"/>
        <bgColor rgb="FFC6D9F1"/>
      </patternFill>
    </fill>
    <fill>
      <patternFill patternType="solid">
        <fgColor rgb="FF66FF66"/>
        <bgColor rgb="FF61FB7B"/>
      </patternFill>
    </fill>
    <fill>
      <patternFill patternType="solid">
        <fgColor rgb="FFFF99FF"/>
        <bgColor rgb="FFCC99FF"/>
      </patternFill>
    </fill>
    <fill>
      <patternFill patternType="solid">
        <fgColor rgb="FF8EB4E3"/>
        <bgColor rgb="FF95B3D7"/>
      </patternFill>
    </fill>
    <fill>
      <patternFill patternType="solid">
        <fgColor rgb="FFFF3399"/>
        <bgColor rgb="FFFF33CC"/>
      </patternFill>
    </fill>
    <fill>
      <patternFill patternType="solid">
        <fgColor rgb="FFF2F573"/>
        <bgColor rgb="FFFFFF99"/>
      </patternFill>
    </fill>
    <fill>
      <patternFill patternType="solid">
        <fgColor rgb="FF0070C0"/>
        <bgColor rgb="FF4F81BD"/>
      </patternFill>
    </fill>
    <fill>
      <patternFill patternType="solid">
        <fgColor rgb="FF92D050"/>
        <bgColor rgb="FFC3D69B"/>
      </patternFill>
    </fill>
    <fill>
      <patternFill patternType="solid">
        <fgColor rgb="FFE6B9B8"/>
        <bgColor rgb="FFFAC090"/>
      </patternFill>
    </fill>
    <fill>
      <patternFill patternType="solid">
        <fgColor rgb="FFD99694"/>
        <bgColor rgb="FFB3A2C7"/>
      </patternFill>
    </fill>
    <fill>
      <patternFill patternType="solid">
        <fgColor rgb="FFB3A2C7"/>
        <bgColor rgb="FFA6A6A6"/>
      </patternFill>
    </fill>
    <fill>
      <patternFill patternType="solid">
        <fgColor rgb="FFFF0000"/>
        <bgColor rgb="FFFF00C0"/>
      </patternFill>
    </fill>
    <fill>
      <patternFill patternType="solid">
        <fgColor rgb="FF00B0F0"/>
        <bgColor rgb="FF00CC99"/>
      </patternFill>
    </fill>
    <fill>
      <patternFill patternType="solid">
        <fgColor rgb="FFFFC000"/>
        <bgColor rgb="FFFF9934"/>
      </patternFill>
    </fill>
    <fill>
      <patternFill patternType="solid">
        <fgColor rgb="FFFF33CC"/>
        <bgColor rgb="FFFF3399"/>
      </patternFill>
    </fill>
    <fill>
      <patternFill patternType="solid">
        <fgColor rgb="FFEA6B0C"/>
        <bgColor rgb="FFFF6600"/>
      </patternFill>
    </fill>
    <fill>
      <patternFill patternType="solid">
        <fgColor rgb="FF00B050"/>
        <bgColor rgb="FF00CC99"/>
      </patternFill>
    </fill>
    <fill>
      <patternFill patternType="solid">
        <fgColor rgb="FF96E2C9"/>
        <bgColor rgb="FF93CDDD"/>
      </patternFill>
    </fill>
    <fill>
      <patternFill patternType="solid">
        <fgColor rgb="FF93CDDD"/>
        <bgColor rgb="FF96E2C9"/>
      </patternFill>
    </fill>
    <fill>
      <patternFill patternType="solid">
        <fgColor rgb="FFFDEADA"/>
        <bgColor rgb="FFFFFFCC"/>
      </patternFill>
    </fill>
    <fill>
      <patternFill patternType="solid">
        <fgColor rgb="FF95B3D7"/>
        <bgColor rgb="FF8EB4E3"/>
      </patternFill>
    </fill>
    <fill>
      <patternFill patternType="solid">
        <fgColor rgb="FFCC99FF"/>
        <bgColor rgb="FFB3A2C7"/>
      </patternFill>
    </fill>
    <fill>
      <patternFill patternType="solid">
        <fgColor rgb="FFFCD5B5"/>
        <bgColor rgb="FFFDEADA"/>
      </patternFill>
    </fill>
    <fill>
      <patternFill patternType="solid">
        <fgColor rgb="FF99FF99"/>
        <bgColor rgb="FF96E2C9"/>
      </patternFill>
    </fill>
    <fill>
      <patternFill patternType="solid">
        <fgColor rgb="FFC6D9F1"/>
        <bgColor rgb="FFB7DEE8"/>
      </patternFill>
    </fill>
    <fill>
      <patternFill patternType="solid">
        <fgColor rgb="FFC4BD97"/>
        <bgColor rgb="FFBFBFBF"/>
      </patternFill>
    </fill>
    <fill>
      <patternFill patternType="solid">
        <fgColor rgb="FF7030A0"/>
        <bgColor rgb="FF8A350E"/>
      </patternFill>
    </fill>
    <fill>
      <patternFill patternType="solid">
        <fgColor rgb="FF0000FF"/>
        <bgColor rgb="FF7030A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765FA"/>
        <bgColor indexed="64"/>
      </patternFill>
    </fill>
    <fill>
      <patternFill patternType="solid">
        <fgColor rgb="FF61FB7B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96E2C9"/>
        <bgColor indexed="64"/>
      </patternFill>
    </fill>
    <fill>
      <patternFill patternType="solid">
        <fgColor rgb="FFC84FD1"/>
        <bgColor indexed="64"/>
      </patternFill>
    </fill>
    <fill>
      <patternFill patternType="solid">
        <fgColor rgb="FFF33FF7"/>
        <bgColor indexed="64"/>
      </patternFill>
    </fill>
    <fill>
      <patternFill patternType="solid">
        <fgColor theme="6" tint="0.59999389629810485"/>
        <bgColor rgb="FF7030A0"/>
      </patternFill>
    </fill>
    <fill>
      <patternFill patternType="solid">
        <fgColor theme="9" tint="0.59999389629810485"/>
        <bgColor rgb="FF7030A0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rgb="FF7030A0"/>
      </patternFill>
    </fill>
    <fill>
      <patternFill patternType="solid">
        <fgColor rgb="FF20E850"/>
        <bgColor indexed="64"/>
      </patternFill>
    </fill>
  </fills>
  <borders count="5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rgb="FFFF993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rgb="FFFF9934"/>
      </left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rgb="FFFF9934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9934"/>
      </right>
      <top style="medium">
        <color auto="1"/>
      </top>
      <bottom/>
      <diagonal/>
    </border>
    <border>
      <left style="thin">
        <color auto="1"/>
      </left>
      <right style="thick">
        <color rgb="FFFF9934"/>
      </right>
      <top/>
      <bottom/>
      <diagonal/>
    </border>
    <border>
      <left style="thin">
        <color auto="1"/>
      </left>
      <right style="thick">
        <color rgb="FFFF9934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</cellStyleXfs>
  <cellXfs count="647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43" fontId="3" fillId="2" borderId="0" xfId="1" applyFont="1" applyFill="1" applyBorder="1" applyAlignment="1" applyProtection="1">
      <alignment vertical="center"/>
    </xf>
    <xf numFmtId="0" fontId="4" fillId="0" borderId="0" xfId="0" applyFont="1" applyAlignment="1">
      <alignment vertical="center"/>
    </xf>
    <xf numFmtId="0" fontId="3" fillId="3" borderId="0" xfId="0" applyFont="1" applyFill="1" applyAlignment="1"/>
    <xf numFmtId="0" fontId="0" fillId="3" borderId="0" xfId="0" applyFill="1"/>
    <xf numFmtId="43" fontId="3" fillId="3" borderId="0" xfId="1" applyFont="1" applyFill="1" applyBorder="1" applyAlignment="1" applyProtection="1">
      <alignment vertical="center"/>
    </xf>
    <xf numFmtId="0" fontId="3" fillId="4" borderId="0" xfId="0" applyFont="1" applyFill="1"/>
    <xf numFmtId="9" fontId="3" fillId="4" borderId="0" xfId="3" applyFont="1" applyFill="1" applyBorder="1" applyAlignment="1" applyProtection="1">
      <alignment horizontal="center" vertical="center"/>
    </xf>
    <xf numFmtId="0" fontId="5" fillId="0" borderId="0" xfId="0" applyFont="1"/>
    <xf numFmtId="166" fontId="0" fillId="0" borderId="0" xfId="1" applyNumberFormat="1" applyFont="1" applyBorder="1" applyAlignment="1" applyProtection="1">
      <alignment horizontal="center"/>
    </xf>
    <xf numFmtId="166" fontId="0" fillId="0" borderId="0" xfId="1" applyNumberFormat="1" applyFont="1" applyBorder="1" applyAlignment="1" applyProtection="1"/>
    <xf numFmtId="9" fontId="3" fillId="5" borderId="0" xfId="3" applyFont="1" applyFill="1" applyBorder="1" applyAlignment="1" applyProtection="1">
      <alignment horizontal="center" vertical="center"/>
    </xf>
    <xf numFmtId="0" fontId="0" fillId="6" borderId="0" xfId="0" applyFill="1"/>
    <xf numFmtId="166" fontId="5" fillId="0" borderId="0" xfId="0" applyNumberFormat="1" applyFont="1"/>
    <xf numFmtId="0" fontId="0" fillId="0" borderId="0" xfId="0" applyFont="1"/>
    <xf numFmtId="167" fontId="0" fillId="7" borderId="0" xfId="1" applyNumberFormat="1" applyFont="1" applyFill="1" applyBorder="1" applyAlignment="1" applyProtection="1">
      <alignment horizontal="center"/>
    </xf>
    <xf numFmtId="168" fontId="3" fillId="8" borderId="0" xfId="3" applyNumberFormat="1" applyFont="1" applyFill="1" applyBorder="1" applyAlignment="1" applyProtection="1">
      <alignment horizontal="center" vertical="center"/>
    </xf>
    <xf numFmtId="166" fontId="0" fillId="9" borderId="0" xfId="1" applyNumberFormat="1" applyFont="1" applyFill="1" applyBorder="1" applyAlignment="1" applyProtection="1">
      <alignment horizontal="center"/>
    </xf>
    <xf numFmtId="0" fontId="3" fillId="10" borderId="0" xfId="0" applyFont="1" applyFill="1" applyAlignment="1">
      <alignment horizontal="center" vertical="center"/>
    </xf>
    <xf numFmtId="0" fontId="6" fillId="6" borderId="0" xfId="0" applyFont="1" applyFill="1"/>
    <xf numFmtId="166" fontId="3" fillId="0" borderId="0" xfId="1" applyNumberFormat="1" applyFont="1" applyBorder="1" applyAlignment="1" applyProtection="1">
      <alignment horizontal="center"/>
    </xf>
    <xf numFmtId="166" fontId="3" fillId="0" borderId="0" xfId="1" applyNumberFormat="1" applyFont="1" applyBorder="1" applyAlignment="1" applyProtection="1"/>
    <xf numFmtId="0" fontId="3" fillId="11" borderId="0" xfId="0" applyFont="1" applyFill="1" applyAlignment="1">
      <alignment horizontal="center"/>
    </xf>
    <xf numFmtId="0" fontId="7" fillId="6" borderId="0" xfId="0" applyFont="1" applyFill="1"/>
    <xf numFmtId="0" fontId="8" fillId="0" borderId="0" xfId="0" applyFont="1" applyAlignment="1">
      <alignment horizontal="right" vertical="center" textRotation="90"/>
    </xf>
    <xf numFmtId="169" fontId="0" fillId="7" borderId="0" xfId="0" applyNumberFormat="1" applyFill="1" applyAlignment="1">
      <alignment horizontal="center" vertical="center"/>
    </xf>
    <xf numFmtId="0" fontId="3" fillId="12" borderId="0" xfId="0" applyFont="1" applyFill="1" applyAlignment="1">
      <alignment vertical="center"/>
    </xf>
    <xf numFmtId="43" fontId="3" fillId="12" borderId="0" xfId="1" applyFont="1" applyFill="1" applyBorder="1" applyAlignment="1" applyProtection="1"/>
    <xf numFmtId="43" fontId="3" fillId="13" borderId="0" xfId="1" applyFont="1" applyFill="1" applyBorder="1" applyAlignment="1" applyProtection="1">
      <alignment vertical="center"/>
    </xf>
    <xf numFmtId="166" fontId="0" fillId="0" borderId="0" xfId="3" applyNumberFormat="1" applyFont="1" applyBorder="1" applyAlignment="1" applyProtection="1"/>
    <xf numFmtId="0" fontId="10" fillId="0" borderId="0" xfId="0" applyFont="1"/>
    <xf numFmtId="0" fontId="10" fillId="0" borderId="0" xfId="0" applyFont="1" applyAlignment="1">
      <alignment vertical="center"/>
    </xf>
    <xf numFmtId="2" fontId="5" fillId="0" borderId="0" xfId="0" applyNumberFormat="1" applyFont="1"/>
    <xf numFmtId="0" fontId="1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164" fontId="5" fillId="0" borderId="0" xfId="0" applyNumberFormat="1" applyFont="1"/>
    <xf numFmtId="2" fontId="3" fillId="14" borderId="0" xfId="0" applyNumberFormat="1" applyFont="1" applyFill="1" applyAlignment="1">
      <alignment horizontal="center" vertical="center"/>
    </xf>
    <xf numFmtId="4" fontId="3" fillId="14" borderId="0" xfId="1" applyNumberFormat="1" applyFont="1" applyFill="1" applyBorder="1" applyAlignment="1" applyProtection="1">
      <alignment horizontal="center" vertical="center"/>
    </xf>
    <xf numFmtId="0" fontId="3" fillId="9" borderId="0" xfId="0" applyFont="1" applyFill="1" applyAlignment="1">
      <alignment horizontal="center" vertical="center"/>
    </xf>
    <xf numFmtId="166" fontId="0" fillId="9" borderId="0" xfId="1" applyNumberFormat="1" applyFont="1" applyFill="1" applyBorder="1" applyAlignment="1" applyProtection="1">
      <alignment horizontal="center" vertical="center"/>
    </xf>
    <xf numFmtId="0" fontId="3" fillId="15" borderId="0" xfId="0" applyFont="1" applyFill="1"/>
    <xf numFmtId="43" fontId="3" fillId="15" borderId="0" xfId="1" applyFont="1" applyFill="1" applyBorder="1" applyAlignment="1" applyProtection="1"/>
    <xf numFmtId="43" fontId="0" fillId="0" borderId="0" xfId="1" applyFont="1" applyBorder="1" applyAlignment="1" applyProtection="1"/>
    <xf numFmtId="1" fontId="3" fillId="14" borderId="0" xfId="0" applyNumberFormat="1" applyFont="1" applyFill="1" applyAlignment="1">
      <alignment horizontal="center" vertical="center"/>
    </xf>
    <xf numFmtId="3" fontId="0" fillId="14" borderId="0" xfId="1" applyNumberFormat="1" applyFont="1" applyFill="1" applyBorder="1" applyAlignment="1" applyProtection="1">
      <alignment horizontal="center" vertical="center"/>
    </xf>
    <xf numFmtId="0" fontId="3" fillId="16" borderId="0" xfId="0" applyFont="1" applyFill="1"/>
    <xf numFmtId="43" fontId="0" fillId="16" borderId="0" xfId="1" applyFont="1" applyFill="1" applyBorder="1" applyAlignment="1" applyProtection="1"/>
    <xf numFmtId="0" fontId="1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10" borderId="0" xfId="0" applyFont="1" applyFill="1"/>
    <xf numFmtId="43" fontId="0" fillId="10" borderId="0" xfId="1" applyFont="1" applyFill="1" applyBorder="1" applyAlignment="1" applyProtection="1"/>
    <xf numFmtId="170" fontId="13" fillId="18" borderId="0" xfId="0" applyNumberFormat="1" applyFont="1" applyFill="1" applyAlignment="1">
      <alignment horizontal="left"/>
    </xf>
    <xf numFmtId="2" fontId="0" fillId="18" borderId="0" xfId="0" applyNumberFormat="1" applyFill="1" applyAlignment="1">
      <alignment horizontal="center" vertical="center"/>
    </xf>
    <xf numFmtId="4" fontId="0" fillId="18" borderId="0" xfId="1" applyNumberFormat="1" applyFont="1" applyFill="1" applyBorder="1" applyAlignment="1" applyProtection="1">
      <alignment horizontal="center" vertical="center"/>
    </xf>
    <xf numFmtId="43" fontId="0" fillId="6" borderId="0" xfId="1" applyFont="1" applyFill="1" applyBorder="1" applyAlignment="1" applyProtection="1"/>
    <xf numFmtId="164" fontId="5" fillId="0" borderId="0" xfId="3" applyNumberFormat="1" applyFont="1" applyBorder="1" applyAlignment="1" applyProtection="1"/>
    <xf numFmtId="166" fontId="5" fillId="0" borderId="0" xfId="3" applyNumberFormat="1" applyFont="1" applyBorder="1" applyAlignment="1" applyProtection="1"/>
    <xf numFmtId="0" fontId="14" fillId="0" borderId="0" xfId="0" applyFont="1"/>
    <xf numFmtId="0" fontId="3" fillId="19" borderId="0" xfId="0" applyFont="1" applyFill="1"/>
    <xf numFmtId="166" fontId="0" fillId="19" borderId="0" xfId="1" applyNumberFormat="1" applyFont="1" applyFill="1" applyBorder="1" applyAlignment="1" applyProtection="1"/>
    <xf numFmtId="168" fontId="0" fillId="19" borderId="0" xfId="3" applyNumberFormat="1" applyFont="1" applyFill="1" applyBorder="1" applyAlignment="1" applyProtection="1"/>
    <xf numFmtId="168" fontId="0" fillId="0" borderId="0" xfId="3" applyNumberFormat="1" applyFont="1" applyBorder="1" applyAlignment="1" applyProtection="1"/>
    <xf numFmtId="0" fontId="9" fillId="9" borderId="0" xfId="0" applyFont="1" applyFill="1" applyAlignment="1">
      <alignment horizontal="center" vertical="center"/>
    </xf>
    <xf numFmtId="166" fontId="3" fillId="9" borderId="0" xfId="1" applyNumberFormat="1" applyFont="1" applyFill="1" applyBorder="1" applyAlignment="1" applyProtection="1">
      <alignment horizontal="center" vertical="center"/>
    </xf>
    <xf numFmtId="0" fontId="11" fillId="7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166" fontId="3" fillId="7" borderId="0" xfId="1" applyNumberFormat="1" applyFont="1" applyFill="1" applyBorder="1" applyAlignment="1" applyProtection="1">
      <alignment horizontal="center" vertical="center"/>
    </xf>
    <xf numFmtId="0" fontId="11" fillId="12" borderId="0" xfId="0" applyFont="1" applyFill="1" applyAlignment="1">
      <alignment horizontal="center" vertical="center"/>
    </xf>
    <xf numFmtId="0" fontId="3" fillId="12" borderId="0" xfId="0" applyFont="1" applyFill="1" applyAlignment="1">
      <alignment horizontal="center" vertical="center"/>
    </xf>
    <xf numFmtId="166" fontId="3" fillId="12" borderId="0" xfId="1" applyNumberFormat="1" applyFont="1" applyFill="1" applyBorder="1" applyAlignment="1" applyProtection="1">
      <alignment horizontal="center" vertical="center"/>
    </xf>
    <xf numFmtId="0" fontId="15" fillId="20" borderId="0" xfId="0" applyFont="1" applyFill="1" applyAlignment="1">
      <alignment horizontal="center" vertical="center"/>
    </xf>
    <xf numFmtId="2" fontId="15" fillId="20" borderId="0" xfId="0" applyNumberFormat="1" applyFont="1" applyFill="1" applyAlignment="1">
      <alignment horizontal="center" vertical="center"/>
    </xf>
    <xf numFmtId="2" fontId="15" fillId="0" borderId="0" xfId="0" applyNumberFormat="1" applyFont="1" applyAlignment="1">
      <alignment horizontal="center" vertical="center"/>
    </xf>
    <xf numFmtId="0" fontId="3" fillId="21" borderId="0" xfId="0" applyFont="1" applyFill="1"/>
    <xf numFmtId="166" fontId="0" fillId="21" borderId="0" xfId="1" applyNumberFormat="1" applyFont="1" applyFill="1" applyBorder="1" applyAlignment="1" applyProtection="1"/>
    <xf numFmtId="168" fontId="0" fillId="21" borderId="0" xfId="3" applyNumberFormat="1" applyFont="1" applyFill="1" applyBorder="1" applyAlignment="1" applyProtection="1"/>
    <xf numFmtId="2" fontId="16" fillId="20" borderId="0" xfId="0" applyNumberFormat="1" applyFont="1" applyFill="1"/>
    <xf numFmtId="2" fontId="16" fillId="0" borderId="0" xfId="0" applyNumberFormat="1" applyFont="1"/>
    <xf numFmtId="0" fontId="17" fillId="18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166" fontId="3" fillId="0" borderId="0" xfId="1" applyNumberFormat="1" applyFont="1" applyBorder="1" applyAlignment="1" applyProtection="1">
      <alignment horizontal="center" vertical="center"/>
    </xf>
    <xf numFmtId="171" fontId="0" fillId="6" borderId="0" xfId="1" applyNumberFormat="1" applyFont="1" applyFill="1" applyBorder="1" applyAlignment="1" applyProtection="1"/>
    <xf numFmtId="166" fontId="11" fillId="22" borderId="0" xfId="1" applyNumberFormat="1" applyFont="1" applyFill="1" applyBorder="1" applyAlignment="1" applyProtection="1">
      <alignment horizontal="center" vertical="center"/>
    </xf>
    <xf numFmtId="0" fontId="3" fillId="22" borderId="0" xfId="0" applyFont="1" applyFill="1" applyAlignment="1">
      <alignment horizontal="center" vertical="center"/>
    </xf>
    <xf numFmtId="166" fontId="3" fillId="22" borderId="0" xfId="1" applyNumberFormat="1" applyFont="1" applyFill="1" applyBorder="1" applyAlignment="1" applyProtection="1">
      <alignment horizontal="center" vertical="center"/>
    </xf>
    <xf numFmtId="0" fontId="9" fillId="24" borderId="0" xfId="0" applyFont="1" applyFill="1"/>
    <xf numFmtId="0" fontId="3" fillId="25" borderId="0" xfId="0" applyFont="1" applyFill="1"/>
    <xf numFmtId="166" fontId="3" fillId="25" borderId="0" xfId="0" applyNumberFormat="1" applyFont="1" applyFill="1"/>
    <xf numFmtId="168" fontId="3" fillId="25" borderId="0" xfId="3" applyNumberFormat="1" applyFont="1" applyFill="1" applyBorder="1" applyAlignment="1" applyProtection="1">
      <alignment vertical="center"/>
    </xf>
    <xf numFmtId="0" fontId="3" fillId="24" borderId="0" xfId="0" applyFont="1" applyFill="1"/>
    <xf numFmtId="0" fontId="0" fillId="24" borderId="0" xfId="0" applyFill="1"/>
    <xf numFmtId="2" fontId="3" fillId="24" borderId="0" xfId="0" applyNumberFormat="1" applyFont="1" applyFill="1" applyAlignment="1"/>
    <xf numFmtId="166" fontId="0" fillId="16" borderId="0" xfId="1" applyNumberFormat="1" applyFont="1" applyFill="1" applyBorder="1" applyAlignment="1" applyProtection="1">
      <alignment vertical="center"/>
    </xf>
    <xf numFmtId="14" fontId="9" fillId="0" borderId="0" xfId="0" applyNumberFormat="1" applyFont="1" applyAlignment="1">
      <alignment vertical="center"/>
    </xf>
    <xf numFmtId="0" fontId="3" fillId="23" borderId="0" xfId="0" applyFont="1" applyFill="1" applyAlignment="1">
      <alignment horizontal="center" vertical="center"/>
    </xf>
    <xf numFmtId="166" fontId="3" fillId="16" borderId="0" xfId="1" applyNumberFormat="1" applyFont="1" applyFill="1" applyBorder="1" applyAlignment="1" applyProtection="1">
      <alignment vertical="center"/>
    </xf>
    <xf numFmtId="2" fontId="0" fillId="0" borderId="0" xfId="0" applyNumberFormat="1"/>
    <xf numFmtId="164" fontId="0" fillId="0" borderId="0" xfId="0" applyNumberFormat="1"/>
    <xf numFmtId="0" fontId="3" fillId="26" borderId="1" xfId="0" applyFont="1" applyFill="1" applyBorder="1" applyAlignment="1">
      <alignment vertical="center"/>
    </xf>
    <xf numFmtId="0" fontId="3" fillId="26" borderId="3" xfId="0" applyFont="1" applyFill="1" applyBorder="1" applyAlignment="1">
      <alignment vertical="center"/>
    </xf>
    <xf numFmtId="0" fontId="3" fillId="28" borderId="3" xfId="0" applyFont="1" applyFill="1" applyBorder="1" applyAlignment="1">
      <alignment vertical="center"/>
    </xf>
    <xf numFmtId="44" fontId="3" fillId="28" borderId="4" xfId="2" applyFont="1" applyFill="1" applyBorder="1" applyAlignment="1" applyProtection="1">
      <alignment vertical="center"/>
    </xf>
    <xf numFmtId="0" fontId="3" fillId="29" borderId="3" xfId="0" applyFont="1" applyFill="1" applyBorder="1" applyAlignment="1">
      <alignment vertical="center"/>
    </xf>
    <xf numFmtId="44" fontId="3" fillId="29" borderId="4" xfId="2" applyFont="1" applyFill="1" applyBorder="1" applyAlignment="1" applyProtection="1">
      <alignment vertical="center"/>
    </xf>
    <xf numFmtId="166" fontId="0" fillId="0" borderId="0" xfId="0" applyNumberFormat="1"/>
    <xf numFmtId="0" fontId="9" fillId="0" borderId="0" xfId="0" applyFont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3" fillId="26" borderId="5" xfId="0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/>
    <xf numFmtId="169" fontId="3" fillId="0" borderId="0" xfId="3" applyNumberFormat="1" applyFont="1" applyBorder="1" applyAlignment="1" applyProtection="1"/>
    <xf numFmtId="172" fontId="0" fillId="0" borderId="0" xfId="0" applyNumberFormat="1"/>
    <xf numFmtId="0" fontId="3" fillId="0" borderId="0" xfId="0" applyFont="1" applyAlignment="1">
      <alignment vertical="center" wrapText="1"/>
    </xf>
    <xf numFmtId="14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4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4" fontId="0" fillId="0" borderId="0" xfId="0" applyNumberFormat="1"/>
    <xf numFmtId="43" fontId="3" fillId="0" borderId="0" xfId="1" applyFont="1" applyBorder="1" applyAlignment="1" applyProtection="1"/>
    <xf numFmtId="0" fontId="0" fillId="0" borderId="0" xfId="0" applyAlignment="1">
      <alignment horizontal="center"/>
    </xf>
    <xf numFmtId="164" fontId="24" fillId="7" borderId="0" xfId="0" applyNumberFormat="1" applyFont="1" applyFill="1" applyAlignment="1">
      <alignment horizontal="center" vertical="center" wrapText="1"/>
    </xf>
    <xf numFmtId="164" fontId="24" fillId="27" borderId="0" xfId="0" applyNumberFormat="1" applyFont="1" applyFill="1" applyAlignment="1">
      <alignment horizontal="center" vertical="center" wrapText="1"/>
    </xf>
    <xf numFmtId="0" fontId="0" fillId="0" borderId="0" xfId="0"/>
    <xf numFmtId="14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74" fontId="0" fillId="0" borderId="0" xfId="0" applyNumberFormat="1"/>
    <xf numFmtId="14" fontId="3" fillId="33" borderId="11" xfId="0" applyNumberFormat="1" applyFont="1" applyFill="1" applyBorder="1" applyAlignment="1">
      <alignment horizontal="center" vertical="center"/>
    </xf>
    <xf numFmtId="14" fontId="3" fillId="33" borderId="0" xfId="0" applyNumberFormat="1" applyFont="1" applyFill="1" applyBorder="1" applyAlignment="1">
      <alignment horizontal="center" vertical="center"/>
    </xf>
    <xf numFmtId="0" fontId="3" fillId="33" borderId="11" xfId="0" applyFont="1" applyFill="1" applyBorder="1"/>
    <xf numFmtId="0" fontId="0" fillId="0" borderId="0" xfId="0" applyAlignment="1">
      <alignment horizontal="center" vertical="center"/>
    </xf>
    <xf numFmtId="176" fontId="0" fillId="0" borderId="0" xfId="2" applyNumberFormat="1" applyFont="1" applyBorder="1" applyAlignment="1" applyProtection="1"/>
    <xf numFmtId="176" fontId="27" fillId="36" borderId="19" xfId="2" applyNumberFormat="1" applyFont="1" applyFill="1" applyBorder="1" applyAlignment="1" applyProtection="1">
      <alignment horizontal="center" vertical="center"/>
    </xf>
    <xf numFmtId="9" fontId="27" fillId="36" borderId="20" xfId="3" applyFont="1" applyFill="1" applyBorder="1" applyAlignment="1" applyProtection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65" fontId="3" fillId="0" borderId="22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65" fontId="3" fillId="0" borderId="15" xfId="0" applyNumberFormat="1" applyFont="1" applyBorder="1" applyAlignment="1">
      <alignment horizontal="center" vertical="center"/>
    </xf>
    <xf numFmtId="0" fontId="0" fillId="0" borderId="18" xfId="0" applyBorder="1"/>
    <xf numFmtId="176" fontId="0" fillId="0" borderId="18" xfId="2" applyNumberFormat="1" applyFont="1" applyBorder="1" applyAlignment="1" applyProtection="1"/>
    <xf numFmtId="176" fontId="0" fillId="0" borderId="23" xfId="2" applyNumberFormat="1" applyFont="1" applyBorder="1" applyAlignment="1" applyProtection="1"/>
    <xf numFmtId="176" fontId="0" fillId="0" borderId="24" xfId="2" applyNumberFormat="1" applyFont="1" applyBorder="1" applyAlignment="1" applyProtection="1"/>
    <xf numFmtId="0" fontId="0" fillId="0" borderId="16" xfId="0" applyBorder="1"/>
    <xf numFmtId="0" fontId="7" fillId="0" borderId="0" xfId="0" applyFont="1" applyAlignment="1">
      <alignment horizontal="left"/>
    </xf>
    <xf numFmtId="178" fontId="0" fillId="0" borderId="0" xfId="1" applyNumberFormat="1" applyFont="1" applyBorder="1" applyAlignment="1" applyProtection="1"/>
    <xf numFmtId="9" fontId="0" fillId="0" borderId="0" xfId="3" applyFont="1" applyBorder="1" applyAlignment="1" applyProtection="1"/>
    <xf numFmtId="175" fontId="0" fillId="0" borderId="0" xfId="0" applyNumberFormat="1" applyBorder="1" applyAlignment="1">
      <alignment vertical="center"/>
    </xf>
    <xf numFmtId="0" fontId="0" fillId="0" borderId="0" xfId="0" applyBorder="1"/>
    <xf numFmtId="43" fontId="5" fillId="0" borderId="0" xfId="1" applyFont="1" applyBorder="1" applyAlignment="1" applyProtection="1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0" fontId="3" fillId="0" borderId="0" xfId="0" applyFont="1" applyAlignment="1"/>
    <xf numFmtId="0" fontId="0" fillId="0" borderId="37" xfId="0" applyBorder="1"/>
    <xf numFmtId="0" fontId="0" fillId="0" borderId="38" xfId="0" applyBorder="1"/>
    <xf numFmtId="0" fontId="0" fillId="0" borderId="39" xfId="0" applyBorder="1" applyAlignment="1">
      <alignment horizontal="center" vertical="center"/>
    </xf>
    <xf numFmtId="0" fontId="0" fillId="0" borderId="4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/>
    <xf numFmtId="0" fontId="29" fillId="0" borderId="0" xfId="0" applyFont="1"/>
    <xf numFmtId="179" fontId="0" fillId="0" borderId="0" xfId="1" applyNumberFormat="1" applyFont="1"/>
    <xf numFmtId="43" fontId="0" fillId="0" borderId="0" xfId="1" applyNumberFormat="1" applyFont="1"/>
    <xf numFmtId="10" fontId="0" fillId="0" borderId="0" xfId="0" applyNumberFormat="1"/>
    <xf numFmtId="43" fontId="0" fillId="0" borderId="0" xfId="0" applyNumberFormat="1"/>
    <xf numFmtId="0" fontId="0" fillId="37" borderId="0" xfId="0" applyFill="1"/>
    <xf numFmtId="179" fontId="0" fillId="0" borderId="0" xfId="0" applyNumberFormat="1"/>
    <xf numFmtId="170" fontId="34" fillId="0" borderId="0" xfId="0" applyNumberFormat="1" applyFont="1" applyFill="1" applyBorder="1" applyAlignment="1">
      <alignment horizontal="left"/>
    </xf>
    <xf numFmtId="43" fontId="34" fillId="0" borderId="0" xfId="1" applyNumberFormat="1" applyFont="1"/>
    <xf numFmtId="0" fontId="0" fillId="0" borderId="36" xfId="0" applyBorder="1"/>
    <xf numFmtId="0" fontId="29" fillId="0" borderId="25" xfId="0" applyFont="1" applyBorder="1"/>
    <xf numFmtId="0" fontId="29" fillId="0" borderId="23" xfId="0" applyFont="1" applyBorder="1"/>
    <xf numFmtId="0" fontId="29" fillId="0" borderId="26" xfId="0" applyFont="1" applyBorder="1" applyAlignment="1">
      <alignment horizontal="center"/>
    </xf>
    <xf numFmtId="0" fontId="29" fillId="0" borderId="35" xfId="0" applyFont="1" applyBorder="1" applyAlignment="1">
      <alignment horizontal="center"/>
    </xf>
    <xf numFmtId="0" fontId="0" fillId="0" borderId="3" xfId="0" applyBorder="1"/>
    <xf numFmtId="0" fontId="0" fillId="0" borderId="40" xfId="0" applyBorder="1"/>
    <xf numFmtId="44" fontId="0" fillId="0" borderId="4" xfId="2" applyNumberFormat="1" applyFont="1" applyBorder="1"/>
    <xf numFmtId="0" fontId="0" fillId="39" borderId="42" xfId="0" applyFill="1" applyBorder="1"/>
    <xf numFmtId="0" fontId="0" fillId="0" borderId="39" xfId="0" applyBorder="1"/>
    <xf numFmtId="0" fontId="0" fillId="0" borderId="9" xfId="0" applyBorder="1" applyAlignment="1">
      <alignment horizontal="center"/>
    </xf>
    <xf numFmtId="0" fontId="0" fillId="0" borderId="5" xfId="0" applyBorder="1"/>
    <xf numFmtId="0" fontId="0" fillId="0" borderId="33" xfId="0" applyBorder="1"/>
    <xf numFmtId="44" fontId="0" fillId="0" borderId="6" xfId="2" applyNumberFormat="1" applyFont="1" applyBorder="1"/>
    <xf numFmtId="0" fontId="0" fillId="0" borderId="4" xfId="0" applyBorder="1"/>
    <xf numFmtId="0" fontId="0" fillId="0" borderId="43" xfId="0" applyBorder="1" applyAlignment="1">
      <alignment horizontal="center"/>
    </xf>
    <xf numFmtId="170" fontId="34" fillId="0" borderId="0" xfId="0" applyNumberFormat="1" applyFont="1" applyFill="1" applyAlignment="1">
      <alignment horizontal="left"/>
    </xf>
    <xf numFmtId="0" fontId="0" fillId="0" borderId="44" xfId="0" applyBorder="1"/>
    <xf numFmtId="0" fontId="29" fillId="0" borderId="12" xfId="0" applyFont="1" applyBorder="1" applyAlignment="1">
      <alignment horizontal="center"/>
    </xf>
    <xf numFmtId="4" fontId="0" fillId="0" borderId="0" xfId="0" quotePrefix="1" applyNumberFormat="1"/>
    <xf numFmtId="0" fontId="0" fillId="39" borderId="6" xfId="0" applyFill="1" applyBorder="1"/>
    <xf numFmtId="0" fontId="29" fillId="40" borderId="0" xfId="0" applyFont="1" applyFill="1" applyAlignment="1">
      <alignment vertical="center"/>
    </xf>
    <xf numFmtId="43" fontId="29" fillId="40" borderId="0" xfId="1" applyNumberFormat="1" applyFont="1" applyFill="1" applyAlignment="1">
      <alignment vertical="center"/>
    </xf>
    <xf numFmtId="0" fontId="29" fillId="41" borderId="0" xfId="0" applyFont="1" applyFill="1" applyAlignment="1"/>
    <xf numFmtId="0" fontId="0" fillId="41" borderId="0" xfId="0" applyFill="1"/>
    <xf numFmtId="0" fontId="0" fillId="0" borderId="0" xfId="0" applyFill="1"/>
    <xf numFmtId="0" fontId="29" fillId="42" borderId="0" xfId="0" applyFont="1" applyFill="1"/>
    <xf numFmtId="9" fontId="29" fillId="42" borderId="0" xfId="3" applyNumberFormat="1" applyFont="1" applyFill="1" applyAlignment="1">
      <alignment horizontal="center" vertical="center"/>
    </xf>
    <xf numFmtId="9" fontId="29" fillId="43" borderId="0" xfId="3" applyNumberFormat="1" applyFont="1" applyFill="1" applyAlignment="1">
      <alignment horizontal="center" vertical="center"/>
    </xf>
    <xf numFmtId="0" fontId="0" fillId="0" borderId="0" xfId="0" applyFont="1" applyFill="1"/>
    <xf numFmtId="168" fontId="29" fillId="45" borderId="0" xfId="3" applyNumberFormat="1" applyFont="1" applyFill="1" applyAlignment="1">
      <alignment horizontal="center" vertical="center"/>
    </xf>
    <xf numFmtId="0" fontId="29" fillId="47" borderId="0" xfId="0" applyFont="1" applyFill="1" applyAlignment="1">
      <alignment horizontal="center"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43" fontId="0" fillId="0" borderId="0" xfId="1" applyNumberFormat="1" applyFont="1" applyFill="1" applyAlignment="1"/>
    <xf numFmtId="43" fontId="0" fillId="0" borderId="0" xfId="1" applyNumberFormat="1" applyFont="1" applyFill="1" applyAlignment="1">
      <alignment vertical="center"/>
    </xf>
    <xf numFmtId="43" fontId="29" fillId="41" borderId="0" xfId="1" quotePrefix="1" applyNumberFormat="1" applyFont="1" applyFill="1" applyAlignment="1">
      <alignment vertical="center"/>
    </xf>
    <xf numFmtId="0" fontId="29" fillId="55" borderId="0" xfId="0" applyFont="1" applyFill="1"/>
    <xf numFmtId="179" fontId="29" fillId="55" borderId="0" xfId="0" applyNumberFormat="1" applyFont="1" applyFill="1"/>
    <xf numFmtId="43" fontId="29" fillId="55" borderId="0" xfId="1" applyNumberFormat="1" applyFont="1" applyFill="1" applyAlignment="1">
      <alignment vertical="center"/>
    </xf>
    <xf numFmtId="0" fontId="29" fillId="50" borderId="0" xfId="0" applyFont="1" applyFill="1"/>
    <xf numFmtId="179" fontId="29" fillId="50" borderId="0" xfId="0" applyNumberFormat="1" applyFont="1" applyFill="1"/>
    <xf numFmtId="43" fontId="29" fillId="50" borderId="0" xfId="1" applyNumberFormat="1" applyFont="1" applyFill="1" applyAlignment="1">
      <alignment vertical="center"/>
    </xf>
    <xf numFmtId="179" fontId="0" fillId="0" borderId="0" xfId="0" applyNumberFormat="1" applyFill="1"/>
    <xf numFmtId="0" fontId="29" fillId="0" borderId="0" xfId="0" applyFont="1" applyFill="1" applyAlignment="1">
      <alignment vertical="center"/>
    </xf>
    <xf numFmtId="0" fontId="39" fillId="0" borderId="0" xfId="0" applyFont="1" applyFill="1" applyAlignment="1">
      <alignment horizontal="center"/>
    </xf>
    <xf numFmtId="179" fontId="0" fillId="0" borderId="0" xfId="0" applyNumberFormat="1" applyFont="1" applyFill="1"/>
    <xf numFmtId="0" fontId="29" fillId="0" borderId="0" xfId="0" applyFont="1" applyFill="1"/>
    <xf numFmtId="0" fontId="29" fillId="0" borderId="0" xfId="0" applyFont="1" applyFill="1" applyAlignment="1">
      <alignment horizontal="center" vertical="center"/>
    </xf>
    <xf numFmtId="10" fontId="29" fillId="0" borderId="0" xfId="3" applyNumberFormat="1" applyFont="1" applyFill="1"/>
    <xf numFmtId="0" fontId="29" fillId="0" borderId="0" xfId="0" applyFont="1" applyAlignment="1">
      <alignment horizontal="center" vertical="center"/>
    </xf>
    <xf numFmtId="0" fontId="0" fillId="0" borderId="0" xfId="0" quotePrefix="1"/>
    <xf numFmtId="44" fontId="0" fillId="0" borderId="0" xfId="0" applyNumberFormat="1"/>
    <xf numFmtId="0" fontId="38" fillId="57" borderId="0" xfId="0" applyFont="1" applyFill="1"/>
    <xf numFmtId="14" fontId="38" fillId="57" borderId="0" xfId="0" applyNumberFormat="1" applyFont="1" applyFill="1"/>
    <xf numFmtId="43" fontId="29" fillId="58" borderId="0" xfId="0" applyNumberFormat="1" applyFont="1" applyFill="1" applyBorder="1" applyAlignment="1">
      <alignment horizontal="center" vertical="center"/>
    </xf>
    <xf numFmtId="0" fontId="29" fillId="46" borderId="12" xfId="0" applyFont="1" applyFill="1" applyBorder="1" applyAlignment="1">
      <alignment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vertical="center"/>
    </xf>
    <xf numFmtId="14" fontId="0" fillId="60" borderId="15" xfId="0" applyNumberFormat="1" applyFill="1" applyBorder="1" applyAlignment="1">
      <alignment horizontal="center" vertical="center"/>
    </xf>
    <xf numFmtId="175" fontId="0" fillId="48" borderId="15" xfId="0" applyNumberFormat="1" applyFill="1" applyBorder="1" applyAlignment="1">
      <alignment horizontal="center" vertical="center"/>
    </xf>
    <xf numFmtId="0" fontId="36" fillId="0" borderId="0" xfId="0" applyFont="1" applyAlignment="1">
      <alignment vertical="center"/>
    </xf>
    <xf numFmtId="43" fontId="36" fillId="0" borderId="0" xfId="1" quotePrefix="1" applyNumberFormat="1" applyFont="1" applyAlignment="1">
      <alignment vertical="center"/>
    </xf>
    <xf numFmtId="9" fontId="36" fillId="0" borderId="0" xfId="0" applyNumberFormat="1" applyFont="1" applyAlignment="1">
      <alignment horizontal="center" vertical="center"/>
    </xf>
    <xf numFmtId="43" fontId="0" fillId="42" borderId="0" xfId="1" applyNumberFormat="1" applyFont="1" applyFill="1" applyBorder="1" applyAlignment="1">
      <alignment horizontal="center" vertical="center"/>
    </xf>
    <xf numFmtId="43" fontId="0" fillId="42" borderId="15" xfId="1" applyNumberFormat="1" applyFont="1" applyFill="1" applyBorder="1" applyAlignment="1">
      <alignment horizontal="center" vertical="center"/>
    </xf>
    <xf numFmtId="0" fontId="0" fillId="53" borderId="0" xfId="0" applyFill="1" applyAlignment="1">
      <alignment horizontal="center" vertical="center"/>
    </xf>
    <xf numFmtId="1" fontId="0" fillId="53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3" fontId="36" fillId="0" borderId="0" xfId="1" applyNumberFormat="1" applyFont="1" applyAlignment="1">
      <alignment horizontal="center" vertical="center"/>
    </xf>
    <xf numFmtId="182" fontId="36" fillId="0" borderId="0" xfId="2" quotePrefix="1" applyNumberFormat="1" applyFont="1" applyAlignment="1">
      <alignment vertical="center"/>
    </xf>
    <xf numFmtId="1" fontId="0" fillId="0" borderId="15" xfId="0" quotePrefix="1" applyNumberFormat="1" applyBorder="1" applyAlignment="1">
      <alignment horizontal="center" vertical="center"/>
    </xf>
    <xf numFmtId="9" fontId="0" fillId="0" borderId="15" xfId="3" quotePrefix="1" applyNumberFormat="1" applyFont="1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10" fontId="0" fillId="0" borderId="0" xfId="0" applyNumberFormat="1" applyAlignment="1">
      <alignment vertical="center"/>
    </xf>
    <xf numFmtId="43" fontId="0" fillId="0" borderId="0" xfId="1" applyNumberFormat="1" applyFont="1" applyBorder="1"/>
    <xf numFmtId="43" fontId="0" fillId="0" borderId="15" xfId="1" applyNumberFormat="1" applyFont="1" applyBorder="1"/>
    <xf numFmtId="0" fontId="0" fillId="0" borderId="16" xfId="0" applyBorder="1" applyAlignment="1">
      <alignment vertical="center"/>
    </xf>
    <xf numFmtId="0" fontId="0" fillId="53" borderId="0" xfId="0" applyFill="1"/>
    <xf numFmtId="0" fontId="29" fillId="44" borderId="12" xfId="0" applyFont="1" applyFill="1" applyBorder="1" applyAlignment="1">
      <alignment vertical="center"/>
    </xf>
    <xf numFmtId="180" fontId="0" fillId="0" borderId="0" xfId="1" applyNumberFormat="1" applyFont="1" applyFill="1" applyAlignment="1">
      <alignment vertical="center"/>
    </xf>
    <xf numFmtId="0" fontId="37" fillId="0" borderId="0" xfId="0" applyFont="1"/>
    <xf numFmtId="184" fontId="37" fillId="0" borderId="0" xfId="1" applyNumberFormat="1" applyFont="1" applyFill="1" applyAlignment="1">
      <alignment horizontal="center" vertical="center"/>
    </xf>
    <xf numFmtId="0" fontId="29" fillId="51" borderId="12" xfId="0" applyFont="1" applyFill="1" applyBorder="1" applyAlignment="1">
      <alignment vertical="center"/>
    </xf>
    <xf numFmtId="4" fontId="0" fillId="42" borderId="15" xfId="1" applyNumberFormat="1" applyFont="1" applyFill="1" applyBorder="1" applyAlignment="1">
      <alignment horizontal="center" vertical="center"/>
    </xf>
    <xf numFmtId="4" fontId="0" fillId="42" borderId="0" xfId="1" applyNumberFormat="1" applyFont="1" applyFill="1" applyBorder="1" applyAlignment="1">
      <alignment vertical="center"/>
    </xf>
    <xf numFmtId="4" fontId="0" fillId="42" borderId="15" xfId="1" applyNumberFormat="1" applyFont="1" applyFill="1" applyBorder="1" applyAlignment="1">
      <alignment vertical="center"/>
    </xf>
    <xf numFmtId="43" fontId="0" fillId="0" borderId="15" xfId="1" applyNumberFormat="1" applyFont="1" applyBorder="1" applyAlignment="1">
      <alignment vertical="center"/>
    </xf>
    <xf numFmtId="0" fontId="29" fillId="62" borderId="12" xfId="0" applyFont="1" applyFill="1" applyBorder="1" applyAlignment="1">
      <alignment vertical="center"/>
    </xf>
    <xf numFmtId="0" fontId="29" fillId="63" borderId="12" xfId="0" applyFont="1" applyFill="1" applyBorder="1" applyAlignment="1">
      <alignment vertical="center"/>
    </xf>
    <xf numFmtId="0" fontId="29" fillId="60" borderId="12" xfId="0" applyFont="1" applyFill="1" applyBorder="1" applyAlignment="1">
      <alignment vertical="center"/>
    </xf>
    <xf numFmtId="0" fontId="29" fillId="47" borderId="12" xfId="0" applyFont="1" applyFill="1" applyBorder="1" applyAlignment="1">
      <alignment vertical="center"/>
    </xf>
    <xf numFmtId="0" fontId="0" fillId="0" borderId="0" xfId="0" quotePrefix="1" applyFill="1"/>
    <xf numFmtId="165" fontId="3" fillId="26" borderId="2" xfId="0" applyNumberFormat="1" applyFont="1" applyFill="1" applyBorder="1" applyAlignment="1">
      <alignment horizontal="center" vertical="center"/>
    </xf>
    <xf numFmtId="9" fontId="3" fillId="26" borderId="6" xfId="3" applyFont="1" applyFill="1" applyBorder="1" applyAlignment="1" applyProtection="1">
      <alignment horizontal="center" vertical="center"/>
    </xf>
    <xf numFmtId="44" fontId="43" fillId="65" borderId="4" xfId="2" applyFont="1" applyFill="1" applyBorder="1"/>
    <xf numFmtId="0" fontId="18" fillId="7" borderId="0" xfId="0" applyFont="1" applyFill="1" applyAlignment="1">
      <alignment vertical="center"/>
    </xf>
    <xf numFmtId="0" fontId="18" fillId="27" borderId="0" xfId="0" applyFont="1" applyFill="1" applyAlignment="1">
      <alignment vertical="center"/>
    </xf>
    <xf numFmtId="0" fontId="18" fillId="0" borderId="0" xfId="0" applyFont="1" applyAlignment="1">
      <alignment vertical="center"/>
    </xf>
    <xf numFmtId="169" fontId="0" fillId="13" borderId="0" xfId="0" applyNumberFormat="1" applyFill="1" applyAlignment="1">
      <alignment vertical="center"/>
    </xf>
    <xf numFmtId="0" fontId="0" fillId="7" borderId="0" xfId="0" applyFill="1" applyAlignment="1">
      <alignment vertical="center"/>
    </xf>
    <xf numFmtId="0" fontId="19" fillId="0" borderId="0" xfId="0" applyFont="1" applyAlignment="1">
      <alignment horizontal="right" vertical="center"/>
    </xf>
    <xf numFmtId="43" fontId="44" fillId="6" borderId="0" xfId="1" applyFont="1" applyFill="1" applyBorder="1" applyAlignment="1" applyProtection="1">
      <alignment vertical="center"/>
    </xf>
    <xf numFmtId="43" fontId="44" fillId="0" borderId="0" xfId="1" applyFont="1" applyBorder="1" applyAlignment="1" applyProtection="1">
      <alignment vertical="center"/>
    </xf>
    <xf numFmtId="43" fontId="0" fillId="0" borderId="0" xfId="1" applyFont="1" applyAlignment="1">
      <alignment vertical="center"/>
    </xf>
    <xf numFmtId="43" fontId="0" fillId="18" borderId="0" xfId="1" applyFont="1" applyFill="1" applyAlignment="1">
      <alignment vertical="center"/>
    </xf>
    <xf numFmtId="0" fontId="40" fillId="6" borderId="0" xfId="0" applyFont="1" applyFill="1" applyAlignment="1">
      <alignment horizontal="center" vertical="center"/>
    </xf>
    <xf numFmtId="173" fontId="0" fillId="0" borderId="0" xfId="1" applyNumberFormat="1" applyFont="1" applyAlignment="1">
      <alignment horizontal="center" vertical="center"/>
    </xf>
    <xf numFmtId="173" fontId="0" fillId="6" borderId="0" xfId="1" applyNumberFormat="1" applyFont="1" applyFill="1" applyBorder="1" applyAlignment="1" applyProtection="1">
      <alignment horizontal="center" vertical="center"/>
    </xf>
    <xf numFmtId="173" fontId="3" fillId="31" borderId="0" xfId="1" applyNumberFormat="1" applyFont="1" applyFill="1" applyBorder="1" applyAlignment="1" applyProtection="1">
      <alignment horizontal="center" vertical="center"/>
    </xf>
    <xf numFmtId="173" fontId="3" fillId="11" borderId="0" xfId="0" applyNumberFormat="1" applyFont="1" applyFill="1" applyAlignment="1">
      <alignment horizontal="center" vertical="center"/>
    </xf>
    <xf numFmtId="173" fontId="3" fillId="4" borderId="0" xfId="0" applyNumberFormat="1" applyFont="1" applyFill="1" applyAlignment="1">
      <alignment horizontal="center" vertical="center"/>
    </xf>
    <xf numFmtId="0" fontId="44" fillId="0" borderId="0" xfId="1" applyNumberFormat="1" applyFont="1" applyFill="1" applyBorder="1" applyAlignment="1" applyProtection="1">
      <alignment horizontal="center" vertical="center"/>
    </xf>
    <xf numFmtId="14" fontId="44" fillId="6" borderId="0" xfId="0" applyNumberFormat="1" applyFont="1" applyFill="1" applyAlignment="1">
      <alignment horizontal="center" vertical="center"/>
    </xf>
    <xf numFmtId="14" fontId="44" fillId="0" borderId="0" xfId="0" applyNumberFormat="1" applyFont="1" applyAlignment="1">
      <alignment horizontal="center" vertical="center"/>
    </xf>
    <xf numFmtId="185" fontId="44" fillId="6" borderId="0" xfId="1" applyNumberFormat="1" applyFont="1" applyFill="1" applyBorder="1" applyAlignment="1" applyProtection="1">
      <alignment horizontal="center" vertical="center"/>
    </xf>
    <xf numFmtId="0" fontId="45" fillId="7" borderId="0" xfId="0" applyFont="1" applyFill="1" applyAlignment="1">
      <alignment vertical="center"/>
    </xf>
    <xf numFmtId="0" fontId="47" fillId="53" borderId="4" xfId="0" applyFont="1" applyFill="1" applyBorder="1" applyAlignment="1">
      <alignment horizontal="center" vertical="center"/>
    </xf>
    <xf numFmtId="14" fontId="47" fillId="54" borderId="6" xfId="0" applyNumberFormat="1" applyFont="1" applyFill="1" applyBorder="1" applyAlignment="1">
      <alignment vertical="center"/>
    </xf>
    <xf numFmtId="43" fontId="49" fillId="66" borderId="2" xfId="1" applyFont="1" applyFill="1" applyBorder="1" applyAlignment="1" applyProtection="1">
      <alignment vertical="center"/>
    </xf>
    <xf numFmtId="14" fontId="49" fillId="66" borderId="4" xfId="0" applyNumberFormat="1" applyFont="1" applyFill="1" applyBorder="1" applyAlignment="1">
      <alignment vertical="center"/>
    </xf>
    <xf numFmtId="43" fontId="49" fillId="66" borderId="4" xfId="1" applyFont="1" applyFill="1" applyBorder="1" applyAlignment="1" applyProtection="1">
      <alignment vertical="center"/>
    </xf>
    <xf numFmtId="0" fontId="22" fillId="0" borderId="0" xfId="0" applyFont="1" applyAlignment="1">
      <alignment vertical="center"/>
    </xf>
    <xf numFmtId="2" fontId="50" fillId="0" borderId="0" xfId="0" applyNumberFormat="1" applyFont="1" applyAlignment="1">
      <alignment vertical="center"/>
    </xf>
    <xf numFmtId="173" fontId="51" fillId="4" borderId="0" xfId="1" applyNumberFormat="1" applyFont="1" applyFill="1" applyAlignment="1">
      <alignment horizontal="center" vertical="center"/>
    </xf>
    <xf numFmtId="178" fontId="0" fillId="0" borderId="0" xfId="1" applyNumberFormat="1" applyFont="1" applyFill="1" applyBorder="1" applyAlignment="1" applyProtection="1"/>
    <xf numFmtId="9" fontId="0" fillId="0" borderId="0" xfId="3" applyFont="1" applyFill="1" applyBorder="1" applyAlignment="1" applyProtection="1"/>
    <xf numFmtId="43" fontId="0" fillId="0" borderId="0" xfId="1" applyFont="1" applyFill="1" applyBorder="1" applyAlignment="1" applyProtection="1"/>
    <xf numFmtId="178" fontId="43" fillId="0" borderId="0" xfId="1" applyNumberFormat="1" applyFont="1" applyFill="1" applyBorder="1" applyAlignment="1" applyProtection="1">
      <alignment horizontal="center" vertical="center"/>
    </xf>
    <xf numFmtId="0" fontId="0" fillId="0" borderId="11" xfId="0" applyFont="1" applyBorder="1" applyAlignment="1"/>
    <xf numFmtId="0" fontId="3" fillId="33" borderId="11" xfId="0" applyFont="1" applyFill="1" applyBorder="1" applyAlignment="1"/>
    <xf numFmtId="0" fontId="3" fillId="33" borderId="45" xfId="0" applyFont="1" applyFill="1" applyBorder="1" applyAlignment="1">
      <alignment horizontal="center" vertical="center"/>
    </xf>
    <xf numFmtId="0" fontId="3" fillId="33" borderId="12" xfId="0" applyFont="1" applyFill="1" applyBorder="1" applyAlignment="1">
      <alignment horizontal="center" vertical="center"/>
    </xf>
    <xf numFmtId="14" fontId="3" fillId="33" borderId="14" xfId="0" applyNumberFormat="1" applyFont="1" applyFill="1" applyBorder="1" applyAlignment="1">
      <alignment horizontal="center" vertical="center"/>
    </xf>
    <xf numFmtId="0" fontId="0" fillId="0" borderId="14" xfId="0" applyBorder="1"/>
    <xf numFmtId="0" fontId="3" fillId="33" borderId="14" xfId="0" applyFont="1" applyFill="1" applyBorder="1"/>
    <xf numFmtId="0" fontId="3" fillId="48" borderId="35" xfId="0" applyFont="1" applyFill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0" fillId="0" borderId="19" xfId="0" applyBorder="1" applyAlignment="1">
      <alignment horizontal="center"/>
    </xf>
    <xf numFmtId="0" fontId="0" fillId="0" borderId="47" xfId="0" applyBorder="1" applyAlignment="1">
      <alignment horizontal="center"/>
    </xf>
    <xf numFmtId="0" fontId="3" fillId="0" borderId="47" xfId="0" applyFont="1" applyBorder="1" applyAlignment="1">
      <alignment horizontal="center" vertical="center" wrapText="1"/>
    </xf>
    <xf numFmtId="14" fontId="0" fillId="0" borderId="19" xfId="0" applyNumberFormat="1" applyBorder="1" applyAlignment="1">
      <alignment horizontal="center"/>
    </xf>
    <xf numFmtId="14" fontId="0" fillId="0" borderId="47" xfId="0" applyNumberFormat="1" applyBorder="1" applyAlignment="1">
      <alignment horizontal="center"/>
    </xf>
    <xf numFmtId="173" fontId="0" fillId="0" borderId="19" xfId="1" applyNumberFormat="1" applyFont="1" applyBorder="1" applyAlignment="1">
      <alignment horizontal="center"/>
    </xf>
    <xf numFmtId="173" fontId="0" fillId="0" borderId="47" xfId="1" applyNumberFormat="1" applyFont="1" applyBorder="1" applyAlignment="1">
      <alignment horizontal="center"/>
    </xf>
    <xf numFmtId="0" fontId="27" fillId="35" borderId="19" xfId="0" applyFont="1" applyFill="1" applyBorder="1"/>
    <xf numFmtId="44" fontId="27" fillId="35" borderId="19" xfId="2" applyFont="1" applyFill="1" applyBorder="1" applyAlignment="1" applyProtection="1"/>
    <xf numFmtId="0" fontId="27" fillId="35" borderId="20" xfId="0" applyFont="1" applyFill="1" applyBorder="1"/>
    <xf numFmtId="44" fontId="27" fillId="35" borderId="20" xfId="2" applyFont="1" applyFill="1" applyBorder="1" applyAlignment="1" applyProtection="1"/>
    <xf numFmtId="0" fontId="0" fillId="0" borderId="12" xfId="0" applyBorder="1"/>
    <xf numFmtId="0" fontId="0" fillId="0" borderId="45" xfId="0" applyFont="1" applyBorder="1" applyAlignment="1"/>
    <xf numFmtId="0" fontId="3" fillId="33" borderId="16" xfId="0" applyFont="1" applyFill="1" applyBorder="1"/>
    <xf numFmtId="0" fontId="3" fillId="33" borderId="48" xfId="0" applyFont="1" applyFill="1" applyBorder="1" applyAlignment="1"/>
    <xf numFmtId="165" fontId="3" fillId="6" borderId="21" xfId="1" applyNumberFormat="1" applyFont="1" applyFill="1" applyBorder="1" applyAlignment="1" applyProtection="1">
      <alignment horizontal="center"/>
    </xf>
    <xf numFmtId="169" fontId="0" fillId="0" borderId="22" xfId="0" applyNumberFormat="1" applyBorder="1"/>
    <xf numFmtId="2" fontId="3" fillId="33" borderId="22" xfId="0" applyNumberFormat="1" applyFont="1" applyFill="1" applyBorder="1"/>
    <xf numFmtId="1" fontId="0" fillId="0" borderId="22" xfId="0" applyNumberFormat="1" applyBorder="1"/>
    <xf numFmtId="1" fontId="3" fillId="33" borderId="22" xfId="0" applyNumberFormat="1" applyFont="1" applyFill="1" applyBorder="1"/>
    <xf numFmtId="1" fontId="3" fillId="33" borderId="49" xfId="0" applyNumberFormat="1" applyFont="1" applyFill="1" applyBorder="1"/>
    <xf numFmtId="0" fontId="3" fillId="0" borderId="21" xfId="0" applyFont="1" applyBorder="1" applyAlignment="1">
      <alignment horizontal="center"/>
    </xf>
    <xf numFmtId="0" fontId="0" fillId="0" borderId="22" xfId="0" applyBorder="1"/>
    <xf numFmtId="43" fontId="3" fillId="12" borderId="0" xfId="1" quotePrefix="1" applyFont="1" applyFill="1" applyBorder="1" applyAlignment="1" applyProtection="1"/>
    <xf numFmtId="2" fontId="0" fillId="0" borderId="0" xfId="3" quotePrefix="1" applyNumberFormat="1" applyFont="1" applyBorder="1" applyAlignment="1" applyProtection="1"/>
    <xf numFmtId="43" fontId="10" fillId="0" borderId="0" xfId="1" applyFont="1" applyFill="1"/>
    <xf numFmtId="0" fontId="0" fillId="0" borderId="7" xfId="0" applyBorder="1"/>
    <xf numFmtId="0" fontId="0" fillId="0" borderId="34" xfId="0" applyBorder="1"/>
    <xf numFmtId="0" fontId="47" fillId="56" borderId="12" xfId="0" applyFont="1" applyFill="1" applyBorder="1"/>
    <xf numFmtId="0" fontId="47" fillId="56" borderId="7" xfId="0" applyFont="1" applyFill="1" applyBorder="1"/>
    <xf numFmtId="0" fontId="47" fillId="56" borderId="50" xfId="0" applyFont="1" applyFill="1" applyBorder="1"/>
    <xf numFmtId="0" fontId="47" fillId="56" borderId="51" xfId="0" applyFont="1" applyFill="1" applyBorder="1"/>
    <xf numFmtId="0" fontId="47" fillId="56" borderId="16" xfId="0" applyFont="1" applyFill="1" applyBorder="1"/>
    <xf numFmtId="0" fontId="47" fillId="56" borderId="34" xfId="0" applyFont="1" applyFill="1" applyBorder="1"/>
    <xf numFmtId="9" fontId="47" fillId="69" borderId="43" xfId="3" applyFont="1" applyFill="1" applyBorder="1" applyAlignment="1" applyProtection="1">
      <alignment horizontal="center" vertical="center"/>
    </xf>
    <xf numFmtId="187" fontId="47" fillId="56" borderId="20" xfId="2" applyNumberFormat="1" applyFont="1" applyFill="1" applyBorder="1" applyAlignment="1">
      <alignment horizontal="center" vertical="center"/>
    </xf>
    <xf numFmtId="0" fontId="0" fillId="0" borderId="13" xfId="0" applyBorder="1"/>
    <xf numFmtId="0" fontId="47" fillId="41" borderId="12" xfId="0" applyFont="1" applyFill="1" applyBorder="1"/>
    <xf numFmtId="0" fontId="47" fillId="41" borderId="7" xfId="0" applyFont="1" applyFill="1" applyBorder="1"/>
    <xf numFmtId="0" fontId="47" fillId="41" borderId="50" xfId="0" applyFont="1" applyFill="1" applyBorder="1"/>
    <xf numFmtId="0" fontId="47" fillId="41" borderId="51" xfId="0" applyFont="1" applyFill="1" applyBorder="1"/>
    <xf numFmtId="9" fontId="47" fillId="68" borderId="43" xfId="3" applyFont="1" applyFill="1" applyBorder="1" applyAlignment="1" applyProtection="1">
      <alignment horizontal="center" vertical="center"/>
    </xf>
    <xf numFmtId="0" fontId="47" fillId="41" borderId="16" xfId="0" applyFont="1" applyFill="1" applyBorder="1"/>
    <xf numFmtId="0" fontId="47" fillId="41" borderId="34" xfId="0" applyFont="1" applyFill="1" applyBorder="1"/>
    <xf numFmtId="187" fontId="47" fillId="41" borderId="20" xfId="2" applyNumberFormat="1" applyFont="1" applyFill="1" applyBorder="1" applyAlignment="1">
      <alignment horizontal="center" vertical="center"/>
    </xf>
    <xf numFmtId="0" fontId="47" fillId="56" borderId="8" xfId="3" applyNumberFormat="1" applyFont="1" applyFill="1" applyBorder="1" applyAlignment="1">
      <alignment horizontal="center"/>
    </xf>
    <xf numFmtId="0" fontId="47" fillId="41" borderId="8" xfId="3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/>
    <xf numFmtId="0" fontId="0" fillId="0" borderId="0" xfId="0" applyFill="1" applyBorder="1"/>
    <xf numFmtId="14" fontId="0" fillId="0" borderId="0" xfId="0" applyNumberFormat="1" applyBorder="1" applyAlignment="1">
      <alignment horizontal="center"/>
    </xf>
    <xf numFmtId="173" fontId="0" fillId="0" borderId="0" xfId="1" applyNumberFormat="1" applyFont="1" applyBorder="1" applyAlignment="1">
      <alignment horizontal="center"/>
    </xf>
    <xf numFmtId="43" fontId="0" fillId="0" borderId="0" xfId="1" applyFont="1" applyBorder="1" applyAlignment="1" applyProtection="1">
      <alignment horizontal="center"/>
    </xf>
    <xf numFmtId="43" fontId="0" fillId="0" borderId="0" xfId="1" applyFont="1" applyBorder="1"/>
    <xf numFmtId="9" fontId="0" fillId="0" borderId="0" xfId="3" applyFont="1" applyBorder="1" applyAlignment="1" applyProtection="1">
      <alignment horizontal="center"/>
    </xf>
    <xf numFmtId="0" fontId="0" fillId="0" borderId="0" xfId="0" applyNumberFormat="1" applyFill="1" applyBorder="1"/>
    <xf numFmtId="0" fontId="0" fillId="0" borderId="0" xfId="0" quotePrefix="1" applyFill="1" applyBorder="1" applyAlignment="1">
      <alignment horizontal="center"/>
    </xf>
    <xf numFmtId="173" fontId="0" fillId="0" borderId="0" xfId="1" quotePrefix="1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14" fontId="0" fillId="0" borderId="0" xfId="0" applyNumberFormat="1" applyFill="1" applyBorder="1" applyAlignment="1">
      <alignment horizontal="center"/>
    </xf>
    <xf numFmtId="173" fontId="0" fillId="0" borderId="0" xfId="1" applyNumberFormat="1" applyFont="1" applyFill="1" applyBorder="1" applyAlignment="1">
      <alignment horizontal="center"/>
    </xf>
    <xf numFmtId="43" fontId="0" fillId="0" borderId="0" xfId="1" applyFont="1" applyFill="1" applyBorder="1" applyAlignment="1" applyProtection="1">
      <alignment horizontal="center"/>
    </xf>
    <xf numFmtId="43" fontId="0" fillId="0" borderId="0" xfId="1" applyFont="1" applyFill="1" applyBorder="1"/>
    <xf numFmtId="9" fontId="0" fillId="0" borderId="0" xfId="3" applyFont="1" applyFill="1" applyBorder="1" applyAlignment="1" applyProtection="1">
      <alignment horizontal="center"/>
    </xf>
    <xf numFmtId="0" fontId="3" fillId="0" borderId="35" xfId="0" applyFont="1" applyFill="1" applyBorder="1" applyAlignment="1">
      <alignment horizontal="center" vertical="center" wrapText="1"/>
    </xf>
    <xf numFmtId="14" fontId="0" fillId="0" borderId="43" xfId="0" applyNumberFormat="1" applyBorder="1" applyAlignment="1">
      <alignment horizontal="center"/>
    </xf>
    <xf numFmtId="173" fontId="0" fillId="0" borderId="43" xfId="1" applyNumberFormat="1" applyFont="1" applyBorder="1" applyAlignment="1">
      <alignment horizontal="center"/>
    </xf>
    <xf numFmtId="0" fontId="0" fillId="0" borderId="0" xfId="0" quotePrefix="1" applyFill="1" applyBorder="1"/>
    <xf numFmtId="0" fontId="0" fillId="0" borderId="1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43" fontId="0" fillId="0" borderId="19" xfId="1" applyFont="1" applyBorder="1" applyAlignment="1" applyProtection="1">
      <alignment vertical="center"/>
    </xf>
    <xf numFmtId="43" fontId="0" fillId="0" borderId="19" xfId="1" applyFont="1" applyBorder="1" applyAlignment="1" applyProtection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43" fontId="0" fillId="0" borderId="19" xfId="1" applyFont="1" applyBorder="1" applyAlignment="1">
      <alignment vertical="center"/>
    </xf>
    <xf numFmtId="43" fontId="0" fillId="0" borderId="47" xfId="1" applyFont="1" applyBorder="1" applyAlignment="1" applyProtection="1">
      <alignment vertical="center"/>
    </xf>
    <xf numFmtId="43" fontId="0" fillId="0" borderId="47" xfId="1" applyFont="1" applyBorder="1" applyAlignment="1" applyProtection="1">
      <alignment horizontal="center" vertical="center"/>
    </xf>
    <xf numFmtId="14" fontId="0" fillId="0" borderId="47" xfId="0" applyNumberFormat="1" applyBorder="1" applyAlignment="1">
      <alignment horizontal="center" vertical="center"/>
    </xf>
    <xf numFmtId="43" fontId="0" fillId="0" borderId="47" xfId="1" applyFont="1" applyBorder="1" applyAlignment="1">
      <alignment vertical="center"/>
    </xf>
    <xf numFmtId="9" fontId="0" fillId="0" borderId="47" xfId="3" applyFont="1" applyBorder="1" applyAlignment="1" applyProtection="1">
      <alignment horizontal="center" vertical="center"/>
    </xf>
    <xf numFmtId="0" fontId="0" fillId="0" borderId="47" xfId="0" applyBorder="1" applyAlignment="1">
      <alignment vertical="center"/>
    </xf>
    <xf numFmtId="0" fontId="0" fillId="0" borderId="43" xfId="0" applyBorder="1" applyAlignment="1">
      <alignment horizontal="center" vertical="center"/>
    </xf>
    <xf numFmtId="43" fontId="0" fillId="0" borderId="43" xfId="1" applyFont="1" applyBorder="1" applyAlignment="1" applyProtection="1">
      <alignment vertical="center"/>
    </xf>
    <xf numFmtId="43" fontId="0" fillId="0" borderId="43" xfId="1" applyFont="1" applyBorder="1" applyAlignment="1" applyProtection="1">
      <alignment horizontal="center" vertical="center"/>
    </xf>
    <xf numFmtId="14" fontId="0" fillId="0" borderId="43" xfId="0" applyNumberFormat="1" applyBorder="1" applyAlignment="1">
      <alignment horizontal="center" vertical="center"/>
    </xf>
    <xf numFmtId="43" fontId="0" fillId="0" borderId="43" xfId="1" applyFont="1" applyBorder="1" applyAlignment="1">
      <alignment vertical="center"/>
    </xf>
    <xf numFmtId="9" fontId="0" fillId="0" borderId="43" xfId="3" applyFont="1" applyBorder="1" applyAlignment="1" applyProtection="1">
      <alignment horizontal="center" vertical="center"/>
    </xf>
    <xf numFmtId="0" fontId="0" fillId="0" borderId="43" xfId="0" applyBorder="1" applyAlignment="1">
      <alignment vertical="center"/>
    </xf>
    <xf numFmtId="173" fontId="0" fillId="0" borderId="47" xfId="1" applyNumberFormat="1" applyFont="1" applyBorder="1" applyAlignment="1">
      <alignment horizontal="center" vertical="center"/>
    </xf>
    <xf numFmtId="43" fontId="0" fillId="0" borderId="0" xfId="1" applyFont="1" applyBorder="1" applyAlignment="1" applyProtection="1">
      <alignment vertical="center"/>
    </xf>
    <xf numFmtId="43" fontId="0" fillId="0" borderId="0" xfId="1" applyFont="1" applyBorder="1" applyAlignment="1" applyProtection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43" fontId="0" fillId="0" borderId="0" xfId="1" applyFont="1" applyBorder="1" applyAlignment="1">
      <alignment vertical="center"/>
    </xf>
    <xf numFmtId="9" fontId="0" fillId="0" borderId="0" xfId="3" applyFont="1" applyBorder="1" applyAlignment="1" applyProtection="1">
      <alignment horizontal="center" vertical="center"/>
    </xf>
    <xf numFmtId="0" fontId="0" fillId="0" borderId="52" xfId="0" applyBorder="1" applyAlignment="1">
      <alignment horizontal="center" vertical="center"/>
    </xf>
    <xf numFmtId="0" fontId="53" fillId="67" borderId="0" xfId="0" applyFont="1" applyFill="1" applyBorder="1" applyAlignment="1">
      <alignment horizontal="center" vertical="center"/>
    </xf>
    <xf numFmtId="0" fontId="55" fillId="56" borderId="17" xfId="0" applyFont="1" applyFill="1" applyBorder="1" applyAlignment="1">
      <alignment horizontal="center" vertical="center"/>
    </xf>
    <xf numFmtId="0" fontId="55" fillId="41" borderId="17" xfId="0" applyFont="1" applyFill="1" applyBorder="1" applyAlignment="1">
      <alignment horizontal="center" vertical="center"/>
    </xf>
    <xf numFmtId="0" fontId="53" fillId="52" borderId="0" xfId="0" applyFont="1" applyFill="1" applyBorder="1" applyAlignment="1">
      <alignment horizontal="center" vertical="center"/>
    </xf>
    <xf numFmtId="0" fontId="53" fillId="72" borderId="34" xfId="0" applyFont="1" applyFill="1" applyBorder="1" applyAlignment="1">
      <alignment horizontal="center" vertical="center"/>
    </xf>
    <xf numFmtId="170" fontId="34" fillId="0" borderId="0" xfId="0" applyNumberFormat="1" applyFont="1" applyFill="1" applyBorder="1" applyAlignment="1">
      <alignment horizontal="center" vertical="center"/>
    </xf>
    <xf numFmtId="43" fontId="36" fillId="0" borderId="0" xfId="1" quotePrefix="1" applyNumberFormat="1" applyFont="1" applyBorder="1" applyAlignment="1">
      <alignment vertical="center"/>
    </xf>
    <xf numFmtId="179" fontId="0" fillId="0" borderId="0" xfId="0" applyNumberFormat="1" applyBorder="1"/>
    <xf numFmtId="0" fontId="0" fillId="0" borderId="0" xfId="3" applyNumberFormat="1" applyFont="1" applyBorder="1"/>
    <xf numFmtId="0" fontId="55" fillId="0" borderId="0" xfId="0" applyFont="1" applyFill="1" applyBorder="1" applyAlignment="1">
      <alignment vertical="center"/>
    </xf>
    <xf numFmtId="0" fontId="0" fillId="0" borderId="24" xfId="0" applyBorder="1"/>
    <xf numFmtId="3" fontId="8" fillId="0" borderId="0" xfId="0" applyNumberFormat="1" applyFont="1" applyBorder="1" applyAlignment="1">
      <alignment vertical="center" textRotation="90"/>
    </xf>
    <xf numFmtId="0" fontId="8" fillId="0" borderId="0" xfId="0" applyFont="1" applyBorder="1" applyAlignment="1">
      <alignment vertical="center" textRotation="90"/>
    </xf>
    <xf numFmtId="2" fontId="0" fillId="53" borderId="0" xfId="0" applyNumberFormat="1" applyFill="1" applyAlignment="1">
      <alignment horizontal="center" vertical="center"/>
    </xf>
    <xf numFmtId="0" fontId="49" fillId="64" borderId="27" xfId="0" applyFont="1" applyFill="1" applyBorder="1" applyAlignment="1">
      <alignment horizontal="center" vertical="center"/>
    </xf>
    <xf numFmtId="0" fontId="49" fillId="64" borderId="50" xfId="0" applyFont="1" applyFill="1" applyBorder="1" applyAlignment="1">
      <alignment horizontal="center"/>
    </xf>
    <xf numFmtId="0" fontId="49" fillId="64" borderId="32" xfId="0" applyFont="1" applyFill="1" applyBorder="1" applyAlignment="1">
      <alignment horizontal="center"/>
    </xf>
    <xf numFmtId="9" fontId="0" fillId="0" borderId="52" xfId="3" applyFont="1" applyBorder="1" applyAlignment="1" applyProtection="1">
      <alignment horizontal="center" vertical="center"/>
    </xf>
    <xf numFmtId="43" fontId="0" fillId="0" borderId="52" xfId="1" applyFont="1" applyBorder="1" applyAlignment="1" applyProtection="1">
      <alignment vertical="center"/>
    </xf>
    <xf numFmtId="0" fontId="0" fillId="0" borderId="0" xfId="0" quotePrefix="1" applyBorder="1"/>
    <xf numFmtId="0" fontId="55" fillId="0" borderId="18" xfId="0" applyFont="1" applyBorder="1" applyAlignment="1">
      <alignment horizontal="center" vertical="center"/>
    </xf>
    <xf numFmtId="14" fontId="0" fillId="0" borderId="5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5" fontId="0" fillId="0" borderId="0" xfId="0" applyNumberFormat="1" applyBorder="1" applyAlignment="1">
      <alignment horizontal="center" vertical="center"/>
    </xf>
    <xf numFmtId="175" fontId="0" fillId="0" borderId="15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0" fontId="0" fillId="0" borderId="7" xfId="0" applyBorder="1" applyAlignment="1">
      <alignment horizontal="center"/>
    </xf>
    <xf numFmtId="14" fontId="0" fillId="60" borderId="0" xfId="0" applyNumberFormat="1" applyFill="1" applyBorder="1" applyAlignment="1">
      <alignment horizontal="center" vertical="center"/>
    </xf>
    <xf numFmtId="175" fontId="0" fillId="48" borderId="0" xfId="0" applyNumberFormat="1" applyFill="1" applyBorder="1" applyAlignment="1">
      <alignment horizontal="center" vertical="center"/>
    </xf>
    <xf numFmtId="4" fontId="0" fillId="42" borderId="0" xfId="1" applyNumberFormat="1" applyFont="1" applyFill="1" applyBorder="1" applyAlignment="1">
      <alignment horizontal="center" vertical="center"/>
    </xf>
    <xf numFmtId="1" fontId="0" fillId="0" borderId="0" xfId="0" quotePrefix="1" applyNumberFormat="1" applyBorder="1" applyAlignment="1">
      <alignment horizontal="center" vertical="center"/>
    </xf>
    <xf numFmtId="9" fontId="0" fillId="0" borderId="0" xfId="3" quotePrefix="1" applyNumberFormat="1" applyFont="1" applyBorder="1" applyAlignment="1">
      <alignment horizontal="center" vertical="center"/>
    </xf>
    <xf numFmtId="43" fontId="0" fillId="0" borderId="0" xfId="1" applyNumberFormat="1" applyFont="1" applyBorder="1" applyAlignment="1">
      <alignment vertical="center"/>
    </xf>
    <xf numFmtId="173" fontId="0" fillId="0" borderId="0" xfId="1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1" fillId="56" borderId="0" xfId="0" applyFont="1" applyFill="1" applyBorder="1"/>
    <xf numFmtId="183" fontId="36" fillId="55" borderId="0" xfId="2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179" fontId="0" fillId="0" borderId="0" xfId="1" applyNumberFormat="1" applyFont="1" applyBorder="1"/>
    <xf numFmtId="0" fontId="29" fillId="55" borderId="0" xfId="0" applyFont="1" applyFill="1" applyBorder="1"/>
    <xf numFmtId="2" fontId="29" fillId="55" borderId="0" xfId="0" applyNumberFormat="1" applyFont="1" applyFill="1" applyBorder="1"/>
    <xf numFmtId="0" fontId="36" fillId="0" borderId="0" xfId="0" applyFont="1" applyBorder="1" applyAlignment="1">
      <alignment vertical="center"/>
    </xf>
    <xf numFmtId="0" fontId="0" fillId="49" borderId="0" xfId="0" applyFill="1" applyBorder="1" applyAlignment="1">
      <alignment vertical="center"/>
    </xf>
    <xf numFmtId="179" fontId="36" fillId="0" borderId="0" xfId="1" quotePrefix="1" applyNumberFormat="1" applyFont="1" applyBorder="1" applyAlignment="1">
      <alignment vertical="center"/>
    </xf>
    <xf numFmtId="9" fontId="0" fillId="49" borderId="0" xfId="0" applyNumberFormat="1" applyFill="1" applyBorder="1" applyAlignment="1">
      <alignment horizontal="center" vertical="center"/>
    </xf>
    <xf numFmtId="168" fontId="0" fillId="49" borderId="0" xfId="0" applyNumberFormat="1" applyFill="1" applyBorder="1" applyAlignment="1">
      <alignment horizontal="center" vertical="center"/>
    </xf>
    <xf numFmtId="0" fontId="29" fillId="61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186" fontId="3" fillId="32" borderId="0" xfId="0" applyNumberFormat="1" applyFont="1" applyFill="1" applyBorder="1" applyAlignment="1">
      <alignment horizontal="center" vertical="center"/>
    </xf>
    <xf numFmtId="186" fontId="3" fillId="30" borderId="0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3" fillId="7" borderId="0" xfId="0" applyFont="1" applyFill="1" applyBorder="1" applyAlignment="1">
      <alignment horizontal="center" vertical="center"/>
    </xf>
    <xf numFmtId="0" fontId="23" fillId="27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169" fontId="43" fillId="13" borderId="0" xfId="3" applyNumberFormat="1" applyFont="1" applyFill="1" applyBorder="1" applyAlignment="1" applyProtection="1">
      <alignment horizontal="center" vertical="center"/>
    </xf>
    <xf numFmtId="0" fontId="29" fillId="48" borderId="0" xfId="0" applyFont="1" applyFill="1" applyAlignment="1">
      <alignment horizontal="center" vertical="center"/>
    </xf>
    <xf numFmtId="4" fontId="29" fillId="48" borderId="0" xfId="0" applyNumberFormat="1" applyFont="1" applyFill="1" applyAlignment="1">
      <alignment horizontal="center"/>
    </xf>
    <xf numFmtId="0" fontId="35" fillId="0" borderId="0" xfId="0" applyFont="1" applyAlignment="1">
      <alignment horizontal="left" vertical="center"/>
    </xf>
    <xf numFmtId="0" fontId="29" fillId="37" borderId="0" xfId="0" applyFont="1" applyFill="1" applyAlignment="1">
      <alignment horizontal="center"/>
    </xf>
    <xf numFmtId="4" fontId="29" fillId="37" borderId="0" xfId="0" applyNumberFormat="1" applyFont="1" applyFill="1" applyAlignment="1">
      <alignment horizontal="center"/>
    </xf>
    <xf numFmtId="2" fontId="48" fillId="66" borderId="1" xfId="0" applyNumberFormat="1" applyFont="1" applyFill="1" applyBorder="1" applyAlignment="1">
      <alignment horizontal="left" vertical="center"/>
    </xf>
    <xf numFmtId="2" fontId="48" fillId="66" borderId="28" xfId="0" applyNumberFormat="1" applyFont="1" applyFill="1" applyBorder="1" applyAlignment="1">
      <alignment horizontal="left" vertical="center"/>
    </xf>
    <xf numFmtId="2" fontId="48" fillId="66" borderId="3" xfId="0" applyNumberFormat="1" applyFont="1" applyFill="1" applyBorder="1" applyAlignment="1">
      <alignment horizontal="left" vertical="center"/>
    </xf>
    <xf numFmtId="2" fontId="48" fillId="66" borderId="40" xfId="0" applyNumberFormat="1" applyFont="1" applyFill="1" applyBorder="1" applyAlignment="1">
      <alignment horizontal="left" vertical="center"/>
    </xf>
    <xf numFmtId="2" fontId="46" fillId="53" borderId="3" xfId="0" applyNumberFormat="1" applyFont="1" applyFill="1" applyBorder="1" applyAlignment="1">
      <alignment horizontal="left" vertical="center"/>
    </xf>
    <xf numFmtId="2" fontId="46" fillId="53" borderId="40" xfId="0" applyNumberFormat="1" applyFont="1" applyFill="1" applyBorder="1" applyAlignment="1">
      <alignment horizontal="left" vertical="center"/>
    </xf>
    <xf numFmtId="2" fontId="46" fillId="54" borderId="5" xfId="0" applyNumberFormat="1" applyFont="1" applyFill="1" applyBorder="1" applyAlignment="1">
      <alignment horizontal="left" vertical="center"/>
    </xf>
    <xf numFmtId="2" fontId="46" fillId="54" borderId="33" xfId="0" applyNumberFormat="1" applyFont="1" applyFill="1" applyBorder="1" applyAlignment="1">
      <alignment horizontal="left" vertical="center"/>
    </xf>
    <xf numFmtId="0" fontId="29" fillId="43" borderId="0" xfId="0" applyFont="1" applyFill="1" applyAlignment="1">
      <alignment horizontal="center" wrapText="1"/>
    </xf>
    <xf numFmtId="0" fontId="29" fillId="45" borderId="0" xfId="0" applyFont="1" applyFill="1" applyAlignment="1">
      <alignment horizontal="center" wrapText="1"/>
    </xf>
    <xf numFmtId="0" fontId="3" fillId="29" borderId="29" xfId="0" applyFont="1" applyFill="1" applyBorder="1" applyAlignment="1">
      <alignment horizontal="left" vertical="center" wrapText="1"/>
    </xf>
    <xf numFmtId="0" fontId="3" fillId="29" borderId="41" xfId="0" applyFont="1" applyFill="1" applyBorder="1" applyAlignment="1">
      <alignment horizontal="left" vertical="center" wrapText="1"/>
    </xf>
    <xf numFmtId="44" fontId="3" fillId="29" borderId="31" xfId="2" applyFont="1" applyFill="1" applyBorder="1" applyAlignment="1" applyProtection="1">
      <alignment horizontal="center" vertical="center"/>
    </xf>
    <xf numFmtId="44" fontId="3" fillId="29" borderId="39" xfId="2" applyFont="1" applyFill="1" applyBorder="1" applyAlignment="1" applyProtection="1">
      <alignment horizontal="center" vertical="center"/>
    </xf>
    <xf numFmtId="0" fontId="29" fillId="47" borderId="0" xfId="0" applyFont="1" applyFill="1" applyAlignment="1">
      <alignment horizontal="center"/>
    </xf>
    <xf numFmtId="0" fontId="3" fillId="16" borderId="0" xfId="0" applyFon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34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23" borderId="0" xfId="0" applyFont="1" applyFill="1" applyBorder="1" applyAlignment="1">
      <alignment horizontal="center" vertical="center" wrapText="1"/>
    </xf>
    <xf numFmtId="2" fontId="9" fillId="24" borderId="0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16" borderId="0" xfId="0" applyFont="1" applyFill="1" applyBorder="1" applyAlignment="1">
      <alignment horizontal="center"/>
    </xf>
    <xf numFmtId="0" fontId="9" fillId="13" borderId="0" xfId="0" applyFont="1" applyFill="1" applyBorder="1" applyAlignment="1">
      <alignment horizontal="center"/>
    </xf>
    <xf numFmtId="0" fontId="9" fillId="14" borderId="0" xfId="0" applyFont="1" applyFill="1" applyBorder="1" applyAlignment="1">
      <alignment horizontal="center" vertical="center" wrapText="1"/>
    </xf>
    <xf numFmtId="0" fontId="11" fillId="9" borderId="0" xfId="0" applyFont="1" applyFill="1" applyBorder="1" applyAlignment="1">
      <alignment horizontal="center" vertical="center"/>
    </xf>
    <xf numFmtId="0" fontId="7" fillId="17" borderId="0" xfId="0" applyFont="1" applyFill="1" applyBorder="1" applyAlignment="1">
      <alignment horizontal="center" vertical="center" wrapText="1"/>
    </xf>
    <xf numFmtId="0" fontId="9" fillId="18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textRotation="90"/>
    </xf>
    <xf numFmtId="4" fontId="9" fillId="18" borderId="0" xfId="0" applyNumberFormat="1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wrapText="1"/>
    </xf>
    <xf numFmtId="0" fontId="3" fillId="8" borderId="0" xfId="0" applyFont="1" applyFill="1" applyBorder="1" applyAlignment="1">
      <alignment horizontal="center" wrapText="1"/>
    </xf>
    <xf numFmtId="0" fontId="3" fillId="10" borderId="0" xfId="0" applyFont="1" applyFill="1" applyBorder="1" applyAlignment="1">
      <alignment horizontal="center"/>
    </xf>
    <xf numFmtId="0" fontId="3" fillId="11" borderId="0" xfId="0" applyFont="1" applyFill="1" applyBorder="1" applyAlignment="1">
      <alignment horizontal="center"/>
    </xf>
    <xf numFmtId="0" fontId="9" fillId="7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187" fontId="49" fillId="64" borderId="3" xfId="2" applyNumberFormat="1" applyFont="1" applyFill="1" applyBorder="1" applyAlignment="1">
      <alignment horizontal="center" vertical="center"/>
    </xf>
    <xf numFmtId="187" fontId="49" fillId="64" borderId="4" xfId="2" applyNumberFormat="1" applyFont="1" applyFill="1" applyBorder="1" applyAlignment="1">
      <alignment horizontal="center" vertical="center"/>
    </xf>
    <xf numFmtId="187" fontId="49" fillId="64" borderId="5" xfId="2" applyNumberFormat="1" applyFont="1" applyFill="1" applyBorder="1" applyAlignment="1">
      <alignment horizontal="center" vertical="center"/>
    </xf>
    <xf numFmtId="187" fontId="49" fillId="64" borderId="6" xfId="2" applyNumberFormat="1" applyFont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34" xfId="1" applyNumberFormat="1" applyFont="1" applyBorder="1" applyAlignment="1">
      <alignment horizontal="center" vertical="center"/>
    </xf>
    <xf numFmtId="2" fontId="0" fillId="0" borderId="17" xfId="1" applyNumberFormat="1" applyFont="1" applyBorder="1" applyAlignment="1">
      <alignment horizontal="center" vertical="center"/>
    </xf>
    <xf numFmtId="175" fontId="0" fillId="0" borderId="0" xfId="0" applyNumberFormat="1" applyBorder="1" applyAlignment="1">
      <alignment horizontal="center" vertical="center"/>
    </xf>
    <xf numFmtId="175" fontId="0" fillId="0" borderId="15" xfId="0" applyNumberFormat="1" applyBorder="1" applyAlignment="1">
      <alignment horizontal="center" vertical="center"/>
    </xf>
    <xf numFmtId="175" fontId="0" fillId="0" borderId="0" xfId="1" applyNumberFormat="1" applyFont="1" applyBorder="1" applyAlignment="1">
      <alignment horizontal="center" vertical="center"/>
    </xf>
    <xf numFmtId="175" fontId="0" fillId="0" borderId="15" xfId="1" applyNumberFormat="1" applyFont="1" applyBorder="1" applyAlignment="1">
      <alignment horizontal="center" vertical="center"/>
    </xf>
    <xf numFmtId="43" fontId="0" fillId="0" borderId="0" xfId="1" applyNumberFormat="1" applyFont="1" applyBorder="1" applyAlignment="1">
      <alignment vertical="center"/>
    </xf>
    <xf numFmtId="4" fontId="0" fillId="42" borderId="0" xfId="1" applyNumberFormat="1" applyFont="1" applyFill="1" applyBorder="1" applyAlignment="1">
      <alignment horizontal="center" vertical="center"/>
    </xf>
    <xf numFmtId="1" fontId="0" fillId="0" borderId="0" xfId="0" quotePrefix="1" applyNumberFormat="1" applyBorder="1" applyAlignment="1">
      <alignment horizontal="center" vertical="center"/>
    </xf>
    <xf numFmtId="9" fontId="0" fillId="0" borderId="0" xfId="3" quotePrefix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14" fontId="0" fillId="60" borderId="0" xfId="0" applyNumberFormat="1" applyFill="1" applyBorder="1" applyAlignment="1">
      <alignment horizontal="center" vertical="center"/>
    </xf>
    <xf numFmtId="175" fontId="0" fillId="48" borderId="0" xfId="0" applyNumberFormat="1" applyFill="1" applyBorder="1" applyAlignment="1">
      <alignment horizontal="center" vertical="center"/>
    </xf>
    <xf numFmtId="0" fontId="55" fillId="0" borderId="34" xfId="0" applyFont="1" applyBorder="1" applyAlignment="1">
      <alignment horizontal="center"/>
    </xf>
    <xf numFmtId="0" fontId="58" fillId="71" borderId="12" xfId="0" applyFont="1" applyFill="1" applyBorder="1" applyAlignment="1">
      <alignment horizontal="center" vertical="center" wrapText="1"/>
    </xf>
    <xf numFmtId="0" fontId="58" fillId="71" borderId="16" xfId="0" applyFont="1" applyFill="1" applyBorder="1" applyAlignment="1">
      <alignment horizontal="center" vertical="center" wrapText="1"/>
    </xf>
    <xf numFmtId="0" fontId="58" fillId="71" borderId="8" xfId="0" applyFont="1" applyFill="1" applyBorder="1" applyAlignment="1">
      <alignment horizontal="center" vertical="center" wrapText="1"/>
    </xf>
    <xf numFmtId="0" fontId="58" fillId="71" borderId="10" xfId="0" applyFont="1" applyFill="1" applyBorder="1" applyAlignment="1">
      <alignment horizontal="center" vertical="center" wrapText="1"/>
    </xf>
    <xf numFmtId="0" fontId="55" fillId="41" borderId="16" xfId="0" applyFont="1" applyFill="1" applyBorder="1" applyAlignment="1">
      <alignment horizontal="center" vertical="center"/>
    </xf>
    <xf numFmtId="0" fontId="55" fillId="41" borderId="34" xfId="0" applyFont="1" applyFill="1" applyBorder="1" applyAlignment="1">
      <alignment horizontal="center" vertical="center"/>
    </xf>
    <xf numFmtId="0" fontId="53" fillId="67" borderId="0" xfId="0" applyFont="1" applyFill="1" applyBorder="1" applyAlignment="1">
      <alignment horizontal="center" vertical="center" wrapText="1"/>
    </xf>
    <xf numFmtId="0" fontId="53" fillId="67" borderId="34" xfId="0" applyFont="1" applyFill="1" applyBorder="1" applyAlignment="1">
      <alignment horizontal="center" vertical="center" wrapText="1"/>
    </xf>
    <xf numFmtId="0" fontId="27" fillId="36" borderId="18" xfId="0" applyFont="1" applyFill="1" applyBorder="1" applyAlignment="1">
      <alignment horizontal="center" vertical="center"/>
    </xf>
    <xf numFmtId="0" fontId="29" fillId="53" borderId="0" xfId="0" applyFont="1" applyFill="1" applyAlignment="1">
      <alignment horizontal="center" vertical="center"/>
    </xf>
    <xf numFmtId="0" fontId="29" fillId="55" borderId="0" xfId="0" applyFont="1" applyFill="1" applyBorder="1" applyAlignment="1">
      <alignment horizontal="center" vertical="center" wrapText="1"/>
    </xf>
    <xf numFmtId="0" fontId="52" fillId="34" borderId="18" xfId="0" applyFont="1" applyFill="1" applyBorder="1" applyAlignment="1">
      <alignment horizontal="center" vertical="center"/>
    </xf>
    <xf numFmtId="0" fontId="52" fillId="34" borderId="46" xfId="0" applyFont="1" applyFill="1" applyBorder="1" applyAlignment="1">
      <alignment horizontal="center" vertical="center"/>
    </xf>
    <xf numFmtId="0" fontId="52" fillId="34" borderId="24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36" fillId="55" borderId="0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55" fillId="56" borderId="16" xfId="0" applyFont="1" applyFill="1" applyBorder="1" applyAlignment="1">
      <alignment horizontal="center" vertical="center"/>
    </xf>
    <xf numFmtId="0" fontId="55" fillId="56" borderId="34" xfId="0" applyFont="1" applyFill="1" applyBorder="1" applyAlignment="1">
      <alignment horizontal="center" vertical="center"/>
    </xf>
    <xf numFmtId="0" fontId="56" fillId="70" borderId="0" xfId="0" applyFont="1" applyFill="1" applyBorder="1" applyAlignment="1">
      <alignment horizontal="center"/>
    </xf>
    <xf numFmtId="9" fontId="43" fillId="56" borderId="8" xfId="3" applyFont="1" applyFill="1" applyBorder="1" applyAlignment="1">
      <alignment horizontal="center" vertical="center"/>
    </xf>
    <xf numFmtId="9" fontId="43" fillId="56" borderId="9" xfId="3" applyFont="1" applyFill="1" applyBorder="1" applyAlignment="1">
      <alignment horizontal="center" vertical="center"/>
    </xf>
    <xf numFmtId="9" fontId="43" fillId="56" borderId="10" xfId="3" applyFont="1" applyFill="1" applyBorder="1" applyAlignment="1">
      <alignment horizontal="center" vertical="center"/>
    </xf>
    <xf numFmtId="9" fontId="43" fillId="41" borderId="8" xfId="3" applyFont="1" applyFill="1" applyBorder="1" applyAlignment="1">
      <alignment horizontal="center" vertical="center"/>
    </xf>
    <xf numFmtId="9" fontId="43" fillId="41" borderId="9" xfId="3" applyFont="1" applyFill="1" applyBorder="1" applyAlignment="1">
      <alignment horizontal="center" vertical="center"/>
    </xf>
    <xf numFmtId="9" fontId="43" fillId="41" borderId="10" xfId="3" applyFont="1" applyFill="1" applyBorder="1" applyAlignment="1">
      <alignment horizontal="center" vertical="center"/>
    </xf>
    <xf numFmtId="0" fontId="27" fillId="35" borderId="12" xfId="0" applyFont="1" applyFill="1" applyBorder="1" applyAlignment="1">
      <alignment horizontal="center"/>
    </xf>
    <xf numFmtId="0" fontId="27" fillId="35" borderId="13" xfId="0" applyFont="1" applyFill="1" applyBorder="1" applyAlignment="1">
      <alignment horizontal="center"/>
    </xf>
    <xf numFmtId="0" fontId="27" fillId="35" borderId="32" xfId="0" applyFont="1" applyFill="1" applyBorder="1" applyAlignment="1">
      <alignment horizontal="center"/>
    </xf>
    <xf numFmtId="0" fontId="27" fillId="35" borderId="56" xfId="0" applyFont="1" applyFill="1" applyBorder="1" applyAlignment="1">
      <alignment horizontal="center"/>
    </xf>
    <xf numFmtId="0" fontId="59" fillId="54" borderId="0" xfId="0" applyFont="1" applyFill="1" applyAlignment="1">
      <alignment horizontal="center"/>
    </xf>
    <xf numFmtId="0" fontId="55" fillId="0" borderId="46" xfId="0" applyFont="1" applyBorder="1" applyAlignment="1">
      <alignment horizontal="center" vertical="center"/>
    </xf>
    <xf numFmtId="0" fontId="55" fillId="0" borderId="24" xfId="0" applyFont="1" applyBorder="1" applyAlignment="1">
      <alignment horizontal="center" vertical="center"/>
    </xf>
    <xf numFmtId="187" fontId="49" fillId="64" borderId="1" xfId="2" applyNumberFormat="1" applyFont="1" applyFill="1" applyBorder="1" applyAlignment="1">
      <alignment horizontal="center" vertical="center"/>
    </xf>
    <xf numFmtId="187" fontId="49" fillId="64" borderId="2" xfId="2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181" fontId="29" fillId="49" borderId="0" xfId="1" applyNumberFormat="1" applyFont="1" applyFill="1" applyAlignment="1">
      <alignment horizontal="center" vertical="center"/>
    </xf>
    <xf numFmtId="0" fontId="26" fillId="9" borderId="14" xfId="0" applyFont="1" applyFill="1" applyBorder="1" applyAlignment="1">
      <alignment horizontal="center" vertical="center" textRotation="90" wrapText="1"/>
    </xf>
    <xf numFmtId="0" fontId="26" fillId="9" borderId="16" xfId="0" applyFont="1" applyFill="1" applyBorder="1" applyAlignment="1">
      <alignment horizontal="center" vertical="center" textRotation="90" wrapText="1"/>
    </xf>
    <xf numFmtId="3" fontId="42" fillId="0" borderId="0" xfId="0" applyNumberFormat="1" applyFont="1" applyFill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32" fillId="47" borderId="0" xfId="0" applyFont="1" applyFill="1" applyAlignment="1">
      <alignment horizontal="center" vertical="center"/>
    </xf>
    <xf numFmtId="177" fontId="29" fillId="61" borderId="0" xfId="0" applyNumberFormat="1" applyFont="1" applyFill="1" applyAlignment="1">
      <alignment horizontal="center" vertical="center"/>
    </xf>
    <xf numFmtId="168" fontId="0" fillId="49" borderId="0" xfId="0" applyNumberFormat="1" applyFill="1" applyBorder="1" applyAlignment="1">
      <alignment horizontal="center" vertical="center"/>
    </xf>
    <xf numFmtId="0" fontId="3" fillId="33" borderId="11" xfId="0" applyFont="1" applyFill="1" applyBorder="1" applyAlignment="1"/>
    <xf numFmtId="0" fontId="0" fillId="0" borderId="11" xfId="0" applyFont="1" applyBorder="1" applyAlignment="1"/>
    <xf numFmtId="0" fontId="3" fillId="33" borderId="48" xfId="0" applyFont="1" applyFill="1" applyBorder="1" applyAlignment="1"/>
    <xf numFmtId="0" fontId="16" fillId="33" borderId="13" xfId="0" applyFont="1" applyFill="1" applyBorder="1" applyAlignment="1">
      <alignment horizontal="center" vertical="center" wrapText="1"/>
    </xf>
    <xf numFmtId="0" fontId="16" fillId="33" borderId="15" xfId="0" applyFont="1" applyFill="1" applyBorder="1" applyAlignment="1">
      <alignment horizontal="center" vertical="center" wrapText="1"/>
    </xf>
    <xf numFmtId="0" fontId="16" fillId="33" borderId="17" xfId="0" applyFont="1" applyFill="1" applyBorder="1" applyAlignment="1">
      <alignment horizontal="center" vertical="center" wrapText="1"/>
    </xf>
    <xf numFmtId="0" fontId="29" fillId="58" borderId="0" xfId="0" applyFont="1" applyFill="1" applyBorder="1" applyAlignment="1">
      <alignment horizontal="center" vertical="center"/>
    </xf>
    <xf numFmtId="0" fontId="16" fillId="33" borderId="53" xfId="0" applyFont="1" applyFill="1" applyBorder="1" applyAlignment="1">
      <alignment horizontal="center" vertical="center" wrapText="1"/>
    </xf>
    <xf numFmtId="0" fontId="16" fillId="33" borderId="54" xfId="0" applyFont="1" applyFill="1" applyBorder="1" applyAlignment="1">
      <alignment horizontal="center" vertical="center" wrapText="1"/>
    </xf>
    <xf numFmtId="0" fontId="16" fillId="33" borderId="55" xfId="0" applyFont="1" applyFill="1" applyBorder="1" applyAlignment="1">
      <alignment horizontal="center" vertical="center" wrapText="1"/>
    </xf>
    <xf numFmtId="0" fontId="0" fillId="0" borderId="45" xfId="0" applyFont="1" applyBorder="1" applyAlignment="1"/>
    <xf numFmtId="0" fontId="16" fillId="33" borderId="7" xfId="0" applyFont="1" applyFill="1" applyBorder="1" applyAlignment="1">
      <alignment horizontal="center" vertical="center" wrapText="1"/>
    </xf>
    <xf numFmtId="0" fontId="16" fillId="33" borderId="0" xfId="0" applyFont="1" applyFill="1" applyBorder="1" applyAlignment="1">
      <alignment horizontal="center" vertical="center" wrapText="1"/>
    </xf>
    <xf numFmtId="0" fontId="16" fillId="33" borderId="34" xfId="0" applyFont="1" applyFill="1" applyBorder="1" applyAlignment="1">
      <alignment horizontal="center" vertical="center" wrapText="1"/>
    </xf>
    <xf numFmtId="0" fontId="29" fillId="41" borderId="0" xfId="0" applyFont="1" applyFill="1" applyBorder="1" applyAlignment="1">
      <alignment horizontal="center" vertical="center"/>
    </xf>
    <xf numFmtId="0" fontId="29" fillId="59" borderId="0" xfId="0" applyFont="1" applyFill="1" applyBorder="1" applyAlignment="1">
      <alignment horizontal="center" vertical="center"/>
    </xf>
    <xf numFmtId="0" fontId="29" fillId="59" borderId="0" xfId="0" applyFont="1" applyFill="1" applyAlignment="1">
      <alignment horizontal="center" vertical="center" wrapText="1"/>
    </xf>
    <xf numFmtId="0" fontId="29" fillId="59" borderId="0" xfId="0" applyFont="1" applyFill="1" applyAlignment="1">
      <alignment horizontal="center" vertical="center"/>
    </xf>
    <xf numFmtId="0" fontId="26" fillId="2" borderId="12" xfId="0" applyFont="1" applyFill="1" applyBorder="1" applyAlignment="1">
      <alignment horizontal="center" vertical="center" textRotation="90"/>
    </xf>
    <xf numFmtId="0" fontId="26" fillId="2" borderId="14" xfId="0" applyFont="1" applyFill="1" applyBorder="1" applyAlignment="1">
      <alignment horizontal="center" vertical="center" textRotation="90"/>
    </xf>
    <xf numFmtId="0" fontId="3" fillId="33" borderId="21" xfId="0" applyFont="1" applyFill="1" applyBorder="1" applyAlignment="1">
      <alignment horizontal="center" vertical="center"/>
    </xf>
    <xf numFmtId="0" fontId="3" fillId="33" borderId="22" xfId="0" applyFont="1" applyFill="1" applyBorder="1" applyAlignment="1">
      <alignment horizontal="center" vertical="center"/>
    </xf>
    <xf numFmtId="0" fontId="3" fillId="33" borderId="7" xfId="0" applyFont="1" applyFill="1" applyBorder="1" applyAlignment="1">
      <alignment horizontal="center" vertical="center" wrapText="1"/>
    </xf>
    <xf numFmtId="0" fontId="3" fillId="33" borderId="0" xfId="0" applyFont="1" applyFill="1" applyBorder="1" applyAlignment="1">
      <alignment horizontal="center" vertical="center" wrapText="1"/>
    </xf>
    <xf numFmtId="0" fontId="3" fillId="33" borderId="45" xfId="0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75" fontId="0" fillId="0" borderId="0" xfId="0" applyNumberFormat="1" applyFill="1" applyBorder="1" applyAlignment="1">
      <alignment horizontal="center" vertical="center"/>
    </xf>
    <xf numFmtId="175" fontId="0" fillId="0" borderId="15" xfId="0" applyNumberFormat="1" applyFill="1" applyBorder="1" applyAlignment="1">
      <alignment horizontal="center" vertical="center"/>
    </xf>
    <xf numFmtId="0" fontId="53" fillId="67" borderId="0" xfId="0" applyFont="1" applyFill="1" applyBorder="1" applyAlignment="1">
      <alignment horizontal="center" vertical="center"/>
    </xf>
    <xf numFmtId="0" fontId="53" fillId="67" borderId="34" xfId="0" applyFont="1" applyFill="1" applyBorder="1" applyAlignment="1">
      <alignment horizontal="center" vertical="center"/>
    </xf>
    <xf numFmtId="0" fontId="3" fillId="33" borderId="13" xfId="0" applyFont="1" applyFill="1" applyBorder="1" applyAlignment="1">
      <alignment horizontal="center" vertical="center" wrapText="1"/>
    </xf>
    <xf numFmtId="0" fontId="3" fillId="33" borderId="15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8" xfId="0" applyFont="1" applyBorder="1" applyAlignment="1">
      <alignment horizontal="center" wrapText="1"/>
    </xf>
    <xf numFmtId="0" fontId="29" fillId="0" borderId="9" xfId="0" applyFont="1" applyBorder="1" applyAlignment="1">
      <alignment horizontal="center" wrapText="1"/>
    </xf>
    <xf numFmtId="179" fontId="29" fillId="0" borderId="25" xfId="0" applyNumberFormat="1" applyFont="1" applyBorder="1" applyAlignment="1">
      <alignment horizontal="center"/>
    </xf>
    <xf numFmtId="179" fontId="29" fillId="0" borderId="23" xfId="0" applyNumberFormat="1" applyFont="1" applyBorder="1" applyAlignment="1">
      <alignment horizontal="center"/>
    </xf>
    <xf numFmtId="179" fontId="29" fillId="0" borderId="26" xfId="0" applyNumberFormat="1" applyFont="1" applyBorder="1" applyAlignment="1">
      <alignment horizontal="center"/>
    </xf>
    <xf numFmtId="0" fontId="29" fillId="0" borderId="0" xfId="0" applyFont="1" applyAlignment="1">
      <alignment horizontal="center"/>
    </xf>
    <xf numFmtId="0" fontId="31" fillId="0" borderId="0" xfId="0" applyFont="1" applyAlignment="1">
      <alignment horizontal="right" vertical="center" textRotation="90"/>
    </xf>
    <xf numFmtId="0" fontId="32" fillId="0" borderId="0" xfId="0" applyFont="1" applyAlignment="1">
      <alignment horizontal="right" vertical="center" textRotation="90"/>
    </xf>
    <xf numFmtId="0" fontId="31" fillId="38" borderId="0" xfId="0" applyFont="1" applyFill="1" applyAlignment="1">
      <alignment horizontal="center" vertical="center"/>
    </xf>
    <xf numFmtId="0" fontId="29" fillId="0" borderId="1" xfId="0" applyFont="1" applyBorder="1" applyAlignment="1">
      <alignment horizontal="center" wrapText="1"/>
    </xf>
    <xf numFmtId="0" fontId="29" fillId="0" borderId="28" xfId="0" applyFont="1" applyBorder="1" applyAlignment="1">
      <alignment horizontal="center" wrapText="1"/>
    </xf>
    <xf numFmtId="0" fontId="29" fillId="0" borderId="2" xfId="0" applyFont="1" applyBorder="1" applyAlignment="1">
      <alignment horizontal="center" wrapText="1"/>
    </xf>
    <xf numFmtId="0" fontId="29" fillId="0" borderId="29" xfId="0" applyFont="1" applyBorder="1" applyAlignment="1">
      <alignment horizontal="center" wrapText="1"/>
    </xf>
    <xf numFmtId="0" fontId="29" fillId="0" borderId="30" xfId="0" applyFont="1" applyBorder="1" applyAlignment="1">
      <alignment horizontal="center" wrapText="1"/>
    </xf>
    <xf numFmtId="0" fontId="29" fillId="0" borderId="31" xfId="0" applyFont="1" applyBorder="1" applyAlignment="1">
      <alignment horizontal="center" wrapText="1"/>
    </xf>
    <xf numFmtId="0" fontId="33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0" fillId="0" borderId="20" xfId="0" applyBorder="1" applyAlignment="1">
      <alignment horizontal="center"/>
    </xf>
    <xf numFmtId="14" fontId="0" fillId="0" borderId="20" xfId="0" applyNumberFormat="1" applyBorder="1" applyAlignment="1">
      <alignment horizontal="center"/>
    </xf>
    <xf numFmtId="173" fontId="0" fillId="0" borderId="20" xfId="1" applyNumberFormat="1" applyFont="1" applyBorder="1" applyAlignment="1">
      <alignment horizontal="center"/>
    </xf>
    <xf numFmtId="0" fontId="0" fillId="0" borderId="20" xfId="0" applyBorder="1" applyAlignment="1">
      <alignment horizontal="center" vertical="center"/>
    </xf>
    <xf numFmtId="43" fontId="0" fillId="0" borderId="20" xfId="1" applyFont="1" applyBorder="1" applyAlignment="1" applyProtection="1">
      <alignment vertical="center"/>
    </xf>
    <xf numFmtId="43" fontId="0" fillId="0" borderId="20" xfId="1" applyFont="1" applyBorder="1" applyAlignment="1" applyProtection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43" fontId="0" fillId="0" borderId="20" xfId="1" applyFont="1" applyBorder="1" applyAlignment="1">
      <alignment vertical="center"/>
    </xf>
    <xf numFmtId="9" fontId="0" fillId="0" borderId="20" xfId="3" applyFont="1" applyBorder="1" applyAlignment="1" applyProtection="1">
      <alignment horizontal="center" vertical="center"/>
    </xf>
    <xf numFmtId="0" fontId="0" fillId="0" borderId="20" xfId="0" applyBorder="1" applyAlignment="1">
      <alignment vertical="center"/>
    </xf>
    <xf numFmtId="44" fontId="0" fillId="0" borderId="0" xfId="0" applyNumberFormat="1" applyBorder="1"/>
  </cellXfs>
  <cellStyles count="4">
    <cellStyle name="Milliers" xfId="1" builtinId="3" customBuiltin="1"/>
    <cellStyle name="Monétaire" xfId="2" builtinId="4" customBuiltin="1"/>
    <cellStyle name="Normal" xfId="0" builtinId="0"/>
    <cellStyle name="Pourcentage" xfId="3" builtinId="5" customBuiltin="1"/>
  </cellStyles>
  <dxfs count="7">
    <dxf>
      <fill>
        <patternFill>
          <bgColor rgb="FFFF0000"/>
        </patternFill>
      </fill>
    </dxf>
    <dxf>
      <fill>
        <patternFill>
          <bgColor rgb="FF20E850"/>
        </patternFill>
      </fill>
    </dxf>
    <dxf>
      <fill>
        <patternFill>
          <bgColor rgb="FF1DE322"/>
        </patternFill>
      </fill>
    </dxf>
    <dxf>
      <fill>
        <patternFill>
          <bgColor rgb="FF1DE322"/>
        </patternFill>
      </fill>
    </dxf>
    <dxf>
      <fill>
        <patternFill>
          <bgColor rgb="FF1DE322"/>
        </patternFill>
      </fill>
    </dxf>
    <dxf>
      <fill>
        <patternFill>
          <bgColor rgb="FF1DE322"/>
        </patternFill>
      </fill>
    </dxf>
    <dxf>
      <font>
        <color rgb="FFFFFFFF"/>
      </font>
    </dxf>
  </dxfs>
  <tableStyles count="0" defaultTableStyle="TableStyleMedium9" defaultPivotStyle="PivotStyleLight16"/>
  <colors>
    <indexedColors>
      <rgbColor rgb="FF000000"/>
      <rgbColor rgb="FFFFFFFF"/>
      <rgbColor rgb="FFFF0000"/>
      <rgbColor rgb="FF1DE322"/>
      <rgbColor rgb="FF0000FF"/>
      <rgbColor rgb="FFFFFF00"/>
      <rgbColor rgb="FFFF00C0"/>
      <rgbColor rgb="FF00FFFF"/>
      <rgbColor rgb="FFFCD5B5"/>
      <rgbColor rgb="FF66FF66"/>
      <rgbColor rgb="FF99FF99"/>
      <rgbColor rgb="FFEA6B0C"/>
      <rgbColor rgb="FFF765FA"/>
      <rgbColor rgb="FF95B3D7"/>
      <rgbColor rgb="FFBFBFBF"/>
      <rgbColor rgb="FF918960"/>
      <rgbColor rgb="FF8EB4E3"/>
      <rgbColor rgb="FF7030A0"/>
      <rgbColor rgb="FFFFFFCC"/>
      <rgbColor rgb="FFCCECFF"/>
      <rgbColor rgb="FFB9CDE5"/>
      <rgbColor rgb="FFD99694"/>
      <rgbColor rgb="FF0070C0"/>
      <rgbColor rgb="FFC6D9F1"/>
      <rgbColor rgb="FFFDEADA"/>
      <rgbColor rgb="FFFF33CC"/>
      <rgbColor rgb="FFF2F573"/>
      <rgbColor rgb="FF61FB7B"/>
      <rgbColor rgb="FFE6B9B8"/>
      <rgbColor rgb="FFD9D9D9"/>
      <rgbColor rgb="FFB3A2C7"/>
      <rgbColor rgb="FFDCE6F2"/>
      <rgbColor rgb="FF00B0F0"/>
      <rgbColor rgb="FFDBEEF4"/>
      <rgbColor rgb="FFD7E4BD"/>
      <rgbColor rgb="FFFFFF99"/>
      <rgbColor rgb="FF93CDDD"/>
      <rgbColor rgb="FFFF99FF"/>
      <rgbColor rgb="FFCC99FF"/>
      <rgbColor rgb="FFFAC090"/>
      <rgbColor rgb="FF5D8ED5"/>
      <rgbColor rgb="FF00CC99"/>
      <rgbColor rgb="FF92D050"/>
      <rgbColor rgb="FFFFC000"/>
      <rgbColor rgb="FFFF9934"/>
      <rgbColor rgb="FFFF6600"/>
      <rgbColor rgb="FF4F81BD"/>
      <rgbColor rgb="FFA6A6A6"/>
      <rgbColor rgb="FF96E2C9"/>
      <rgbColor rgb="FF00B050"/>
      <rgbColor rgb="FFB7DEE8"/>
      <rgbColor rgb="FFC3D69B"/>
      <rgbColor rgb="FF8A350E"/>
      <rgbColor rgb="FFFF3399"/>
      <rgbColor rgb="FFC4BD97"/>
      <rgbColor rgb="FFCCC1DA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20E850"/>
      <color rgb="FFF33FF7"/>
      <color rgb="FFED1F1F"/>
      <color rgb="FF98069C"/>
      <color rgb="FFE377BF"/>
      <color rgb="FFC84FD1"/>
      <color rgb="FF96E2C9"/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/>
  <dimension ref="A1:T83"/>
  <sheetViews>
    <sheetView tabSelected="1" zoomScaleNormal="100" workbookViewId="0">
      <selection activeCell="L4" sqref="L4"/>
    </sheetView>
  </sheetViews>
  <sheetFormatPr baseColWidth="10" defaultRowHeight="15"/>
  <cols>
    <col min="1" max="1" width="21" style="128" customWidth="1"/>
    <col min="2" max="2" width="15.28515625" style="128" customWidth="1"/>
    <col min="3" max="3" width="9" style="128" customWidth="1"/>
    <col min="4" max="4" width="26.42578125" style="128" customWidth="1"/>
    <col min="5" max="5" width="12.7109375" style="128" customWidth="1"/>
    <col min="6" max="6" width="11.42578125" style="128"/>
    <col min="7" max="8" width="11.42578125" style="128" customWidth="1"/>
    <col min="9" max="9" width="2.28515625" style="128" customWidth="1"/>
    <col min="10" max="10" width="13.140625" style="128" customWidth="1"/>
    <col min="11" max="11" width="14.85546875" style="128" customWidth="1"/>
    <col min="12" max="12" width="12.28515625" style="128" bestFit="1" customWidth="1"/>
    <col min="13" max="14" width="11.140625" style="128" customWidth="1"/>
    <col min="15" max="15" width="2.28515625" style="128" customWidth="1"/>
    <col min="16" max="16" width="2.85546875" style="128" customWidth="1"/>
    <col min="17" max="17" width="11.7109375" style="128" customWidth="1"/>
    <col min="18" max="18" width="9.85546875" style="128" customWidth="1"/>
    <col min="19" max="19" width="11.5703125" style="128" customWidth="1"/>
    <col min="20" max="16384" width="11.42578125" style="128"/>
  </cols>
  <sheetData>
    <row r="1" spans="1:20" ht="21" customHeight="1">
      <c r="A1" s="510" t="s">
        <v>0</v>
      </c>
      <c r="B1" s="510"/>
      <c r="C1" s="510"/>
      <c r="D1" s="510"/>
      <c r="E1" s="510"/>
      <c r="F1" s="510"/>
      <c r="G1" s="510"/>
      <c r="H1" s="510"/>
      <c r="I1" s="511" t="s">
        <v>52</v>
      </c>
      <c r="J1" s="511"/>
      <c r="K1" s="511"/>
      <c r="L1" s="1">
        <v>2022</v>
      </c>
      <c r="M1" s="2"/>
      <c r="N1" s="2"/>
      <c r="O1" s="2"/>
      <c r="P1" s="3" t="s">
        <v>1</v>
      </c>
      <c r="Q1" s="3"/>
      <c r="R1" s="3"/>
      <c r="S1" s="4">
        <f ca="1">IF(R7="TMI",ROUND(((L7+M7)*S3)-(S6*(LOOKUP(ROUND((L7+M7)/S6,0),Impots!F5:H9))),0)+G45,ROUND(((L4+M4)*S3)-(S6*(LOOKUP(ROUND((L4+M4)/S6,0),Impots!F5:H9))),0)+G45)</f>
        <v>1784</v>
      </c>
    </row>
    <row r="2" spans="1:20">
      <c r="A2" s="493"/>
      <c r="B2" s="493"/>
      <c r="D2" s="493"/>
      <c r="E2" s="493"/>
      <c r="F2" s="493"/>
      <c r="J2" s="493" t="s">
        <v>2</v>
      </c>
      <c r="K2" s="493"/>
      <c r="L2" s="493"/>
      <c r="M2" s="493"/>
      <c r="N2" s="5"/>
      <c r="O2" s="5"/>
      <c r="P2" s="6" t="s">
        <v>3</v>
      </c>
      <c r="Q2" s="6"/>
      <c r="R2" s="7"/>
      <c r="S2" s="8">
        <f ca="1">L9+M9</f>
        <v>1525</v>
      </c>
    </row>
    <row r="3" spans="1:20">
      <c r="B3" s="170"/>
      <c r="E3" s="38"/>
      <c r="F3" s="38"/>
      <c r="I3" s="17"/>
      <c r="L3" s="38" t="s">
        <v>4</v>
      </c>
      <c r="M3" s="38" t="s">
        <v>5</v>
      </c>
      <c r="P3" s="9" t="s">
        <v>6</v>
      </c>
      <c r="Q3" s="9"/>
      <c r="R3" s="9"/>
      <c r="S3" s="10">
        <f ca="1">LOOKUP(ROUND((L7+M7)/S6,0),Impots!A5:C9)</f>
        <v>0.11</v>
      </c>
    </row>
    <row r="4" spans="1:20" ht="15" customHeight="1">
      <c r="A4" s="170"/>
      <c r="B4" s="102"/>
      <c r="D4" s="170"/>
      <c r="G4" s="11"/>
      <c r="I4" s="11"/>
      <c r="J4" s="162" t="s">
        <v>7</v>
      </c>
      <c r="K4" s="162"/>
      <c r="L4" s="12">
        <v>20000</v>
      </c>
      <c r="M4" s="13">
        <v>20000</v>
      </c>
      <c r="P4" s="505" t="s">
        <v>8</v>
      </c>
      <c r="Q4" s="505"/>
      <c r="R4" s="505"/>
      <c r="S4" s="14">
        <v>0.3</v>
      </c>
    </row>
    <row r="5" spans="1:20" ht="15" customHeight="1">
      <c r="A5" s="170"/>
      <c r="D5" s="170"/>
      <c r="E5" s="15"/>
      <c r="F5" s="15"/>
      <c r="G5" s="11"/>
      <c r="I5" s="17"/>
      <c r="J5" s="128" t="s">
        <v>9</v>
      </c>
      <c r="L5" s="18">
        <f>IF(ISERR(-ROUND((R22*(ROUND((R22+S22)*$S$8,0)))/(R22+S22),0)),0,-ROUND((R22*(ROUND((R22+S22)*$S$8,0)))/(R22+S22),0))</f>
        <v>0</v>
      </c>
      <c r="M5" s="18">
        <f>IF(ISERR(-ROUND((S22*(ROUND((R22+S22)*$S$8,0)))/(R22+S22),0)),0,-ROUND((S22*(ROUND((R22+S22)*$S$8,0)))/(R22+S22),0))</f>
        <v>0</v>
      </c>
      <c r="P5" s="506" t="s">
        <v>10</v>
      </c>
      <c r="Q5" s="506"/>
      <c r="R5" s="506"/>
      <c r="S5" s="19">
        <v>0.128</v>
      </c>
      <c r="T5" s="125"/>
    </row>
    <row r="6" spans="1:20" ht="15" customHeight="1">
      <c r="A6" s="170"/>
      <c r="B6" s="124"/>
      <c r="D6" s="170"/>
      <c r="F6" s="15"/>
      <c r="G6" s="11"/>
      <c r="H6" s="342"/>
      <c r="I6" s="17"/>
      <c r="J6" s="128" t="s">
        <v>11</v>
      </c>
      <c r="L6" s="20">
        <f>R21</f>
        <v>85</v>
      </c>
      <c r="M6" s="20">
        <f>S21</f>
        <v>1</v>
      </c>
      <c r="P6" s="507" t="s">
        <v>12</v>
      </c>
      <c r="Q6" s="507"/>
      <c r="R6" s="507"/>
      <c r="S6" s="21">
        <v>3</v>
      </c>
      <c r="T6" s="125"/>
    </row>
    <row r="7" spans="1:20" ht="15" customHeight="1">
      <c r="A7" s="170"/>
      <c r="B7" s="102"/>
      <c r="D7" s="170"/>
      <c r="E7" s="22"/>
      <c r="F7" s="22"/>
      <c r="G7" s="11"/>
      <c r="H7" s="13"/>
      <c r="I7" s="17"/>
      <c r="J7" s="162" t="s">
        <v>13</v>
      </c>
      <c r="K7" s="162"/>
      <c r="L7" s="23">
        <f ca="1">IF(R7="TMI",SUM(L4:L6)+(R23-R24),SUM(L4:L6)+(R23*S5))</f>
        <v>20144.392</v>
      </c>
      <c r="M7" s="24">
        <f>IF(R7="TMI",SUM(M4:M6)+(S23-S24),SUM(M4:M6)+(S23*S5))</f>
        <v>20001</v>
      </c>
      <c r="P7" s="508" t="s">
        <v>14</v>
      </c>
      <c r="Q7" s="508"/>
      <c r="R7" s="25"/>
      <c r="T7" s="125"/>
    </row>
    <row r="8" spans="1:20" ht="15" customHeight="1">
      <c r="A8" s="170"/>
      <c r="D8" s="170"/>
      <c r="E8" s="26"/>
      <c r="F8" s="15"/>
      <c r="G8" s="11"/>
      <c r="H8" s="110"/>
      <c r="L8" s="231"/>
      <c r="O8" s="27"/>
      <c r="P8" s="509" t="str">
        <f>IF(MONTH("1"&amp;$I$1)&lt;=4,"Taux CSG "&amp;$L$1-1,"Taux CSG "&amp;$L$1)</f>
        <v>Taux CSG 2022</v>
      </c>
      <c r="Q8" s="509"/>
      <c r="R8" s="509"/>
      <c r="S8" s="28">
        <v>6.8000000000000005E-2</v>
      </c>
      <c r="T8" s="125"/>
    </row>
    <row r="9" spans="1:20" ht="15" customHeight="1">
      <c r="A9" s="170"/>
      <c r="D9" s="170"/>
      <c r="E9" s="15"/>
      <c r="F9" s="26"/>
      <c r="G9" s="11"/>
      <c r="H9" s="13"/>
      <c r="J9" s="29" t="s">
        <v>3</v>
      </c>
      <c r="K9" s="29"/>
      <c r="L9" s="341">
        <f ca="1">IF(MONTH(1&amp;I1)&gt;=5,IF(IF(R7="TMI",ROUND((($S$1/(L7+M7))*L7)-R26-Q35+(SUM('Actions Wolf+réduc impot revenu'!L18:L22))+'Actions Wolf+réduc impot revenu'!W25-'Actions Wolf+réduc impot revenu'!P21,0),ROUND((($S$1/(L4+M4))*L4)+SUM('Actions Wolf+réduc impot revenu'!L18:L22)-R26-Q35+'Actions Wolf+réduc impot revenu'!W25-'Actions Wolf+réduc impot revenu'!P21+ROUND((((R12+R13+R15+R16+R23)*ROUND((R12+R13+R16+R15+S12+S13+S15+S16+R23)*S5,0))/(R12+R13+R16+R15+S12+S13+S15+S16+R23)),0),0))&lt;=0,0,IF(R7="TMI",ROUND((($S$1/(L7+M7))*L7)-R26-Q35+(SUM('Actions Wolf+réduc impot revenu'!L18:L22))+'Actions Wolf+réduc impot revenu'!W25-'Actions Wolf+réduc impot revenu'!P21,0),ROUND((($S$1/(L4+M4))*L4)+SUM('Actions Wolf+réduc impot revenu'!L18:L22)-R26-Q35+'Actions Wolf+réduc impot revenu'!W25-'Actions Wolf+réduc impot revenu'!P21+ROUND((((R12+R13+R15+R16+R23)*ROUND((R12+R13+R16+R15+S12+S13+S15+S16+R23)*S5,0))/(R12+R13+R16+R15+S12+S13+S15+S16+R23)),0),0))),IF(IF(R7="TMI",ROUND((($S$1/(L7+M7))*L7)-R26-Q35+(SUM('Actions Wolf+réduc impot revenu'!L18:L22))+'Actions Wolf+réduc impot revenu'!W34-'Actions Wolf+réduc impot revenu'!P21,0),ROUND((($S$1/(L4+M4))*L4)+SUM('Actions Wolf+réduc impot revenu'!L18:L22)-R26-Q35+'Actions Wolf+réduc impot revenu'!W34-'Actions Wolf+réduc impot revenu'!P21+ROUND((((R12+R13+R15+R16+R23)*ROUND((R12+R13+R16+R15+S12+S13+S15+S16+R23)*S5,0))/(R12+R13+R16+R15+S12+S13+S15+S16+R23)),0),0))&lt;=0,0,IF(R7="TMI",ROUND((($S$1/(L7+M7))*L7)-R26-Q35+(SUM('Actions Wolf+réduc impot revenu'!L18:L22))+'Actions Wolf+réduc impot revenu'!W34-'Actions Wolf+réduc impot revenu'!P21,0),ROUND((($S$1/(L4+M4))*L4)+SUM('Actions Wolf+réduc impot revenu'!L18:L22)-R26-Q35+'Actions Wolf+réduc impot revenu'!W34-'Actions Wolf+réduc impot revenu'!P21+ROUND((((R12+R13+R15+R16+R23)*ROUND((R12+R13+R16+R15+S12+S13+S15+S16+R23)*S5,0))/(R12+R13+R16+R15+S12+S13+S15+S16+R23)),0),0))))</f>
        <v>810</v>
      </c>
      <c r="M9" s="30">
        <f ca="1">IF(IF(R7="TMI",ROUND((($S$1/(L7+M7))*M7)-S26-Q37-'Actions Wolf+réduc impot revenu'!P22,0),ROUND((($S$1/(L4+M4))*M4)+M6-S26-Q37-'Actions Wolf+réduc impot revenu'!P22,0))&lt;=0,0,IF(R7="TMI",ROUND((($S$1/(L7+M7))*M7)-S26-Q37-'Actions Wolf+réduc impot revenu'!P22,0),ROUND((($S$1/(L4+M4))*M4)+M6-S26-Q37-'Actions Wolf+réduc impot revenu'!P22,0)))</f>
        <v>715</v>
      </c>
      <c r="O9" s="425"/>
      <c r="P9" s="498" t="str">
        <f>IF(MONTH("1"&amp;$I$1)&lt;=4,"Plafond Q. Familial "&amp;$L$1-1,"Plafond Q. Familial "&amp;$L$1)</f>
        <v>Plafond Q. Familial 2022</v>
      </c>
      <c r="Q9" s="498"/>
      <c r="R9" s="498"/>
      <c r="S9" s="31">
        <v>1592</v>
      </c>
    </row>
    <row r="10" spans="1:20" ht="15" customHeight="1">
      <c r="A10" s="170"/>
      <c r="B10" s="102"/>
      <c r="D10" s="170"/>
      <c r="E10" s="26"/>
      <c r="F10" s="26"/>
      <c r="G10" s="11"/>
      <c r="H10" s="32"/>
      <c r="K10" s="33"/>
      <c r="O10" s="425"/>
      <c r="P10" s="34" t="s">
        <v>17</v>
      </c>
    </row>
    <row r="11" spans="1:20" ht="15" customHeight="1">
      <c r="A11" s="170"/>
      <c r="G11" s="35"/>
      <c r="H11" s="35"/>
      <c r="L11" s="38" t="s">
        <v>4</v>
      </c>
      <c r="M11" s="38" t="s">
        <v>5</v>
      </c>
      <c r="N11" s="38" t="s">
        <v>18</v>
      </c>
      <c r="O11" s="425"/>
      <c r="P11" s="36"/>
      <c r="Q11" s="37"/>
      <c r="R11" s="38" t="s">
        <v>4</v>
      </c>
      <c r="S11" s="39" t="s">
        <v>5</v>
      </c>
    </row>
    <row r="12" spans="1:20" ht="15" customHeight="1">
      <c r="A12" s="170"/>
      <c r="D12" s="170"/>
      <c r="E12" s="124"/>
      <c r="F12" s="124"/>
      <c r="G12" s="40"/>
      <c r="H12" s="16"/>
      <c r="J12" s="499" t="s">
        <v>19</v>
      </c>
      <c r="K12" s="499"/>
      <c r="L12" s="41">
        <f ca="1">IF(MONTH("1"&amp;$I$1)&lt;5,0,$L9-Impots!E27)</f>
        <v>810</v>
      </c>
      <c r="M12" s="41">
        <f ca="1">IF(MONTH("1"&amp;$I$1)&lt;5,0,M9-Impots!E28)</f>
        <v>715</v>
      </c>
      <c r="N12" s="42">
        <f ca="1">L12+M12</f>
        <v>1525</v>
      </c>
      <c r="O12" s="503" t="s">
        <v>16</v>
      </c>
      <c r="P12" s="500" t="s">
        <v>20</v>
      </c>
      <c r="Q12" s="43" t="s">
        <v>21</v>
      </c>
      <c r="R12" s="44">
        <f>647</f>
        <v>647</v>
      </c>
      <c r="S12" s="44">
        <v>0</v>
      </c>
    </row>
    <row r="13" spans="1:20" ht="15" customHeight="1">
      <c r="A13" s="45"/>
      <c r="B13" s="46"/>
      <c r="E13" s="47"/>
      <c r="F13" s="47"/>
      <c r="G13" s="11"/>
      <c r="H13" s="16"/>
      <c r="J13" s="499" t="s">
        <v>22</v>
      </c>
      <c r="K13" s="499"/>
      <c r="L13" s="48"/>
      <c r="M13" s="48"/>
      <c r="N13" s="49"/>
      <c r="O13" s="503"/>
      <c r="P13" s="500"/>
      <c r="Q13" s="43" t="s">
        <v>23</v>
      </c>
      <c r="R13" s="44">
        <v>0</v>
      </c>
      <c r="S13" s="44">
        <v>0</v>
      </c>
    </row>
    <row r="14" spans="1:20" ht="15" customHeight="1">
      <c r="D14" s="160"/>
      <c r="E14" s="124"/>
      <c r="F14" s="124"/>
      <c r="G14" s="11"/>
      <c r="H14" s="157"/>
      <c r="J14" s="499" t="s">
        <v>24</v>
      </c>
      <c r="K14" s="499"/>
      <c r="L14" s="48"/>
      <c r="M14" s="48"/>
      <c r="N14" s="49"/>
      <c r="O14" s="503"/>
      <c r="P14" s="500"/>
      <c r="Q14" s="43" t="s">
        <v>25</v>
      </c>
      <c r="R14" s="44">
        <f>75</f>
        <v>75</v>
      </c>
      <c r="S14" s="44">
        <v>0</v>
      </c>
    </row>
    <row r="15" spans="1:20" ht="15" customHeight="1">
      <c r="A15" s="50"/>
      <c r="B15" s="51"/>
      <c r="C15" s="52"/>
      <c r="E15" s="47"/>
      <c r="F15" s="47"/>
      <c r="G15" s="40"/>
      <c r="H15" s="16"/>
      <c r="J15" s="501" t="str">
        <f>IF(AND(MONTH("1"&amp;$I$1)-1&gt;=8,MONTH("1"&amp;$I$1)-1&lt;=12),"ATTENTION NE PAS PROVISIONNER PRELEVEMENT ou RBT. IMPOTS","")</f>
        <v/>
      </c>
      <c r="K15" s="501"/>
      <c r="L15" s="501"/>
      <c r="M15" s="501"/>
      <c r="N15" s="501"/>
      <c r="O15" s="503"/>
      <c r="P15" s="500"/>
      <c r="Q15" s="43" t="s">
        <v>26</v>
      </c>
      <c r="R15" s="44">
        <f>9+13</f>
        <v>22</v>
      </c>
      <c r="S15" s="44">
        <f>4</f>
        <v>4</v>
      </c>
    </row>
    <row r="16" spans="1:20" ht="15" customHeight="1">
      <c r="A16" s="54"/>
      <c r="B16" s="55"/>
      <c r="E16" s="47"/>
      <c r="F16" s="47"/>
      <c r="G16" s="11"/>
      <c r="H16" s="16"/>
      <c r="J16" s="502" t="str">
        <f>"Répartition Impôts sur les revenus " &amp;Impots!E26 &amp;" restant à payer"</f>
        <v>Répartition Impôts sur les revenus  restant à payer</v>
      </c>
      <c r="K16" s="56">
        <f>DATE($L$1,4,1)</f>
        <v>44652</v>
      </c>
      <c r="L16" s="57">
        <f t="shared" ref="L16:L23" ca="1" si="0">IF(OR(MONTH("1"&amp;$I$1)=1,MONTH(MID(CELL("nomfichier",$A$1),FIND("]",CELL("nomfichier",$A$1))+1,20))&lt;4),0,IF(MONTH(MID(CELL("nomfichier",$A$1),FIND("]",CELL("nomfichier",$A$1))+1,20))=4,IF($L$13="",0,IF(AND(MONTH(K16)&gt;=MONTH("1"&amp;$L$13),MONTH(K16)&lt;=MONTH("1"&amp;$L$13)+$L$14-1),$L$12/$L$14,0)),IF(MONTH(MID(CELL("nomfichier",$A$1),FIND("]",CELL("nomfichier",$A$1))+1,20))&gt;4,IF($L$13=INDIRECT("'"&amp;TEXT((MID(CELL("nomfichier",$A$1),FIND("]",CELL("nomfichier",$A$1))+1,20))-1,"mmmm aaaa")&amp;"'!$L$13"),INDIRECT("'"&amp;TEXT((MID(CELL("nomfichier",$A$1),FIND("]",CELL("nomfichier",$A$1))+1,20))-1,"mmmm aaaa")&amp;"'!L"&amp;ROW(K16)),IF(AND(MONTH(K16)&gt;=MONTH("1"&amp;$I$1)-1,MONTH(K16)&lt;=MONTH("1"&amp;$L$13)-1),0,IF(MONTH(K16)&lt;MONTH("1"&amp;$L$13),INDEX((INDIRECT("'"&amp;TEXT((MID(CELL("nomfichier",$A$1),FIND("]",CELL("nomfichier",$A$1))+1,20))-1,"mmmm aaaa")&amp;"'!$L$16:$N$23")),MATCH(K16,$K$16:$K$23,0),1),IF(AND(MONTH("1"&amp;$L$13)&lt;=MONTH(K16),MONTH(K16)&lt;=MONTH("1"&amp;$L$13)+$L$14-1),(($L$12-(SUM(OFFSET(K16,-1,1,-(MONTH(K16)-4),1))))/($L$14-(MONTH(K16)-MONTH("1"&amp;$L$13)))),0)))))))</f>
        <v>0</v>
      </c>
      <c r="M16" s="57">
        <f t="shared" ref="M16:M23" ca="1" si="1">IF(OR(MONTH("1"&amp;$I$1)=1,MONTH(MID(CELL("nomfichier",$A$1),FIND("]",CELL("nomfichier",$A$1))+1,20))&lt;4),0,IF(MONTH(MID(CELL("nomfichier",$A$1),FIND("]",CELL("nomfichier",$A$1))+1,20))=4,IF($M$13="",0,IF(AND(MONTH(K16)&gt;=MONTH("1"&amp;$M$13),MONTH(K16)&lt;=MONTH("1"&amp;$M$13)+$M$14-1),$M$12/$M$14,0)),IF(MONTH(MID(CELL("nomfichier",$A$1),FIND("]",CELL("nomfichier",$A$1))+1,20))&gt;4,IF($M$13=INDIRECT("'"&amp;TEXT((MID(CELL("nomfichier",$A$1),FIND("]",CELL("nomfichier",$A$1))+1,20))-1,"mmmm aaaa")&amp;"'!$M$13"),INDIRECT("'"&amp;TEXT((MID(CELL("nomfichier",$A$1),FIND("]",CELL("nomfichier",$A$1))+1,20))-1,"mmmm aaaa")&amp;"'!M"&amp;ROW(K16)),IF(AND(MONTH(K16)&gt;=MONTH("1"&amp;$I$1)-1,MONTH(K16)&lt;=MONTH("1"&amp;$M$13)-1),0,IF(MONTH(K16)&lt;MONTH("1"&amp;$M$13),INDEX((INDIRECT("'"&amp;TEXT((MID(CELL("nomfichier",$A$1),FIND("]",CELL("nomfichier",$A$1))+1,20))-1,"mmmm aaaa")&amp;"'!$L$16:$N$23")),MATCH(K16,$K$16:$K$23,0),2),IF(AND(MONTH("1"&amp;$M$13)&lt;=MONTH(K16),MONTH(K16)&lt;=MONTH("1"&amp;$M$13)+$M$14-1),(($M$12-(SUM(OFFSET(K16,-1,2,-(MONTH(K16)-4),1))))/($M$14-(MONTH(K16)-MONTH("1"&amp;$M$13)))),0)))))))</f>
        <v>0</v>
      </c>
      <c r="N16" s="58">
        <f t="shared" ref="N16:N23" ca="1" si="2">L16+M16</f>
        <v>0</v>
      </c>
      <c r="O16" s="503"/>
      <c r="P16" s="500"/>
      <c r="Q16" s="43" t="s">
        <v>27</v>
      </c>
      <c r="R16" s="44">
        <v>0</v>
      </c>
      <c r="S16" s="44">
        <v>0</v>
      </c>
    </row>
    <row r="17" spans="1:19" ht="15.75" customHeight="1">
      <c r="A17" s="170"/>
      <c r="B17" s="59"/>
      <c r="D17" s="170"/>
      <c r="E17" s="124"/>
      <c r="F17" s="124"/>
      <c r="G17" s="60"/>
      <c r="H17" s="61"/>
      <c r="J17" s="502"/>
      <c r="K17" s="56">
        <f>DATE($L$1,5,1)</f>
        <v>44682</v>
      </c>
      <c r="L17" s="57">
        <f t="shared" ca="1" si="0"/>
        <v>0</v>
      </c>
      <c r="M17" s="57">
        <f t="shared" ca="1" si="1"/>
        <v>0</v>
      </c>
      <c r="N17" s="58">
        <f t="shared" ca="1" si="2"/>
        <v>0</v>
      </c>
      <c r="O17" s="503"/>
      <c r="P17" s="500"/>
      <c r="Q17" s="43" t="s">
        <v>28</v>
      </c>
      <c r="R17" s="44">
        <v>0</v>
      </c>
      <c r="S17" s="44">
        <v>0</v>
      </c>
    </row>
    <row r="18" spans="1:19" ht="15" customHeight="1">
      <c r="A18" s="170"/>
      <c r="B18" s="59"/>
      <c r="G18" s="11"/>
      <c r="H18" s="16"/>
      <c r="J18" s="502"/>
      <c r="K18" s="56">
        <f>DATE($L$1,6,1)</f>
        <v>44713</v>
      </c>
      <c r="L18" s="57">
        <f t="shared" ca="1" si="0"/>
        <v>0</v>
      </c>
      <c r="M18" s="57">
        <f t="shared" ca="1" si="1"/>
        <v>0</v>
      </c>
      <c r="N18" s="58">
        <f t="shared" ca="1" si="2"/>
        <v>0</v>
      </c>
      <c r="O18" s="503"/>
      <c r="P18" s="500"/>
      <c r="Q18" s="43" t="s">
        <v>29</v>
      </c>
      <c r="R18" s="44">
        <f>ROUND((R12*0.6)+(R13*0.6),0)</f>
        <v>388</v>
      </c>
      <c r="S18" s="44">
        <f>ROUND((S12*0.6)+(S13*0.6),0)</f>
        <v>0</v>
      </c>
    </row>
    <row r="19" spans="1:19" ht="15.75" customHeight="1">
      <c r="A19" s="170"/>
      <c r="B19" s="59"/>
      <c r="G19" s="40"/>
      <c r="H19" s="16"/>
      <c r="J19" s="502"/>
      <c r="K19" s="56">
        <f>DATE($L$1,7,1)</f>
        <v>44743</v>
      </c>
      <c r="L19" s="57">
        <f t="shared" ca="1" si="0"/>
        <v>0</v>
      </c>
      <c r="M19" s="57">
        <f t="shared" ca="1" si="1"/>
        <v>0</v>
      </c>
      <c r="N19" s="58">
        <f t="shared" ca="1" si="2"/>
        <v>0</v>
      </c>
      <c r="O19" s="503"/>
      <c r="P19" s="500"/>
      <c r="Q19" s="43" t="s">
        <v>30</v>
      </c>
      <c r="R19" s="44">
        <f>ROUND(IF(ISERR(R15+R16),0,(R15+R16)),0)</f>
        <v>22</v>
      </c>
      <c r="S19" s="44">
        <f>ROUND(IF(ISERR(S15+S16),0,(S15+S16)),0)</f>
        <v>4</v>
      </c>
    </row>
    <row r="20" spans="1:19" ht="15" customHeight="1">
      <c r="A20" s="170"/>
      <c r="B20" s="59"/>
      <c r="D20" s="62"/>
      <c r="G20" s="11"/>
      <c r="H20" s="16"/>
      <c r="J20" s="502"/>
      <c r="K20" s="56">
        <f>DATE($L$1,8,1)</f>
        <v>44774</v>
      </c>
      <c r="L20" s="57">
        <f t="shared" ca="1" si="0"/>
        <v>0</v>
      </c>
      <c r="M20" s="57">
        <f t="shared" ca="1" si="1"/>
        <v>0</v>
      </c>
      <c r="N20" s="58">
        <f t="shared" ca="1" si="2"/>
        <v>0</v>
      </c>
      <c r="O20" s="503"/>
      <c r="P20" s="500"/>
      <c r="Q20" s="43" t="s">
        <v>31</v>
      </c>
      <c r="R20" s="44">
        <f>R12+R15</f>
        <v>669</v>
      </c>
      <c r="S20" s="44">
        <f>S12+S15</f>
        <v>4</v>
      </c>
    </row>
    <row r="21" spans="1:19" ht="15.75" customHeight="1">
      <c r="A21" s="170"/>
      <c r="B21" s="59"/>
      <c r="D21" s="63"/>
      <c r="E21" s="64"/>
      <c r="F21" s="65"/>
      <c r="G21" s="66"/>
      <c r="J21" s="502"/>
      <c r="K21" s="56">
        <f>DATE($L$1,9,1)</f>
        <v>44805</v>
      </c>
      <c r="L21" s="57">
        <f t="shared" ca="1" si="0"/>
        <v>0</v>
      </c>
      <c r="M21" s="57">
        <f t="shared" ca="1" si="1"/>
        <v>0</v>
      </c>
      <c r="N21" s="58">
        <f t="shared" ca="1" si="2"/>
        <v>0</v>
      </c>
      <c r="O21" s="503"/>
      <c r="P21" s="500"/>
      <c r="Q21" s="67" t="s">
        <v>33</v>
      </c>
      <c r="R21" s="68">
        <f>IF(R7="TMI",('Actions Wolf+réduc impot revenu'!P30+R18+R19)-R14,('Actions Wolf+réduc impot revenu'!P30+(ROUND(((ROUND((R12+R13+R15+R16)*ROUND((R12+R13+R16+R15+S12+S13+S15+S16)*S5,0),0))/(R12+R13+R16+R15+S12+S13+S15+S16)),0))))</f>
        <v>85</v>
      </c>
      <c r="S21" s="68">
        <f>IF(R7="TMI",('Actions Wolf+réduc impot revenu'!Q30+S18+S19)-S14,('Actions Wolf+réduc impot revenu'!Q30+(ROUND(((ROUND((S12+S13+S15+S16)*ROUND((R12+R13+R16+R15+S12+S13+S15+S16)*S5,0),0))/(R12+R13+R16+R15+S12+S13+S15+S16)),0))))</f>
        <v>1</v>
      </c>
    </row>
    <row r="22" spans="1:19" ht="15.75" customHeight="1">
      <c r="A22" s="170"/>
      <c r="B22" s="59"/>
      <c r="D22" s="63"/>
      <c r="E22" s="64"/>
      <c r="F22" s="65"/>
      <c r="G22" s="66"/>
      <c r="J22" s="502"/>
      <c r="K22" s="56">
        <f>DATE($L$1,10,1)</f>
        <v>44835</v>
      </c>
      <c r="L22" s="57">
        <f t="shared" ca="1" si="0"/>
        <v>0</v>
      </c>
      <c r="M22" s="57">
        <f t="shared" ca="1" si="1"/>
        <v>0</v>
      </c>
      <c r="N22" s="58">
        <f t="shared" ca="1" si="2"/>
        <v>0</v>
      </c>
      <c r="O22" s="503"/>
      <c r="P22" s="69" t="s">
        <v>34</v>
      </c>
      <c r="Q22" s="70" t="s">
        <v>35</v>
      </c>
      <c r="R22" s="71">
        <f>IF(R7="TMI",R20,0)</f>
        <v>0</v>
      </c>
      <c r="S22" s="71">
        <f>IF(R7="TMI",S20,0)</f>
        <v>0</v>
      </c>
    </row>
    <row r="23" spans="1:19" ht="15" customHeight="1">
      <c r="A23" s="170"/>
      <c r="B23" s="59"/>
      <c r="J23" s="502"/>
      <c r="K23" s="56">
        <f>DATE($L$1,11,1)</f>
        <v>44866</v>
      </c>
      <c r="L23" s="57">
        <f t="shared" ca="1" si="0"/>
        <v>0</v>
      </c>
      <c r="M23" s="57">
        <f t="shared" ca="1" si="1"/>
        <v>0</v>
      </c>
      <c r="N23" s="58">
        <f t="shared" ca="1" si="2"/>
        <v>0</v>
      </c>
      <c r="O23" s="503"/>
      <c r="P23" s="72" t="s">
        <v>20</v>
      </c>
      <c r="Q23" s="73" t="s">
        <v>36</v>
      </c>
      <c r="R23" s="74">
        <f ca="1">IF('Actions Wolf+réduc impot revenu'!L9&gt;1,'Actions Wolf+réduc impot revenu'!L9,0)</f>
        <v>464</v>
      </c>
      <c r="S23" s="74">
        <v>0</v>
      </c>
    </row>
    <row r="24" spans="1:19" ht="15.75" customHeight="1">
      <c r="A24" s="170"/>
      <c r="B24" s="59"/>
      <c r="D24" s="62"/>
      <c r="G24" s="75"/>
      <c r="H24" s="76"/>
      <c r="I24" s="77"/>
      <c r="J24" s="502" t="s">
        <v>33</v>
      </c>
      <c r="K24" s="56"/>
      <c r="L24" s="504">
        <f ca="1">SUM(L16:L23)</f>
        <v>0</v>
      </c>
      <c r="M24" s="504">
        <f ca="1">SUM(M16:M23)</f>
        <v>0</v>
      </c>
      <c r="N24" s="504">
        <f ca="1">SUM(N16:N23)</f>
        <v>0</v>
      </c>
      <c r="O24" s="503"/>
      <c r="P24" s="72" t="s">
        <v>20</v>
      </c>
      <c r="Q24" s="73" t="s">
        <v>73</v>
      </c>
      <c r="R24" s="74">
        <f>IF(R7="TMI",'Actions Wolf+réduc impot revenu'!L12,0)</f>
        <v>0</v>
      </c>
      <c r="S24" s="74">
        <v>0</v>
      </c>
    </row>
    <row r="25" spans="1:19">
      <c r="A25" s="170"/>
      <c r="B25" s="59"/>
      <c r="D25" s="78"/>
      <c r="E25" s="79"/>
      <c r="F25" s="80"/>
      <c r="H25" s="81"/>
      <c r="I25" s="82"/>
      <c r="J25" s="502"/>
      <c r="K25" s="83"/>
      <c r="L25" s="504"/>
      <c r="M25" s="504"/>
      <c r="N25" s="504"/>
      <c r="O25" s="424"/>
      <c r="P25" s="84" t="s">
        <v>37</v>
      </c>
      <c r="Q25" s="85"/>
      <c r="R25" s="86"/>
      <c r="S25" s="86"/>
    </row>
    <row r="26" spans="1:19" ht="15.75">
      <c r="A26" s="170"/>
      <c r="B26" s="87"/>
      <c r="D26" s="78"/>
      <c r="E26" s="79"/>
      <c r="F26" s="80"/>
      <c r="H26" s="81"/>
      <c r="I26" s="82"/>
      <c r="O26" s="424"/>
      <c r="P26" s="88" t="s">
        <v>34</v>
      </c>
      <c r="Q26" s="89" t="s">
        <v>38</v>
      </c>
      <c r="R26" s="90">
        <f>84+2</f>
        <v>86</v>
      </c>
      <c r="S26" s="90">
        <f>1</f>
        <v>1</v>
      </c>
    </row>
    <row r="27" spans="1:19">
      <c r="A27" s="170"/>
      <c r="B27" s="59"/>
      <c r="K27" s="493"/>
      <c r="L27" s="493"/>
      <c r="M27" s="493"/>
      <c r="O27" s="424"/>
    </row>
    <row r="28" spans="1:19" ht="15" customHeight="1">
      <c r="A28" s="45"/>
      <c r="B28" s="46"/>
      <c r="D28" s="62"/>
      <c r="E28" s="13"/>
      <c r="G28" s="494"/>
      <c r="H28" s="494"/>
      <c r="I28" s="494"/>
      <c r="J28" s="494"/>
      <c r="K28" s="91"/>
      <c r="L28" s="495"/>
      <c r="M28" s="495"/>
      <c r="N28" s="493"/>
      <c r="O28" s="493"/>
      <c r="P28" s="493"/>
      <c r="Q28" s="496"/>
      <c r="R28" s="496"/>
      <c r="S28" s="496"/>
    </row>
    <row r="29" spans="1:19" ht="15" customHeight="1">
      <c r="D29" s="92"/>
      <c r="E29" s="93"/>
      <c r="F29" s="94"/>
      <c r="G29" s="494"/>
      <c r="H29" s="494"/>
      <c r="I29" s="494"/>
      <c r="J29" s="494"/>
      <c r="K29" s="95"/>
      <c r="L29" s="96"/>
      <c r="M29" s="97"/>
      <c r="N29" s="119"/>
      <c r="O29" s="120"/>
      <c r="Q29" s="497"/>
      <c r="R29" s="497"/>
      <c r="S29" s="98"/>
    </row>
    <row r="30" spans="1:19">
      <c r="A30" s="45"/>
      <c r="B30" s="46"/>
      <c r="C30" s="103"/>
      <c r="D30" s="92"/>
      <c r="E30" s="93"/>
      <c r="F30" s="94"/>
      <c r="G30" s="99"/>
      <c r="H30" s="100"/>
      <c r="K30" s="95"/>
      <c r="L30" s="96"/>
      <c r="M30" s="97"/>
      <c r="N30" s="121"/>
      <c r="O30" s="122"/>
      <c r="Q30" s="489"/>
      <c r="R30" s="489"/>
      <c r="S30" s="101"/>
    </row>
    <row r="31" spans="1:19" ht="14.25" customHeight="1">
      <c r="D31" s="102"/>
      <c r="F31" s="103"/>
      <c r="G31" s="103"/>
      <c r="N31" s="121"/>
      <c r="O31" s="122"/>
    </row>
    <row r="32" spans="1:19">
      <c r="F32" s="103"/>
    </row>
    <row r="33" spans="1:17" ht="15.75" thickBot="1">
      <c r="A33" s="490"/>
      <c r="B33" s="490"/>
      <c r="D33" s="491"/>
      <c r="E33" s="491"/>
      <c r="G33" s="492" t="s">
        <v>39</v>
      </c>
      <c r="H33" s="492"/>
      <c r="I33" s="492"/>
      <c r="J33" s="492"/>
      <c r="K33" s="492"/>
      <c r="L33" s="212"/>
      <c r="M33" s="492" t="s">
        <v>40</v>
      </c>
      <c r="N33" s="492"/>
      <c r="O33" s="492"/>
      <c r="P33" s="492"/>
      <c r="Q33" s="492"/>
    </row>
    <row r="34" spans="1:17">
      <c r="A34" s="276"/>
      <c r="B34" s="282"/>
      <c r="C34" s="158"/>
      <c r="D34" s="104"/>
      <c r="E34" s="273"/>
      <c r="G34" s="201" t="s">
        <v>1</v>
      </c>
      <c r="H34" s="201"/>
      <c r="I34" s="201"/>
      <c r="J34" s="202">
        <f ca="1">IF(R7="TMI",ROUND(((L7+M7)*J36)-(J39*(LOOKUP(ROUND((L7+M7)/J39,0),Impots!F5:H9))),0),ROUND(((L4+M4)*J36)-(J39*(LOOKUP(ROUND((L4+M4)/J39,0),Impots!F5:H9))),0))</f>
        <v>2151</v>
      </c>
      <c r="K34" s="202">
        <f ca="1">IF(R7="TMI",ROUND(((L7+M7)*K36)-(S6*(LOOKUP(ROUND((L7+M7)/S6,0),Impots!F5:H9))),0),ROUND(((L4+M4)*K36)-(S6*(LOOKUP(ROUND((L4+M4)/S6,0),Impots!F5:H9))),0))</f>
        <v>1026</v>
      </c>
      <c r="L34" s="213"/>
      <c r="M34" s="471" t="s">
        <v>41</v>
      </c>
      <c r="N34" s="471"/>
      <c r="O34" s="471"/>
      <c r="P34" s="214"/>
      <c r="Q34" s="215">
        <f ca="1">IF(R7="TMI",ROUND(((S1/(L7+M7))*L7)+('Actions Wolf+réduc impot revenu'!K17*(S4-S5)),0),ROUND(((S1/(L4+M4))*L4)+L6+('Actions Wolf+réduc impot revenu'!K17*S4),0))</f>
        <v>1116</v>
      </c>
    </row>
    <row r="35" spans="1:17">
      <c r="A35" s="276"/>
      <c r="B35" s="283"/>
      <c r="C35" s="158"/>
      <c r="D35" s="105"/>
      <c r="E35" s="275"/>
      <c r="G35" s="203" t="s">
        <v>3</v>
      </c>
      <c r="H35" s="203"/>
      <c r="I35" s="204"/>
      <c r="J35" s="216">
        <f ca="1">IF(IF(R7="TMI",ROUND((($J$34-R26-S26-Q40+(SUM('Actions Wolf+réduc impot revenu'!L18:L22))-(SUM('Actions Wolf+réduc impot revenu'!P21:P22)))),0),ROUND((($J$34+L6+M6-R26-S26-Q40+'Actions Wolf+réduc impot revenu'!K25-(SUM('Actions Wolf+réduc impot revenu'!P21:P22)))),0))&lt;=0,0,IF(R7="TMI",ROUND((($J$34-R26-S26-Q40+(SUM('Actions Wolf+réduc impot revenu'!L18:L22))-(SUM('Actions Wolf+réduc impot revenu'!P21:P22)))),0),ROUND((($J$34+L6+M6-R26-S26-Q40+'Actions Wolf+réduc impot revenu'!K25-(SUM('Actions Wolf+réduc impot revenu'!P21:P22)))),0)))</f>
        <v>2030</v>
      </c>
      <c r="K35" s="216">
        <f ca="1">IF(IF(R7="TMI",ROUND((($K$34-R26-S26-Q43+(SUM('Actions Wolf+réduc impot revenu'!L18:L22))-(SUM('Actions Wolf+réduc impot revenu'!P21:P22)))),0),ROUND((($K$34+L6+M6-R26-S26-Q43+'Actions Wolf+réduc impot revenu'!K25-(SUM('Actions Wolf+réduc impot revenu'!P21:P22)))),0))&lt;=0,0,IF(R7="TMI",ROUND((($K$34-R26-S26-Q43+(SUM('Actions Wolf+réduc impot revenu'!L18:L22))-(SUM('Actions Wolf+réduc impot revenu'!P21:P22)))),0),ROUND((($K$34+L6+M6-R26-S26-Q43+'Actions Wolf+réduc impot revenu'!K25-(SUM('Actions Wolf+réduc impot revenu'!P21:P22)))),0)))</f>
        <v>396</v>
      </c>
      <c r="M35" s="217" t="s">
        <v>42</v>
      </c>
      <c r="N35" s="218"/>
      <c r="O35" s="217"/>
      <c r="P35" s="217"/>
      <c r="Q35" s="219">
        <f ca="1">IF((Q34+Q36)&lt;Impots!$Q$4,(Q34*(Impots!$Q$3-(Impots!$Q$5*(Q34+Q36))))/(Q34+Q36),0)</f>
        <v>221.04882528621206</v>
      </c>
    </row>
    <row r="36" spans="1:17">
      <c r="A36" s="276"/>
      <c r="B36" s="283"/>
      <c r="C36" s="158"/>
      <c r="D36" s="106"/>
      <c r="E36" s="107"/>
      <c r="G36" s="206" t="s">
        <v>6</v>
      </c>
      <c r="H36" s="206"/>
      <c r="I36" s="206"/>
      <c r="J36" s="207">
        <f ca="1">LOOKUP(ROUND((L7+M7)/J39,0),Impots!A5:C9)</f>
        <v>0.11</v>
      </c>
      <c r="K36" s="207">
        <f ca="1">LOOKUP(ROUND((L7+M7)/S6,0),Impots!A5:C9)</f>
        <v>0.11</v>
      </c>
      <c r="M36" s="471" t="s">
        <v>43</v>
      </c>
      <c r="N36" s="471"/>
      <c r="O36" s="471"/>
      <c r="P36" s="214"/>
      <c r="Q36" s="215">
        <f ca="1">IF(R7="TMI",ROUND(((S1/(L7+M7))*M7),0),ROUND(((S1/(L4+M4))*M4)+M6,0))</f>
        <v>893</v>
      </c>
    </row>
    <row r="37" spans="1:17" ht="15" customHeight="1">
      <c r="A37" s="296"/>
      <c r="B37" s="286"/>
      <c r="C37" s="158"/>
      <c r="D37" s="106"/>
      <c r="E37" s="107"/>
      <c r="G37" s="482" t="s">
        <v>8</v>
      </c>
      <c r="H37" s="482"/>
      <c r="I37" s="482"/>
      <c r="J37" s="208">
        <v>0.3</v>
      </c>
      <c r="M37" s="220" t="s">
        <v>44</v>
      </c>
      <c r="N37" s="221"/>
      <c r="O37" s="220"/>
      <c r="P37" s="220"/>
      <c r="Q37" s="222">
        <f ca="1">IF((Q34+Q36)&lt;Impots!$Q$4,(Q36*(Impots!$Q$3-(Impots!$Q$5*(Q34+Q36))))/(Q34+Q36),0)</f>
        <v>176.87867471378794</v>
      </c>
    </row>
    <row r="38" spans="1:17" ht="15" customHeight="1">
      <c r="A38" s="276"/>
      <c r="B38" s="293"/>
      <c r="C38" s="158"/>
      <c r="D38" s="108"/>
      <c r="E38" s="109"/>
      <c r="G38" s="483" t="s">
        <v>10</v>
      </c>
      <c r="H38" s="483"/>
      <c r="I38" s="483"/>
      <c r="J38" s="210">
        <v>0.128</v>
      </c>
      <c r="N38" s="223"/>
      <c r="O38" s="205"/>
      <c r="Q38" s="158"/>
    </row>
    <row r="39" spans="1:17" ht="15" customHeight="1">
      <c r="A39" s="276"/>
      <c r="B39" s="295"/>
      <c r="C39" s="158"/>
      <c r="D39" s="484"/>
      <c r="E39" s="486"/>
      <c r="G39" s="488" t="s">
        <v>45</v>
      </c>
      <c r="H39" s="488"/>
      <c r="I39" s="488"/>
      <c r="J39" s="211">
        <v>2</v>
      </c>
      <c r="K39" s="211">
        <f>S6</f>
        <v>3</v>
      </c>
      <c r="M39" s="471" t="s">
        <v>46</v>
      </c>
      <c r="N39" s="471"/>
      <c r="O39" s="471"/>
      <c r="Q39" s="215">
        <f ca="1">IF(R7="TMI",ROUND((J34+('Actions Wolf+réduc impot revenu'!K17*(S4-S5))),0),ROUND((J34+L6+M6+('Actions Wolf+réduc impot revenu'!K17*(S4-S5))),0))</f>
        <v>2317</v>
      </c>
    </row>
    <row r="40" spans="1:17">
      <c r="A40" s="276"/>
      <c r="B40" s="294"/>
      <c r="C40" s="158"/>
      <c r="D40" s="485"/>
      <c r="E40" s="487"/>
      <c r="F40" s="111"/>
      <c r="G40" s="224"/>
      <c r="H40" s="224"/>
      <c r="I40" s="224"/>
      <c r="J40" s="225"/>
      <c r="K40" s="225"/>
      <c r="L40" s="205"/>
      <c r="M40" s="128" t="s">
        <v>47</v>
      </c>
      <c r="N40" s="226"/>
      <c r="O40" s="209"/>
      <c r="Q40" s="215">
        <f ca="1">IF(Q39&lt;Impots!$Q$4,Impots!$Q$3-(Impots!$Q$5*Q39),0)</f>
        <v>258.55749999999989</v>
      </c>
    </row>
    <row r="41" spans="1:17" ht="15.75" thickBot="1">
      <c r="A41" s="158"/>
      <c r="B41" s="158"/>
      <c r="C41" s="158"/>
      <c r="D41" s="113"/>
      <c r="E41" s="274"/>
      <c r="F41" s="114"/>
      <c r="G41" s="469" t="s">
        <v>48</v>
      </c>
      <c r="H41" s="469"/>
      <c r="I41" s="469"/>
      <c r="J41" s="469"/>
      <c r="K41" s="469"/>
      <c r="O41" s="205"/>
      <c r="Q41" s="215"/>
    </row>
    <row r="42" spans="1:17">
      <c r="A42" s="277"/>
      <c r="B42" s="282"/>
      <c r="C42" s="158"/>
      <c r="F42" s="115"/>
      <c r="G42" s="470">
        <f ca="1">IF(J35-((S6-J39)*(S9*2))&gt;=K35,J35-((S6-J39)*(S9*2)),-(J35-((S6-J39)*(S9*2))))</f>
        <v>1154</v>
      </c>
      <c r="H42" s="470"/>
      <c r="I42" s="470"/>
      <c r="J42" s="470"/>
      <c r="K42" s="470"/>
      <c r="L42" s="205"/>
      <c r="M42" s="471" t="str">
        <f>"Impot Brut P="&amp;K39</f>
        <v>Impot Brut P=3</v>
      </c>
      <c r="N42" s="471"/>
      <c r="O42" s="471"/>
      <c r="Q42" s="215">
        <f ca="1">IF(R7="TMI",ROUND((K34+('Actions Wolf+réduc impot revenu'!K17*(S4-S5))),0),ROUND((K34+L6+M6+('Actions Wolf+réduc impot revenu'!K17*(S4-S5))),0))</f>
        <v>1192</v>
      </c>
    </row>
    <row r="43" spans="1:17">
      <c r="A43" s="277"/>
      <c r="B43" s="283"/>
      <c r="C43" s="158"/>
      <c r="F43" s="115"/>
      <c r="G43" s="227"/>
      <c r="H43" s="227"/>
      <c r="I43" s="227"/>
      <c r="J43" s="227"/>
      <c r="K43" s="227"/>
      <c r="L43" s="205"/>
      <c r="M43" s="128" t="str">
        <f>"Décote P="&amp;K39</f>
        <v>Décote P=3</v>
      </c>
      <c r="N43" s="226"/>
      <c r="O43" s="209"/>
      <c r="Q43" s="215">
        <f ca="1">IF(Q42&lt;Impots!$Q$4,Impots!$Q$3-(Impots!$Q$5*Q42),0)</f>
        <v>767.62</v>
      </c>
    </row>
    <row r="44" spans="1:17">
      <c r="A44" s="277"/>
      <c r="B44" s="283"/>
      <c r="C44" s="158"/>
      <c r="F44" s="115"/>
      <c r="G44" s="472" t="s">
        <v>50</v>
      </c>
      <c r="H44" s="472"/>
      <c r="I44" s="472"/>
      <c r="J44" s="472"/>
      <c r="K44" s="472"/>
      <c r="L44" s="205"/>
      <c r="M44" s="205"/>
      <c r="N44" s="223"/>
      <c r="O44" s="205"/>
    </row>
    <row r="45" spans="1:17">
      <c r="A45" s="277"/>
      <c r="B45" s="293"/>
      <c r="C45" s="158"/>
      <c r="D45" s="129"/>
      <c r="G45" s="473">
        <f ca="1">IF(G42-K35&gt;=0,G42-K35,-G42-K35)</f>
        <v>758</v>
      </c>
      <c r="H45" s="473"/>
      <c r="I45" s="473"/>
      <c r="J45" s="473"/>
      <c r="K45" s="473"/>
      <c r="L45" s="227"/>
      <c r="M45" s="227"/>
      <c r="N45" s="229"/>
      <c r="O45" s="205"/>
    </row>
    <row r="46" spans="1:17">
      <c r="A46" s="277"/>
      <c r="B46" s="295"/>
      <c r="C46" s="158"/>
      <c r="N46" s="117"/>
    </row>
    <row r="47" spans="1:17">
      <c r="A47" s="277"/>
      <c r="B47" s="294"/>
      <c r="C47" s="158"/>
      <c r="J47" s="103"/>
    </row>
    <row r="48" spans="1:17" ht="15.75" thickBot="1">
      <c r="A48" s="158"/>
      <c r="B48" s="158"/>
      <c r="C48" s="158"/>
      <c r="D48" s="464"/>
      <c r="E48" s="464"/>
      <c r="F48" s="464"/>
      <c r="G48" s="33"/>
    </row>
    <row r="49" spans="1:14">
      <c r="A49" s="465"/>
      <c r="B49" s="465"/>
      <c r="C49" s="158"/>
      <c r="D49" s="474"/>
      <c r="E49" s="475"/>
      <c r="F49" s="299"/>
      <c r="N49" s="130"/>
    </row>
    <row r="50" spans="1:14">
      <c r="A50" s="276"/>
      <c r="B50" s="294"/>
      <c r="C50" s="158"/>
      <c r="D50" s="476"/>
      <c r="E50" s="477"/>
      <c r="F50" s="300"/>
      <c r="J50" s="103"/>
      <c r="N50" s="110"/>
    </row>
    <row r="51" spans="1:14">
      <c r="A51" s="276"/>
      <c r="B51" s="282"/>
      <c r="C51" s="158"/>
      <c r="D51" s="478"/>
      <c r="E51" s="479"/>
      <c r="F51" s="297"/>
      <c r="N51" s="110"/>
    </row>
    <row r="52" spans="1:14">
      <c r="A52" s="276"/>
      <c r="B52" s="283"/>
      <c r="C52" s="158"/>
      <c r="D52" s="476"/>
      <c r="E52" s="477"/>
      <c r="F52" s="301"/>
      <c r="N52" s="110"/>
    </row>
    <row r="53" spans="1:14">
      <c r="A53" s="276"/>
      <c r="B53" s="283"/>
      <c r="C53" s="158"/>
      <c r="D53" s="478"/>
      <c r="E53" s="479"/>
      <c r="F53" s="297"/>
      <c r="H53" s="103"/>
      <c r="N53" s="110"/>
    </row>
    <row r="54" spans="1:14">
      <c r="A54" s="158"/>
      <c r="B54" s="158"/>
      <c r="C54" s="158"/>
      <c r="D54" s="476"/>
      <c r="E54" s="477"/>
      <c r="F54" s="301"/>
      <c r="H54" s="103"/>
      <c r="N54" s="116"/>
    </row>
    <row r="55" spans="1:14">
      <c r="A55" s="466"/>
      <c r="B55" s="466"/>
      <c r="C55" s="158"/>
      <c r="D55" s="478"/>
      <c r="E55" s="479"/>
      <c r="F55" s="297"/>
      <c r="N55" s="117"/>
    </row>
    <row r="56" spans="1:14" ht="15.75" thickBot="1">
      <c r="A56" s="277"/>
      <c r="B56" s="294"/>
      <c r="C56" s="158"/>
      <c r="D56" s="480"/>
      <c r="E56" s="481"/>
      <c r="F56" s="298"/>
    </row>
    <row r="57" spans="1:14">
      <c r="A57" s="277"/>
      <c r="B57" s="282"/>
      <c r="C57" s="158"/>
      <c r="D57" s="158"/>
      <c r="E57" s="161"/>
      <c r="F57" s="158"/>
      <c r="N57" s="116"/>
    </row>
    <row r="58" spans="1:14">
      <c r="A58" s="277"/>
      <c r="B58" s="283"/>
      <c r="C58" s="158"/>
      <c r="D58" s="280"/>
      <c r="E58" s="158"/>
      <c r="F58" s="158"/>
      <c r="G58" s="129"/>
      <c r="N58" s="117"/>
    </row>
    <row r="59" spans="1:14">
      <c r="A59" s="277"/>
      <c r="B59" s="283"/>
      <c r="C59" s="158"/>
      <c r="D59" s="158"/>
      <c r="E59" s="158"/>
      <c r="F59" s="158"/>
    </row>
    <row r="60" spans="1:14">
      <c r="A60" s="158"/>
      <c r="B60" s="158"/>
      <c r="C60" s="158"/>
      <c r="D60" s="158"/>
      <c r="E60" s="158"/>
      <c r="F60" s="158"/>
    </row>
    <row r="61" spans="1:14">
      <c r="A61" s="158"/>
      <c r="B61" s="126"/>
      <c r="C61" s="127"/>
      <c r="D61" s="126"/>
      <c r="E61" s="127"/>
      <c r="F61" s="158"/>
    </row>
    <row r="62" spans="1:14">
      <c r="A62" s="278"/>
      <c r="B62" s="285"/>
      <c r="C62" s="285"/>
      <c r="D62" s="287"/>
      <c r="E62" s="287"/>
      <c r="F62" s="111"/>
    </row>
    <row r="63" spans="1:14">
      <c r="A63" s="112"/>
      <c r="B63" s="285"/>
      <c r="C63" s="285"/>
      <c r="D63" s="287"/>
      <c r="E63" s="287"/>
      <c r="F63" s="114"/>
      <c r="N63" s="13"/>
    </row>
    <row r="64" spans="1:14">
      <c r="A64" s="158"/>
      <c r="B64" s="158"/>
      <c r="C64" s="158"/>
      <c r="D64" s="284"/>
      <c r="E64" s="284"/>
      <c r="F64" s="114"/>
      <c r="N64" s="110"/>
    </row>
    <row r="65" spans="1:14">
      <c r="A65" s="278"/>
      <c r="B65" s="285"/>
      <c r="C65" s="285"/>
      <c r="D65" s="287"/>
      <c r="E65" s="287"/>
      <c r="F65" s="114"/>
      <c r="N65" s="110"/>
    </row>
    <row r="66" spans="1:14">
      <c r="A66" s="278"/>
      <c r="B66" s="285"/>
      <c r="C66" s="285"/>
      <c r="D66" s="287"/>
      <c r="E66" s="287"/>
      <c r="F66" s="114"/>
      <c r="N66" s="110"/>
    </row>
    <row r="67" spans="1:14">
      <c r="A67" s="158"/>
      <c r="B67" s="158"/>
      <c r="C67" s="158"/>
      <c r="D67" s="158"/>
      <c r="E67" s="158"/>
      <c r="F67" s="281"/>
      <c r="G67" s="170"/>
      <c r="H67" s="170"/>
      <c r="I67" s="170"/>
      <c r="J67" s="17"/>
      <c r="K67" s="17"/>
      <c r="L67" s="170"/>
      <c r="M67" s="170"/>
      <c r="N67" s="116"/>
    </row>
    <row r="68" spans="1:14">
      <c r="A68" s="278"/>
      <c r="B68" s="279"/>
      <c r="C68" s="279"/>
      <c r="D68" s="161"/>
      <c r="E68" s="161"/>
      <c r="F68" s="281"/>
      <c r="N68" s="117"/>
    </row>
    <row r="69" spans="1:14">
      <c r="A69" s="278"/>
      <c r="B69" s="285"/>
      <c r="C69" s="285"/>
      <c r="D69" s="287"/>
      <c r="E69" s="287"/>
      <c r="F69" s="158"/>
    </row>
    <row r="70" spans="1:14">
      <c r="A70" s="158"/>
      <c r="B70" s="158"/>
      <c r="C70" s="158"/>
      <c r="D70" s="158"/>
      <c r="E70" s="158"/>
      <c r="F70" s="111"/>
      <c r="G70" s="33"/>
    </row>
    <row r="71" spans="1:14" s="158" customFormat="1" ht="30" customHeight="1">
      <c r="A71" s="303"/>
      <c r="B71" s="304"/>
      <c r="C71" s="304"/>
      <c r="D71" s="287"/>
      <c r="E71" s="287"/>
      <c r="G71" s="467"/>
      <c r="H71" s="467"/>
      <c r="I71" s="467"/>
      <c r="J71" s="467"/>
      <c r="K71" s="467"/>
      <c r="L71" s="467"/>
      <c r="M71" s="467"/>
      <c r="N71" s="130"/>
    </row>
    <row r="72" spans="1:14">
      <c r="A72" s="302"/>
      <c r="B72" s="468"/>
      <c r="C72" s="468"/>
      <c r="N72" s="110"/>
    </row>
    <row r="73" spans="1:14">
      <c r="A73" s="302"/>
      <c r="B73" s="462"/>
      <c r="C73" s="462"/>
      <c r="N73" s="110"/>
    </row>
    <row r="74" spans="1:14">
      <c r="A74" s="302"/>
      <c r="B74" s="463"/>
      <c r="C74" s="463"/>
      <c r="N74" s="110"/>
    </row>
    <row r="75" spans="1:14">
      <c r="A75" s="158"/>
      <c r="B75" s="158"/>
      <c r="C75" s="158"/>
      <c r="N75" s="110"/>
    </row>
    <row r="76" spans="1:14">
      <c r="A76" s="464"/>
      <c r="B76" s="464"/>
      <c r="C76" s="158"/>
      <c r="G76" s="170"/>
      <c r="H76" s="170"/>
      <c r="K76" s="170"/>
      <c r="N76" s="116"/>
    </row>
    <row r="77" spans="1:14">
      <c r="A77" s="158"/>
      <c r="B77" s="293"/>
      <c r="C77" s="158"/>
      <c r="N77" s="117"/>
    </row>
    <row r="78" spans="1:14">
      <c r="A78" s="158"/>
      <c r="B78" s="287"/>
      <c r="C78" s="158"/>
    </row>
    <row r="79" spans="1:14">
      <c r="A79" s="158"/>
      <c r="B79" s="288"/>
      <c r="C79" s="158"/>
      <c r="G79" s="170"/>
      <c r="N79" s="116"/>
    </row>
    <row r="80" spans="1:14">
      <c r="A80" s="158"/>
      <c r="B80" s="292"/>
      <c r="C80" s="158"/>
      <c r="N80" s="117"/>
    </row>
    <row r="81" spans="1:3">
      <c r="A81" s="160"/>
      <c r="B81" s="289"/>
      <c r="C81" s="158"/>
    </row>
    <row r="82" spans="1:3">
      <c r="A82" s="118"/>
      <c r="B82" s="290"/>
      <c r="C82" s="158"/>
    </row>
    <row r="83" spans="1:3">
      <c r="A83" s="160"/>
      <c r="B83" s="291"/>
      <c r="C83" s="158"/>
    </row>
  </sheetData>
  <mergeCells count="62">
    <mergeCell ref="A1:H1"/>
    <mergeCell ref="I1:K1"/>
    <mergeCell ref="A2:B2"/>
    <mergeCell ref="D2:F2"/>
    <mergeCell ref="J2:M2"/>
    <mergeCell ref="P4:R4"/>
    <mergeCell ref="P5:R5"/>
    <mergeCell ref="P6:R6"/>
    <mergeCell ref="P7:Q7"/>
    <mergeCell ref="P8:R8"/>
    <mergeCell ref="P9:R9"/>
    <mergeCell ref="J12:K12"/>
    <mergeCell ref="P12:P21"/>
    <mergeCell ref="J13:K13"/>
    <mergeCell ref="J14:K14"/>
    <mergeCell ref="J15:N15"/>
    <mergeCell ref="J16:J23"/>
    <mergeCell ref="O12:O24"/>
    <mergeCell ref="J24:J25"/>
    <mergeCell ref="L24:L25"/>
    <mergeCell ref="M24:M25"/>
    <mergeCell ref="N24:N25"/>
    <mergeCell ref="K27:M27"/>
    <mergeCell ref="G28:J29"/>
    <mergeCell ref="L28:M28"/>
    <mergeCell ref="N28:P28"/>
    <mergeCell ref="Q28:S28"/>
    <mergeCell ref="Q29:R29"/>
    <mergeCell ref="Q30:R30"/>
    <mergeCell ref="A33:B33"/>
    <mergeCell ref="D33:E33"/>
    <mergeCell ref="G33:K33"/>
    <mergeCell ref="M33:Q33"/>
    <mergeCell ref="M34:O34"/>
    <mergeCell ref="M36:O36"/>
    <mergeCell ref="G37:I37"/>
    <mergeCell ref="G38:I38"/>
    <mergeCell ref="D39:D40"/>
    <mergeCell ref="E39:E40"/>
    <mergeCell ref="G39:I39"/>
    <mergeCell ref="M39:O39"/>
    <mergeCell ref="G71:M71"/>
    <mergeCell ref="B72:C72"/>
    <mergeCell ref="G41:K41"/>
    <mergeCell ref="G42:K42"/>
    <mergeCell ref="M42:O42"/>
    <mergeCell ref="G44:K44"/>
    <mergeCell ref="G45:K45"/>
    <mergeCell ref="D49:E49"/>
    <mergeCell ref="D50:E50"/>
    <mergeCell ref="D51:E51"/>
    <mergeCell ref="D52:E52"/>
    <mergeCell ref="D53:E53"/>
    <mergeCell ref="D54:E54"/>
    <mergeCell ref="D55:E55"/>
    <mergeCell ref="D56:E56"/>
    <mergeCell ref="B73:C73"/>
    <mergeCell ref="B74:C74"/>
    <mergeCell ref="A76:B76"/>
    <mergeCell ref="D48:F48"/>
    <mergeCell ref="A49:B49"/>
    <mergeCell ref="A55:B55"/>
  </mergeCells>
  <conditionalFormatting sqref="L10">
    <cfRule type="expression" dxfId="6" priority="8">
      <formula>AND($P$11=0,$Q$11=0)</formula>
    </cfRule>
  </conditionalFormatting>
  <dataValidations count="6">
    <dataValidation type="list" showInputMessage="1" showErrorMessage="1" sqref="L13:M13">
      <formula1>ListMois2</formula1>
      <formula2>0</formula2>
    </dataValidation>
    <dataValidation type="list" allowBlank="1" showInputMessage="1" showErrorMessage="1" sqref="R7">
      <formula1>"PFU,TMI"</formula1>
      <formula2>0</formula2>
    </dataValidation>
    <dataValidation type="list" showInputMessage="1" showErrorMessage="1" sqref="N49 N71">
      <formula1>"Wolf,Wolfette"</formula1>
      <formula2>0</formula2>
    </dataValidation>
    <dataValidation type="list" showInputMessage="1" showErrorMessage="1" sqref="I1">
      <formula1>ListMois</formula1>
      <formula2>0</formula2>
    </dataValidation>
    <dataValidation type="list" showInputMessage="1" showErrorMessage="1" sqref="L14:M14">
      <formula1>'Avril 2022'!ListNbMois</formula1>
      <formula2>0</formula2>
    </dataValidation>
    <dataValidation type="list" showInputMessage="1" showErrorMessage="1" sqref="B37">
      <formula1>IF($B$38="",ListVide,ListON)</formula1>
      <formula2>0</formula2>
    </dataValidation>
  </dataValidations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7"/>
  <dimension ref="A1:AS159"/>
  <sheetViews>
    <sheetView topLeftCell="M1" zoomScaleNormal="100" workbookViewId="0">
      <selection activeCell="T28" sqref="T28"/>
    </sheetView>
  </sheetViews>
  <sheetFormatPr baseColWidth="10" defaultColWidth="10.7109375" defaultRowHeight="15"/>
  <cols>
    <col min="1" max="1" width="30.42578125" bestFit="1" customWidth="1"/>
    <col min="2" max="2" width="14.85546875" bestFit="1" customWidth="1"/>
    <col min="3" max="7" width="11.42578125"/>
    <col min="8" max="9" width="2.7109375" customWidth="1"/>
    <col min="10" max="10" width="29.7109375" bestFit="1" customWidth="1"/>
    <col min="11" max="11" width="11.42578125"/>
    <col min="12" max="12" width="11.42578125" customWidth="1"/>
    <col min="13" max="14" width="2.7109375" customWidth="1"/>
    <col min="15" max="15" width="14.42578125" customWidth="1"/>
    <col min="16" max="16" width="10.5703125" customWidth="1"/>
    <col min="17" max="17" width="11.85546875" bestFit="1" customWidth="1"/>
    <col min="18" max="18" width="8.7109375" customWidth="1"/>
    <col min="19" max="19" width="10.5703125" customWidth="1"/>
    <col min="21" max="21" width="5.5703125" customWidth="1"/>
    <col min="22" max="22" width="41.85546875" customWidth="1"/>
    <col min="23" max="23" width="12.28515625" customWidth="1"/>
    <col min="24" max="24" width="14.5703125" customWidth="1"/>
    <col min="25" max="26" width="20.140625" customWidth="1"/>
    <col min="28" max="28" width="13.85546875" customWidth="1"/>
    <col min="29" max="30" width="20.140625" customWidth="1"/>
    <col min="31" max="31" width="11.42578125" customWidth="1"/>
    <col min="32" max="32" width="19.140625" customWidth="1"/>
    <col min="33" max="33" width="41.42578125" customWidth="1"/>
    <col min="34" max="34" width="11.42578125" customWidth="1"/>
    <col min="35" max="35" width="19.140625" customWidth="1"/>
    <col min="37" max="37" width="11.85546875" customWidth="1"/>
    <col min="38" max="38" width="12.7109375" customWidth="1"/>
    <col min="39" max="39" width="12.140625" customWidth="1"/>
    <col min="41" max="42" width="24.5703125" customWidth="1"/>
  </cols>
  <sheetData>
    <row r="1" spans="1:35">
      <c r="A1" s="233" t="s">
        <v>59</v>
      </c>
      <c r="B1" s="234">
        <v>43101</v>
      </c>
      <c r="C1" s="128"/>
      <c r="D1" s="128"/>
      <c r="E1" s="128"/>
      <c r="F1" s="128"/>
      <c r="G1" s="128"/>
      <c r="H1" s="128"/>
      <c r="I1" s="128"/>
      <c r="J1" s="235" t="s">
        <v>60</v>
      </c>
      <c r="K1" s="592">
        <v>2022</v>
      </c>
      <c r="L1" s="592"/>
      <c r="M1" s="128"/>
      <c r="N1" s="128"/>
      <c r="O1" s="128"/>
      <c r="P1" s="128"/>
      <c r="Q1" s="128"/>
      <c r="R1" s="128"/>
      <c r="S1" s="128"/>
      <c r="U1" s="614"/>
      <c r="V1" s="614"/>
      <c r="W1" s="614"/>
      <c r="X1" s="614"/>
      <c r="Y1" s="614"/>
      <c r="Z1" s="614"/>
      <c r="AA1" s="614"/>
      <c r="AB1" s="614"/>
      <c r="AC1" s="614"/>
      <c r="AD1" s="614"/>
      <c r="AE1" s="614"/>
      <c r="AF1" s="614"/>
      <c r="AG1" s="614"/>
      <c r="AH1" s="614"/>
      <c r="AI1" s="614"/>
    </row>
    <row r="2" spans="1:35" ht="15" customHeight="1" thickBot="1">
      <c r="A2" s="600"/>
      <c r="B2" s="600"/>
      <c r="C2" s="600"/>
      <c r="D2" s="600"/>
      <c r="E2" s="600"/>
      <c r="F2" s="600"/>
      <c r="G2" s="600"/>
      <c r="H2" s="128"/>
      <c r="I2" s="128"/>
      <c r="J2" s="601" t="s">
        <v>61</v>
      </c>
      <c r="K2" s="601"/>
      <c r="L2" s="601"/>
      <c r="M2" s="128"/>
      <c r="N2" s="128"/>
      <c r="O2" s="602" t="s">
        <v>62</v>
      </c>
      <c r="P2" s="603"/>
      <c r="Q2" s="603"/>
      <c r="R2" s="603"/>
      <c r="S2" s="603"/>
      <c r="U2" s="615"/>
      <c r="V2" s="615"/>
      <c r="W2" s="615"/>
      <c r="X2" s="615"/>
      <c r="Y2" s="615"/>
      <c r="Z2" s="615"/>
      <c r="AA2" s="615"/>
      <c r="AB2" s="615"/>
      <c r="AC2" s="615"/>
      <c r="AD2" s="615"/>
      <c r="AE2" s="615"/>
      <c r="AF2" s="615"/>
      <c r="AG2" s="615"/>
      <c r="AH2" s="615"/>
      <c r="AI2" s="615"/>
    </row>
    <row r="3" spans="1:35" ht="15.75" customHeight="1" thickBot="1">
      <c r="A3" s="449"/>
      <c r="B3" s="156"/>
      <c r="C3" s="156"/>
      <c r="D3" s="156"/>
      <c r="E3" s="156"/>
      <c r="F3" s="156"/>
      <c r="G3" s="156"/>
      <c r="H3" s="128"/>
      <c r="I3" s="128"/>
      <c r="J3" s="601"/>
      <c r="K3" s="601"/>
      <c r="L3" s="601"/>
      <c r="M3" s="128"/>
      <c r="N3" s="128"/>
      <c r="O3" s="603"/>
      <c r="P3" s="603"/>
      <c r="Q3" s="603"/>
      <c r="R3" s="603"/>
      <c r="S3" s="603"/>
      <c r="U3" s="604"/>
      <c r="V3" s="312"/>
      <c r="W3" s="606"/>
      <c r="X3" s="608"/>
      <c r="Y3" s="610"/>
      <c r="Z3" s="610"/>
      <c r="AA3" s="606"/>
      <c r="AB3" s="608"/>
      <c r="AC3" s="610"/>
      <c r="AD3" s="610"/>
      <c r="AE3" s="606"/>
      <c r="AF3" s="608"/>
      <c r="AG3" s="311"/>
      <c r="AH3" s="606"/>
      <c r="AI3" s="616"/>
    </row>
    <row r="4" spans="1:35" ht="15.75" thickBot="1">
      <c r="A4" s="236"/>
      <c r="B4" s="440"/>
      <c r="C4" s="440"/>
      <c r="D4" s="440"/>
      <c r="E4" s="440"/>
      <c r="F4" s="440"/>
      <c r="G4" s="237"/>
      <c r="H4" s="128"/>
      <c r="I4" s="128"/>
      <c r="J4" s="421"/>
      <c r="K4" s="132"/>
      <c r="L4" s="232"/>
      <c r="M4" s="128"/>
      <c r="N4" s="128"/>
      <c r="O4" s="128"/>
      <c r="P4" s="128"/>
      <c r="Q4" s="128"/>
      <c r="R4" s="128"/>
      <c r="S4" s="128"/>
      <c r="U4" s="605"/>
      <c r="V4" s="313"/>
      <c r="W4" s="607"/>
      <c r="X4" s="609"/>
      <c r="Y4" s="133"/>
      <c r="Z4" s="134"/>
      <c r="AA4" s="607"/>
      <c r="AB4" s="609"/>
      <c r="AC4" s="133"/>
      <c r="AD4" s="134"/>
      <c r="AE4" s="607"/>
      <c r="AF4" s="609"/>
      <c r="AG4" s="133"/>
      <c r="AH4" s="607"/>
      <c r="AI4" s="617"/>
    </row>
    <row r="5" spans="1:35" ht="15" customHeight="1">
      <c r="A5" s="238"/>
      <c r="B5" s="441"/>
      <c r="C5" s="441"/>
      <c r="D5" s="441"/>
      <c r="E5" s="441"/>
      <c r="F5" s="441"/>
      <c r="G5" s="239"/>
      <c r="H5" s="128"/>
      <c r="I5" s="128"/>
      <c r="J5" s="420"/>
      <c r="K5" s="128"/>
      <c r="L5" s="646"/>
      <c r="M5" s="128"/>
      <c r="N5" s="128"/>
      <c r="O5" s="230" t="s">
        <v>64</v>
      </c>
      <c r="P5" s="618" t="s">
        <v>65</v>
      </c>
      <c r="Q5" s="618"/>
      <c r="R5" s="230" t="s">
        <v>66</v>
      </c>
      <c r="S5" s="230" t="s">
        <v>67</v>
      </c>
      <c r="U5" s="605"/>
      <c r="V5" s="329"/>
      <c r="W5" s="333"/>
      <c r="X5" s="593"/>
      <c r="Y5" s="596"/>
      <c r="Z5" s="596"/>
      <c r="AA5" s="339"/>
      <c r="AB5" s="597"/>
      <c r="AC5" s="596"/>
      <c r="AD5" s="596"/>
      <c r="AE5" s="339"/>
      <c r="AF5" s="597"/>
      <c r="AG5" s="330"/>
      <c r="AH5" s="339"/>
      <c r="AI5" s="589"/>
    </row>
    <row r="6" spans="1:35">
      <c r="A6" s="238"/>
      <c r="B6" s="442"/>
      <c r="C6" s="442"/>
      <c r="D6" s="442"/>
      <c r="E6" s="442"/>
      <c r="F6" s="442"/>
      <c r="G6" s="240"/>
      <c r="H6" s="128"/>
      <c r="I6" s="128"/>
      <c r="J6" s="128" t="s">
        <v>68</v>
      </c>
      <c r="K6" s="611">
        <f ca="1">ROUND(B16+B38+B60+B82+B104+B126+B148,0)+ROUND(SUMPRODUCT((YEAR(DateVente)=$K$1-1)*(PlusValueTotaleVente)),0)</f>
        <v>464</v>
      </c>
      <c r="L6" s="611"/>
      <c r="M6" s="128"/>
      <c r="N6" s="128"/>
      <c r="O6" s="128"/>
      <c r="P6" s="175"/>
      <c r="Q6" s="175"/>
      <c r="R6" s="175"/>
      <c r="S6" s="128"/>
      <c r="U6" s="605"/>
      <c r="V6" s="314"/>
      <c r="W6" s="334"/>
      <c r="X6" s="594"/>
      <c r="Y6" s="587"/>
      <c r="Z6" s="587"/>
      <c r="AA6" s="334"/>
      <c r="AB6" s="598"/>
      <c r="AC6" s="587"/>
      <c r="AD6" s="587"/>
      <c r="AE6" s="334"/>
      <c r="AF6" s="598"/>
      <c r="AG6" s="309"/>
      <c r="AH6" s="334"/>
      <c r="AI6" s="590"/>
    </row>
    <row r="7" spans="1:35">
      <c r="A7" s="238"/>
      <c r="B7" s="612"/>
      <c r="C7" s="612"/>
      <c r="D7" s="612"/>
      <c r="E7" s="612"/>
      <c r="F7" s="612"/>
      <c r="G7" s="613"/>
      <c r="H7" s="128"/>
      <c r="I7" s="128"/>
      <c r="J7" s="128" t="s">
        <v>143</v>
      </c>
      <c r="K7" s="611">
        <f ca="1">(B23+B45+B67+B89+B111+B133+B155)+ROUND(SUMPRODUCT((YEAR(DateVente)=$K$1-1)*(ValeurTotaleAbatt)),0)</f>
        <v>226</v>
      </c>
      <c r="L7" s="582"/>
      <c r="M7" s="128"/>
      <c r="N7" s="128"/>
      <c r="O7" s="455"/>
      <c r="P7" s="128"/>
      <c r="Q7" s="242"/>
      <c r="R7" s="457"/>
      <c r="S7" s="243">
        <v>0.5</v>
      </c>
      <c r="U7" s="605"/>
      <c r="V7" s="314"/>
      <c r="W7" s="334"/>
      <c r="X7" s="594"/>
      <c r="Y7" s="587"/>
      <c r="Z7" s="587"/>
      <c r="AA7" s="334"/>
      <c r="AB7" s="598"/>
      <c r="AC7" s="587"/>
      <c r="AD7" s="587"/>
      <c r="AE7" s="334"/>
      <c r="AF7" s="598"/>
      <c r="AG7" s="309"/>
      <c r="AH7" s="334"/>
      <c r="AI7" s="590"/>
    </row>
    <row r="8" spans="1:35">
      <c r="A8" s="238"/>
      <c r="B8" s="244"/>
      <c r="C8" s="244"/>
      <c r="D8" s="244"/>
      <c r="E8" s="244"/>
      <c r="F8" s="244"/>
      <c r="G8" s="245"/>
      <c r="H8" s="128"/>
      <c r="I8" s="128"/>
      <c r="J8" s="231"/>
      <c r="K8" s="128"/>
      <c r="L8" s="231"/>
      <c r="M8" s="128"/>
      <c r="N8" s="128"/>
      <c r="O8" s="456"/>
      <c r="P8" s="585"/>
      <c r="Q8" s="585"/>
      <c r="R8" s="578">
        <f>ROUND(IF($Q$7&lt;$R$7,($Q$7*$S$7)*P8,($R$7*$S$7)*P8),0)</f>
        <v>0</v>
      </c>
      <c r="S8" s="578"/>
      <c r="U8" s="605"/>
      <c r="V8" s="314"/>
      <c r="W8" s="334"/>
      <c r="X8" s="594"/>
      <c r="Y8" s="587"/>
      <c r="Z8" s="587"/>
      <c r="AA8" s="334"/>
      <c r="AB8" s="598"/>
      <c r="AC8" s="587"/>
      <c r="AD8" s="587"/>
      <c r="AE8" s="334"/>
      <c r="AF8" s="598"/>
      <c r="AG8" s="309"/>
      <c r="AH8" s="334"/>
      <c r="AI8" s="590"/>
    </row>
    <row r="9" spans="1:35">
      <c r="A9" s="238"/>
      <c r="B9" s="522"/>
      <c r="C9" s="522"/>
      <c r="D9" s="522"/>
      <c r="E9" s="522"/>
      <c r="F9" s="522"/>
      <c r="G9" s="523"/>
      <c r="H9" s="128"/>
      <c r="I9" s="128"/>
      <c r="J9" s="246" t="s">
        <v>144</v>
      </c>
      <c r="K9" s="246" t="s">
        <v>36</v>
      </c>
      <c r="L9" s="247">
        <f ca="1">K6</f>
        <v>464</v>
      </c>
      <c r="M9" s="128"/>
      <c r="N9" s="128"/>
      <c r="O9" s="456"/>
      <c r="P9" s="585"/>
      <c r="Q9" s="585"/>
      <c r="R9" s="578">
        <f>ROUND(IF($Q$7&lt;$R$7,($Q$7*$S$7)*P9,($R$7*$S$7)*P9),0)</f>
        <v>0</v>
      </c>
      <c r="S9" s="578"/>
      <c r="U9" s="605"/>
      <c r="V9" s="315"/>
      <c r="W9" s="335"/>
      <c r="X9" s="594"/>
      <c r="Y9" s="586"/>
      <c r="Z9" s="586"/>
      <c r="AA9" s="335"/>
      <c r="AB9" s="598"/>
      <c r="AC9" s="586"/>
      <c r="AD9" s="586"/>
      <c r="AE9" s="335"/>
      <c r="AF9" s="598"/>
      <c r="AG9" s="135"/>
      <c r="AH9" s="335"/>
      <c r="AI9" s="590"/>
    </row>
    <row r="10" spans="1:35">
      <c r="A10" s="238"/>
      <c r="B10" s="441"/>
      <c r="C10" s="441"/>
      <c r="D10" s="441"/>
      <c r="E10" s="441"/>
      <c r="F10" s="441"/>
      <c r="G10" s="239"/>
      <c r="H10" s="128"/>
      <c r="I10" s="128"/>
      <c r="J10" s="246" t="s">
        <v>70</v>
      </c>
      <c r="K10" s="246" t="s">
        <v>71</v>
      </c>
      <c r="L10" s="247">
        <f ca="1">ROUND(IF($L$9&lt;0,$L$9-$L$12,0),0)</f>
        <v>0</v>
      </c>
      <c r="M10" s="128"/>
      <c r="N10" s="128"/>
      <c r="O10" s="128"/>
      <c r="P10" s="128"/>
      <c r="Q10" s="128"/>
      <c r="R10" s="128"/>
      <c r="S10" s="128"/>
      <c r="U10" s="605"/>
      <c r="V10" s="314"/>
      <c r="W10" s="336"/>
      <c r="X10" s="594"/>
      <c r="Y10" s="587"/>
      <c r="Z10" s="587"/>
      <c r="AA10" s="340"/>
      <c r="AB10" s="598"/>
      <c r="AC10" s="587"/>
      <c r="AD10" s="587"/>
      <c r="AE10" s="340"/>
      <c r="AF10" s="598"/>
      <c r="AG10" s="309"/>
      <c r="AH10" s="340"/>
      <c r="AI10" s="590"/>
    </row>
    <row r="11" spans="1:35">
      <c r="A11" s="238"/>
      <c r="B11" s="442"/>
      <c r="C11" s="442"/>
      <c r="D11" s="442"/>
      <c r="E11" s="442"/>
      <c r="F11" s="442"/>
      <c r="G11" s="240"/>
      <c r="H11" s="128"/>
      <c r="I11" s="128"/>
      <c r="J11" s="231"/>
      <c r="K11" s="128"/>
      <c r="L11" s="128"/>
      <c r="M11" s="128"/>
      <c r="N11" s="128"/>
      <c r="O11" s="455"/>
      <c r="P11" s="128"/>
      <c r="Q11" s="419"/>
      <c r="R11" s="457"/>
      <c r="S11" s="243">
        <v>0.5</v>
      </c>
      <c r="U11" s="605"/>
      <c r="V11" s="314"/>
      <c r="W11" s="336"/>
      <c r="X11" s="594"/>
      <c r="Y11" s="587"/>
      <c r="Z11" s="587"/>
      <c r="AA11" s="340"/>
      <c r="AB11" s="598"/>
      <c r="AC11" s="587"/>
      <c r="AD11" s="587"/>
      <c r="AE11" s="340"/>
      <c r="AF11" s="598"/>
      <c r="AG11" s="309"/>
      <c r="AH11" s="340"/>
      <c r="AI11" s="590"/>
    </row>
    <row r="12" spans="1:35">
      <c r="A12" s="238"/>
      <c r="B12" s="520"/>
      <c r="C12" s="520"/>
      <c r="D12" s="520"/>
      <c r="E12" s="520"/>
      <c r="F12" s="520"/>
      <c r="G12" s="521"/>
      <c r="H12" s="128"/>
      <c r="I12" s="128"/>
      <c r="J12" s="246" t="s">
        <v>72</v>
      </c>
      <c r="K12" s="246" t="s">
        <v>73</v>
      </c>
      <c r="L12" s="426">
        <f ca="1">K7</f>
        <v>226</v>
      </c>
      <c r="M12" s="128"/>
      <c r="N12" s="128"/>
      <c r="O12" s="456"/>
      <c r="P12" s="585"/>
      <c r="Q12" s="585"/>
      <c r="R12" s="578">
        <f>ROUND(IF($Q$11&lt;$R$11,($Q$11*$S$11)*P12,($R$11*$S$11)*P12),0)</f>
        <v>0</v>
      </c>
      <c r="S12" s="578"/>
      <c r="U12" s="605"/>
      <c r="V12" s="315"/>
      <c r="W12" s="337"/>
      <c r="X12" s="594"/>
      <c r="Y12" s="586"/>
      <c r="Z12" s="586"/>
      <c r="AA12" s="337"/>
      <c r="AB12" s="598"/>
      <c r="AC12" s="586"/>
      <c r="AD12" s="586"/>
      <c r="AE12" s="337"/>
      <c r="AF12" s="598"/>
      <c r="AG12" s="310"/>
      <c r="AH12" s="337"/>
      <c r="AI12" s="590"/>
    </row>
    <row r="13" spans="1:35">
      <c r="A13" s="238"/>
      <c r="B13" s="244"/>
      <c r="C13" s="244"/>
      <c r="D13" s="244"/>
      <c r="E13" s="244"/>
      <c r="F13" s="244"/>
      <c r="G13" s="245"/>
      <c r="H13" s="128"/>
      <c r="I13" s="128"/>
      <c r="J13" s="246" t="s">
        <v>74</v>
      </c>
      <c r="K13" s="246" t="s">
        <v>75</v>
      </c>
      <c r="L13" s="246">
        <f ca="1">ROUND(IF($L$12&lt;0,$L$12,0),0)</f>
        <v>0</v>
      </c>
      <c r="M13" s="128"/>
      <c r="N13" s="128"/>
      <c r="O13" s="456"/>
      <c r="P13" s="585"/>
      <c r="Q13" s="585"/>
      <c r="R13" s="578">
        <f>ROUND(IF($Q$11&lt;$R$11,($Q$11*$S$11)*P13,($R$11*$S$11)*P13),0)</f>
        <v>0</v>
      </c>
      <c r="S13" s="578"/>
      <c r="U13" s="605"/>
      <c r="V13" s="314"/>
      <c r="W13" s="336"/>
      <c r="X13" s="594"/>
      <c r="Y13" s="587"/>
      <c r="Z13" s="587"/>
      <c r="AA13" s="340"/>
      <c r="AB13" s="598"/>
      <c r="AC13" s="587"/>
      <c r="AD13" s="587"/>
      <c r="AE13" s="340"/>
      <c r="AF13" s="598"/>
      <c r="AG13" s="309"/>
      <c r="AH13" s="340"/>
      <c r="AI13" s="590"/>
    </row>
    <row r="14" spans="1:35" ht="15.75" thickBot="1">
      <c r="A14" s="238"/>
      <c r="B14" s="522"/>
      <c r="C14" s="522"/>
      <c r="D14" s="522"/>
      <c r="E14" s="522"/>
      <c r="F14" s="522"/>
      <c r="G14" s="523"/>
      <c r="H14" s="128"/>
      <c r="I14" s="128"/>
      <c r="J14" s="102"/>
      <c r="K14" s="128"/>
      <c r="L14" s="128"/>
      <c r="M14" s="128"/>
      <c r="N14" s="128"/>
      <c r="O14" s="128"/>
      <c r="P14" s="128"/>
      <c r="Q14" s="128"/>
      <c r="R14" s="128"/>
      <c r="S14" s="128"/>
      <c r="U14" s="605"/>
      <c r="V14" s="331"/>
      <c r="W14" s="338"/>
      <c r="X14" s="595"/>
      <c r="Y14" s="588"/>
      <c r="Z14" s="588"/>
      <c r="AA14" s="338"/>
      <c r="AB14" s="599"/>
      <c r="AC14" s="588"/>
      <c r="AD14" s="588"/>
      <c r="AE14" s="338"/>
      <c r="AF14" s="599"/>
      <c r="AG14" s="332"/>
      <c r="AH14" s="338"/>
      <c r="AI14" s="591"/>
    </row>
    <row r="15" spans="1:35" ht="15.75" thickBot="1">
      <c r="A15" s="238"/>
      <c r="B15" s="438"/>
      <c r="C15" s="438"/>
      <c r="D15" s="438"/>
      <c r="E15" s="438"/>
      <c r="F15" s="438"/>
      <c r="G15" s="439"/>
      <c r="H15" s="128"/>
      <c r="I15" s="128"/>
      <c r="J15" s="248"/>
      <c r="K15" s="128"/>
      <c r="L15" s="128"/>
      <c r="M15" s="128"/>
      <c r="N15" s="128"/>
      <c r="O15" s="455"/>
      <c r="P15" s="249">
        <v>0</v>
      </c>
      <c r="Q15" s="249">
        <v>0</v>
      </c>
      <c r="R15" s="250">
        <v>0</v>
      </c>
      <c r="S15" s="243">
        <v>0.5</v>
      </c>
      <c r="U15" s="544"/>
      <c r="V15" s="545"/>
      <c r="W15" s="545"/>
      <c r="X15" s="545"/>
      <c r="Y15" s="545"/>
      <c r="Z15" s="545"/>
      <c r="AA15" s="545"/>
      <c r="AB15" s="545"/>
      <c r="AC15" s="545"/>
      <c r="AD15" s="545"/>
      <c r="AE15" s="545"/>
      <c r="AF15" s="545"/>
      <c r="AG15" s="545"/>
      <c r="AH15" s="545"/>
      <c r="AI15" s="546"/>
    </row>
    <row r="16" spans="1:35" ht="15" customHeight="1">
      <c r="A16" s="159"/>
      <c r="B16" s="516"/>
      <c r="C16" s="516"/>
      <c r="D16" s="516"/>
      <c r="E16" s="516"/>
      <c r="F16" s="516"/>
      <c r="G16" s="517"/>
      <c r="H16" s="128"/>
      <c r="I16" s="128"/>
      <c r="J16" s="577" t="s">
        <v>32</v>
      </c>
      <c r="K16" s="577"/>
      <c r="L16" s="577"/>
      <c r="M16" s="128"/>
      <c r="N16" s="128"/>
      <c r="O16" s="456"/>
      <c r="P16" s="458"/>
      <c r="Q16" s="459"/>
      <c r="R16" s="578">
        <f>IF(ISERR(ROUND(IF($P$15+$Q$15&lt;$R$15,($P$15*$S$15*P16)+($Q$15*$S$15*Q16),$R$15*$S$15*(($P$15*P16+$Q$15*Q16)/($P$15+$Q$15))),0)),0,ROUND(IF($P$15+$Q$15&lt;$R$15,($P$15*$S$15*P16)+($Q$15*$S$15*Q16),$R$15*$S$15*(($P$15*P16+$Q$15*Q16)/($P$15+$Q$15))),0))</f>
        <v>0</v>
      </c>
      <c r="S16" s="578"/>
      <c r="U16" s="579"/>
      <c r="V16" s="547"/>
      <c r="W16" s="548"/>
      <c r="X16" s="548"/>
      <c r="Y16" s="548"/>
      <c r="Z16" s="548"/>
      <c r="AA16" s="548"/>
      <c r="AB16" s="548"/>
      <c r="AC16" s="548"/>
      <c r="AD16" s="548"/>
      <c r="AE16" s="548"/>
      <c r="AF16" s="548"/>
      <c r="AG16" s="548"/>
      <c r="AH16" s="548"/>
      <c r="AI16" s="549"/>
    </row>
    <row r="17" spans="1:40" ht="15" customHeight="1">
      <c r="A17" s="238"/>
      <c r="B17" s="438"/>
      <c r="C17" s="438"/>
      <c r="D17" s="438"/>
      <c r="E17" s="438"/>
      <c r="F17" s="438"/>
      <c r="G17" s="439"/>
      <c r="H17" s="128"/>
      <c r="I17" s="581" t="s">
        <v>76</v>
      </c>
      <c r="J17" s="128" t="s">
        <v>77</v>
      </c>
      <c r="K17" s="582">
        <f ca="1">ROUND(IF(K6&lt;=0,0,K6),0)</f>
        <v>464</v>
      </c>
      <c r="L17" s="582"/>
      <c r="M17" s="128"/>
      <c r="N17" s="128"/>
      <c r="O17" s="456"/>
      <c r="P17" s="458"/>
      <c r="Q17" s="459"/>
      <c r="R17" s="578">
        <f>IF(ISERR(ROUND(IF($P$15+$Q$15&lt;$R$15,($P$15*$S$15*P17)+($Q$15*$S$15*Q17),$R$15*$S$15*(($P$15*P17+$Q$15*Q17)/($P$15+$Q$15))),0)),0,ROUND(IF($P$15+$Q$15&lt;$R$15,($P$15*$S$15*P17)+($Q$15*$S$15*Q17),$R$15*$S$15*(($P$15*P17+$Q$15*Q17)/($P$15+$Q$15))),0))</f>
        <v>0</v>
      </c>
      <c r="S17" s="578"/>
      <c r="U17" s="579"/>
      <c r="V17" s="550"/>
      <c r="W17" s="551"/>
      <c r="X17" s="551"/>
      <c r="Y17" s="551"/>
      <c r="Z17" s="551"/>
      <c r="AA17" s="551"/>
      <c r="AB17" s="551"/>
      <c r="AC17" s="551"/>
      <c r="AD17" s="551"/>
      <c r="AE17" s="551"/>
      <c r="AF17" s="551"/>
      <c r="AG17" s="551"/>
      <c r="AH17" s="551"/>
      <c r="AI17" s="552"/>
    </row>
    <row r="18" spans="1:40">
      <c r="A18" s="238"/>
      <c r="B18" s="444"/>
      <c r="C18" s="444"/>
      <c r="D18" s="444"/>
      <c r="E18" s="444"/>
      <c r="F18" s="444"/>
      <c r="G18" s="251"/>
      <c r="H18" s="128"/>
      <c r="I18" s="581"/>
      <c r="J18" s="128" t="s">
        <v>78</v>
      </c>
      <c r="K18" s="174">
        <v>9.7000000000000003E-2</v>
      </c>
      <c r="L18" s="156">
        <f ca="1">IFERROR(ROUND(((ROUND(K17*ROUND((K17+W9+AA9+AE9+AH9)*K18,0),0))/(K17+W9+AA9+AE9+AH9)),0),0)</f>
        <v>45</v>
      </c>
      <c r="M18" s="128"/>
      <c r="N18" s="128"/>
      <c r="O18" s="128"/>
      <c r="P18" s="128"/>
      <c r="Q18" s="128"/>
      <c r="R18" s="128"/>
      <c r="S18" s="128"/>
      <c r="U18" s="579"/>
      <c r="V18" s="550"/>
      <c r="W18" s="551"/>
      <c r="X18" s="551"/>
      <c r="Y18" s="551"/>
      <c r="Z18" s="551"/>
      <c r="AA18" s="551"/>
      <c r="AB18" s="551"/>
      <c r="AC18" s="551"/>
      <c r="AD18" s="551"/>
      <c r="AE18" s="551"/>
      <c r="AF18" s="551"/>
      <c r="AG18" s="551"/>
      <c r="AH18" s="551"/>
      <c r="AI18" s="552"/>
    </row>
    <row r="19" spans="1:40">
      <c r="A19" s="238"/>
      <c r="B19" s="445"/>
      <c r="C19" s="445"/>
      <c r="D19" s="445"/>
      <c r="E19" s="445"/>
      <c r="F19" s="445"/>
      <c r="G19" s="252"/>
      <c r="H19" s="128"/>
      <c r="I19" s="581"/>
      <c r="J19" s="128" t="s">
        <v>49</v>
      </c>
      <c r="K19" s="174"/>
      <c r="L19" s="156">
        <f t="shared" ref="L19:L23" ca="1" si="0">ROUND($K$17*K19,0)</f>
        <v>0</v>
      </c>
      <c r="M19" s="128"/>
      <c r="N19" s="128"/>
      <c r="O19" s="241"/>
      <c r="P19" s="249"/>
      <c r="Q19" s="249"/>
      <c r="R19" s="249"/>
      <c r="S19" s="243"/>
      <c r="U19" s="579"/>
      <c r="V19" s="550"/>
      <c r="W19" s="551"/>
      <c r="X19" s="551"/>
      <c r="Y19" s="551"/>
      <c r="Z19" s="551"/>
      <c r="AA19" s="551"/>
      <c r="AB19" s="551"/>
      <c r="AC19" s="551"/>
      <c r="AD19" s="551"/>
      <c r="AE19" s="551"/>
      <c r="AF19" s="551"/>
      <c r="AG19" s="551"/>
      <c r="AH19" s="551"/>
      <c r="AI19" s="552"/>
    </row>
    <row r="20" spans="1:40">
      <c r="A20" s="253"/>
      <c r="B20" s="436"/>
      <c r="C20" s="436"/>
      <c r="D20" s="436"/>
      <c r="E20" s="436"/>
      <c r="F20" s="436"/>
      <c r="G20" s="437"/>
      <c r="H20" s="128"/>
      <c r="I20" s="581"/>
      <c r="J20" s="158" t="s">
        <v>79</v>
      </c>
      <c r="K20" s="254"/>
      <c r="L20" s="128">
        <f t="shared" ca="1" si="0"/>
        <v>0</v>
      </c>
      <c r="M20" s="128"/>
      <c r="N20" s="128"/>
      <c r="O20" s="583" t="s">
        <v>80</v>
      </c>
      <c r="P20" s="583"/>
      <c r="Q20" s="583"/>
      <c r="R20" s="583"/>
      <c r="S20" s="583"/>
      <c r="U20" s="579"/>
      <c r="V20" s="550"/>
      <c r="W20" s="551"/>
      <c r="X20" s="551"/>
      <c r="Y20" s="551"/>
      <c r="Z20" s="551"/>
      <c r="AA20" s="551"/>
      <c r="AB20" s="551"/>
      <c r="AC20" s="551"/>
      <c r="AD20" s="551"/>
      <c r="AE20" s="551"/>
      <c r="AF20" s="551"/>
      <c r="AG20" s="551"/>
      <c r="AH20" s="551"/>
      <c r="AI20" s="552"/>
    </row>
    <row r="21" spans="1:40">
      <c r="A21" s="253"/>
      <c r="B21" s="436"/>
      <c r="C21" s="436"/>
      <c r="D21" s="436"/>
      <c r="E21" s="436"/>
      <c r="F21" s="436"/>
      <c r="G21" s="437"/>
      <c r="H21" s="128"/>
      <c r="I21" s="581"/>
      <c r="J21" s="128" t="s">
        <v>81</v>
      </c>
      <c r="K21" s="174"/>
      <c r="L21" s="128">
        <f t="shared" ca="1" si="0"/>
        <v>0</v>
      </c>
      <c r="M21" s="128"/>
      <c r="N21" s="128"/>
      <c r="O21" s="460"/>
      <c r="P21" s="584">
        <f>R8+R12+R16</f>
        <v>0</v>
      </c>
      <c r="Q21" s="584"/>
      <c r="R21" s="584"/>
      <c r="S21" s="584"/>
      <c r="U21" s="579"/>
      <c r="V21" s="550"/>
      <c r="W21" s="551"/>
      <c r="X21" s="551"/>
      <c r="Y21" s="551"/>
      <c r="Z21" s="551"/>
      <c r="AA21" s="551"/>
      <c r="AB21" s="551"/>
      <c r="AC21" s="551"/>
      <c r="AD21" s="551"/>
      <c r="AE21" s="551"/>
      <c r="AF21" s="551"/>
      <c r="AG21" s="551"/>
      <c r="AH21" s="551"/>
      <c r="AI21" s="552"/>
    </row>
    <row r="22" spans="1:40" ht="15.75" thickBot="1">
      <c r="A22" s="238"/>
      <c r="B22" s="255"/>
      <c r="C22" s="255"/>
      <c r="D22" s="255"/>
      <c r="E22" s="255"/>
      <c r="F22" s="255"/>
      <c r="G22" s="256"/>
      <c r="H22" s="128"/>
      <c r="I22" s="581"/>
      <c r="J22" s="128" t="s">
        <v>82</v>
      </c>
      <c r="K22" s="174">
        <v>7.4999999999999997E-2</v>
      </c>
      <c r="L22" s="128">
        <f ca="1">IFERROR(ROUND(((ROUND(K17*ROUND((K17+W9+AE9+AH9)*K22,0),0))/(K17+W9+AE9+AH9)),0),0)</f>
        <v>35</v>
      </c>
      <c r="M22" s="128"/>
      <c r="N22" s="128"/>
      <c r="O22" s="460"/>
      <c r="P22" s="584">
        <f>R9+R13+R17</f>
        <v>0</v>
      </c>
      <c r="Q22" s="584"/>
      <c r="R22" s="584"/>
      <c r="S22" s="584"/>
      <c r="U22" s="580"/>
      <c r="V22" s="553"/>
      <c r="W22" s="554"/>
      <c r="X22" s="554"/>
      <c r="Y22" s="554"/>
      <c r="Z22" s="554"/>
      <c r="AA22" s="554"/>
      <c r="AB22" s="554"/>
      <c r="AC22" s="554"/>
      <c r="AD22" s="554"/>
      <c r="AE22" s="554"/>
      <c r="AF22" s="554"/>
      <c r="AG22" s="554"/>
      <c r="AH22" s="554"/>
      <c r="AI22" s="555"/>
    </row>
    <row r="23" spans="1:40" ht="15.75" thickBot="1">
      <c r="A23" s="257"/>
      <c r="B23" s="518"/>
      <c r="C23" s="518"/>
      <c r="D23" s="518"/>
      <c r="E23" s="518"/>
      <c r="F23" s="518"/>
      <c r="G23" s="519"/>
      <c r="H23" s="128"/>
      <c r="I23" s="581"/>
      <c r="J23" s="128" t="s">
        <v>83</v>
      </c>
      <c r="K23" s="174">
        <v>0.128</v>
      </c>
      <c r="L23" s="156">
        <f t="shared" ca="1" si="0"/>
        <v>59</v>
      </c>
      <c r="M23" s="128"/>
      <c r="N23" s="128"/>
      <c r="O23" s="128"/>
      <c r="P23" s="128"/>
      <c r="Q23" s="128"/>
      <c r="R23" s="128"/>
      <c r="S23" s="128"/>
    </row>
    <row r="24" spans="1:40" ht="15.75" thickBot="1">
      <c r="A24" s="156"/>
      <c r="B24" s="156"/>
      <c r="C24" s="156"/>
      <c r="D24" s="156"/>
      <c r="E24" s="156"/>
      <c r="F24" s="156"/>
      <c r="G24" s="156"/>
      <c r="H24" s="128"/>
      <c r="I24" s="581"/>
      <c r="J24" s="128" t="s">
        <v>84</v>
      </c>
      <c r="K24" s="582">
        <f ca="1">SUM(L18:L23)</f>
        <v>139</v>
      </c>
      <c r="L24" s="582"/>
      <c r="M24" s="128"/>
      <c r="N24" s="128"/>
      <c r="O24" s="128"/>
      <c r="P24" s="128"/>
      <c r="Q24" s="128"/>
      <c r="R24" s="128"/>
      <c r="S24" s="128"/>
      <c r="V24" s="325"/>
      <c r="W24" s="326"/>
      <c r="X24" s="137"/>
      <c r="Y24" s="541"/>
      <c r="Z24" s="138"/>
      <c r="AB24" s="561"/>
      <c r="AC24" s="561"/>
      <c r="AD24" s="561"/>
      <c r="AE24" s="561"/>
      <c r="AG24" s="572"/>
      <c r="AH24" s="572"/>
      <c r="AI24" s="572"/>
    </row>
    <row r="25" spans="1:40" ht="16.5" customHeight="1" thickBot="1">
      <c r="A25" s="156"/>
      <c r="B25" s="156"/>
      <c r="C25" s="156"/>
      <c r="D25" s="156"/>
      <c r="E25" s="156"/>
      <c r="F25" s="156"/>
      <c r="G25" s="156"/>
      <c r="H25" s="128"/>
      <c r="I25" s="581"/>
      <c r="J25" s="258" t="s">
        <v>85</v>
      </c>
      <c r="K25" s="542">
        <f ca="1">ROUND(IF(L18+L22+W10+AA10+AE10+AH10&lt;61,L23,K24),0)</f>
        <v>139</v>
      </c>
      <c r="L25" s="542"/>
      <c r="M25" s="128"/>
      <c r="N25" s="128"/>
      <c r="O25" s="543"/>
      <c r="P25" s="543"/>
      <c r="Q25" s="543"/>
      <c r="R25" s="543"/>
      <c r="S25" s="543"/>
      <c r="V25" s="327"/>
      <c r="W25" s="328"/>
      <c r="X25" s="13"/>
      <c r="Y25" s="541"/>
      <c r="Z25" s="139"/>
      <c r="AB25" s="329"/>
      <c r="AC25" s="344"/>
      <c r="AD25" s="344"/>
      <c r="AE25" s="354"/>
      <c r="AG25" s="433"/>
      <c r="AH25" s="573"/>
      <c r="AI25" s="574"/>
    </row>
    <row r="26" spans="1:40" s="53" customFormat="1" ht="16.5" customHeight="1" thickBot="1">
      <c r="A26" s="259"/>
      <c r="B26" s="440"/>
      <c r="C26" s="440"/>
      <c r="D26" s="440"/>
      <c r="E26" s="440"/>
      <c r="F26" s="440"/>
      <c r="G26" s="237"/>
      <c r="H26" s="128"/>
      <c r="I26" s="128"/>
      <c r="J26" s="205"/>
      <c r="K26" s="228"/>
      <c r="L26" s="228"/>
      <c r="M26" s="128"/>
      <c r="N26" s="128"/>
      <c r="O26" s="556"/>
      <c r="P26" s="556"/>
      <c r="Q26" s="450"/>
      <c r="R26" s="556"/>
      <c r="S26" s="556"/>
      <c r="AB26" s="559"/>
      <c r="AC26" s="560"/>
      <c r="AD26" s="560"/>
      <c r="AE26" s="414"/>
      <c r="AF26" s="422"/>
      <c r="AG26" s="427"/>
      <c r="AH26" s="575"/>
      <c r="AI26" s="576"/>
    </row>
    <row r="27" spans="1:40" ht="15" customHeight="1" thickBot="1">
      <c r="A27" s="238"/>
      <c r="B27" s="441"/>
      <c r="C27" s="441"/>
      <c r="D27" s="441"/>
      <c r="E27" s="441"/>
      <c r="F27" s="441"/>
      <c r="G27" s="239"/>
      <c r="H27" s="128"/>
      <c r="I27" s="128"/>
      <c r="J27" s="557" t="s">
        <v>86</v>
      </c>
      <c r="K27" s="557"/>
      <c r="L27" s="557"/>
      <c r="M27" s="128"/>
      <c r="N27" s="128"/>
      <c r="O27" s="156"/>
      <c r="P27" s="451"/>
      <c r="Q27" s="451"/>
      <c r="R27" s="451"/>
      <c r="S27" s="156"/>
      <c r="V27" s="558"/>
      <c r="W27" s="140"/>
      <c r="X27" s="141"/>
      <c r="Y27" s="141"/>
      <c r="Z27" s="142"/>
      <c r="AB27" s="346"/>
      <c r="AC27" s="347"/>
      <c r="AD27" s="363"/>
      <c r="AE27" s="562">
        <v>0.11</v>
      </c>
      <c r="AF27" s="343"/>
      <c r="AG27" s="428"/>
      <c r="AH27" s="512"/>
      <c r="AI27" s="513"/>
    </row>
    <row r="28" spans="1:40" ht="15.75" thickBot="1">
      <c r="A28" s="238"/>
      <c r="B28" s="442"/>
      <c r="C28" s="442"/>
      <c r="D28" s="442"/>
      <c r="E28" s="442"/>
      <c r="F28" s="442"/>
      <c r="G28" s="240"/>
      <c r="H28" s="128"/>
      <c r="I28" s="128"/>
      <c r="J28" s="557"/>
      <c r="K28" s="557"/>
      <c r="L28" s="557"/>
      <c r="M28" s="128"/>
      <c r="N28" s="128"/>
      <c r="O28" s="156"/>
      <c r="P28" s="452"/>
      <c r="Q28" s="156"/>
      <c r="R28" s="156"/>
      <c r="S28" s="156"/>
      <c r="V28" s="558"/>
      <c r="W28" s="143"/>
      <c r="X28" s="144"/>
      <c r="Y28" s="145"/>
      <c r="Z28" s="146"/>
      <c r="AB28" s="348"/>
      <c r="AC28" s="349"/>
      <c r="AD28" s="352"/>
      <c r="AE28" s="563"/>
      <c r="AG28" s="428"/>
      <c r="AH28" s="512"/>
      <c r="AI28" s="513"/>
    </row>
    <row r="29" spans="1:40" ht="15.75" thickBot="1">
      <c r="A29" s="238"/>
      <c r="B29" s="520"/>
      <c r="C29" s="520"/>
      <c r="D29" s="520"/>
      <c r="E29" s="520"/>
      <c r="F29" s="520"/>
      <c r="G29" s="521"/>
      <c r="H29" s="128"/>
      <c r="I29" s="128"/>
      <c r="J29" s="557"/>
      <c r="K29" s="557"/>
      <c r="L29" s="557"/>
      <c r="M29" s="260"/>
      <c r="N29" s="128"/>
      <c r="O29" s="156"/>
      <c r="P29" s="452"/>
      <c r="Q29" s="452"/>
      <c r="R29" s="452"/>
      <c r="S29" s="156"/>
      <c r="V29" s="147"/>
      <c r="W29" s="148"/>
      <c r="X29" s="149"/>
      <c r="Y29" s="149"/>
      <c r="Z29" s="150"/>
      <c r="AB29" s="350"/>
      <c r="AC29" s="351"/>
      <c r="AD29" s="353">
        <v>1525</v>
      </c>
      <c r="AE29" s="564"/>
      <c r="AF29" s="156"/>
      <c r="AG29" s="428"/>
      <c r="AH29" s="512"/>
      <c r="AI29" s="513"/>
    </row>
    <row r="30" spans="1:40" ht="15.75" thickBot="1">
      <c r="A30" s="238"/>
      <c r="B30" s="244"/>
      <c r="C30" s="244"/>
      <c r="D30" s="244"/>
      <c r="E30" s="244"/>
      <c r="F30" s="244"/>
      <c r="G30" s="245"/>
      <c r="H30" s="128"/>
      <c r="I30" s="128"/>
      <c r="J30" s="261" t="s">
        <v>87</v>
      </c>
      <c r="K30" s="128"/>
      <c r="L30" s="262">
        <f ca="1">L10</f>
        <v>0</v>
      </c>
      <c r="M30" s="128"/>
      <c r="N30" s="128"/>
      <c r="O30" s="453"/>
      <c r="P30" s="454"/>
      <c r="Q30" s="454"/>
      <c r="R30" s="453"/>
      <c r="S30" s="156"/>
      <c r="V30" s="151"/>
      <c r="W30" s="148"/>
      <c r="X30" s="149"/>
      <c r="Y30" s="149"/>
      <c r="Z30" s="150"/>
      <c r="AB30" s="314"/>
      <c r="AC30" s="156"/>
      <c r="AD30" s="156"/>
      <c r="AE30" s="354"/>
      <c r="AF30" s="156"/>
      <c r="AG30" s="428"/>
      <c r="AH30" s="512"/>
      <c r="AI30" s="513"/>
      <c r="AJ30" s="432"/>
    </row>
    <row r="31" spans="1:40" ht="15.75" thickBot="1">
      <c r="A31" s="238"/>
      <c r="B31" s="522"/>
      <c r="C31" s="522"/>
      <c r="D31" s="522"/>
      <c r="E31" s="522"/>
      <c r="F31" s="522"/>
      <c r="G31" s="523"/>
      <c r="H31" s="128"/>
      <c r="I31" s="128"/>
      <c r="J31" s="261" t="s">
        <v>88</v>
      </c>
      <c r="K31" s="128"/>
      <c r="L31" s="262"/>
      <c r="M31" s="128"/>
      <c r="N31" s="128"/>
      <c r="O31" s="128"/>
      <c r="P31" s="128"/>
      <c r="Q31" s="128"/>
      <c r="R31" s="128"/>
      <c r="S31" s="128"/>
      <c r="AB31" s="537"/>
      <c r="AC31" s="538"/>
      <c r="AD31" s="538"/>
      <c r="AE31" s="415"/>
      <c r="AF31" s="156"/>
      <c r="AG31" s="429"/>
      <c r="AH31" s="514"/>
      <c r="AI31" s="515"/>
      <c r="AJ31" s="156"/>
    </row>
    <row r="32" spans="1:40" ht="15.75" thickBot="1">
      <c r="A32" s="238"/>
      <c r="B32" s="441"/>
      <c r="C32" s="441"/>
      <c r="D32" s="441"/>
      <c r="E32" s="441"/>
      <c r="F32" s="441"/>
      <c r="G32" s="239"/>
      <c r="H32" s="128"/>
      <c r="I32" s="128"/>
      <c r="J32" s="261" t="s">
        <v>89</v>
      </c>
      <c r="K32" s="128"/>
      <c r="L32" s="262"/>
      <c r="M32" s="128"/>
      <c r="N32" s="128"/>
      <c r="O32" s="128"/>
      <c r="P32" s="128"/>
      <c r="Q32" s="128"/>
      <c r="R32" s="128"/>
      <c r="S32" s="128"/>
      <c r="V32" s="532" t="str">
        <f>"Année N-1 ("&amp;$K$1-1&amp;")"</f>
        <v>Année N-1 (2021)</v>
      </c>
      <c r="W32" s="532"/>
      <c r="X32" s="137"/>
      <c r="Y32" s="137"/>
      <c r="Z32" s="137"/>
      <c r="AB32" s="355"/>
      <c r="AC32" s="356"/>
      <c r="AD32" s="364"/>
      <c r="AE32" s="565"/>
      <c r="AF32" s="156"/>
      <c r="AH32" s="156"/>
      <c r="AN32" s="231"/>
    </row>
    <row r="33" spans="1:45" ht="15" customHeight="1" thickBot="1">
      <c r="A33" s="238"/>
      <c r="B33" s="442"/>
      <c r="C33" s="442"/>
      <c r="D33" s="442"/>
      <c r="E33" s="442"/>
      <c r="F33" s="442"/>
      <c r="G33" s="240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V33" s="325"/>
      <c r="W33" s="326"/>
      <c r="Y33" s="533" t="str">
        <f>"Mois de déclaration des Impôts "&amp;$K$1&amp;" ?"</f>
        <v>Mois de déclaration des Impôts 2022 ?</v>
      </c>
      <c r="Z33" s="535" t="s">
        <v>56</v>
      </c>
      <c r="AB33" s="357"/>
      <c r="AC33" s="358"/>
      <c r="AD33" s="359"/>
      <c r="AE33" s="566"/>
      <c r="AF33" s="156"/>
      <c r="AG33" s="532"/>
      <c r="AH33" s="532"/>
      <c r="AI33" s="532"/>
    </row>
    <row r="34" spans="1:45" ht="15.75" thickBot="1">
      <c r="A34" s="238"/>
      <c r="B34" s="520"/>
      <c r="C34" s="520"/>
      <c r="D34" s="520"/>
      <c r="E34" s="520"/>
      <c r="F34" s="520"/>
      <c r="G34" s="521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V34" s="327"/>
      <c r="W34" s="328"/>
      <c r="Y34" s="534"/>
      <c r="Z34" s="536"/>
      <c r="AB34" s="360"/>
      <c r="AC34" s="361"/>
      <c r="AD34" s="362"/>
      <c r="AE34" s="567"/>
      <c r="AF34" s="156"/>
      <c r="AG34" s="568"/>
      <c r="AH34" s="569"/>
      <c r="AI34" s="326"/>
    </row>
    <row r="35" spans="1:45" ht="15.75" thickBot="1">
      <c r="A35" s="238"/>
      <c r="B35" s="244"/>
      <c r="C35" s="244"/>
      <c r="D35" s="244"/>
      <c r="E35" s="244"/>
      <c r="F35" s="244"/>
      <c r="G35" s="245"/>
      <c r="H35" s="128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8"/>
      <c r="V35" s="152"/>
      <c r="AB35" s="151"/>
      <c r="AC35" s="345"/>
      <c r="AD35" s="345"/>
      <c r="AE35" s="423"/>
      <c r="AF35" s="156"/>
      <c r="AG35" s="570"/>
      <c r="AH35" s="571"/>
      <c r="AI35" s="328"/>
    </row>
    <row r="36" spans="1:45">
      <c r="A36" s="238"/>
      <c r="B36" s="522"/>
      <c r="C36" s="522"/>
      <c r="D36" s="522"/>
      <c r="E36" s="522"/>
      <c r="F36" s="522"/>
      <c r="G36" s="523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6"/>
      <c r="AG36" s="156"/>
      <c r="AH36" s="156"/>
      <c r="AI36" s="156"/>
      <c r="AJ36" s="156"/>
      <c r="AK36" s="156"/>
      <c r="AL36" s="156"/>
      <c r="AM36" s="156"/>
      <c r="AN36" s="156"/>
      <c r="AO36" s="156"/>
      <c r="AP36" s="156"/>
    </row>
    <row r="37" spans="1:45" ht="15" customHeight="1">
      <c r="A37" s="238"/>
      <c r="B37" s="438"/>
      <c r="C37" s="438"/>
      <c r="D37" s="438"/>
      <c r="E37" s="438"/>
      <c r="F37" s="438"/>
      <c r="G37" s="439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V37" s="413" t="s">
        <v>142</v>
      </c>
      <c r="W37" s="539" t="s">
        <v>139</v>
      </c>
      <c r="X37" s="539"/>
      <c r="Y37" s="539"/>
      <c r="Z37" s="539"/>
      <c r="AA37" s="539"/>
      <c r="AB37" s="539"/>
      <c r="AC37" s="539"/>
      <c r="AD37" s="539"/>
      <c r="AE37" s="539"/>
      <c r="AF37" s="539"/>
      <c r="AG37" s="539"/>
      <c r="AH37" s="539"/>
      <c r="AI37" s="539"/>
      <c r="AJ37" s="539"/>
      <c r="AK37" s="539"/>
      <c r="AL37" s="539"/>
      <c r="AM37" s="539"/>
      <c r="AN37" s="539"/>
      <c r="AO37" s="539"/>
      <c r="AP37" s="539"/>
    </row>
    <row r="38" spans="1:45" ht="15" customHeight="1">
      <c r="A38" s="159"/>
      <c r="B38" s="516"/>
      <c r="C38" s="516"/>
      <c r="D38" s="516"/>
      <c r="E38" s="516"/>
      <c r="F38" s="516"/>
      <c r="G38" s="517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V38" s="416" t="s">
        <v>140</v>
      </c>
      <c r="W38" s="539"/>
      <c r="X38" s="539"/>
      <c r="Y38" s="539"/>
      <c r="Z38" s="539"/>
      <c r="AA38" s="539"/>
      <c r="AB38" s="539"/>
      <c r="AC38" s="539"/>
      <c r="AD38" s="539"/>
      <c r="AE38" s="539"/>
      <c r="AF38" s="539"/>
      <c r="AG38" s="539"/>
      <c r="AH38" s="539"/>
      <c r="AI38" s="539"/>
      <c r="AJ38" s="539"/>
      <c r="AK38" s="539"/>
      <c r="AL38" s="539"/>
      <c r="AM38" s="539"/>
      <c r="AN38" s="539"/>
      <c r="AO38" s="539"/>
      <c r="AP38" s="539"/>
    </row>
    <row r="39" spans="1:45" ht="15.75" customHeight="1" thickBot="1">
      <c r="A39" s="238"/>
      <c r="B39" s="438"/>
      <c r="C39" s="438"/>
      <c r="D39" s="438"/>
      <c r="E39" s="438"/>
      <c r="F39" s="438"/>
      <c r="G39" s="439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V39" s="417" t="s">
        <v>141</v>
      </c>
      <c r="W39" s="540"/>
      <c r="X39" s="540"/>
      <c r="Y39" s="540"/>
      <c r="Z39" s="540"/>
      <c r="AA39" s="540"/>
      <c r="AB39" s="540"/>
      <c r="AC39" s="540"/>
      <c r="AD39" s="540"/>
      <c r="AE39" s="540"/>
      <c r="AF39" s="540"/>
      <c r="AG39" s="540"/>
      <c r="AH39" s="540"/>
      <c r="AI39" s="540"/>
      <c r="AJ39" s="540"/>
      <c r="AK39" s="540"/>
      <c r="AL39" s="540"/>
      <c r="AM39" s="540"/>
      <c r="AN39" s="540"/>
      <c r="AO39" s="540"/>
      <c r="AP39" s="540"/>
    </row>
    <row r="40" spans="1:45" ht="60.75" thickBot="1">
      <c r="A40" s="238"/>
      <c r="B40" s="444"/>
      <c r="C40" s="444"/>
      <c r="D40" s="444"/>
      <c r="E40" s="444"/>
      <c r="F40" s="444"/>
      <c r="G40" s="251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V40" s="316" t="s">
        <v>90</v>
      </c>
      <c r="W40" s="316" t="s">
        <v>63</v>
      </c>
      <c r="X40" s="316" t="s">
        <v>91</v>
      </c>
      <c r="Y40" s="317" t="s">
        <v>92</v>
      </c>
      <c r="Z40" s="316" t="s">
        <v>138</v>
      </c>
      <c r="AA40" s="383" t="s">
        <v>93</v>
      </c>
      <c r="AB40" s="316" t="s">
        <v>94</v>
      </c>
      <c r="AC40" s="317" t="s">
        <v>69</v>
      </c>
      <c r="AD40" s="316" t="s">
        <v>95</v>
      </c>
      <c r="AE40" s="316" t="s">
        <v>96</v>
      </c>
      <c r="AF40" s="316" t="s">
        <v>97</v>
      </c>
      <c r="AG40" s="317" t="s">
        <v>98</v>
      </c>
      <c r="AH40" s="316" t="s">
        <v>99</v>
      </c>
      <c r="AI40" s="317" t="s">
        <v>100</v>
      </c>
      <c r="AJ40" s="317" t="s">
        <v>101</v>
      </c>
      <c r="AK40" s="317" t="s">
        <v>102</v>
      </c>
      <c r="AL40" s="317" t="s">
        <v>145</v>
      </c>
      <c r="AM40" s="317" t="s">
        <v>146</v>
      </c>
      <c r="AN40" s="317" t="s">
        <v>103</v>
      </c>
      <c r="AO40" s="317" t="s">
        <v>104</v>
      </c>
      <c r="AP40" s="317" t="s">
        <v>105</v>
      </c>
    </row>
    <row r="41" spans="1:45">
      <c r="A41" s="238"/>
      <c r="B41" s="445"/>
      <c r="C41" s="445"/>
      <c r="D41" s="445"/>
      <c r="E41" s="445"/>
      <c r="F41" s="445"/>
      <c r="G41" s="252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V41" s="318" t="s">
        <v>147</v>
      </c>
      <c r="W41" s="321">
        <v>40954</v>
      </c>
      <c r="X41" s="323">
        <v>0</v>
      </c>
      <c r="Y41" s="321">
        <f t="shared" ref="Y41:Y46" si="1">DATE(YEAR(W41)+2,MONTH(W41),DAY(W41))</f>
        <v>41685</v>
      </c>
      <c r="Z41" s="387">
        <v>2</v>
      </c>
      <c r="AA41" s="388">
        <f ca="1">IF((COUNTIF(DateAttrib,"="&amp;W41))=(COUNTIF($W$41:$W41,"="&amp;W41)),Z41-(SUMPRODUCT((DateAttrib=W41)*(NbTitresVendus))),0)</f>
        <v>0</v>
      </c>
      <c r="AB41" s="389">
        <v>71</v>
      </c>
      <c r="AC41" s="390">
        <f t="shared" ref="AC41:AC46" si="2">(AB41-X41)*AE41</f>
        <v>142</v>
      </c>
      <c r="AD41" s="391">
        <v>44290</v>
      </c>
      <c r="AE41" s="388">
        <v>2</v>
      </c>
      <c r="AF41" s="389">
        <v>158.6</v>
      </c>
      <c r="AG41" s="387">
        <f>IF(AD41="","",IF((COUNTIF($AD$41:$AD41,"="&amp;AD41))=1,SUM(IF(FREQUENCY($AD$41:$AD41,$AD$41:$AD41)&gt;0,1)),IF(((COUNT($AD$41:$AD41))-(COUNTIF($AD$41:$AD41,"&lt;&gt;"&amp;AD41)))&gt;1,INDEX(Ref,(MATCH(AD41,$AD$41:$AD41,0)),1),1)))</f>
        <v>1</v>
      </c>
      <c r="AH41" s="392">
        <v>12</v>
      </c>
      <c r="AI41" s="389">
        <f t="shared" ref="AI41:AI45" ca="1" si="3">IF(AND(AG41=AG40,ISNUMBER(AG40)=TRUE()),0,IF(((SUMPRODUCT((YEAR(DateVente)=$K$1-1)*(NbTitresVendus)*(CoursVente)*((Ref)=AG41)))-(SUMPRODUCT(((Ref)=AG41)*(FraisVente))))&lt;0,0,(SUMPRODUCT((YEAR(DateVente)=$K$1-1)*(NbTitresVendus)*(CoursVente)*((Ref)=AG41)))-(SUMPRODUCT(((Ref)=AG41)*(FraisVente)))))</f>
        <v>939.59999999999991</v>
      </c>
      <c r="AJ41" s="389">
        <f t="shared" ref="AJ41:AJ45" ca="1" si="4">IFERROR(ROUND((((SUMPRODUCT((YEAR(DateVente)=$K$1-1)*(ValeurTotalVente)*((Ref)=AG41)))/(SUMPRODUCT((YEAR(DateVente)=$K$1-1)*(NbTitresVendus)*((Ref)=AG41))))-AB41)*AE41,2),0)</f>
        <v>171.2</v>
      </c>
      <c r="AK41" s="387">
        <f t="shared" ref="AK41:AK46" si="5">IF(ISERROR(IF(Y41="",0,DATEDIF(Y41,AD41,"y"))),0,(IF(Y41="",0,DATEDIF(Y41,AD41,"y"))))</f>
        <v>7</v>
      </c>
      <c r="AL41" s="430">
        <f t="shared" ref="AL41:AL46" ca="1" si="6">IF(OR(Y41&lt;$B$1,AND(DateAttrib&gt;=$AC$4,DateAttrib&lt;=$AD$4)),IF(AND(AK41&gt;=2,AK41&lt;8),0.5,IF(AK41&gt;=8,0.65,0)),0)</f>
        <v>0.5</v>
      </c>
      <c r="AM41" s="389">
        <f ca="1">IFERROR(AJ41*(IF(Y41&lt;$B$1,IF(AND(AK41&gt;=2,AK41&lt;8),0.5,IF(AK41&gt;=8,0.65,0)),0)),"")</f>
        <v>85.6</v>
      </c>
      <c r="AN41" s="387">
        <f ca="1">(SUMPRODUCT((YEAR(DateVente)=$K$1-1)*(NbTitresVendus)))</f>
        <v>6</v>
      </c>
      <c r="AO41" s="389">
        <f t="shared" ref="AO41:AO46" ca="1" si="7">IFERROR(AC41*AL41,"")</f>
        <v>71</v>
      </c>
      <c r="AP41" s="389">
        <f t="shared" ref="AP41:AP46" si="8">IFERROR(AC41*0.5,"")</f>
        <v>71</v>
      </c>
    </row>
    <row r="42" spans="1:45">
      <c r="A42" s="253"/>
      <c r="B42" s="436"/>
      <c r="C42" s="436"/>
      <c r="D42" s="436"/>
      <c r="E42" s="436"/>
      <c r="F42" s="436"/>
      <c r="G42" s="437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V42" s="388" t="s">
        <v>148</v>
      </c>
      <c r="W42" s="395">
        <v>41690</v>
      </c>
      <c r="X42" s="406">
        <v>0</v>
      </c>
      <c r="Y42" s="395">
        <f t="shared" si="1"/>
        <v>42420</v>
      </c>
      <c r="Z42" s="388">
        <v>2</v>
      </c>
      <c r="AA42" s="388">
        <f ca="1">IF((COUNTIF(DateAttrib,"="&amp;W42))=(COUNTIF($W$41:$W42,"="&amp;W42)),Z42-(SUMPRODUCT((DateAttrib=W42)*(NbTitresVendus))),0)</f>
        <v>0</v>
      </c>
      <c r="AB42" s="393">
        <v>15.8</v>
      </c>
      <c r="AC42" s="394">
        <f t="shared" si="2"/>
        <v>31.6</v>
      </c>
      <c r="AD42" s="434">
        <v>44290</v>
      </c>
      <c r="AE42" s="412">
        <v>2</v>
      </c>
      <c r="AF42" s="393">
        <v>158.6</v>
      </c>
      <c r="AG42" s="388">
        <f ca="1">IF(AD42="","",IF((COUNTIF($AD$41:$AD42,"="&amp;AD42))=1,SUM(IF(FREQUENCY($AD$41:$AD42,$AD$41:$AD42)&gt;0,1)),IF(((COUNT($AD$41:$AD42))-(COUNTIF($AD$41:$AD42,"&lt;&gt;"&amp;AD42)))&gt;1,INDEX(Ref,(MATCH(AD42,$AD$41:$AD42,0)),1),1)))</f>
        <v>1</v>
      </c>
      <c r="AH42" s="396"/>
      <c r="AI42" s="393">
        <f t="shared" ca="1" si="3"/>
        <v>0</v>
      </c>
      <c r="AJ42" s="393">
        <f t="shared" ca="1" si="4"/>
        <v>281.60000000000002</v>
      </c>
      <c r="AK42" s="388">
        <f t="shared" si="5"/>
        <v>5</v>
      </c>
      <c r="AL42" s="397">
        <f t="shared" ca="1" si="6"/>
        <v>0.5</v>
      </c>
      <c r="AM42" s="431">
        <f t="shared" ref="AM42:AM46" ca="1" si="9">IFERROR(AJ42*(IF(Y42&lt;$B$1,IF(AND(AK42&gt;=2,AK42&lt;8),0.5,IF(AK42&gt;=8,0.65,0)),0)),"")</f>
        <v>140.80000000000001</v>
      </c>
      <c r="AN42" s="320"/>
      <c r="AO42" s="393">
        <f t="shared" ca="1" si="7"/>
        <v>15.8</v>
      </c>
      <c r="AP42" s="393">
        <f t="shared" si="8"/>
        <v>15.8</v>
      </c>
    </row>
    <row r="43" spans="1:45">
      <c r="A43" s="253"/>
      <c r="B43" s="436"/>
      <c r="C43" s="436"/>
      <c r="D43" s="436"/>
      <c r="E43" s="436"/>
      <c r="F43" s="436"/>
      <c r="G43" s="437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V43" s="319" t="s">
        <v>149</v>
      </c>
      <c r="W43" s="322">
        <v>42517</v>
      </c>
      <c r="X43" s="324">
        <v>0</v>
      </c>
      <c r="Y43" s="322">
        <f t="shared" si="1"/>
        <v>43247</v>
      </c>
      <c r="Z43" s="388">
        <v>2</v>
      </c>
      <c r="AA43" s="388">
        <f ca="1">IF((COUNTIF(DateAttrib,"="&amp;W43))=(COUNTIF($W$41:$W43,"="&amp;W43)),Z43-(SUMPRODUCT((DateAttrib=W43)*(NbTitresVendus))),0)</f>
        <v>0</v>
      </c>
      <c r="AB43" s="393">
        <v>150.80000000000001</v>
      </c>
      <c r="AC43" s="394">
        <f t="shared" si="2"/>
        <v>301.60000000000002</v>
      </c>
      <c r="AD43" s="434">
        <v>44290</v>
      </c>
      <c r="AE43" s="412">
        <v>2</v>
      </c>
      <c r="AF43" s="393">
        <v>158.6</v>
      </c>
      <c r="AG43" s="388">
        <f ca="1">IF(AD43="","",IF((COUNTIF($AD$41:$AD43,"="&amp;AD43))=1,SUM(IF(FREQUENCY($AD$41:$AD43,$AD$41:$AD43)&gt;0,1)),IF(((COUNT($AD$41:$AD43))-(COUNTIF($AD$41:$AD43,"&lt;&gt;"&amp;AD43)))&gt;1,INDEX(Ref,(MATCH(AD43,$AD$41:$AD43,0)),1),1)))</f>
        <v>1</v>
      </c>
      <c r="AH43" s="396"/>
      <c r="AI43" s="393">
        <f t="shared" ca="1" si="3"/>
        <v>0</v>
      </c>
      <c r="AJ43" s="393">
        <f t="shared" ca="1" si="4"/>
        <v>11.6</v>
      </c>
      <c r="AK43" s="388">
        <f t="shared" si="5"/>
        <v>2</v>
      </c>
      <c r="AL43" s="397">
        <f t="shared" ca="1" si="6"/>
        <v>0</v>
      </c>
      <c r="AM43" s="431">
        <f t="shared" ca="1" si="9"/>
        <v>0</v>
      </c>
      <c r="AN43" s="398"/>
      <c r="AO43" s="393">
        <f t="shared" ca="1" si="7"/>
        <v>0</v>
      </c>
      <c r="AP43" s="393">
        <f t="shared" si="8"/>
        <v>150.80000000000001</v>
      </c>
    </row>
    <row r="44" spans="1:45">
      <c r="A44" s="238"/>
      <c r="B44" s="255"/>
      <c r="C44" s="255"/>
      <c r="D44" s="255"/>
      <c r="E44" s="255"/>
      <c r="F44" s="255"/>
      <c r="G44" s="256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V44" s="319" t="s">
        <v>149</v>
      </c>
      <c r="W44" s="322">
        <v>42789</v>
      </c>
      <c r="X44" s="324">
        <v>0</v>
      </c>
      <c r="Y44" s="322">
        <f t="shared" si="1"/>
        <v>43519</v>
      </c>
      <c r="Z44" s="388">
        <v>2</v>
      </c>
      <c r="AA44" s="388">
        <f ca="1">IF((COUNTIF(DateAttrib,"="&amp;W44))=(COUNTIF($W$41:$W44,"="&amp;W44)),Z44-(SUMPRODUCT((DateAttrib=W44)*(NbTitresVendus))),0)</f>
        <v>0</v>
      </c>
      <c r="AB44" s="393">
        <v>49.16</v>
      </c>
      <c r="AC44" s="394">
        <f t="shared" si="2"/>
        <v>98.32</v>
      </c>
      <c r="AD44" s="395">
        <v>44655</v>
      </c>
      <c r="AE44" s="412">
        <v>2</v>
      </c>
      <c r="AF44" s="393">
        <v>158.6</v>
      </c>
      <c r="AG44" s="388">
        <f>IF(AD44="","",IF((COUNTIF($AD$41:$AD44,"="&amp;AD44))=1,SUM(IF(FREQUENCY($AD$41:$AD44,$AD$41:$AD44)&gt;0,1)),IF(((COUNT($AD$41:$AD44))-(COUNTIF($AD$41:$AD44,"&lt;&gt;"&amp;AD44)))&gt;1,INDEX(Ref,(MATCH(AD44,$AD$41:$AD44,0)),1),1)))</f>
        <v>2</v>
      </c>
      <c r="AH44" s="396"/>
      <c r="AI44" s="393">
        <f t="shared" ca="1" si="3"/>
        <v>0</v>
      </c>
      <c r="AJ44" s="393">
        <f t="shared" ca="1" si="4"/>
        <v>0</v>
      </c>
      <c r="AK44" s="388">
        <f t="shared" si="5"/>
        <v>3</v>
      </c>
      <c r="AL44" s="397">
        <f t="shared" ca="1" si="6"/>
        <v>0</v>
      </c>
      <c r="AM44" s="431">
        <f t="shared" ca="1" si="9"/>
        <v>0</v>
      </c>
      <c r="AN44" s="398"/>
      <c r="AO44" s="393">
        <f t="shared" ca="1" si="7"/>
        <v>0</v>
      </c>
      <c r="AP44" s="393">
        <f t="shared" si="8"/>
        <v>49.16</v>
      </c>
    </row>
    <row r="45" spans="1:45" ht="15.75" thickBot="1">
      <c r="A45" s="257"/>
      <c r="B45" s="518"/>
      <c r="C45" s="518"/>
      <c r="D45" s="518"/>
      <c r="E45" s="518"/>
      <c r="F45" s="518"/>
      <c r="G45" s="519"/>
      <c r="H45" s="128"/>
      <c r="I45" s="128"/>
      <c r="J45" s="128"/>
      <c r="K45" s="128"/>
      <c r="L45" s="128"/>
      <c r="M45" s="128"/>
      <c r="N45" s="128"/>
      <c r="O45" s="128"/>
      <c r="P45" s="156"/>
      <c r="Q45" s="368"/>
      <c r="R45" s="368"/>
      <c r="S45" s="368"/>
      <c r="T45" s="368"/>
      <c r="U45" s="205"/>
      <c r="V45" s="195" t="s">
        <v>149</v>
      </c>
      <c r="W45" s="384">
        <v>43181</v>
      </c>
      <c r="X45" s="385">
        <v>0</v>
      </c>
      <c r="Y45" s="384">
        <f t="shared" si="1"/>
        <v>43912</v>
      </c>
      <c r="Z45" s="399">
        <v>2</v>
      </c>
      <c r="AA45" s="399">
        <f ca="1">IF((COUNTIF(DateAttrib,"="&amp;W45))=(COUNTIF($W$41:$W45,"="&amp;W45)),Z45-(SUMPRODUCT((DateAttrib=W45)*(NbTitresVendus))),0)</f>
        <v>2</v>
      </c>
      <c r="AB45" s="400">
        <v>28.34</v>
      </c>
      <c r="AC45" s="401">
        <f t="shared" si="2"/>
        <v>0</v>
      </c>
      <c r="AD45" s="402"/>
      <c r="AE45" s="399"/>
      <c r="AF45" s="400"/>
      <c r="AG45" s="399" t="str">
        <f>IF(AD45="","",IF((COUNTIF($AD$41:$AD45,"="&amp;AD45))=1,SUM(IF(FREQUENCY($AD$41:$AD45,$AD$41:$AD45)&gt;0,1)),IF(((COUNT($AD$41:$AD45))-(COUNTIF($AD$41:$AD45,"&lt;&gt;"&amp;AD45)))&gt;1,INDEX(Ref,(MATCH(AD45,$AD$41:$AD45,0)),1),1)))</f>
        <v/>
      </c>
      <c r="AH45" s="403"/>
      <c r="AI45" s="400">
        <f t="shared" ca="1" si="3"/>
        <v>0</v>
      </c>
      <c r="AJ45" s="400">
        <f t="shared" ca="1" si="4"/>
        <v>0</v>
      </c>
      <c r="AK45" s="399">
        <f t="shared" si="5"/>
        <v>0</v>
      </c>
      <c r="AL45" s="404">
        <f t="shared" ca="1" si="6"/>
        <v>0</v>
      </c>
      <c r="AM45" s="400">
        <f t="shared" ca="1" si="9"/>
        <v>0</v>
      </c>
      <c r="AN45" s="405"/>
      <c r="AO45" s="400">
        <f t="shared" ca="1" si="7"/>
        <v>0</v>
      </c>
      <c r="AP45" s="400">
        <f t="shared" si="8"/>
        <v>0</v>
      </c>
    </row>
    <row r="46" spans="1:45" ht="15.75" thickBot="1">
      <c r="A46" s="128"/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56"/>
      <c r="Q46" s="368"/>
      <c r="R46" s="368"/>
      <c r="S46" s="368"/>
      <c r="T46" s="368"/>
      <c r="U46" s="205"/>
      <c r="V46" s="636" t="s">
        <v>149</v>
      </c>
      <c r="W46" s="637">
        <v>43516</v>
      </c>
      <c r="X46" s="638">
        <v>0</v>
      </c>
      <c r="Y46" s="637">
        <f t="shared" si="1"/>
        <v>44247</v>
      </c>
      <c r="Z46" s="639">
        <v>2</v>
      </c>
      <c r="AA46" s="639">
        <f ca="1">IF((COUNTIF(DateAttrib,"="&amp;W46))=(COUNTIF($W$41:$W46,"="&amp;W46)),Z46-(SUMPRODUCT((DateAttrib=W46)*(NbTitresVendus))),0)</f>
        <v>2</v>
      </c>
      <c r="AB46" s="640">
        <v>63.34</v>
      </c>
      <c r="AC46" s="641">
        <f t="shared" si="2"/>
        <v>0</v>
      </c>
      <c r="AD46" s="642"/>
      <c r="AE46" s="639"/>
      <c r="AF46" s="640"/>
      <c r="AG46" s="639" t="str">
        <f>IF(AD46="","",IF((COUNTIF($AD$41:$AD46,"="&amp;AD46))=1,SUM(IF(FREQUENCY($AD$41:$AD46,$AD$41:$AD46)&gt;0,1)),IF(((COUNT($AD$41:$AD46))-(COUNTIF($AD$41:$AD46,"&lt;&gt;"&amp;AD46)))&gt;1,INDEX(Ref,(MATCH(AD46,$AD$41:$AD46,0)),1),1)))</f>
        <v/>
      </c>
      <c r="AH46" s="643"/>
      <c r="AI46" s="640">
        <f t="shared" ref="AI46" ca="1" si="10">IF(AND(AG46=AG45,ISNUMBER(AG45)=TRUE()),0,IF(((SUMPRODUCT((YEAR(DateVente)=$K$1-1)*(NbTitresVendus)*(CoursVente)*((Ref)=AG46)))-(SUMPRODUCT(((Ref)=AG46)*(FraisVente))))&lt;0,0,(SUMPRODUCT((YEAR(DateVente)=$K$1-1)*(NbTitresVendus)*(CoursVente)*((Ref)=AG46)))-(SUMPRODUCT(((Ref)=AG46)*(FraisVente)))))</f>
        <v>0</v>
      </c>
      <c r="AJ46" s="640">
        <f t="shared" ref="AJ46" ca="1" si="11">IFERROR(ROUND((((SUMPRODUCT((YEAR(DateVente)=$K$1-1)*(ValeurTotalVente)*((Ref)=AG46)))/(SUMPRODUCT((YEAR(DateVente)=$K$1-1)*(NbTitresVendus)*((Ref)=AG46))))-AB46)*AE46,2),0)</f>
        <v>0</v>
      </c>
      <c r="AK46" s="639">
        <f t="shared" si="5"/>
        <v>0</v>
      </c>
      <c r="AL46" s="644">
        <f t="shared" ca="1" si="6"/>
        <v>0</v>
      </c>
      <c r="AM46" s="640">
        <f t="shared" ca="1" si="9"/>
        <v>0</v>
      </c>
      <c r="AN46" s="645"/>
      <c r="AO46" s="640">
        <f t="shared" ca="1" si="7"/>
        <v>0</v>
      </c>
      <c r="AP46" s="640">
        <f t="shared" si="8"/>
        <v>0</v>
      </c>
    </row>
    <row r="47" spans="1:45" ht="15.75" thickBot="1">
      <c r="A47" s="128"/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56"/>
      <c r="Q47" s="368"/>
      <c r="R47" s="368"/>
      <c r="S47" s="368"/>
      <c r="T47" s="368"/>
      <c r="U47" s="205"/>
      <c r="V47" s="365"/>
      <c r="W47" s="369"/>
      <c r="X47" s="370"/>
      <c r="Y47" s="369"/>
      <c r="Z47" s="461"/>
      <c r="AA47" s="461"/>
      <c r="AB47" s="407"/>
      <c r="AC47" s="408"/>
      <c r="AD47" s="409"/>
      <c r="AE47" s="461"/>
      <c r="AF47" s="407"/>
      <c r="AG47" s="461"/>
      <c r="AH47" s="410"/>
      <c r="AI47" s="407"/>
      <c r="AJ47" s="407"/>
      <c r="AK47" s="461"/>
      <c r="AL47" s="411"/>
      <c r="AM47" s="407"/>
      <c r="AN47" s="159"/>
      <c r="AO47" s="407"/>
      <c r="AP47" s="407"/>
      <c r="AQ47" s="368"/>
      <c r="AR47" s="205"/>
      <c r="AS47" s="205"/>
    </row>
    <row r="48" spans="1:45">
      <c r="A48" s="263"/>
      <c r="B48" s="440"/>
      <c r="C48" s="440"/>
      <c r="D48" s="440"/>
      <c r="E48" s="440"/>
      <c r="F48" s="440"/>
      <c r="G48" s="440"/>
      <c r="H48" s="529"/>
      <c r="I48" s="529"/>
      <c r="J48" s="529"/>
      <c r="K48" s="237"/>
      <c r="L48" s="128"/>
      <c r="M48" s="128"/>
      <c r="N48" s="128"/>
      <c r="O48" s="128"/>
      <c r="P48" s="156"/>
      <c r="Q48" s="368"/>
      <c r="R48" s="368"/>
      <c r="S48" s="368"/>
      <c r="T48" s="368"/>
      <c r="U48" s="205"/>
      <c r="V48" s="435"/>
      <c r="W48" s="409"/>
      <c r="X48" s="447"/>
      <c r="Y48" s="409"/>
      <c r="Z48" s="435"/>
      <c r="AA48" s="435"/>
      <c r="AB48" s="407"/>
      <c r="AC48" s="408"/>
      <c r="AD48" s="409"/>
      <c r="AE48" s="435"/>
      <c r="AF48" s="407"/>
      <c r="AG48" s="435"/>
      <c r="AH48" s="410"/>
      <c r="AI48" s="407"/>
      <c r="AJ48" s="407"/>
      <c r="AK48" s="435"/>
      <c r="AL48" s="411"/>
      <c r="AM48" s="407"/>
      <c r="AN48" s="448"/>
      <c r="AO48" s="407"/>
      <c r="AP48" s="407"/>
      <c r="AQ48" s="368"/>
      <c r="AR48" s="205"/>
      <c r="AS48" s="205"/>
    </row>
    <row r="49" spans="1:45">
      <c r="A49" s="238"/>
      <c r="B49" s="441"/>
      <c r="C49" s="441"/>
      <c r="D49" s="441"/>
      <c r="E49" s="441"/>
      <c r="F49" s="441"/>
      <c r="G49" s="441"/>
      <c r="H49" s="530"/>
      <c r="I49" s="530"/>
      <c r="J49" s="530"/>
      <c r="K49" s="239"/>
      <c r="L49" s="128"/>
      <c r="M49" s="128"/>
      <c r="N49" s="128"/>
      <c r="O49" s="128"/>
      <c r="P49" s="156"/>
      <c r="Q49" s="368"/>
      <c r="R49" s="368"/>
      <c r="S49" s="368"/>
      <c r="T49" s="368"/>
      <c r="U49" s="368"/>
      <c r="V49" s="365"/>
      <c r="W49" s="369"/>
      <c r="X49" s="370"/>
      <c r="Y49" s="369"/>
      <c r="Z49" s="435"/>
      <c r="AA49" s="435"/>
      <c r="AB49" s="407"/>
      <c r="AC49" s="408"/>
      <c r="AD49" s="409"/>
      <c r="AE49" s="435"/>
      <c r="AF49" s="407"/>
      <c r="AG49" s="435"/>
      <c r="AH49" s="410"/>
      <c r="AI49" s="407"/>
      <c r="AJ49" s="407"/>
      <c r="AK49" s="435"/>
      <c r="AL49" s="411"/>
      <c r="AM49" s="407"/>
      <c r="AN49" s="435"/>
      <c r="AO49" s="407"/>
      <c r="AP49" s="407"/>
      <c r="AQ49" s="368"/>
      <c r="AR49" s="205"/>
      <c r="AS49" s="205"/>
    </row>
    <row r="50" spans="1:45">
      <c r="A50" s="238"/>
      <c r="B50" s="442"/>
      <c r="C50" s="442"/>
      <c r="D50" s="442"/>
      <c r="E50" s="442"/>
      <c r="F50" s="442"/>
      <c r="G50" s="442"/>
      <c r="H50" s="531"/>
      <c r="I50" s="531"/>
      <c r="J50" s="531"/>
      <c r="K50" s="240"/>
      <c r="L50" s="128"/>
      <c r="M50" s="128"/>
      <c r="N50" s="128"/>
      <c r="O50" s="128"/>
      <c r="P50" s="156"/>
      <c r="Q50" s="368"/>
      <c r="R50" s="368"/>
      <c r="S50" s="368"/>
      <c r="T50" s="368"/>
      <c r="U50" s="368"/>
      <c r="V50" s="365"/>
      <c r="W50" s="369"/>
      <c r="X50" s="370"/>
      <c r="Y50" s="369"/>
      <c r="Z50" s="435"/>
      <c r="AA50" s="435"/>
      <c r="AB50" s="407"/>
      <c r="AC50" s="408"/>
      <c r="AD50" s="409"/>
      <c r="AE50" s="435"/>
      <c r="AF50" s="407"/>
      <c r="AG50" s="435"/>
      <c r="AH50" s="410"/>
      <c r="AI50" s="407"/>
      <c r="AJ50" s="407"/>
      <c r="AK50" s="435"/>
      <c r="AL50" s="411"/>
      <c r="AM50" s="407"/>
      <c r="AN50" s="159"/>
      <c r="AO50" s="407"/>
      <c r="AP50" s="407"/>
      <c r="AQ50" s="368"/>
      <c r="AR50" s="205"/>
      <c r="AS50" s="205"/>
    </row>
    <row r="51" spans="1:45">
      <c r="A51" s="238"/>
      <c r="B51" s="520"/>
      <c r="C51" s="520"/>
      <c r="D51" s="520"/>
      <c r="E51" s="520"/>
      <c r="F51" s="520"/>
      <c r="G51" s="520"/>
      <c r="H51" s="520"/>
      <c r="I51" s="520"/>
      <c r="J51" s="520"/>
      <c r="K51" s="521"/>
      <c r="L51" s="128"/>
      <c r="M51" s="128"/>
      <c r="N51" s="128"/>
      <c r="O51" s="128"/>
      <c r="P51" s="156"/>
      <c r="Q51" s="368"/>
      <c r="R51" s="368"/>
      <c r="S51" s="368"/>
      <c r="T51" s="368"/>
      <c r="U51" s="368"/>
      <c r="V51" s="365"/>
      <c r="W51" s="369"/>
      <c r="X51" s="370"/>
      <c r="Y51" s="369"/>
      <c r="Z51" s="365"/>
      <c r="AA51" s="365"/>
      <c r="AB51" s="47"/>
      <c r="AC51" s="371"/>
      <c r="AD51" s="369"/>
      <c r="AE51" s="365"/>
      <c r="AF51" s="47"/>
      <c r="AG51" s="365"/>
      <c r="AH51" s="372"/>
      <c r="AI51" s="47"/>
      <c r="AJ51" s="47"/>
      <c r="AK51" s="365"/>
      <c r="AL51" s="373"/>
      <c r="AM51" s="47"/>
      <c r="AN51" s="156"/>
      <c r="AO51" s="47"/>
      <c r="AP51" s="47"/>
      <c r="AQ51" s="368"/>
      <c r="AR51" s="205"/>
      <c r="AS51" s="205"/>
    </row>
    <row r="52" spans="1:45">
      <c r="A52" s="238"/>
      <c r="B52" s="443"/>
      <c r="C52" s="443"/>
      <c r="D52" s="443"/>
      <c r="E52" s="443"/>
      <c r="F52" s="443"/>
      <c r="G52" s="443"/>
      <c r="H52" s="525"/>
      <c r="I52" s="525"/>
      <c r="J52" s="525"/>
      <c r="K52" s="264"/>
      <c r="L52" s="128"/>
      <c r="M52" s="128"/>
      <c r="N52" s="128"/>
      <c r="O52" s="128"/>
      <c r="P52" s="156"/>
      <c r="Q52" s="368"/>
      <c r="R52" s="368"/>
      <c r="S52" s="368"/>
      <c r="T52" s="368"/>
      <c r="U52" s="368"/>
      <c r="V52" s="365"/>
      <c r="W52" s="369"/>
      <c r="X52" s="370"/>
      <c r="Y52" s="369"/>
      <c r="Z52" s="365"/>
      <c r="AA52" s="365"/>
      <c r="AB52" s="47"/>
      <c r="AC52" s="371"/>
      <c r="AD52" s="369"/>
      <c r="AE52" s="365"/>
      <c r="AF52" s="47"/>
      <c r="AG52" s="365"/>
      <c r="AH52" s="372"/>
      <c r="AI52" s="47"/>
      <c r="AJ52" s="47"/>
      <c r="AK52" s="365"/>
      <c r="AL52" s="373"/>
      <c r="AM52" s="47"/>
      <c r="AN52" s="156"/>
      <c r="AO52" s="47"/>
      <c r="AP52" s="47"/>
      <c r="AQ52" s="368"/>
      <c r="AR52" s="205"/>
      <c r="AS52" s="205"/>
    </row>
    <row r="53" spans="1:45">
      <c r="A53" s="238"/>
      <c r="B53" s="522"/>
      <c r="C53" s="522"/>
      <c r="D53" s="522"/>
      <c r="E53" s="522"/>
      <c r="F53" s="522"/>
      <c r="G53" s="522"/>
      <c r="H53" s="522"/>
      <c r="I53" s="522"/>
      <c r="J53" s="522"/>
      <c r="K53" s="523"/>
      <c r="L53" s="128"/>
      <c r="M53" s="128"/>
      <c r="N53" s="128"/>
      <c r="O53" s="128"/>
      <c r="P53" s="156"/>
      <c r="Q53" s="368"/>
      <c r="R53" s="368"/>
      <c r="S53" s="368"/>
      <c r="T53" s="368"/>
      <c r="U53" s="368"/>
      <c r="V53" s="365"/>
      <c r="W53" s="369"/>
      <c r="X53" s="370"/>
      <c r="Y53" s="369"/>
      <c r="Z53" s="365"/>
      <c r="AA53" s="365"/>
      <c r="AB53" s="47"/>
      <c r="AC53" s="371"/>
      <c r="AD53" s="369"/>
      <c r="AE53" s="365"/>
      <c r="AF53" s="47"/>
      <c r="AG53" s="365"/>
      <c r="AH53" s="372"/>
      <c r="AI53" s="47"/>
      <c r="AJ53" s="47"/>
      <c r="AK53" s="365"/>
      <c r="AL53" s="373"/>
      <c r="AM53" s="47"/>
      <c r="AN53" s="365"/>
      <c r="AO53" s="47"/>
      <c r="AP53" s="47"/>
      <c r="AQ53" s="368"/>
      <c r="AR53" s="205"/>
      <c r="AS53" s="205"/>
    </row>
    <row r="54" spans="1:45">
      <c r="A54" s="238"/>
      <c r="B54" s="441"/>
      <c r="C54" s="441"/>
      <c r="D54" s="441"/>
      <c r="E54" s="441"/>
      <c r="F54" s="441"/>
      <c r="G54" s="441"/>
      <c r="H54" s="530"/>
      <c r="I54" s="530"/>
      <c r="J54" s="530"/>
      <c r="K54" s="239"/>
      <c r="L54" s="128"/>
      <c r="M54" s="128"/>
      <c r="N54" s="128"/>
      <c r="O54" s="128"/>
      <c r="P54" s="156"/>
      <c r="Q54" s="368"/>
      <c r="R54" s="368"/>
      <c r="S54" s="368"/>
      <c r="T54" s="386"/>
      <c r="U54" s="368"/>
      <c r="V54" s="375"/>
      <c r="W54" s="367"/>
      <c r="X54" s="376"/>
      <c r="Y54" s="367"/>
      <c r="Z54" s="366"/>
      <c r="AA54" s="366"/>
      <c r="AB54" s="307"/>
      <c r="AC54" s="308"/>
      <c r="AD54" s="367"/>
      <c r="AE54" s="368"/>
      <c r="AF54" s="305"/>
      <c r="AG54" s="374"/>
      <c r="AH54" s="368"/>
      <c r="AI54" s="305"/>
      <c r="AJ54" s="305"/>
      <c r="AK54" s="366"/>
      <c r="AL54" s="306"/>
      <c r="AM54" s="305"/>
      <c r="AN54" s="305"/>
      <c r="AO54" s="307"/>
      <c r="AP54" s="307"/>
      <c r="AQ54" s="368"/>
      <c r="AR54" s="205"/>
      <c r="AS54" s="205"/>
    </row>
    <row r="55" spans="1:45">
      <c r="A55" s="238"/>
      <c r="B55" s="442"/>
      <c r="C55" s="442"/>
      <c r="D55" s="442"/>
      <c r="E55" s="442"/>
      <c r="F55" s="442"/>
      <c r="G55" s="442"/>
      <c r="H55" s="531"/>
      <c r="I55" s="531"/>
      <c r="J55" s="531"/>
      <c r="K55" s="240"/>
      <c r="L55" s="128"/>
      <c r="M55" s="128"/>
      <c r="N55" s="128"/>
      <c r="O55" s="128"/>
      <c r="P55" s="156"/>
      <c r="Q55" s="368"/>
      <c r="R55" s="368"/>
      <c r="S55" s="368"/>
      <c r="T55" s="386"/>
      <c r="U55" s="368"/>
      <c r="V55" s="366"/>
      <c r="W55" s="378"/>
      <c r="X55" s="379"/>
      <c r="Y55" s="378"/>
      <c r="Z55" s="366"/>
      <c r="AA55" s="366"/>
      <c r="AB55" s="307"/>
      <c r="AC55" s="380"/>
      <c r="AD55" s="378"/>
      <c r="AE55" s="366"/>
      <c r="AF55" s="307"/>
      <c r="AG55" s="366"/>
      <c r="AH55" s="381"/>
      <c r="AI55" s="307"/>
      <c r="AJ55" s="307"/>
      <c r="AK55" s="366"/>
      <c r="AL55" s="382"/>
      <c r="AM55" s="307"/>
      <c r="AN55" s="368"/>
      <c r="AO55" s="307"/>
      <c r="AP55" s="307"/>
      <c r="AQ55" s="368"/>
      <c r="AR55" s="205"/>
      <c r="AS55" s="205"/>
    </row>
    <row r="56" spans="1:45">
      <c r="A56" s="238"/>
      <c r="B56" s="520"/>
      <c r="C56" s="520"/>
      <c r="D56" s="520"/>
      <c r="E56" s="520"/>
      <c r="F56" s="520"/>
      <c r="G56" s="520"/>
      <c r="H56" s="520"/>
      <c r="I56" s="520"/>
      <c r="J56" s="520"/>
      <c r="K56" s="521"/>
      <c r="L56" s="128"/>
      <c r="M56" s="128"/>
      <c r="N56" s="128"/>
      <c r="O56" s="128"/>
      <c r="P56" s="156"/>
      <c r="Q56" s="368"/>
      <c r="R56" s="368"/>
      <c r="S56" s="368"/>
      <c r="T56" s="386"/>
      <c r="U56" s="368"/>
      <c r="V56" s="366"/>
      <c r="W56" s="378"/>
      <c r="X56" s="376"/>
      <c r="Y56" s="378"/>
      <c r="Z56" s="366"/>
      <c r="AA56" s="366"/>
      <c r="AB56" s="307"/>
      <c r="AC56" s="380"/>
      <c r="AD56" s="378"/>
      <c r="AE56" s="366"/>
      <c r="AF56" s="307"/>
      <c r="AG56" s="366"/>
      <c r="AH56" s="381"/>
      <c r="AI56" s="307"/>
      <c r="AJ56" s="307"/>
      <c r="AK56" s="366"/>
      <c r="AL56" s="382"/>
      <c r="AM56" s="307"/>
      <c r="AN56" s="366"/>
      <c r="AO56" s="307"/>
      <c r="AP56" s="307"/>
      <c r="AQ56" s="368"/>
      <c r="AR56" s="205"/>
      <c r="AS56" s="205"/>
    </row>
    <row r="57" spans="1:45">
      <c r="A57" s="238"/>
      <c r="B57" s="265"/>
      <c r="C57" s="265"/>
      <c r="D57" s="265"/>
      <c r="E57" s="265"/>
      <c r="F57" s="265"/>
      <c r="G57" s="265"/>
      <c r="H57" s="525"/>
      <c r="I57" s="525"/>
      <c r="J57" s="525"/>
      <c r="K57" s="266"/>
      <c r="L57" s="128"/>
      <c r="M57" s="128"/>
      <c r="N57" s="128"/>
      <c r="O57" s="128"/>
      <c r="P57" s="128"/>
      <c r="Q57" s="205"/>
      <c r="R57" s="205"/>
      <c r="S57" s="205"/>
      <c r="T57" s="272"/>
      <c r="U57" s="368"/>
      <c r="V57" s="375"/>
      <c r="W57" s="367"/>
      <c r="X57" s="376"/>
      <c r="Y57" s="367"/>
      <c r="Z57" s="366"/>
      <c r="AA57" s="366"/>
      <c r="AB57" s="307"/>
      <c r="AC57" s="308"/>
      <c r="AD57" s="367"/>
      <c r="AE57" s="368"/>
      <c r="AF57" s="305"/>
      <c r="AG57" s="374"/>
      <c r="AH57" s="368"/>
      <c r="AI57" s="305"/>
      <c r="AJ57" s="305"/>
      <c r="AK57" s="366"/>
      <c r="AL57" s="306"/>
      <c r="AM57" s="305"/>
      <c r="AN57" s="305"/>
      <c r="AO57" s="307"/>
      <c r="AP57" s="307"/>
      <c r="AQ57" s="368"/>
      <c r="AR57" s="205"/>
      <c r="AS57" s="205"/>
    </row>
    <row r="58" spans="1:45">
      <c r="A58" s="238"/>
      <c r="B58" s="522"/>
      <c r="C58" s="522"/>
      <c r="D58" s="522"/>
      <c r="E58" s="522"/>
      <c r="F58" s="522"/>
      <c r="G58" s="522"/>
      <c r="H58" s="522"/>
      <c r="I58" s="522"/>
      <c r="J58" s="522"/>
      <c r="K58" s="523"/>
      <c r="L58" s="128"/>
      <c r="M58" s="128"/>
      <c r="N58" s="128"/>
      <c r="O58" s="128"/>
      <c r="P58" s="128"/>
      <c r="Q58" s="205"/>
      <c r="R58" s="205"/>
      <c r="S58" s="205"/>
      <c r="T58" s="272"/>
      <c r="U58" s="368"/>
      <c r="V58" s="366"/>
      <c r="W58" s="378"/>
      <c r="X58" s="376"/>
      <c r="Y58" s="378"/>
      <c r="Z58" s="366"/>
      <c r="AA58" s="366"/>
      <c r="AB58" s="307"/>
      <c r="AC58" s="380"/>
      <c r="AD58" s="378"/>
      <c r="AE58" s="366"/>
      <c r="AF58" s="307"/>
      <c r="AG58" s="366"/>
      <c r="AH58" s="381"/>
      <c r="AI58" s="307"/>
      <c r="AJ58" s="307"/>
      <c r="AK58" s="366"/>
      <c r="AL58" s="382"/>
      <c r="AM58" s="307"/>
      <c r="AN58" s="366"/>
      <c r="AO58" s="307"/>
      <c r="AP58" s="307"/>
      <c r="AQ58" s="368"/>
      <c r="AR58" s="205"/>
      <c r="AS58" s="205"/>
    </row>
    <row r="59" spans="1:45">
      <c r="A59" s="238"/>
      <c r="B59" s="438"/>
      <c r="C59" s="438"/>
      <c r="D59" s="438"/>
      <c r="E59" s="438"/>
      <c r="F59" s="438"/>
      <c r="G59" s="438"/>
      <c r="H59" s="516"/>
      <c r="I59" s="516"/>
      <c r="J59" s="516"/>
      <c r="K59" s="439"/>
      <c r="L59" s="128"/>
      <c r="M59" s="128"/>
      <c r="N59" s="128"/>
      <c r="O59" s="128"/>
      <c r="P59" s="128"/>
      <c r="Q59" s="205"/>
      <c r="R59" s="205"/>
      <c r="S59" s="205"/>
      <c r="T59" s="272"/>
      <c r="U59" s="368"/>
      <c r="V59" s="375"/>
      <c r="W59" s="367"/>
      <c r="X59" s="376"/>
      <c r="Y59" s="367"/>
      <c r="Z59" s="366"/>
      <c r="AA59" s="366"/>
      <c r="AB59" s="307"/>
      <c r="AC59" s="308"/>
      <c r="AD59" s="367"/>
      <c r="AE59" s="368"/>
      <c r="AF59" s="305"/>
      <c r="AG59" s="374"/>
      <c r="AH59" s="368"/>
      <c r="AI59" s="305"/>
      <c r="AJ59" s="305"/>
      <c r="AK59" s="366"/>
      <c r="AL59" s="306"/>
      <c r="AM59" s="305"/>
      <c r="AN59" s="305"/>
      <c r="AO59" s="307"/>
      <c r="AP59" s="307"/>
      <c r="AQ59" s="368"/>
      <c r="AR59" s="205"/>
      <c r="AS59" s="205"/>
    </row>
    <row r="60" spans="1:45">
      <c r="A60" s="159"/>
      <c r="B60" s="516"/>
      <c r="C60" s="516"/>
      <c r="D60" s="516"/>
      <c r="E60" s="516"/>
      <c r="F60" s="516"/>
      <c r="G60" s="516"/>
      <c r="H60" s="516"/>
      <c r="I60" s="516"/>
      <c r="J60" s="516"/>
      <c r="K60" s="517"/>
      <c r="L60" s="128"/>
      <c r="M60" s="128"/>
      <c r="N60" s="128"/>
      <c r="O60" s="128"/>
      <c r="P60" s="128"/>
      <c r="Q60" s="205"/>
      <c r="R60" s="205"/>
      <c r="S60" s="205"/>
      <c r="T60" s="272"/>
      <c r="U60" s="368"/>
      <c r="V60" s="366"/>
      <c r="W60" s="378"/>
      <c r="X60" s="379"/>
      <c r="Y60" s="378"/>
      <c r="Z60" s="366"/>
      <c r="AA60" s="366"/>
      <c r="AB60" s="307"/>
      <c r="AC60" s="380"/>
      <c r="AD60" s="378"/>
      <c r="AE60" s="366"/>
      <c r="AF60" s="307"/>
      <c r="AG60" s="366"/>
      <c r="AH60" s="381"/>
      <c r="AI60" s="307"/>
      <c r="AJ60" s="307"/>
      <c r="AK60" s="366"/>
      <c r="AL60" s="382"/>
      <c r="AM60" s="307"/>
      <c r="AN60" s="366"/>
      <c r="AO60" s="307"/>
      <c r="AP60" s="307"/>
      <c r="AQ60" s="368"/>
      <c r="AR60" s="205"/>
      <c r="AS60" s="205"/>
    </row>
    <row r="61" spans="1:45">
      <c r="A61" s="238"/>
      <c r="B61" s="438"/>
      <c r="C61" s="438"/>
      <c r="D61" s="438"/>
      <c r="E61" s="438"/>
      <c r="F61" s="438"/>
      <c r="G61" s="438"/>
      <c r="H61" s="516"/>
      <c r="I61" s="516"/>
      <c r="J61" s="516"/>
      <c r="K61" s="439"/>
      <c r="L61" s="128"/>
      <c r="M61" s="128"/>
      <c r="N61" s="128"/>
      <c r="O61" s="128"/>
      <c r="P61" s="128"/>
      <c r="Q61" s="205"/>
      <c r="R61" s="205"/>
      <c r="S61" s="205"/>
      <c r="T61" s="205"/>
      <c r="U61" s="368"/>
      <c r="V61" s="366"/>
      <c r="W61" s="378"/>
      <c r="X61" s="379"/>
      <c r="Y61" s="378"/>
      <c r="Z61" s="366"/>
      <c r="AA61" s="366"/>
      <c r="AB61" s="307"/>
      <c r="AC61" s="380"/>
      <c r="AD61" s="378"/>
      <c r="AE61" s="366"/>
      <c r="AF61" s="307"/>
      <c r="AG61" s="366"/>
      <c r="AH61" s="381"/>
      <c r="AI61" s="307"/>
      <c r="AJ61" s="307"/>
      <c r="AK61" s="366"/>
      <c r="AL61" s="382"/>
      <c r="AM61" s="307"/>
      <c r="AN61" s="377"/>
      <c r="AO61" s="307"/>
      <c r="AP61" s="307"/>
      <c r="AQ61" s="368"/>
      <c r="AR61" s="205"/>
      <c r="AS61" s="205"/>
    </row>
    <row r="62" spans="1:45">
      <c r="A62" s="238"/>
      <c r="B62" s="444"/>
      <c r="C62" s="444"/>
      <c r="D62" s="444"/>
      <c r="E62" s="444"/>
      <c r="F62" s="444"/>
      <c r="G62" s="444"/>
      <c r="H62" s="526"/>
      <c r="I62" s="526"/>
      <c r="J62" s="526"/>
      <c r="K62" s="251"/>
      <c r="L62" s="128"/>
      <c r="M62" s="128"/>
      <c r="N62" s="128"/>
      <c r="O62" s="128"/>
      <c r="P62" s="128"/>
      <c r="Q62" s="128"/>
      <c r="R62" s="205"/>
      <c r="S62" s="205"/>
      <c r="T62" s="205"/>
      <c r="U62" s="205"/>
      <c r="V62" s="366"/>
      <c r="W62" s="378"/>
      <c r="X62" s="376"/>
      <c r="Y62" s="378"/>
      <c r="Z62" s="366"/>
      <c r="AA62" s="366"/>
      <c r="AB62" s="307"/>
      <c r="AC62" s="380"/>
      <c r="AD62" s="378"/>
      <c r="AE62" s="366"/>
      <c r="AF62" s="307"/>
      <c r="AG62" s="366"/>
      <c r="AH62" s="381"/>
      <c r="AI62" s="307"/>
      <c r="AJ62" s="307"/>
      <c r="AK62" s="366"/>
      <c r="AL62" s="382"/>
      <c r="AM62" s="307"/>
      <c r="AN62" s="366"/>
      <c r="AO62" s="307"/>
      <c r="AP62" s="307"/>
      <c r="AQ62" s="368"/>
      <c r="AR62" s="205"/>
      <c r="AS62" s="205"/>
    </row>
    <row r="63" spans="1:45">
      <c r="A63" s="238"/>
      <c r="B63" s="445"/>
      <c r="C63" s="445"/>
      <c r="D63" s="445"/>
      <c r="E63" s="445"/>
      <c r="F63" s="445"/>
      <c r="G63" s="445"/>
      <c r="H63" s="527"/>
      <c r="I63" s="527"/>
      <c r="J63" s="527"/>
      <c r="K63" s="252"/>
      <c r="L63" s="128"/>
      <c r="M63" s="128"/>
      <c r="N63" s="128"/>
      <c r="O63" s="128"/>
      <c r="P63" s="128"/>
      <c r="Q63" s="128"/>
      <c r="R63" s="205"/>
      <c r="S63" s="205"/>
      <c r="T63" s="205"/>
      <c r="U63" s="205"/>
      <c r="V63" s="366"/>
      <c r="W63" s="367"/>
      <c r="X63" s="368"/>
      <c r="Y63" s="367"/>
      <c r="Z63" s="368"/>
      <c r="AA63" s="368"/>
      <c r="AB63" s="305"/>
      <c r="AC63" s="305"/>
      <c r="AD63" s="367"/>
      <c r="AE63" s="368"/>
      <c r="AF63" s="305"/>
      <c r="AG63" s="368"/>
      <c r="AH63" s="368"/>
      <c r="AI63" s="305"/>
      <c r="AJ63" s="305"/>
      <c r="AK63" s="366"/>
      <c r="AL63" s="306"/>
      <c r="AM63" s="305"/>
      <c r="AN63" s="377"/>
      <c r="AO63" s="307"/>
      <c r="AP63" s="307"/>
      <c r="AQ63" s="368"/>
      <c r="AR63" s="205"/>
      <c r="AS63" s="205"/>
    </row>
    <row r="64" spans="1:45">
      <c r="A64" s="253"/>
      <c r="B64" s="436"/>
      <c r="C64" s="436"/>
      <c r="D64" s="436"/>
      <c r="E64" s="436"/>
      <c r="F64" s="436"/>
      <c r="G64" s="436"/>
      <c r="H64" s="520"/>
      <c r="I64" s="520"/>
      <c r="J64" s="520"/>
      <c r="K64" s="437"/>
      <c r="L64" s="155"/>
      <c r="M64" s="155"/>
      <c r="N64" s="156"/>
      <c r="O64" s="128"/>
      <c r="P64" s="128"/>
      <c r="Q64" s="128"/>
      <c r="R64" s="128"/>
      <c r="S64" s="128"/>
      <c r="V64" s="366"/>
      <c r="W64" s="367"/>
      <c r="X64" s="368"/>
      <c r="Y64" s="367"/>
      <c r="Z64" s="368"/>
      <c r="AA64" s="368"/>
      <c r="AB64" s="305"/>
      <c r="AC64" s="305"/>
      <c r="AD64" s="367"/>
      <c r="AE64" s="368"/>
      <c r="AF64" s="305"/>
      <c r="AG64" s="368"/>
      <c r="AH64" s="368"/>
      <c r="AI64" s="305"/>
      <c r="AJ64" s="305"/>
      <c r="AK64" s="366"/>
      <c r="AL64" s="306"/>
      <c r="AM64" s="305"/>
      <c r="AN64" s="377"/>
      <c r="AO64" s="307"/>
      <c r="AP64" s="307"/>
      <c r="AQ64" s="368"/>
      <c r="AR64" s="205"/>
      <c r="AS64" s="205"/>
    </row>
    <row r="65" spans="1:42">
      <c r="A65" s="253"/>
      <c r="B65" s="436"/>
      <c r="C65" s="436"/>
      <c r="D65" s="436"/>
      <c r="E65" s="436"/>
      <c r="F65" s="436"/>
      <c r="G65" s="436"/>
      <c r="H65" s="520"/>
      <c r="I65" s="528"/>
      <c r="J65" s="528"/>
      <c r="K65" s="437"/>
      <c r="L65" s="128"/>
      <c r="M65" s="128"/>
      <c r="N65" s="128"/>
      <c r="O65" s="128"/>
      <c r="P65" s="128"/>
      <c r="Q65" s="128"/>
      <c r="R65" s="128"/>
      <c r="S65" s="128"/>
      <c r="V65" s="125"/>
      <c r="W65" s="123"/>
      <c r="Y65" s="123"/>
      <c r="AB65" s="153"/>
      <c r="AC65" s="153"/>
      <c r="AD65" s="123"/>
      <c r="AF65" s="153"/>
      <c r="AI65" s="153"/>
      <c r="AJ65" s="153"/>
      <c r="AK65" s="125"/>
      <c r="AL65" s="154"/>
      <c r="AM65" s="153"/>
      <c r="AN65" s="131"/>
      <c r="AO65" s="47"/>
      <c r="AP65" s="47"/>
    </row>
    <row r="66" spans="1:42">
      <c r="A66" s="238"/>
      <c r="B66" s="446"/>
      <c r="C66" s="446"/>
      <c r="D66" s="446"/>
      <c r="E66" s="446"/>
      <c r="F66" s="446"/>
      <c r="G66" s="446"/>
      <c r="H66" s="524"/>
      <c r="I66" s="524"/>
      <c r="J66" s="524"/>
      <c r="K66" s="267"/>
      <c r="L66" s="128"/>
      <c r="M66" s="128"/>
      <c r="N66" s="128"/>
      <c r="O66" s="128"/>
      <c r="P66" s="128"/>
      <c r="Q66" s="128"/>
      <c r="R66" s="128"/>
      <c r="S66" s="128"/>
      <c r="V66" s="125"/>
      <c r="W66" s="123"/>
      <c r="Y66" s="123"/>
      <c r="AB66" s="153"/>
      <c r="AC66" s="153"/>
      <c r="AD66" s="123"/>
      <c r="AF66" s="153"/>
      <c r="AI66" s="153"/>
      <c r="AJ66" s="153"/>
      <c r="AK66" s="125"/>
      <c r="AL66" s="154"/>
      <c r="AM66" s="153"/>
      <c r="AN66" s="131"/>
      <c r="AO66" s="47"/>
      <c r="AP66" s="47"/>
    </row>
    <row r="67" spans="1:42">
      <c r="A67" s="257"/>
      <c r="B67" s="518"/>
      <c r="C67" s="518"/>
      <c r="D67" s="518"/>
      <c r="E67" s="518"/>
      <c r="F67" s="518"/>
      <c r="G67" s="518"/>
      <c r="H67" s="518"/>
      <c r="I67" s="518"/>
      <c r="J67" s="518"/>
      <c r="K67" s="519"/>
      <c r="L67" s="128"/>
      <c r="M67" s="128"/>
      <c r="N67" s="128"/>
      <c r="O67" s="128"/>
      <c r="P67" s="128"/>
      <c r="Q67" s="128"/>
      <c r="R67" s="128"/>
      <c r="S67" s="128"/>
      <c r="V67" s="125"/>
      <c r="W67" s="123"/>
      <c r="Y67" s="123"/>
      <c r="AB67" s="153"/>
      <c r="AC67" s="153"/>
      <c r="AD67" s="123"/>
      <c r="AF67" s="153"/>
      <c r="AI67" s="153"/>
      <c r="AJ67" s="153"/>
      <c r="AK67" s="125"/>
      <c r="AL67" s="154"/>
      <c r="AM67" s="153"/>
      <c r="AN67" s="131"/>
      <c r="AO67" s="47"/>
      <c r="AP67" s="47"/>
    </row>
    <row r="68" spans="1:42">
      <c r="A68" s="156"/>
      <c r="B68" s="156"/>
      <c r="C68" s="156"/>
      <c r="D68" s="156"/>
      <c r="E68" s="156"/>
      <c r="F68" s="156"/>
      <c r="G68" s="156"/>
      <c r="H68" s="156"/>
      <c r="I68" s="156"/>
      <c r="J68" s="156"/>
      <c r="K68" s="156"/>
      <c r="L68" s="128"/>
      <c r="M68" s="128"/>
      <c r="N68" s="128"/>
      <c r="O68" s="128"/>
      <c r="P68" s="128"/>
      <c r="Q68" s="128"/>
      <c r="R68" s="128"/>
      <c r="S68" s="128"/>
      <c r="V68" s="125"/>
      <c r="W68" s="123"/>
      <c r="Y68" s="123"/>
      <c r="AB68" s="153"/>
      <c r="AC68" s="153"/>
      <c r="AD68" s="123"/>
      <c r="AF68" s="153"/>
      <c r="AI68" s="153"/>
      <c r="AJ68" s="153"/>
      <c r="AK68" s="125"/>
      <c r="AL68" s="154"/>
      <c r="AM68" s="153"/>
      <c r="AN68" s="131"/>
      <c r="AO68" s="47"/>
      <c r="AP68" s="47"/>
    </row>
    <row r="69" spans="1:42">
      <c r="A69" s="156"/>
      <c r="B69" s="156"/>
      <c r="C69" s="156"/>
      <c r="D69" s="156"/>
      <c r="E69" s="156"/>
      <c r="F69" s="156"/>
      <c r="G69" s="156"/>
      <c r="H69" s="156"/>
      <c r="I69" s="156"/>
      <c r="J69" s="156"/>
      <c r="K69" s="156"/>
      <c r="L69" s="128"/>
      <c r="M69" s="128"/>
      <c r="N69" s="128"/>
      <c r="O69" s="128"/>
      <c r="P69" s="128"/>
      <c r="Q69" s="128"/>
      <c r="R69" s="128"/>
      <c r="S69" s="128"/>
      <c r="V69" s="125"/>
      <c r="W69" s="123"/>
      <c r="Y69" s="123"/>
      <c r="AB69" s="153"/>
      <c r="AC69" s="153"/>
      <c r="AD69" s="123"/>
      <c r="AF69" s="153"/>
      <c r="AI69" s="153"/>
      <c r="AJ69" s="153"/>
      <c r="AK69" s="125"/>
      <c r="AL69" s="154"/>
      <c r="AM69" s="153"/>
      <c r="AN69" s="131"/>
      <c r="AO69" s="47"/>
      <c r="AP69" s="47"/>
    </row>
    <row r="70" spans="1:42">
      <c r="A70" s="268"/>
      <c r="B70" s="440"/>
      <c r="C70" s="440"/>
      <c r="D70" s="440"/>
      <c r="E70" s="440"/>
      <c r="F70" s="440"/>
      <c r="G70" s="440"/>
      <c r="H70" s="529"/>
      <c r="I70" s="529"/>
      <c r="J70" s="529"/>
      <c r="K70" s="237"/>
      <c r="L70" s="128"/>
      <c r="M70" s="128"/>
      <c r="N70" s="128"/>
      <c r="O70" s="128"/>
      <c r="P70" s="128"/>
      <c r="Q70" s="128"/>
      <c r="R70" s="128"/>
      <c r="S70" s="128"/>
      <c r="V70" s="125"/>
      <c r="W70" s="123"/>
      <c r="Y70" s="123"/>
      <c r="AB70" s="153"/>
      <c r="AC70" s="153"/>
      <c r="AD70" s="123"/>
      <c r="AF70" s="153"/>
      <c r="AI70" s="153"/>
      <c r="AJ70" s="153"/>
      <c r="AK70" s="125"/>
      <c r="AL70" s="154"/>
      <c r="AM70" s="153"/>
      <c r="AN70" s="131"/>
      <c r="AO70" s="47"/>
      <c r="AP70" s="47"/>
    </row>
    <row r="71" spans="1:42">
      <c r="A71" s="238"/>
      <c r="B71" s="441"/>
      <c r="C71" s="441"/>
      <c r="D71" s="441"/>
      <c r="E71" s="441"/>
      <c r="F71" s="441"/>
      <c r="G71" s="441"/>
      <c r="H71" s="530"/>
      <c r="I71" s="530"/>
      <c r="J71" s="530"/>
      <c r="K71" s="239"/>
      <c r="L71" s="128"/>
      <c r="M71" s="128"/>
      <c r="N71" s="128"/>
      <c r="O71" s="128"/>
      <c r="P71" s="128"/>
      <c r="Q71" s="128"/>
      <c r="R71" s="128"/>
      <c r="S71" s="128"/>
      <c r="V71" s="125"/>
      <c r="W71" s="123"/>
      <c r="Y71" s="123"/>
      <c r="AB71" s="153"/>
      <c r="AC71" s="153"/>
      <c r="AD71" s="123"/>
      <c r="AF71" s="153"/>
      <c r="AI71" s="153"/>
      <c r="AJ71" s="153"/>
      <c r="AK71" s="125"/>
      <c r="AL71" s="154"/>
      <c r="AM71" s="153"/>
      <c r="AN71" s="131"/>
      <c r="AO71" s="47"/>
      <c r="AP71" s="47"/>
    </row>
    <row r="72" spans="1:42">
      <c r="A72" s="238"/>
      <c r="B72" s="442"/>
      <c r="C72" s="442"/>
      <c r="D72" s="442"/>
      <c r="E72" s="442"/>
      <c r="F72" s="442"/>
      <c r="G72" s="442"/>
      <c r="H72" s="531"/>
      <c r="I72" s="531"/>
      <c r="J72" s="531"/>
      <c r="K72" s="240"/>
      <c r="L72" s="128"/>
      <c r="M72" s="128"/>
      <c r="N72" s="128"/>
      <c r="O72" s="128"/>
      <c r="P72" s="128"/>
      <c r="Q72" s="128"/>
      <c r="R72" s="128"/>
      <c r="S72" s="128"/>
      <c r="V72" s="125"/>
      <c r="W72" s="123"/>
      <c r="Y72" s="123"/>
      <c r="AB72" s="153"/>
      <c r="AC72" s="153"/>
      <c r="AD72" s="123"/>
      <c r="AF72" s="153"/>
      <c r="AI72" s="153"/>
      <c r="AJ72" s="153"/>
      <c r="AK72" s="125"/>
      <c r="AL72" s="154"/>
      <c r="AM72" s="153"/>
      <c r="AN72" s="131"/>
      <c r="AO72" s="47"/>
      <c r="AP72" s="47"/>
    </row>
    <row r="73" spans="1:42">
      <c r="A73" s="238"/>
      <c r="B73" s="520"/>
      <c r="C73" s="520"/>
      <c r="D73" s="520"/>
      <c r="E73" s="520"/>
      <c r="F73" s="520"/>
      <c r="G73" s="520"/>
      <c r="H73" s="520"/>
      <c r="I73" s="520"/>
      <c r="J73" s="520"/>
      <c r="K73" s="521"/>
      <c r="L73" s="128"/>
      <c r="M73" s="128"/>
      <c r="N73" s="128"/>
      <c r="O73" s="128"/>
      <c r="P73" s="128"/>
      <c r="Q73" s="128"/>
      <c r="R73" s="128"/>
      <c r="S73" s="128"/>
      <c r="V73" s="125"/>
      <c r="W73" s="123"/>
      <c r="Y73" s="123"/>
      <c r="AB73" s="153"/>
      <c r="AC73" s="153"/>
      <c r="AD73" s="123"/>
      <c r="AF73" s="153"/>
      <c r="AI73" s="153"/>
      <c r="AJ73" s="153"/>
      <c r="AK73" s="125"/>
      <c r="AL73" s="154"/>
      <c r="AM73" s="153"/>
      <c r="AN73" s="131"/>
      <c r="AO73" s="47"/>
      <c r="AP73" s="47"/>
    </row>
    <row r="74" spans="1:42">
      <c r="A74" s="238"/>
      <c r="B74" s="244"/>
      <c r="C74" s="244"/>
      <c r="D74" s="244"/>
      <c r="E74" s="244"/>
      <c r="F74" s="244"/>
      <c r="G74" s="244"/>
      <c r="H74" s="525"/>
      <c r="I74" s="525"/>
      <c r="J74" s="525"/>
      <c r="K74" s="245"/>
      <c r="L74" s="128"/>
      <c r="M74" s="128"/>
      <c r="N74" s="128"/>
      <c r="O74" s="128"/>
      <c r="P74" s="128"/>
      <c r="Q74" s="128"/>
      <c r="R74" s="128"/>
      <c r="S74" s="128"/>
      <c r="V74" s="125"/>
      <c r="W74" s="123"/>
      <c r="Y74" s="123"/>
      <c r="AB74" s="153"/>
      <c r="AC74" s="153"/>
      <c r="AD74" s="123"/>
      <c r="AF74" s="153"/>
      <c r="AI74" s="153"/>
      <c r="AJ74" s="153"/>
      <c r="AK74" s="125"/>
      <c r="AL74" s="154"/>
      <c r="AM74" s="153"/>
      <c r="AN74" s="131"/>
      <c r="AO74" s="47"/>
      <c r="AP74" s="47"/>
    </row>
    <row r="75" spans="1:42">
      <c r="A75" s="238"/>
      <c r="B75" s="522"/>
      <c r="C75" s="522"/>
      <c r="D75" s="522"/>
      <c r="E75" s="522"/>
      <c r="F75" s="522"/>
      <c r="G75" s="522"/>
      <c r="H75" s="522"/>
      <c r="I75" s="522"/>
      <c r="J75" s="522"/>
      <c r="K75" s="523"/>
      <c r="L75" s="128"/>
      <c r="M75" s="128"/>
      <c r="N75" s="128"/>
      <c r="O75" s="128"/>
      <c r="P75" s="128"/>
      <c r="Q75" s="128"/>
      <c r="R75" s="128"/>
      <c r="S75" s="128"/>
      <c r="V75" s="125"/>
      <c r="W75" s="123"/>
      <c r="Y75" s="123"/>
      <c r="AB75" s="153"/>
      <c r="AC75" s="153"/>
      <c r="AD75" s="123"/>
      <c r="AF75" s="153"/>
      <c r="AI75" s="153"/>
      <c r="AJ75" s="153"/>
      <c r="AK75" s="125"/>
      <c r="AL75" s="154"/>
      <c r="AM75" s="153"/>
      <c r="AN75" s="131"/>
      <c r="AO75" s="47"/>
      <c r="AP75" s="47"/>
    </row>
    <row r="76" spans="1:42">
      <c r="A76" s="238"/>
      <c r="B76" s="441"/>
      <c r="C76" s="441"/>
      <c r="D76" s="441"/>
      <c r="E76" s="441"/>
      <c r="F76" s="441"/>
      <c r="G76" s="441"/>
      <c r="H76" s="530"/>
      <c r="I76" s="530"/>
      <c r="J76" s="530"/>
      <c r="K76" s="239"/>
      <c r="L76" s="128"/>
      <c r="M76" s="128"/>
      <c r="N76" s="128"/>
      <c r="O76" s="128"/>
      <c r="P76" s="128"/>
      <c r="Q76" s="128"/>
      <c r="R76" s="128"/>
      <c r="S76" s="128"/>
      <c r="V76" s="125"/>
      <c r="W76" s="123"/>
      <c r="Y76" s="123"/>
      <c r="AB76" s="153"/>
      <c r="AC76" s="153"/>
      <c r="AD76" s="123"/>
      <c r="AF76" s="153"/>
      <c r="AI76" s="153"/>
      <c r="AJ76" s="153"/>
      <c r="AK76" s="125"/>
      <c r="AL76" s="154"/>
      <c r="AM76" s="153"/>
      <c r="AN76" s="131"/>
      <c r="AO76" s="47"/>
      <c r="AP76" s="47"/>
    </row>
    <row r="77" spans="1:42">
      <c r="A77" s="238"/>
      <c r="B77" s="442"/>
      <c r="C77" s="442"/>
      <c r="D77" s="442"/>
      <c r="E77" s="442"/>
      <c r="F77" s="442"/>
      <c r="G77" s="442"/>
      <c r="H77" s="531"/>
      <c r="I77" s="531"/>
      <c r="J77" s="531"/>
      <c r="K77" s="240"/>
      <c r="L77" s="128"/>
      <c r="M77" s="128"/>
      <c r="N77" s="128"/>
      <c r="O77" s="128"/>
      <c r="P77" s="128"/>
      <c r="Q77" s="128"/>
      <c r="R77" s="128"/>
      <c r="S77" s="128"/>
      <c r="V77" s="125"/>
      <c r="W77" s="123"/>
      <c r="Y77" s="123"/>
      <c r="AB77" s="153"/>
      <c r="AC77" s="153"/>
      <c r="AD77" s="123"/>
      <c r="AF77" s="153"/>
      <c r="AI77" s="153"/>
      <c r="AJ77" s="153"/>
      <c r="AK77" s="125"/>
      <c r="AL77" s="154"/>
      <c r="AM77" s="153"/>
      <c r="AN77" s="131"/>
      <c r="AO77" s="47"/>
      <c r="AP77" s="47"/>
    </row>
    <row r="78" spans="1:42">
      <c r="A78" s="238"/>
      <c r="B78" s="520"/>
      <c r="C78" s="520"/>
      <c r="D78" s="520"/>
      <c r="E78" s="520"/>
      <c r="F78" s="520"/>
      <c r="G78" s="520"/>
      <c r="H78" s="520"/>
      <c r="I78" s="520"/>
      <c r="J78" s="520"/>
      <c r="K78" s="521"/>
      <c r="L78" s="128"/>
      <c r="M78" s="128"/>
      <c r="N78" s="128"/>
      <c r="O78" s="128"/>
      <c r="P78" s="128"/>
      <c r="Q78" s="128"/>
      <c r="R78" s="128"/>
      <c r="S78" s="128"/>
      <c r="V78" s="125"/>
      <c r="W78" s="123"/>
      <c r="Y78" s="123"/>
      <c r="AB78" s="153"/>
      <c r="AC78" s="153"/>
      <c r="AD78" s="123"/>
      <c r="AF78" s="153"/>
      <c r="AI78" s="153"/>
      <c r="AJ78" s="153"/>
      <c r="AK78" s="125"/>
      <c r="AL78" s="154"/>
      <c r="AM78" s="153"/>
      <c r="AN78" s="131"/>
      <c r="AO78" s="47"/>
      <c r="AP78" s="47"/>
    </row>
    <row r="79" spans="1:42">
      <c r="A79" s="238"/>
      <c r="B79" s="244"/>
      <c r="C79" s="244"/>
      <c r="D79" s="244"/>
      <c r="E79" s="244"/>
      <c r="F79" s="244"/>
      <c r="G79" s="244"/>
      <c r="H79" s="525"/>
      <c r="I79" s="525"/>
      <c r="J79" s="525"/>
      <c r="K79" s="266"/>
      <c r="L79" s="128"/>
      <c r="M79" s="128"/>
      <c r="N79" s="128"/>
      <c r="O79" s="128"/>
      <c r="P79" s="128"/>
      <c r="Q79" s="128"/>
      <c r="R79" s="128"/>
      <c r="S79" s="128"/>
      <c r="V79" s="125"/>
      <c r="W79" s="123"/>
      <c r="Y79" s="123"/>
      <c r="AB79" s="153"/>
      <c r="AC79" s="153"/>
      <c r="AD79" s="123"/>
      <c r="AF79" s="153"/>
      <c r="AI79" s="153"/>
      <c r="AJ79" s="153"/>
      <c r="AK79" s="125"/>
      <c r="AL79" s="154"/>
      <c r="AM79" s="153"/>
      <c r="AN79" s="131"/>
      <c r="AO79" s="47"/>
      <c r="AP79" s="47"/>
    </row>
    <row r="80" spans="1:42">
      <c r="A80" s="238"/>
      <c r="B80" s="522"/>
      <c r="C80" s="522"/>
      <c r="D80" s="522"/>
      <c r="E80" s="522"/>
      <c r="F80" s="522"/>
      <c r="G80" s="522"/>
      <c r="H80" s="522"/>
      <c r="I80" s="522"/>
      <c r="J80" s="522"/>
      <c r="K80" s="523"/>
      <c r="L80" s="128"/>
      <c r="M80" s="128"/>
      <c r="N80" s="128"/>
      <c r="O80" s="128"/>
      <c r="P80" s="128"/>
      <c r="Q80" s="128"/>
      <c r="R80" s="128"/>
      <c r="S80" s="128"/>
      <c r="V80" s="125"/>
      <c r="W80" s="123"/>
      <c r="Y80" s="123"/>
      <c r="AB80" s="153"/>
      <c r="AC80" s="153"/>
      <c r="AD80" s="123"/>
      <c r="AF80" s="153"/>
      <c r="AI80" s="153"/>
      <c r="AJ80" s="153"/>
      <c r="AK80" s="125"/>
      <c r="AL80" s="154"/>
      <c r="AM80" s="153"/>
      <c r="AN80" s="131"/>
      <c r="AO80" s="47"/>
      <c r="AP80" s="47"/>
    </row>
    <row r="81" spans="1:42">
      <c r="A81" s="238"/>
      <c r="B81" s="438"/>
      <c r="C81" s="438"/>
      <c r="D81" s="438"/>
      <c r="E81" s="438"/>
      <c r="F81" s="438"/>
      <c r="G81" s="438"/>
      <c r="H81" s="516"/>
      <c r="I81" s="516"/>
      <c r="J81" s="516"/>
      <c r="K81" s="439"/>
      <c r="L81" s="128"/>
      <c r="M81" s="128"/>
      <c r="N81" s="128"/>
      <c r="O81" s="128"/>
      <c r="P81" s="128"/>
      <c r="Q81" s="128"/>
      <c r="R81" s="128"/>
      <c r="S81" s="128"/>
      <c r="V81" s="125"/>
      <c r="W81" s="123"/>
      <c r="Y81" s="123"/>
      <c r="AB81" s="153"/>
      <c r="AC81" s="153"/>
      <c r="AD81" s="123"/>
      <c r="AF81" s="153"/>
      <c r="AI81" s="153"/>
      <c r="AJ81" s="153"/>
      <c r="AK81" s="125"/>
      <c r="AL81" s="154"/>
      <c r="AM81" s="153"/>
      <c r="AN81" s="131"/>
      <c r="AO81" s="47"/>
      <c r="AP81" s="47"/>
    </row>
    <row r="82" spans="1:42">
      <c r="A82" s="238"/>
      <c r="B82" s="516"/>
      <c r="C82" s="516"/>
      <c r="D82" s="516"/>
      <c r="E82" s="516"/>
      <c r="F82" s="516"/>
      <c r="G82" s="516"/>
      <c r="H82" s="516"/>
      <c r="I82" s="516"/>
      <c r="J82" s="516"/>
      <c r="K82" s="517"/>
      <c r="L82" s="128"/>
      <c r="M82" s="128"/>
      <c r="N82" s="128"/>
      <c r="O82" s="128"/>
      <c r="P82" s="128"/>
      <c r="Q82" s="128"/>
      <c r="R82" s="128"/>
      <c r="S82" s="128"/>
      <c r="V82" s="125"/>
      <c r="W82" s="123"/>
      <c r="Y82" s="123"/>
      <c r="AB82" s="153"/>
      <c r="AC82" s="153"/>
      <c r="AD82" s="123"/>
      <c r="AF82" s="153"/>
      <c r="AI82" s="153"/>
      <c r="AJ82" s="153"/>
      <c r="AK82" s="125"/>
      <c r="AL82" s="154"/>
      <c r="AM82" s="153"/>
      <c r="AN82" s="131"/>
      <c r="AO82" s="47"/>
      <c r="AP82" s="47"/>
    </row>
    <row r="83" spans="1:42">
      <c r="A83" s="238"/>
      <c r="B83" s="438"/>
      <c r="C83" s="438"/>
      <c r="D83" s="438"/>
      <c r="E83" s="438"/>
      <c r="F83" s="438"/>
      <c r="G83" s="438"/>
      <c r="H83" s="516"/>
      <c r="I83" s="516"/>
      <c r="J83" s="516"/>
      <c r="K83" s="439"/>
      <c r="L83" s="128"/>
      <c r="M83" s="128"/>
      <c r="N83" s="128"/>
      <c r="O83" s="128"/>
      <c r="P83" s="128"/>
      <c r="Q83" s="128"/>
      <c r="R83" s="128"/>
      <c r="S83" s="128"/>
      <c r="V83" s="125"/>
      <c r="W83" s="123"/>
      <c r="Y83" s="123"/>
      <c r="AB83" s="153"/>
      <c r="AC83" s="153"/>
      <c r="AD83" s="123"/>
      <c r="AF83" s="153"/>
      <c r="AI83" s="153"/>
      <c r="AJ83" s="153"/>
      <c r="AK83" s="125"/>
      <c r="AL83" s="154"/>
      <c r="AM83" s="153"/>
      <c r="AN83" s="131"/>
      <c r="AO83" s="47"/>
      <c r="AP83" s="47"/>
    </row>
    <row r="84" spans="1:42">
      <c r="A84" s="238"/>
      <c r="B84" s="444"/>
      <c r="C84" s="444"/>
      <c r="D84" s="444"/>
      <c r="E84" s="444"/>
      <c r="F84" s="444"/>
      <c r="G84" s="444"/>
      <c r="H84" s="526"/>
      <c r="I84" s="526"/>
      <c r="J84" s="526"/>
      <c r="K84" s="251"/>
      <c r="L84" s="128"/>
      <c r="M84" s="128"/>
      <c r="N84" s="128"/>
      <c r="O84" s="128"/>
      <c r="P84" s="128"/>
      <c r="Q84" s="128"/>
      <c r="R84" s="128"/>
      <c r="S84" s="128"/>
      <c r="V84" s="125"/>
      <c r="W84" s="123"/>
      <c r="Y84" s="123"/>
      <c r="AB84" s="153"/>
      <c r="AC84" s="153"/>
      <c r="AD84" s="123"/>
      <c r="AF84" s="153"/>
      <c r="AI84" s="153"/>
      <c r="AJ84" s="153"/>
      <c r="AK84" s="125"/>
      <c r="AL84" s="154"/>
      <c r="AM84" s="153"/>
      <c r="AN84" s="131"/>
      <c r="AO84" s="47"/>
      <c r="AP84" s="47"/>
    </row>
    <row r="85" spans="1:42">
      <c r="A85" s="238"/>
      <c r="B85" s="445"/>
      <c r="C85" s="445"/>
      <c r="D85" s="445"/>
      <c r="E85" s="445"/>
      <c r="F85" s="445"/>
      <c r="G85" s="445"/>
      <c r="H85" s="527"/>
      <c r="I85" s="527"/>
      <c r="J85" s="527"/>
      <c r="K85" s="252"/>
      <c r="L85" s="128"/>
      <c r="M85" s="128"/>
      <c r="N85" s="128"/>
      <c r="O85" s="128"/>
      <c r="P85" s="128"/>
      <c r="Q85" s="128"/>
      <c r="R85" s="128"/>
      <c r="S85" s="128"/>
      <c r="V85" s="125"/>
      <c r="W85" s="123"/>
      <c r="Y85" s="123"/>
      <c r="AB85" s="153"/>
      <c r="AC85" s="153"/>
      <c r="AD85" s="123"/>
      <c r="AF85" s="153"/>
      <c r="AI85" s="153"/>
      <c r="AJ85" s="153"/>
      <c r="AK85" s="125"/>
      <c r="AL85" s="154"/>
      <c r="AM85" s="153"/>
      <c r="AN85" s="131"/>
      <c r="AO85" s="47"/>
      <c r="AP85" s="47"/>
    </row>
    <row r="86" spans="1:42">
      <c r="A86" s="253"/>
      <c r="B86" s="436"/>
      <c r="C86" s="436"/>
      <c r="D86" s="436"/>
      <c r="E86" s="436"/>
      <c r="F86" s="436"/>
      <c r="G86" s="436"/>
      <c r="H86" s="520"/>
      <c r="I86" s="520"/>
      <c r="J86" s="520"/>
      <c r="K86" s="437"/>
      <c r="L86" s="128"/>
      <c r="M86" s="128"/>
      <c r="N86" s="128"/>
      <c r="O86" s="128"/>
      <c r="P86" s="128"/>
      <c r="Q86" s="128"/>
      <c r="R86" s="128"/>
      <c r="S86" s="128"/>
      <c r="V86" s="125"/>
      <c r="W86" s="123"/>
      <c r="Y86" s="123"/>
      <c r="AB86" s="153"/>
      <c r="AC86" s="153"/>
      <c r="AD86" s="123"/>
      <c r="AF86" s="153"/>
      <c r="AI86" s="153"/>
      <c r="AJ86" s="153"/>
      <c r="AK86" s="125"/>
      <c r="AL86" s="154"/>
      <c r="AM86" s="153"/>
      <c r="AN86" s="131"/>
      <c r="AO86" s="47"/>
      <c r="AP86" s="47"/>
    </row>
    <row r="87" spans="1:42">
      <c r="A87" s="253"/>
      <c r="B87" s="436"/>
      <c r="C87" s="436"/>
      <c r="D87" s="436"/>
      <c r="E87" s="436"/>
      <c r="F87" s="436"/>
      <c r="G87" s="436"/>
      <c r="H87" s="520"/>
      <c r="I87" s="528"/>
      <c r="J87" s="528"/>
      <c r="K87" s="437"/>
      <c r="L87" s="128"/>
      <c r="M87" s="128"/>
      <c r="N87" s="128"/>
      <c r="O87" s="128"/>
      <c r="P87" s="128"/>
      <c r="Q87" s="128"/>
      <c r="R87" s="128"/>
      <c r="S87" s="128"/>
      <c r="V87" s="125"/>
      <c r="W87" s="123"/>
      <c r="Y87" s="123"/>
      <c r="AB87" s="153"/>
      <c r="AC87" s="153"/>
      <c r="AD87" s="123"/>
      <c r="AF87" s="153"/>
      <c r="AI87" s="153"/>
      <c r="AJ87" s="153"/>
      <c r="AK87" s="125"/>
      <c r="AL87" s="154"/>
      <c r="AM87" s="153"/>
      <c r="AN87" s="131"/>
      <c r="AO87" s="47"/>
      <c r="AP87" s="47"/>
    </row>
    <row r="88" spans="1:42">
      <c r="A88" s="238"/>
      <c r="B88" s="255"/>
      <c r="C88" s="255"/>
      <c r="D88" s="255"/>
      <c r="E88" s="255"/>
      <c r="F88" s="255"/>
      <c r="G88" s="255"/>
      <c r="H88" s="524"/>
      <c r="I88" s="524"/>
      <c r="J88" s="524"/>
      <c r="K88" s="267"/>
      <c r="L88" s="128"/>
      <c r="M88" s="128"/>
      <c r="N88" s="128"/>
      <c r="O88" s="128"/>
      <c r="P88" s="128"/>
      <c r="Q88" s="128"/>
      <c r="R88" s="128"/>
      <c r="S88" s="128"/>
      <c r="V88" s="125"/>
      <c r="W88" s="123"/>
      <c r="Y88" s="123"/>
      <c r="AB88" s="153"/>
      <c r="AC88" s="153"/>
      <c r="AD88" s="123"/>
      <c r="AF88" s="153"/>
      <c r="AI88" s="153"/>
      <c r="AJ88" s="153"/>
      <c r="AK88" s="125"/>
      <c r="AL88" s="154"/>
      <c r="AM88" s="153"/>
      <c r="AN88" s="131"/>
      <c r="AO88" s="47"/>
      <c r="AP88" s="47"/>
    </row>
    <row r="89" spans="1:42">
      <c r="A89" s="257"/>
      <c r="B89" s="518"/>
      <c r="C89" s="518"/>
      <c r="D89" s="518"/>
      <c r="E89" s="518"/>
      <c r="F89" s="518"/>
      <c r="G89" s="518"/>
      <c r="H89" s="518"/>
      <c r="I89" s="518"/>
      <c r="J89" s="518"/>
      <c r="K89" s="519"/>
      <c r="L89" s="128"/>
      <c r="M89" s="128"/>
      <c r="N89" s="128"/>
      <c r="O89" s="128"/>
      <c r="P89" s="128"/>
      <c r="Q89" s="128"/>
      <c r="R89" s="128"/>
      <c r="S89" s="128"/>
      <c r="V89" s="125"/>
      <c r="W89" s="123"/>
      <c r="Y89" s="123"/>
      <c r="AB89" s="153"/>
      <c r="AC89" s="153"/>
      <c r="AD89" s="123"/>
      <c r="AF89" s="153"/>
      <c r="AI89" s="153"/>
      <c r="AJ89" s="153"/>
      <c r="AK89" s="125"/>
      <c r="AL89" s="154"/>
      <c r="AM89" s="153"/>
      <c r="AN89" s="131"/>
      <c r="AO89" s="47"/>
      <c r="AP89" s="47"/>
    </row>
    <row r="90" spans="1:42">
      <c r="A90" s="156"/>
      <c r="B90" s="156"/>
      <c r="C90" s="156"/>
      <c r="D90" s="156"/>
      <c r="E90" s="156"/>
      <c r="F90" s="156"/>
      <c r="G90" s="156"/>
      <c r="H90" s="156"/>
      <c r="I90" s="156"/>
      <c r="J90" s="156"/>
      <c r="K90" s="156"/>
      <c r="L90" s="128"/>
      <c r="M90" s="128"/>
      <c r="N90" s="128"/>
      <c r="O90" s="128"/>
      <c r="P90" s="128"/>
      <c r="Q90" s="128"/>
      <c r="R90" s="128"/>
      <c r="S90" s="128"/>
      <c r="V90" s="125"/>
      <c r="W90" s="123"/>
      <c r="Y90" s="123"/>
      <c r="AB90" s="153"/>
      <c r="AC90" s="153"/>
      <c r="AD90" s="123"/>
      <c r="AF90" s="153"/>
      <c r="AI90" s="153"/>
      <c r="AJ90" s="153"/>
      <c r="AK90" s="125"/>
      <c r="AL90" s="154"/>
      <c r="AM90" s="153"/>
      <c r="AN90" s="131"/>
      <c r="AO90" s="47"/>
      <c r="AP90" s="47"/>
    </row>
    <row r="91" spans="1:42">
      <c r="A91" s="156"/>
      <c r="B91" s="156"/>
      <c r="C91" s="156"/>
      <c r="D91" s="156"/>
      <c r="E91" s="156"/>
      <c r="F91" s="156"/>
      <c r="G91" s="156"/>
      <c r="H91" s="156"/>
      <c r="I91" s="156"/>
      <c r="J91" s="156"/>
      <c r="K91" s="156"/>
      <c r="L91" s="128"/>
      <c r="M91" s="128"/>
      <c r="N91" s="128"/>
      <c r="O91" s="128"/>
      <c r="P91" s="128"/>
      <c r="Q91" s="128"/>
      <c r="R91" s="128"/>
      <c r="S91" s="128"/>
      <c r="V91" s="125"/>
      <c r="W91" s="123"/>
      <c r="Y91" s="123"/>
      <c r="AB91" s="153"/>
      <c r="AC91" s="153"/>
      <c r="AD91" s="123"/>
      <c r="AF91" s="153"/>
      <c r="AI91" s="153"/>
      <c r="AJ91" s="153"/>
      <c r="AK91" s="125"/>
      <c r="AL91" s="154"/>
      <c r="AM91" s="153"/>
      <c r="AN91" s="131"/>
      <c r="AO91" s="47"/>
      <c r="AP91" s="47"/>
    </row>
    <row r="92" spans="1:42">
      <c r="A92" s="269"/>
      <c r="B92" s="440"/>
      <c r="C92" s="440"/>
      <c r="D92" s="440"/>
      <c r="E92" s="440"/>
      <c r="F92" s="440"/>
      <c r="G92" s="237"/>
      <c r="H92" s="156"/>
      <c r="I92" s="156"/>
      <c r="J92" s="156"/>
      <c r="K92" s="156"/>
      <c r="L92" s="128"/>
      <c r="M92" s="128"/>
      <c r="N92" s="128"/>
      <c r="O92" s="128"/>
      <c r="P92" s="128"/>
      <c r="Q92" s="128"/>
      <c r="R92" s="128"/>
      <c r="S92" s="128"/>
      <c r="V92" s="125"/>
      <c r="W92" s="123"/>
      <c r="Y92" s="123"/>
      <c r="AB92" s="153"/>
      <c r="AC92" s="153"/>
      <c r="AD92" s="123"/>
      <c r="AF92" s="153"/>
      <c r="AI92" s="153"/>
      <c r="AJ92" s="153"/>
      <c r="AK92" s="125"/>
      <c r="AL92" s="154"/>
      <c r="AM92" s="153"/>
      <c r="AN92" s="131"/>
      <c r="AO92" s="47"/>
      <c r="AP92" s="47"/>
    </row>
    <row r="93" spans="1:42">
      <c r="A93" s="238"/>
      <c r="B93" s="441"/>
      <c r="C93" s="441"/>
      <c r="D93" s="441"/>
      <c r="E93" s="441"/>
      <c r="F93" s="441"/>
      <c r="G93" s="239"/>
      <c r="H93" s="156"/>
      <c r="I93" s="156"/>
      <c r="J93" s="156"/>
      <c r="K93" s="156"/>
      <c r="L93" s="128"/>
      <c r="M93" s="128"/>
      <c r="N93" s="128"/>
      <c r="O93" s="128"/>
      <c r="P93" s="128"/>
      <c r="Q93" s="128"/>
      <c r="R93" s="128"/>
      <c r="S93" s="128"/>
      <c r="V93" s="125"/>
      <c r="W93" s="123"/>
      <c r="Y93" s="123"/>
      <c r="AB93" s="153"/>
      <c r="AC93" s="153"/>
      <c r="AD93" s="123"/>
      <c r="AF93" s="153"/>
      <c r="AI93" s="153"/>
      <c r="AJ93" s="153"/>
      <c r="AK93" s="125"/>
      <c r="AL93" s="154"/>
      <c r="AM93" s="153"/>
      <c r="AN93" s="131"/>
      <c r="AO93" s="47"/>
      <c r="AP93" s="47"/>
    </row>
    <row r="94" spans="1:42">
      <c r="A94" s="238"/>
      <c r="B94" s="442"/>
      <c r="C94" s="442"/>
      <c r="D94" s="442"/>
      <c r="E94" s="442"/>
      <c r="F94" s="442"/>
      <c r="G94" s="240"/>
      <c r="H94" s="156"/>
      <c r="I94" s="156"/>
      <c r="J94" s="156"/>
      <c r="K94" s="156"/>
      <c r="L94" s="128"/>
      <c r="M94" s="128"/>
      <c r="N94" s="128"/>
      <c r="O94" s="128"/>
      <c r="P94" s="128"/>
      <c r="Q94" s="128"/>
      <c r="R94" s="128"/>
      <c r="S94" s="128"/>
      <c r="V94" s="125"/>
      <c r="W94" s="123"/>
      <c r="Y94" s="123"/>
      <c r="AB94" s="153"/>
      <c r="AC94" s="153"/>
      <c r="AD94" s="123"/>
      <c r="AF94" s="153"/>
      <c r="AI94" s="153"/>
      <c r="AJ94" s="153"/>
      <c r="AK94" s="125"/>
      <c r="AL94" s="154"/>
      <c r="AM94" s="153"/>
      <c r="AN94" s="131"/>
      <c r="AO94" s="47"/>
      <c r="AP94" s="47"/>
    </row>
    <row r="95" spans="1:42">
      <c r="A95" s="238"/>
      <c r="B95" s="520"/>
      <c r="C95" s="520"/>
      <c r="D95" s="520"/>
      <c r="E95" s="520"/>
      <c r="F95" s="520"/>
      <c r="G95" s="521"/>
      <c r="H95" s="156"/>
      <c r="I95" s="156"/>
      <c r="J95" s="156"/>
      <c r="K95" s="156"/>
      <c r="L95" s="128"/>
      <c r="M95" s="128"/>
      <c r="N95" s="128"/>
      <c r="O95" s="128"/>
      <c r="P95" s="128"/>
      <c r="Q95" s="128"/>
      <c r="R95" s="128"/>
      <c r="S95" s="128"/>
      <c r="V95" s="125"/>
      <c r="W95" s="123"/>
      <c r="Y95" s="123"/>
      <c r="AB95" s="153"/>
      <c r="AC95" s="153"/>
      <c r="AD95" s="123"/>
      <c r="AF95" s="153"/>
      <c r="AI95" s="153"/>
      <c r="AJ95" s="153"/>
      <c r="AK95" s="125"/>
      <c r="AL95" s="154"/>
      <c r="AM95" s="153"/>
      <c r="AN95" s="131"/>
      <c r="AO95" s="47"/>
      <c r="AP95" s="47"/>
    </row>
    <row r="96" spans="1:42">
      <c r="A96" s="238"/>
      <c r="B96" s="244"/>
      <c r="C96" s="244"/>
      <c r="D96" s="244"/>
      <c r="E96" s="244"/>
      <c r="F96" s="244"/>
      <c r="G96" s="245"/>
      <c r="H96" s="156"/>
      <c r="I96" s="156"/>
      <c r="J96" s="156"/>
      <c r="K96" s="156"/>
      <c r="L96" s="128"/>
      <c r="M96" s="128"/>
      <c r="N96" s="128"/>
      <c r="O96" s="128"/>
      <c r="P96" s="128"/>
      <c r="Q96" s="128"/>
      <c r="R96" s="128"/>
      <c r="S96" s="128"/>
      <c r="V96" s="125"/>
      <c r="W96" s="123"/>
      <c r="Y96" s="123"/>
      <c r="AB96" s="153"/>
      <c r="AC96" s="153"/>
      <c r="AD96" s="123"/>
      <c r="AF96" s="153"/>
      <c r="AI96" s="153"/>
      <c r="AJ96" s="153"/>
      <c r="AK96" s="125"/>
      <c r="AL96" s="154"/>
      <c r="AM96" s="153"/>
      <c r="AN96" s="131"/>
      <c r="AO96" s="47"/>
      <c r="AP96" s="47"/>
    </row>
    <row r="97" spans="1:42">
      <c r="A97" s="238"/>
      <c r="B97" s="522"/>
      <c r="C97" s="522"/>
      <c r="D97" s="522"/>
      <c r="E97" s="522"/>
      <c r="F97" s="522"/>
      <c r="G97" s="523"/>
      <c r="H97" s="156"/>
      <c r="I97" s="156"/>
      <c r="J97" s="156"/>
      <c r="K97" s="156"/>
      <c r="L97" s="128"/>
      <c r="M97" s="128"/>
      <c r="N97" s="128"/>
      <c r="O97" s="128"/>
      <c r="P97" s="128"/>
      <c r="Q97" s="128"/>
      <c r="R97" s="128"/>
      <c r="S97" s="128"/>
      <c r="V97" s="125"/>
      <c r="W97" s="123"/>
      <c r="Y97" s="123"/>
      <c r="AB97" s="153"/>
      <c r="AC97" s="153"/>
      <c r="AD97" s="123"/>
      <c r="AF97" s="153"/>
      <c r="AI97" s="153"/>
      <c r="AJ97" s="153"/>
      <c r="AK97" s="125"/>
      <c r="AL97" s="154"/>
      <c r="AM97" s="153"/>
      <c r="AN97" s="131"/>
      <c r="AO97" s="47"/>
      <c r="AP97" s="47"/>
    </row>
    <row r="98" spans="1:42">
      <c r="A98" s="238"/>
      <c r="B98" s="441"/>
      <c r="C98" s="441"/>
      <c r="D98" s="441"/>
      <c r="E98" s="441"/>
      <c r="F98" s="441"/>
      <c r="G98" s="239"/>
      <c r="H98" s="156"/>
      <c r="I98" s="156"/>
      <c r="J98" s="156"/>
      <c r="K98" s="156"/>
      <c r="L98" s="128"/>
      <c r="M98" s="128"/>
      <c r="N98" s="128"/>
      <c r="O98" s="128"/>
      <c r="P98" s="128"/>
      <c r="Q98" s="128"/>
      <c r="R98" s="128"/>
      <c r="S98" s="128"/>
      <c r="V98" s="125"/>
      <c r="W98" s="123"/>
      <c r="Y98" s="123"/>
      <c r="AB98" s="153"/>
      <c r="AC98" s="153"/>
      <c r="AD98" s="123"/>
      <c r="AF98" s="153"/>
      <c r="AI98" s="153"/>
      <c r="AJ98" s="153"/>
      <c r="AK98" s="125"/>
      <c r="AL98" s="154"/>
      <c r="AM98" s="153"/>
      <c r="AN98" s="131"/>
      <c r="AO98" s="47"/>
      <c r="AP98" s="47"/>
    </row>
    <row r="99" spans="1:42">
      <c r="A99" s="238"/>
      <c r="B99" s="442"/>
      <c r="C99" s="442"/>
      <c r="D99" s="442"/>
      <c r="E99" s="442"/>
      <c r="F99" s="442"/>
      <c r="G99" s="240"/>
      <c r="H99" s="156"/>
      <c r="I99" s="156"/>
      <c r="J99" s="156"/>
      <c r="K99" s="156"/>
      <c r="L99" s="128"/>
      <c r="M99" s="128"/>
      <c r="N99" s="128"/>
      <c r="O99" s="128"/>
      <c r="P99" s="128"/>
      <c r="Q99" s="128"/>
      <c r="R99" s="128"/>
      <c r="S99" s="128"/>
      <c r="V99" s="125"/>
      <c r="W99" s="123"/>
      <c r="Y99" s="123"/>
      <c r="AB99" s="153"/>
      <c r="AC99" s="153"/>
      <c r="AD99" s="123"/>
      <c r="AF99" s="153"/>
      <c r="AI99" s="153"/>
      <c r="AJ99" s="153"/>
      <c r="AK99" s="125"/>
      <c r="AL99" s="154"/>
      <c r="AM99" s="153"/>
      <c r="AN99" s="131"/>
      <c r="AO99" s="47"/>
      <c r="AP99" s="47"/>
    </row>
    <row r="100" spans="1:42">
      <c r="A100" s="238"/>
      <c r="B100" s="520"/>
      <c r="C100" s="520"/>
      <c r="D100" s="520"/>
      <c r="E100" s="520"/>
      <c r="F100" s="520"/>
      <c r="G100" s="521"/>
      <c r="H100" s="156"/>
      <c r="I100" s="156"/>
      <c r="J100" s="156"/>
      <c r="K100" s="156"/>
      <c r="L100" s="128"/>
      <c r="M100" s="128"/>
      <c r="N100" s="128"/>
      <c r="O100" s="128"/>
      <c r="P100" s="128"/>
      <c r="Q100" s="128"/>
      <c r="R100" s="128"/>
      <c r="S100" s="128"/>
      <c r="V100" s="125"/>
      <c r="W100" s="123"/>
      <c r="Y100" s="123"/>
      <c r="AB100" s="153"/>
      <c r="AC100" s="153"/>
      <c r="AD100" s="123"/>
      <c r="AF100" s="153"/>
      <c r="AI100" s="153"/>
      <c r="AJ100" s="153"/>
      <c r="AK100" s="125"/>
      <c r="AL100" s="154"/>
      <c r="AM100" s="153"/>
      <c r="AN100" s="131"/>
      <c r="AO100" s="47"/>
      <c r="AP100" s="47"/>
    </row>
    <row r="101" spans="1:42">
      <c r="A101" s="238"/>
      <c r="B101" s="244"/>
      <c r="C101" s="244"/>
      <c r="D101" s="244"/>
      <c r="E101" s="244"/>
      <c r="F101" s="244"/>
      <c r="G101" s="245"/>
      <c r="H101" s="156"/>
      <c r="I101" s="156"/>
      <c r="J101" s="156"/>
      <c r="K101" s="156"/>
      <c r="L101" s="128"/>
      <c r="M101" s="128"/>
      <c r="N101" s="128"/>
      <c r="O101" s="128"/>
      <c r="P101" s="128"/>
      <c r="Q101" s="128"/>
      <c r="R101" s="128"/>
      <c r="S101" s="128"/>
      <c r="V101" s="125"/>
      <c r="W101" s="123"/>
      <c r="Y101" s="123"/>
      <c r="AB101" s="153"/>
      <c r="AC101" s="153"/>
      <c r="AD101" s="123"/>
      <c r="AF101" s="153"/>
      <c r="AI101" s="153"/>
      <c r="AJ101" s="153"/>
      <c r="AK101" s="125"/>
      <c r="AL101" s="154"/>
      <c r="AM101" s="153"/>
      <c r="AN101" s="131"/>
      <c r="AO101" s="47"/>
      <c r="AP101" s="47"/>
    </row>
    <row r="102" spans="1:42">
      <c r="A102" s="238"/>
      <c r="B102" s="522"/>
      <c r="C102" s="522"/>
      <c r="D102" s="522"/>
      <c r="E102" s="522"/>
      <c r="F102" s="522"/>
      <c r="G102" s="523"/>
      <c r="H102" s="156"/>
      <c r="I102" s="156"/>
      <c r="J102" s="156"/>
      <c r="K102" s="156"/>
      <c r="L102" s="128"/>
      <c r="M102" s="128"/>
      <c r="N102" s="128"/>
      <c r="O102" s="128"/>
      <c r="P102" s="128"/>
      <c r="Q102" s="128"/>
      <c r="R102" s="128"/>
      <c r="S102" s="128"/>
      <c r="V102" s="125"/>
      <c r="W102" s="123"/>
      <c r="Y102" s="123"/>
      <c r="AB102" s="153"/>
      <c r="AC102" s="153"/>
      <c r="AD102" s="123"/>
      <c r="AF102" s="153"/>
      <c r="AI102" s="153"/>
      <c r="AJ102" s="153"/>
      <c r="AK102" s="125"/>
      <c r="AL102" s="154"/>
      <c r="AM102" s="153"/>
      <c r="AN102" s="131"/>
      <c r="AO102" s="47"/>
      <c r="AP102" s="47"/>
    </row>
    <row r="103" spans="1:42">
      <c r="A103" s="238"/>
      <c r="B103" s="438"/>
      <c r="C103" s="438"/>
      <c r="D103" s="438"/>
      <c r="E103" s="438"/>
      <c r="F103" s="438"/>
      <c r="G103" s="439"/>
      <c r="H103" s="156"/>
      <c r="I103" s="156"/>
      <c r="J103" s="156"/>
      <c r="K103" s="156"/>
      <c r="L103" s="128"/>
      <c r="M103" s="128"/>
      <c r="N103" s="128"/>
      <c r="O103" s="128"/>
      <c r="P103" s="128"/>
      <c r="Q103" s="128"/>
      <c r="R103" s="128"/>
      <c r="S103" s="128"/>
      <c r="V103" s="125"/>
      <c r="W103" s="123"/>
      <c r="Y103" s="123"/>
      <c r="AB103" s="153"/>
      <c r="AC103" s="153"/>
      <c r="AD103" s="123"/>
      <c r="AF103" s="153"/>
      <c r="AI103" s="153"/>
      <c r="AJ103" s="153"/>
      <c r="AK103" s="125"/>
      <c r="AL103" s="154"/>
      <c r="AM103" s="153"/>
      <c r="AN103" s="131"/>
      <c r="AO103" s="47"/>
      <c r="AP103" s="47"/>
    </row>
    <row r="104" spans="1:42">
      <c r="A104" s="159"/>
      <c r="B104" s="516"/>
      <c r="C104" s="516"/>
      <c r="D104" s="516"/>
      <c r="E104" s="516"/>
      <c r="F104" s="516"/>
      <c r="G104" s="517"/>
      <c r="H104" s="156"/>
      <c r="I104" s="156"/>
      <c r="J104" s="156"/>
      <c r="K104" s="156"/>
      <c r="L104" s="128"/>
      <c r="M104" s="128"/>
      <c r="N104" s="128"/>
      <c r="O104" s="128"/>
      <c r="P104" s="128"/>
      <c r="Q104" s="128"/>
      <c r="R104" s="128"/>
      <c r="S104" s="128"/>
      <c r="V104" s="125"/>
      <c r="W104" s="123"/>
      <c r="Y104" s="123"/>
      <c r="AB104" s="153"/>
      <c r="AC104" s="153"/>
      <c r="AD104" s="123"/>
      <c r="AF104" s="153"/>
      <c r="AI104" s="153"/>
      <c r="AJ104" s="153"/>
      <c r="AK104" s="125"/>
      <c r="AL104" s="154"/>
      <c r="AM104" s="153"/>
      <c r="AN104" s="131"/>
      <c r="AO104" s="47"/>
      <c r="AP104" s="47"/>
    </row>
    <row r="105" spans="1:42">
      <c r="A105" s="238"/>
      <c r="B105" s="438"/>
      <c r="C105" s="438"/>
      <c r="D105" s="438"/>
      <c r="E105" s="438"/>
      <c r="F105" s="438"/>
      <c r="G105" s="439"/>
      <c r="H105" s="156"/>
      <c r="I105" s="156"/>
      <c r="J105" s="156"/>
      <c r="K105" s="156"/>
      <c r="L105" s="128"/>
      <c r="M105" s="128"/>
      <c r="N105" s="128"/>
      <c r="O105" s="128"/>
      <c r="P105" s="128"/>
      <c r="Q105" s="128"/>
      <c r="R105" s="128"/>
      <c r="S105" s="128"/>
      <c r="V105" s="125"/>
      <c r="W105" s="123"/>
      <c r="Y105" s="123"/>
      <c r="AB105" s="153"/>
      <c r="AC105" s="153"/>
      <c r="AD105" s="123"/>
      <c r="AF105" s="153"/>
      <c r="AI105" s="153"/>
      <c r="AJ105" s="153"/>
      <c r="AK105" s="125"/>
      <c r="AL105" s="154"/>
      <c r="AM105" s="153"/>
      <c r="AN105" s="131"/>
      <c r="AO105" s="47"/>
      <c r="AP105" s="47"/>
    </row>
    <row r="106" spans="1:42">
      <c r="A106" s="238"/>
      <c r="B106" s="444"/>
      <c r="C106" s="444"/>
      <c r="D106" s="444"/>
      <c r="E106" s="444"/>
      <c r="F106" s="444"/>
      <c r="G106" s="251"/>
      <c r="H106" s="156"/>
      <c r="I106" s="156"/>
      <c r="J106" s="156"/>
      <c r="K106" s="156"/>
      <c r="L106" s="128"/>
      <c r="M106" s="128"/>
      <c r="N106" s="128"/>
      <c r="O106" s="128"/>
      <c r="P106" s="128"/>
      <c r="Q106" s="128"/>
      <c r="R106" s="128"/>
      <c r="S106" s="128"/>
      <c r="V106" s="125"/>
      <c r="W106" s="123"/>
      <c r="Y106" s="123"/>
      <c r="AB106" s="153"/>
      <c r="AC106" s="153"/>
      <c r="AD106" s="123"/>
      <c r="AF106" s="153"/>
      <c r="AI106" s="153"/>
      <c r="AJ106" s="153"/>
      <c r="AK106" s="125"/>
      <c r="AL106" s="154"/>
      <c r="AM106" s="153"/>
      <c r="AN106" s="131"/>
      <c r="AO106" s="47"/>
      <c r="AP106" s="47"/>
    </row>
    <row r="107" spans="1:42">
      <c r="A107" s="238"/>
      <c r="B107" s="445"/>
      <c r="C107" s="445"/>
      <c r="D107" s="445"/>
      <c r="E107" s="445"/>
      <c r="F107" s="445"/>
      <c r="G107" s="252"/>
      <c r="H107" s="156"/>
      <c r="I107" s="156"/>
      <c r="J107" s="156"/>
      <c r="K107" s="156"/>
      <c r="L107" s="128"/>
      <c r="M107" s="128"/>
      <c r="N107" s="128"/>
      <c r="O107" s="128"/>
      <c r="P107" s="128"/>
      <c r="Q107" s="128"/>
      <c r="R107" s="128"/>
      <c r="S107" s="128"/>
      <c r="V107" s="125"/>
      <c r="W107" s="123"/>
      <c r="Y107" s="123"/>
      <c r="AB107" s="153"/>
      <c r="AC107" s="153"/>
      <c r="AD107" s="123"/>
      <c r="AF107" s="153"/>
      <c r="AI107" s="153"/>
      <c r="AJ107" s="153"/>
      <c r="AK107" s="125"/>
      <c r="AL107" s="154"/>
      <c r="AM107" s="153"/>
      <c r="AN107" s="131"/>
      <c r="AO107" s="47"/>
      <c r="AP107" s="47"/>
    </row>
    <row r="108" spans="1:42">
      <c r="A108" s="253"/>
      <c r="B108" s="436"/>
      <c r="C108" s="436"/>
      <c r="D108" s="436"/>
      <c r="E108" s="436"/>
      <c r="F108" s="436"/>
      <c r="G108" s="437"/>
      <c r="H108" s="156"/>
      <c r="I108" s="156"/>
      <c r="J108" s="156"/>
      <c r="K108" s="156"/>
      <c r="L108" s="128"/>
      <c r="M108" s="128"/>
      <c r="N108" s="128"/>
      <c r="O108" s="128"/>
      <c r="P108" s="128"/>
      <c r="Q108" s="128"/>
      <c r="R108" s="128"/>
      <c r="S108" s="128"/>
      <c r="V108" s="125"/>
      <c r="W108" s="123"/>
      <c r="Y108" s="123"/>
      <c r="AB108" s="153"/>
      <c r="AC108" s="153"/>
      <c r="AD108" s="123"/>
      <c r="AF108" s="153"/>
      <c r="AI108" s="153"/>
      <c r="AJ108" s="153"/>
      <c r="AK108" s="125"/>
      <c r="AL108" s="154"/>
      <c r="AM108" s="153"/>
      <c r="AN108" s="131"/>
      <c r="AO108" s="47"/>
      <c r="AP108" s="47"/>
    </row>
    <row r="109" spans="1:42">
      <c r="A109" s="253"/>
      <c r="B109" s="436"/>
      <c r="C109" s="436"/>
      <c r="D109" s="436"/>
      <c r="E109" s="436"/>
      <c r="F109" s="436"/>
      <c r="G109" s="437"/>
      <c r="H109" s="156"/>
      <c r="I109" s="156"/>
      <c r="J109" s="156"/>
      <c r="K109" s="156"/>
      <c r="L109" s="128"/>
      <c r="M109" s="128"/>
      <c r="N109" s="128"/>
      <c r="O109" s="128"/>
      <c r="P109" s="128"/>
      <c r="Q109" s="128"/>
      <c r="R109" s="128"/>
      <c r="S109" s="128"/>
      <c r="V109" s="125"/>
      <c r="W109" s="123"/>
      <c r="Y109" s="123"/>
      <c r="AB109" s="153"/>
      <c r="AC109" s="153"/>
      <c r="AD109" s="123"/>
      <c r="AF109" s="153"/>
      <c r="AI109" s="153"/>
      <c r="AJ109" s="153"/>
      <c r="AK109" s="125"/>
      <c r="AL109" s="154"/>
      <c r="AM109" s="153"/>
      <c r="AN109" s="131"/>
      <c r="AO109" s="47"/>
      <c r="AP109" s="47"/>
    </row>
    <row r="110" spans="1:42">
      <c r="A110" s="238"/>
      <c r="B110" s="255"/>
      <c r="C110" s="255"/>
      <c r="D110" s="255"/>
      <c r="E110" s="255"/>
      <c r="F110" s="255"/>
      <c r="G110" s="256"/>
      <c r="H110" s="156"/>
      <c r="I110" s="156"/>
      <c r="J110" s="156"/>
      <c r="K110" s="156"/>
      <c r="L110" s="128"/>
      <c r="M110" s="128"/>
      <c r="N110" s="128"/>
      <c r="O110" s="128"/>
      <c r="P110" s="128"/>
      <c r="Q110" s="128"/>
      <c r="R110" s="128"/>
      <c r="S110" s="128"/>
      <c r="V110" s="125"/>
      <c r="W110" s="123"/>
      <c r="Y110" s="123"/>
      <c r="AB110" s="153"/>
      <c r="AC110" s="153"/>
      <c r="AD110" s="123"/>
      <c r="AF110" s="153"/>
      <c r="AI110" s="153"/>
      <c r="AJ110" s="153"/>
      <c r="AK110" s="125"/>
      <c r="AL110" s="154"/>
      <c r="AM110" s="153"/>
      <c r="AN110" s="131"/>
      <c r="AO110" s="47"/>
      <c r="AP110" s="47"/>
    </row>
    <row r="111" spans="1:42">
      <c r="A111" s="257"/>
      <c r="B111" s="518"/>
      <c r="C111" s="518"/>
      <c r="D111" s="518"/>
      <c r="E111" s="518"/>
      <c r="F111" s="518"/>
      <c r="G111" s="519"/>
      <c r="H111" s="156"/>
      <c r="I111" s="156"/>
      <c r="J111" s="156"/>
      <c r="K111" s="156"/>
      <c r="L111" s="128"/>
      <c r="M111" s="128"/>
      <c r="N111" s="128"/>
      <c r="O111" s="128"/>
      <c r="P111" s="128"/>
      <c r="Q111" s="128"/>
      <c r="R111" s="128"/>
      <c r="S111" s="128"/>
      <c r="V111" s="125"/>
      <c r="W111" s="123"/>
      <c r="Y111" s="123"/>
      <c r="AB111" s="153"/>
      <c r="AC111" s="153"/>
      <c r="AD111" s="123"/>
      <c r="AF111" s="153"/>
      <c r="AI111" s="153"/>
      <c r="AJ111" s="153"/>
      <c r="AK111" s="125"/>
      <c r="AL111" s="154"/>
      <c r="AM111" s="153"/>
      <c r="AN111" s="131"/>
      <c r="AO111" s="47"/>
      <c r="AP111" s="47"/>
    </row>
    <row r="112" spans="1:42">
      <c r="A112" s="156"/>
      <c r="B112" s="156"/>
      <c r="C112" s="156"/>
      <c r="D112" s="156"/>
      <c r="E112" s="156"/>
      <c r="F112" s="156"/>
      <c r="G112" s="156"/>
      <c r="H112" s="156"/>
      <c r="I112" s="156"/>
      <c r="J112" s="156"/>
      <c r="K112" s="156"/>
      <c r="L112" s="128"/>
      <c r="M112" s="128"/>
      <c r="N112" s="128"/>
      <c r="O112" s="128"/>
      <c r="P112" s="128"/>
      <c r="Q112" s="128"/>
      <c r="R112" s="128"/>
      <c r="S112" s="128"/>
      <c r="V112" s="125"/>
      <c r="W112" s="123"/>
      <c r="Y112" s="123"/>
      <c r="AB112" s="153"/>
      <c r="AC112" s="153"/>
      <c r="AD112" s="123"/>
      <c r="AF112" s="153"/>
      <c r="AI112" s="153"/>
      <c r="AJ112" s="153"/>
      <c r="AK112" s="125"/>
      <c r="AL112" s="154"/>
      <c r="AM112" s="153"/>
      <c r="AN112" s="131"/>
      <c r="AO112" s="47"/>
      <c r="AP112" s="47"/>
    </row>
    <row r="113" spans="1:42">
      <c r="A113" s="156"/>
      <c r="B113" s="156"/>
      <c r="C113" s="156"/>
      <c r="D113" s="156"/>
      <c r="E113" s="156"/>
      <c r="F113" s="156"/>
      <c r="G113" s="156"/>
      <c r="H113" s="156"/>
      <c r="I113" s="156"/>
      <c r="J113" s="156"/>
      <c r="K113" s="156"/>
      <c r="L113" s="128"/>
      <c r="M113" s="128"/>
      <c r="N113" s="128"/>
      <c r="O113" s="128"/>
      <c r="P113" s="128"/>
      <c r="Q113" s="128"/>
      <c r="R113" s="128"/>
      <c r="S113" s="128"/>
      <c r="V113" s="125"/>
      <c r="W113" s="123"/>
      <c r="Y113" s="123"/>
      <c r="AB113" s="153"/>
      <c r="AC113" s="153"/>
      <c r="AD113" s="123"/>
      <c r="AF113" s="153"/>
      <c r="AI113" s="153"/>
      <c r="AJ113" s="153"/>
      <c r="AK113" s="125"/>
      <c r="AL113" s="154"/>
      <c r="AM113" s="153"/>
      <c r="AN113" s="131"/>
      <c r="AO113" s="47"/>
      <c r="AP113" s="47"/>
    </row>
    <row r="114" spans="1:42">
      <c r="A114" s="270"/>
      <c r="B114" s="440"/>
      <c r="C114" s="440"/>
      <c r="D114" s="440"/>
      <c r="E114" s="440"/>
      <c r="F114" s="440"/>
      <c r="G114" s="237"/>
      <c r="H114" s="156"/>
      <c r="I114" s="156"/>
      <c r="J114" s="156"/>
      <c r="K114" s="156"/>
      <c r="L114" s="128"/>
      <c r="M114" s="128"/>
      <c r="N114" s="128"/>
      <c r="O114" s="128"/>
      <c r="P114" s="128"/>
      <c r="Q114" s="128"/>
      <c r="R114" s="128"/>
      <c r="S114" s="128"/>
      <c r="V114" s="125"/>
      <c r="W114" s="123"/>
      <c r="Y114" s="123"/>
      <c r="AB114" s="153"/>
      <c r="AC114" s="153"/>
      <c r="AD114" s="123"/>
      <c r="AF114" s="153"/>
      <c r="AI114" s="153"/>
      <c r="AJ114" s="153"/>
      <c r="AK114" s="125"/>
      <c r="AL114" s="154"/>
      <c r="AM114" s="153"/>
      <c r="AN114" s="131"/>
      <c r="AO114" s="47"/>
      <c r="AP114" s="47"/>
    </row>
    <row r="115" spans="1:42">
      <c r="A115" s="238"/>
      <c r="B115" s="441"/>
      <c r="C115" s="441"/>
      <c r="D115" s="441"/>
      <c r="E115" s="441"/>
      <c r="F115" s="441"/>
      <c r="G115" s="239"/>
      <c r="H115" s="156"/>
      <c r="I115" s="156"/>
      <c r="J115" s="156"/>
      <c r="K115" s="156"/>
      <c r="L115" s="128"/>
      <c r="M115" s="128"/>
      <c r="N115" s="128"/>
      <c r="O115" s="128"/>
      <c r="P115" s="128"/>
      <c r="Q115" s="128"/>
      <c r="R115" s="128"/>
      <c r="S115" s="128"/>
      <c r="V115" s="125"/>
      <c r="W115" s="123"/>
      <c r="Y115" s="123"/>
      <c r="AB115" s="153"/>
      <c r="AC115" s="153"/>
      <c r="AD115" s="123"/>
      <c r="AF115" s="153"/>
      <c r="AI115" s="153"/>
      <c r="AJ115" s="153"/>
      <c r="AK115" s="125"/>
      <c r="AL115" s="154"/>
      <c r="AM115" s="153"/>
      <c r="AN115" s="131"/>
      <c r="AO115" s="47"/>
      <c r="AP115" s="47"/>
    </row>
    <row r="116" spans="1:42">
      <c r="A116" s="238"/>
      <c r="B116" s="442"/>
      <c r="C116" s="442"/>
      <c r="D116" s="442"/>
      <c r="E116" s="442"/>
      <c r="F116" s="442"/>
      <c r="G116" s="240"/>
      <c r="H116" s="156"/>
      <c r="I116" s="156"/>
      <c r="J116" s="156"/>
      <c r="K116" s="156"/>
      <c r="L116" s="128"/>
      <c r="M116" s="128"/>
      <c r="N116" s="128"/>
      <c r="O116" s="128"/>
      <c r="P116" s="128"/>
      <c r="Q116" s="128"/>
      <c r="R116" s="128"/>
      <c r="S116" s="128"/>
      <c r="V116" s="125"/>
      <c r="W116" s="123"/>
      <c r="Y116" s="123"/>
      <c r="AB116" s="153"/>
      <c r="AC116" s="153"/>
      <c r="AD116" s="123"/>
      <c r="AF116" s="153"/>
      <c r="AI116" s="153"/>
      <c r="AJ116" s="153"/>
      <c r="AK116" s="125"/>
      <c r="AL116" s="154"/>
      <c r="AM116" s="153"/>
      <c r="AN116" s="131"/>
      <c r="AO116" s="47"/>
      <c r="AP116" s="47"/>
    </row>
    <row r="117" spans="1:42">
      <c r="A117" s="238"/>
      <c r="B117" s="520"/>
      <c r="C117" s="520"/>
      <c r="D117" s="520"/>
      <c r="E117" s="520"/>
      <c r="F117" s="520"/>
      <c r="G117" s="521"/>
      <c r="H117" s="156"/>
      <c r="I117" s="156"/>
      <c r="J117" s="156"/>
      <c r="K117" s="156"/>
      <c r="L117" s="128"/>
      <c r="M117" s="128"/>
      <c r="N117" s="128"/>
      <c r="O117" s="128"/>
      <c r="P117" s="128"/>
      <c r="Q117" s="128"/>
      <c r="R117" s="128"/>
      <c r="S117" s="128"/>
      <c r="V117" s="125"/>
      <c r="W117" s="123"/>
      <c r="Y117" s="123"/>
      <c r="AB117" s="153"/>
      <c r="AC117" s="153"/>
      <c r="AD117" s="123"/>
      <c r="AF117" s="153"/>
      <c r="AI117" s="153"/>
      <c r="AJ117" s="153"/>
      <c r="AK117" s="125"/>
      <c r="AL117" s="154"/>
      <c r="AM117" s="153"/>
      <c r="AN117" s="131"/>
      <c r="AO117" s="47"/>
      <c r="AP117" s="47"/>
    </row>
    <row r="118" spans="1:42">
      <c r="A118" s="238"/>
      <c r="B118" s="244"/>
      <c r="C118" s="244"/>
      <c r="D118" s="244"/>
      <c r="E118" s="244"/>
      <c r="F118" s="244"/>
      <c r="G118" s="245"/>
      <c r="H118" s="156"/>
      <c r="I118" s="156"/>
      <c r="J118" s="156"/>
      <c r="K118" s="156"/>
      <c r="L118" s="128"/>
      <c r="M118" s="128"/>
      <c r="N118" s="128"/>
      <c r="O118" s="128"/>
      <c r="P118" s="128"/>
      <c r="Q118" s="128"/>
      <c r="R118" s="128"/>
      <c r="S118" s="128"/>
      <c r="V118" s="125"/>
      <c r="W118" s="123"/>
      <c r="Y118" s="123"/>
      <c r="AB118" s="153"/>
      <c r="AC118" s="153"/>
      <c r="AD118" s="123"/>
      <c r="AF118" s="153"/>
      <c r="AI118" s="153"/>
      <c r="AJ118" s="153"/>
      <c r="AK118" s="125"/>
      <c r="AL118" s="154"/>
      <c r="AM118" s="153"/>
      <c r="AN118" s="131"/>
      <c r="AO118" s="47"/>
      <c r="AP118" s="47"/>
    </row>
    <row r="119" spans="1:42">
      <c r="A119" s="238"/>
      <c r="B119" s="522"/>
      <c r="C119" s="522"/>
      <c r="D119" s="522"/>
      <c r="E119" s="522"/>
      <c r="F119" s="522"/>
      <c r="G119" s="523"/>
      <c r="H119" s="156"/>
      <c r="I119" s="156"/>
      <c r="J119" s="156"/>
      <c r="K119" s="156"/>
      <c r="L119" s="128"/>
      <c r="M119" s="128"/>
      <c r="N119" s="128"/>
      <c r="O119" s="128"/>
      <c r="P119" s="128"/>
      <c r="Q119" s="128"/>
      <c r="R119" s="128"/>
      <c r="S119" s="128"/>
      <c r="V119" s="125"/>
      <c r="W119" s="123"/>
      <c r="Y119" s="123"/>
      <c r="AB119" s="153"/>
      <c r="AC119" s="153"/>
      <c r="AD119" s="123"/>
      <c r="AF119" s="153"/>
      <c r="AI119" s="153"/>
      <c r="AJ119" s="153"/>
      <c r="AK119" s="125"/>
      <c r="AL119" s="154"/>
      <c r="AM119" s="153"/>
      <c r="AN119" s="131"/>
      <c r="AO119" s="47"/>
      <c r="AP119" s="47"/>
    </row>
    <row r="120" spans="1:42">
      <c r="A120" s="238"/>
      <c r="B120" s="441"/>
      <c r="C120" s="441"/>
      <c r="D120" s="441"/>
      <c r="E120" s="441"/>
      <c r="F120" s="441"/>
      <c r="G120" s="239"/>
      <c r="H120" s="156"/>
      <c r="I120" s="156"/>
      <c r="J120" s="156"/>
      <c r="K120" s="156"/>
      <c r="L120" s="128"/>
      <c r="M120" s="128"/>
      <c r="N120" s="128"/>
      <c r="O120" s="128"/>
      <c r="P120" s="128"/>
      <c r="Q120" s="128"/>
      <c r="R120" s="128"/>
      <c r="S120" s="128"/>
      <c r="V120" s="125"/>
      <c r="W120" s="123"/>
      <c r="Y120" s="123"/>
      <c r="AB120" s="153"/>
      <c r="AC120" s="153"/>
      <c r="AD120" s="123"/>
      <c r="AF120" s="153"/>
      <c r="AI120" s="153"/>
      <c r="AJ120" s="153"/>
      <c r="AK120" s="125"/>
      <c r="AL120" s="154"/>
      <c r="AM120" s="153"/>
      <c r="AN120" s="131"/>
      <c r="AO120" s="47"/>
      <c r="AP120" s="47"/>
    </row>
    <row r="121" spans="1:42">
      <c r="A121" s="238"/>
      <c r="B121" s="442"/>
      <c r="C121" s="442"/>
      <c r="D121" s="442"/>
      <c r="E121" s="442"/>
      <c r="F121" s="442"/>
      <c r="G121" s="240"/>
      <c r="H121" s="156"/>
      <c r="I121" s="156"/>
      <c r="J121" s="156"/>
      <c r="K121" s="156"/>
      <c r="L121" s="128"/>
      <c r="M121" s="128"/>
      <c r="N121" s="128"/>
      <c r="O121" s="128"/>
      <c r="P121" s="128"/>
      <c r="Q121" s="128"/>
      <c r="R121" s="128"/>
      <c r="S121" s="128"/>
      <c r="V121" s="125"/>
      <c r="W121" s="123"/>
      <c r="Y121" s="123"/>
      <c r="AB121" s="153"/>
      <c r="AC121" s="153"/>
      <c r="AD121" s="123"/>
      <c r="AF121" s="153"/>
      <c r="AI121" s="153"/>
      <c r="AJ121" s="153"/>
      <c r="AK121" s="125"/>
      <c r="AL121" s="154"/>
      <c r="AM121" s="153"/>
      <c r="AN121" s="131"/>
      <c r="AO121" s="47"/>
      <c r="AP121" s="47"/>
    </row>
    <row r="122" spans="1:42">
      <c r="A122" s="238"/>
      <c r="B122" s="520"/>
      <c r="C122" s="520"/>
      <c r="D122" s="520"/>
      <c r="E122" s="520"/>
      <c r="F122" s="520"/>
      <c r="G122" s="521"/>
      <c r="H122" s="156"/>
      <c r="I122" s="156"/>
      <c r="J122" s="156"/>
      <c r="K122" s="156"/>
      <c r="L122" s="128"/>
      <c r="M122" s="128"/>
      <c r="N122" s="128"/>
      <c r="O122" s="128"/>
      <c r="P122" s="128"/>
      <c r="Q122" s="128"/>
      <c r="R122" s="128"/>
      <c r="S122" s="128"/>
      <c r="V122" s="125"/>
      <c r="W122" s="123"/>
      <c r="Y122" s="123"/>
      <c r="AB122" s="153"/>
      <c r="AC122" s="153"/>
      <c r="AD122" s="123"/>
      <c r="AF122" s="153"/>
      <c r="AI122" s="153"/>
      <c r="AJ122" s="153"/>
      <c r="AK122" s="125"/>
      <c r="AL122" s="154"/>
      <c r="AM122" s="153"/>
      <c r="AN122" s="131"/>
      <c r="AO122" s="47"/>
      <c r="AP122" s="47"/>
    </row>
    <row r="123" spans="1:42">
      <c r="A123" s="238"/>
      <c r="B123" s="244"/>
      <c r="C123" s="244"/>
      <c r="D123" s="244"/>
      <c r="E123" s="244"/>
      <c r="F123" s="244"/>
      <c r="G123" s="245"/>
      <c r="H123" s="156"/>
      <c r="I123" s="156"/>
      <c r="J123" s="156"/>
      <c r="K123" s="156"/>
      <c r="L123" s="128"/>
      <c r="M123" s="128"/>
      <c r="N123" s="128"/>
      <c r="O123" s="128"/>
      <c r="P123" s="128"/>
      <c r="Q123" s="128"/>
      <c r="R123" s="128"/>
      <c r="S123" s="128"/>
      <c r="V123" s="125"/>
      <c r="W123" s="123"/>
      <c r="Y123" s="123"/>
      <c r="AB123" s="153"/>
      <c r="AC123" s="153"/>
      <c r="AD123" s="123"/>
      <c r="AF123" s="153"/>
      <c r="AI123" s="153"/>
      <c r="AJ123" s="153"/>
      <c r="AK123" s="125"/>
      <c r="AL123" s="154"/>
      <c r="AM123" s="153"/>
      <c r="AN123" s="131"/>
      <c r="AO123" s="47"/>
      <c r="AP123" s="47"/>
    </row>
    <row r="124" spans="1:42">
      <c r="A124" s="238"/>
      <c r="B124" s="522"/>
      <c r="C124" s="522"/>
      <c r="D124" s="522"/>
      <c r="E124" s="522"/>
      <c r="F124" s="522"/>
      <c r="G124" s="523"/>
      <c r="H124" s="156"/>
      <c r="I124" s="156"/>
      <c r="J124" s="156"/>
      <c r="K124" s="156"/>
      <c r="L124" s="128"/>
      <c r="M124" s="128"/>
      <c r="N124" s="128"/>
      <c r="O124" s="128"/>
      <c r="P124" s="128"/>
      <c r="Q124" s="128"/>
      <c r="R124" s="128"/>
      <c r="S124" s="128"/>
      <c r="V124" s="125"/>
      <c r="W124" s="123"/>
      <c r="Y124" s="123"/>
      <c r="AB124" s="153"/>
      <c r="AC124" s="153"/>
      <c r="AD124" s="123"/>
      <c r="AF124" s="153"/>
      <c r="AI124" s="153"/>
      <c r="AJ124" s="153"/>
      <c r="AK124" s="125"/>
      <c r="AL124" s="154"/>
      <c r="AM124" s="153"/>
      <c r="AN124" s="131"/>
      <c r="AO124" s="47"/>
      <c r="AP124" s="47"/>
    </row>
    <row r="125" spans="1:42">
      <c r="A125" s="238"/>
      <c r="B125" s="438"/>
      <c r="C125" s="438"/>
      <c r="D125" s="438"/>
      <c r="E125" s="438"/>
      <c r="F125" s="438"/>
      <c r="G125" s="439"/>
      <c r="H125" s="156"/>
      <c r="I125" s="156"/>
      <c r="J125" s="156"/>
      <c r="K125" s="156"/>
      <c r="L125" s="128"/>
      <c r="M125" s="128"/>
      <c r="N125" s="128"/>
      <c r="O125" s="128"/>
      <c r="P125" s="128"/>
      <c r="Q125" s="128"/>
      <c r="R125" s="128"/>
      <c r="S125" s="128"/>
      <c r="V125" s="125"/>
      <c r="W125" s="123"/>
      <c r="Y125" s="123"/>
      <c r="AB125" s="153"/>
      <c r="AC125" s="153"/>
      <c r="AD125" s="123"/>
      <c r="AF125" s="153"/>
      <c r="AI125" s="153"/>
      <c r="AJ125" s="153"/>
      <c r="AK125" s="125"/>
      <c r="AL125" s="154"/>
      <c r="AM125" s="153"/>
      <c r="AN125" s="131"/>
      <c r="AO125" s="47"/>
      <c r="AP125" s="47"/>
    </row>
    <row r="126" spans="1:42">
      <c r="A126" s="159"/>
      <c r="B126" s="516"/>
      <c r="C126" s="516"/>
      <c r="D126" s="516"/>
      <c r="E126" s="516"/>
      <c r="F126" s="516"/>
      <c r="G126" s="517"/>
      <c r="H126" s="156"/>
      <c r="I126" s="156"/>
      <c r="J126" s="156"/>
      <c r="K126" s="156"/>
      <c r="L126" s="128"/>
      <c r="M126" s="128"/>
      <c r="N126" s="128"/>
      <c r="O126" s="128"/>
      <c r="P126" s="128"/>
      <c r="Q126" s="128"/>
      <c r="R126" s="128"/>
      <c r="S126" s="128"/>
      <c r="V126" s="125"/>
      <c r="W126" s="123"/>
      <c r="Y126" s="123"/>
      <c r="AB126" s="153"/>
      <c r="AC126" s="153"/>
      <c r="AD126" s="123"/>
      <c r="AF126" s="153"/>
      <c r="AI126" s="153"/>
      <c r="AJ126" s="153"/>
      <c r="AK126" s="125"/>
      <c r="AL126" s="154"/>
      <c r="AM126" s="153"/>
      <c r="AN126" s="131"/>
      <c r="AO126" s="47"/>
      <c r="AP126" s="47"/>
    </row>
    <row r="127" spans="1:42">
      <c r="A127" s="238"/>
      <c r="B127" s="438"/>
      <c r="C127" s="438"/>
      <c r="D127" s="438"/>
      <c r="E127" s="438"/>
      <c r="F127" s="438"/>
      <c r="G127" s="439"/>
      <c r="H127" s="156"/>
      <c r="I127" s="156"/>
      <c r="J127" s="156"/>
      <c r="K127" s="156"/>
      <c r="L127" s="128"/>
      <c r="M127" s="128"/>
      <c r="N127" s="128"/>
      <c r="O127" s="128"/>
      <c r="P127" s="128"/>
      <c r="Q127" s="128"/>
      <c r="R127" s="128"/>
      <c r="S127" s="128"/>
      <c r="V127" s="125"/>
      <c r="W127" s="123"/>
      <c r="Y127" s="123"/>
      <c r="AB127" s="153"/>
      <c r="AC127" s="153"/>
      <c r="AD127" s="123"/>
      <c r="AF127" s="153"/>
      <c r="AI127" s="153"/>
      <c r="AJ127" s="153"/>
      <c r="AK127" s="125"/>
      <c r="AL127" s="154"/>
      <c r="AM127" s="153"/>
      <c r="AN127" s="131"/>
      <c r="AO127" s="47"/>
      <c r="AP127" s="47"/>
    </row>
    <row r="128" spans="1:42">
      <c r="A128" s="238"/>
      <c r="B128" s="444"/>
      <c r="C128" s="444"/>
      <c r="D128" s="444"/>
      <c r="E128" s="444"/>
      <c r="F128" s="444"/>
      <c r="G128" s="251"/>
      <c r="H128" s="156"/>
      <c r="I128" s="156"/>
      <c r="J128" s="156"/>
      <c r="K128" s="156"/>
      <c r="L128" s="128"/>
      <c r="M128" s="128"/>
      <c r="N128" s="128"/>
      <c r="O128" s="128"/>
      <c r="P128" s="128"/>
      <c r="Q128" s="128"/>
      <c r="R128" s="128"/>
      <c r="S128" s="128"/>
      <c r="V128" s="125"/>
      <c r="W128" s="123"/>
      <c r="Y128" s="123"/>
      <c r="AB128" s="153"/>
      <c r="AC128" s="153"/>
      <c r="AD128" s="123"/>
      <c r="AF128" s="153"/>
      <c r="AI128" s="153"/>
      <c r="AJ128" s="153"/>
      <c r="AK128" s="125"/>
      <c r="AL128" s="154"/>
      <c r="AM128" s="153"/>
      <c r="AN128" s="131"/>
      <c r="AO128" s="47"/>
      <c r="AP128" s="47"/>
    </row>
    <row r="129" spans="1:42">
      <c r="A129" s="238"/>
      <c r="B129" s="445"/>
      <c r="C129" s="445"/>
      <c r="D129" s="445"/>
      <c r="E129" s="445"/>
      <c r="F129" s="445"/>
      <c r="G129" s="252"/>
      <c r="H129" s="156"/>
      <c r="I129" s="156"/>
      <c r="J129" s="156"/>
      <c r="K129" s="156"/>
      <c r="L129" s="128"/>
      <c r="M129" s="128"/>
      <c r="N129" s="128"/>
      <c r="O129" s="128"/>
      <c r="P129" s="128"/>
      <c r="Q129" s="128"/>
      <c r="R129" s="128"/>
      <c r="S129" s="128"/>
      <c r="V129" s="125"/>
      <c r="W129" s="123"/>
      <c r="Y129" s="123"/>
      <c r="AB129" s="153"/>
      <c r="AC129" s="153"/>
      <c r="AD129" s="123"/>
      <c r="AF129" s="153"/>
      <c r="AI129" s="153"/>
      <c r="AJ129" s="153"/>
      <c r="AK129" s="125"/>
      <c r="AL129" s="154"/>
      <c r="AM129" s="153"/>
      <c r="AN129" s="131"/>
      <c r="AO129" s="47"/>
      <c r="AP129" s="47"/>
    </row>
    <row r="130" spans="1:42">
      <c r="A130" s="253"/>
      <c r="B130" s="436"/>
      <c r="C130" s="436"/>
      <c r="D130" s="436"/>
      <c r="E130" s="436"/>
      <c r="F130" s="436"/>
      <c r="G130" s="437"/>
      <c r="H130" s="156"/>
      <c r="I130" s="156"/>
      <c r="J130" s="156"/>
      <c r="K130" s="156"/>
      <c r="L130" s="128"/>
      <c r="M130" s="128"/>
      <c r="N130" s="128"/>
      <c r="O130" s="128"/>
      <c r="P130" s="128"/>
      <c r="Q130" s="128"/>
      <c r="R130" s="128"/>
      <c r="S130" s="128"/>
      <c r="V130" s="125"/>
      <c r="W130" s="123"/>
      <c r="Y130" s="123"/>
      <c r="AB130" s="153"/>
      <c r="AC130" s="153"/>
      <c r="AD130" s="123"/>
      <c r="AF130" s="153"/>
      <c r="AI130" s="153"/>
      <c r="AJ130" s="153"/>
      <c r="AK130" s="125"/>
      <c r="AL130" s="154"/>
      <c r="AM130" s="153"/>
      <c r="AN130" s="131"/>
      <c r="AO130" s="47"/>
      <c r="AP130" s="47"/>
    </row>
    <row r="131" spans="1:42">
      <c r="A131" s="253"/>
      <c r="B131" s="436"/>
      <c r="C131" s="436"/>
      <c r="D131" s="436"/>
      <c r="E131" s="436"/>
      <c r="F131" s="436"/>
      <c r="G131" s="437"/>
      <c r="H131" s="156"/>
      <c r="I131" s="156"/>
      <c r="J131" s="156"/>
      <c r="K131" s="156"/>
      <c r="L131" s="128"/>
      <c r="M131" s="128"/>
      <c r="N131" s="128"/>
      <c r="O131" s="128"/>
      <c r="P131" s="128"/>
      <c r="Q131" s="128"/>
      <c r="R131" s="128"/>
      <c r="S131" s="128"/>
      <c r="V131" s="125"/>
      <c r="W131" s="123"/>
      <c r="Y131" s="123"/>
      <c r="AB131" s="153"/>
      <c r="AC131" s="153"/>
      <c r="AD131" s="123"/>
      <c r="AF131" s="153"/>
      <c r="AI131" s="153"/>
      <c r="AJ131" s="153"/>
      <c r="AK131" s="125"/>
      <c r="AL131" s="154"/>
      <c r="AM131" s="153"/>
      <c r="AN131" s="131"/>
      <c r="AO131" s="47"/>
      <c r="AP131" s="47"/>
    </row>
    <row r="132" spans="1:42">
      <c r="A132" s="238"/>
      <c r="B132" s="255"/>
      <c r="C132" s="255"/>
      <c r="D132" s="255"/>
      <c r="E132" s="255"/>
      <c r="F132" s="255"/>
      <c r="G132" s="256"/>
      <c r="H132" s="156"/>
      <c r="I132" s="156"/>
      <c r="J132" s="156"/>
      <c r="K132" s="156"/>
      <c r="L132" s="128"/>
      <c r="M132" s="128"/>
      <c r="N132" s="128"/>
      <c r="O132" s="128"/>
      <c r="P132" s="128"/>
      <c r="Q132" s="128"/>
      <c r="R132" s="128"/>
      <c r="S132" s="128"/>
      <c r="V132" s="125"/>
      <c r="W132" s="123"/>
      <c r="Y132" s="123"/>
      <c r="AB132" s="153"/>
      <c r="AC132" s="153"/>
      <c r="AD132" s="123"/>
      <c r="AF132" s="153"/>
      <c r="AI132" s="153"/>
      <c r="AJ132" s="153"/>
      <c r="AK132" s="125"/>
      <c r="AL132" s="154"/>
      <c r="AM132" s="153"/>
      <c r="AN132" s="131"/>
      <c r="AO132" s="47"/>
      <c r="AP132" s="47"/>
    </row>
    <row r="133" spans="1:42">
      <c r="A133" s="257"/>
      <c r="B133" s="518"/>
      <c r="C133" s="518"/>
      <c r="D133" s="518"/>
      <c r="E133" s="518"/>
      <c r="F133" s="518"/>
      <c r="G133" s="519"/>
      <c r="H133" s="156"/>
      <c r="I133" s="156"/>
      <c r="J133" s="156"/>
      <c r="K133" s="156"/>
      <c r="L133" s="128"/>
      <c r="M133" s="128"/>
      <c r="N133" s="128"/>
      <c r="O133" s="128"/>
      <c r="P133" s="128"/>
      <c r="Q133" s="128"/>
      <c r="R133" s="128"/>
      <c r="S133" s="128"/>
    </row>
    <row r="134" spans="1:42">
      <c r="A134" s="156"/>
      <c r="B134" s="156"/>
      <c r="C134" s="156"/>
      <c r="D134" s="156"/>
      <c r="E134" s="156"/>
      <c r="F134" s="156"/>
      <c r="G134" s="156"/>
      <c r="H134" s="156"/>
      <c r="I134" s="156"/>
      <c r="J134" s="156"/>
      <c r="K134" s="156"/>
      <c r="L134" s="128"/>
      <c r="M134" s="128"/>
      <c r="N134" s="128"/>
      <c r="O134" s="128"/>
      <c r="P134" s="128"/>
      <c r="Q134" s="128"/>
      <c r="R134" s="128"/>
      <c r="S134" s="128"/>
    </row>
    <row r="135" spans="1:42">
      <c r="A135" s="156"/>
      <c r="B135" s="156"/>
      <c r="C135" s="156"/>
      <c r="D135" s="156"/>
      <c r="E135" s="156"/>
      <c r="F135" s="156"/>
      <c r="G135" s="156"/>
      <c r="H135" s="156"/>
      <c r="I135" s="156"/>
      <c r="J135" s="156"/>
      <c r="K135" s="156"/>
      <c r="L135" s="128"/>
      <c r="M135" s="128"/>
      <c r="N135" s="128"/>
      <c r="O135" s="128"/>
      <c r="P135" s="128"/>
      <c r="Q135" s="128"/>
      <c r="R135" s="128"/>
      <c r="S135" s="128"/>
    </row>
    <row r="136" spans="1:42">
      <c r="A136" s="271"/>
      <c r="B136" s="440"/>
      <c r="C136" s="440"/>
      <c r="D136" s="440"/>
      <c r="E136" s="440"/>
      <c r="F136" s="440"/>
      <c r="G136" s="237"/>
      <c r="H136" s="156"/>
      <c r="I136" s="156"/>
      <c r="J136" s="156"/>
      <c r="K136" s="156"/>
      <c r="L136" s="128"/>
      <c r="M136" s="128"/>
      <c r="N136" s="128"/>
      <c r="O136" s="128"/>
      <c r="P136" s="128"/>
      <c r="Q136" s="128"/>
      <c r="R136" s="128"/>
      <c r="S136" s="128"/>
    </row>
    <row r="137" spans="1:42">
      <c r="A137" s="238"/>
      <c r="B137" s="441"/>
      <c r="C137" s="441"/>
      <c r="D137" s="441"/>
      <c r="E137" s="441"/>
      <c r="F137" s="441"/>
      <c r="G137" s="239"/>
      <c r="H137" s="156"/>
      <c r="I137" s="156"/>
      <c r="J137" s="156"/>
      <c r="K137" s="156"/>
      <c r="L137" s="128"/>
      <c r="M137" s="128"/>
      <c r="N137" s="128"/>
      <c r="O137" s="128"/>
      <c r="P137" s="128"/>
      <c r="Q137" s="128"/>
      <c r="R137" s="128"/>
      <c r="S137" s="128"/>
    </row>
    <row r="138" spans="1:42">
      <c r="A138" s="238"/>
      <c r="B138" s="442"/>
      <c r="C138" s="442"/>
      <c r="D138" s="442"/>
      <c r="E138" s="442"/>
      <c r="F138" s="442"/>
      <c r="G138" s="240"/>
      <c r="H138" s="156"/>
      <c r="I138" s="156"/>
      <c r="J138" s="156"/>
      <c r="K138" s="156"/>
      <c r="L138" s="128"/>
      <c r="M138" s="128"/>
      <c r="N138" s="128"/>
      <c r="O138" s="128"/>
      <c r="P138" s="128"/>
      <c r="Q138" s="128"/>
      <c r="R138" s="128"/>
      <c r="S138" s="128"/>
    </row>
    <row r="139" spans="1:42">
      <c r="A139" s="238"/>
      <c r="B139" s="520"/>
      <c r="C139" s="520"/>
      <c r="D139" s="520"/>
      <c r="E139" s="520"/>
      <c r="F139" s="520"/>
      <c r="G139" s="521"/>
      <c r="H139" s="156"/>
      <c r="I139" s="156"/>
      <c r="J139" s="156"/>
      <c r="K139" s="156"/>
      <c r="L139" s="128"/>
      <c r="M139" s="128"/>
      <c r="N139" s="128"/>
      <c r="O139" s="128"/>
      <c r="P139" s="128"/>
      <c r="Q139" s="128"/>
      <c r="R139" s="128"/>
      <c r="S139" s="128"/>
    </row>
    <row r="140" spans="1:42">
      <c r="A140" s="238"/>
      <c r="B140" s="244"/>
      <c r="C140" s="244"/>
      <c r="D140" s="244"/>
      <c r="E140" s="244"/>
      <c r="F140" s="244"/>
      <c r="G140" s="245"/>
      <c r="H140" s="156"/>
      <c r="I140" s="156"/>
      <c r="J140" s="156"/>
      <c r="K140" s="156"/>
      <c r="L140" s="128"/>
      <c r="M140" s="128"/>
      <c r="N140" s="128"/>
      <c r="O140" s="128"/>
      <c r="P140" s="128"/>
      <c r="Q140" s="128"/>
      <c r="R140" s="128"/>
      <c r="S140" s="128"/>
    </row>
    <row r="141" spans="1:42">
      <c r="A141" s="238"/>
      <c r="B141" s="522"/>
      <c r="C141" s="522"/>
      <c r="D141" s="522"/>
      <c r="E141" s="522"/>
      <c r="F141" s="522"/>
      <c r="G141" s="523"/>
      <c r="H141" s="156"/>
      <c r="I141" s="156"/>
      <c r="J141" s="156"/>
      <c r="K141" s="156"/>
      <c r="L141" s="128"/>
      <c r="M141" s="128"/>
      <c r="N141" s="128"/>
      <c r="O141" s="128"/>
      <c r="P141" s="128"/>
      <c r="Q141" s="128"/>
      <c r="R141" s="128"/>
      <c r="S141" s="128"/>
    </row>
    <row r="142" spans="1:42">
      <c r="A142" s="238"/>
      <c r="B142" s="441"/>
      <c r="C142" s="441"/>
      <c r="D142" s="441"/>
      <c r="E142" s="441"/>
      <c r="F142" s="441"/>
      <c r="G142" s="239"/>
      <c r="H142" s="156"/>
      <c r="I142" s="156"/>
      <c r="J142" s="156"/>
      <c r="K142" s="156"/>
      <c r="L142" s="128"/>
      <c r="M142" s="128"/>
      <c r="N142" s="128"/>
      <c r="O142" s="128"/>
      <c r="P142" s="128"/>
      <c r="Q142" s="128"/>
      <c r="R142" s="128"/>
      <c r="S142" s="128"/>
    </row>
    <row r="143" spans="1:42">
      <c r="A143" s="238"/>
      <c r="B143" s="442"/>
      <c r="C143" s="442"/>
      <c r="D143" s="442"/>
      <c r="E143" s="442"/>
      <c r="F143" s="442"/>
      <c r="G143" s="240"/>
      <c r="H143" s="156"/>
      <c r="I143" s="156"/>
      <c r="J143" s="156"/>
      <c r="K143" s="156"/>
      <c r="L143" s="128"/>
      <c r="M143" s="128"/>
      <c r="N143" s="128"/>
      <c r="O143" s="128"/>
      <c r="P143" s="128"/>
      <c r="Q143" s="128"/>
      <c r="R143" s="128"/>
      <c r="S143" s="128"/>
    </row>
    <row r="144" spans="1:42">
      <c r="A144" s="238"/>
      <c r="B144" s="520"/>
      <c r="C144" s="520"/>
      <c r="D144" s="520"/>
      <c r="E144" s="520"/>
      <c r="F144" s="520"/>
      <c r="G144" s="521"/>
      <c r="H144" s="156"/>
      <c r="I144" s="156"/>
      <c r="J144" s="156"/>
      <c r="K144" s="156"/>
      <c r="L144" s="128"/>
      <c r="M144" s="128"/>
      <c r="N144" s="128"/>
      <c r="O144" s="128"/>
      <c r="P144" s="128"/>
      <c r="Q144" s="128"/>
      <c r="R144" s="128"/>
      <c r="S144" s="128"/>
    </row>
    <row r="145" spans="1:19">
      <c r="A145" s="238"/>
      <c r="B145" s="244"/>
      <c r="C145" s="244"/>
      <c r="D145" s="244"/>
      <c r="E145" s="244"/>
      <c r="F145" s="244"/>
      <c r="G145" s="245"/>
      <c r="H145" s="156"/>
      <c r="I145" s="156"/>
      <c r="J145" s="156"/>
      <c r="K145" s="156"/>
      <c r="L145" s="128"/>
      <c r="M145" s="128"/>
      <c r="N145" s="128"/>
      <c r="O145" s="128"/>
      <c r="P145" s="128"/>
      <c r="Q145" s="128"/>
      <c r="R145" s="128"/>
      <c r="S145" s="128"/>
    </row>
    <row r="146" spans="1:19">
      <c r="A146" s="238"/>
      <c r="B146" s="522"/>
      <c r="C146" s="522"/>
      <c r="D146" s="522"/>
      <c r="E146" s="522"/>
      <c r="F146" s="522"/>
      <c r="G146" s="523"/>
      <c r="H146" s="156"/>
      <c r="I146" s="156"/>
      <c r="J146" s="156"/>
      <c r="K146" s="156"/>
      <c r="L146" s="128"/>
      <c r="M146" s="128"/>
      <c r="N146" s="128"/>
      <c r="O146" s="128"/>
      <c r="P146" s="128"/>
      <c r="Q146" s="128"/>
      <c r="R146" s="128"/>
      <c r="S146" s="128"/>
    </row>
    <row r="147" spans="1:19">
      <c r="A147" s="238"/>
      <c r="B147" s="438"/>
      <c r="C147" s="438"/>
      <c r="D147" s="438"/>
      <c r="E147" s="438"/>
      <c r="F147" s="438"/>
      <c r="G147" s="439"/>
      <c r="H147" s="156"/>
      <c r="I147" s="156"/>
      <c r="J147" s="156"/>
      <c r="K147" s="156"/>
      <c r="L147" s="128"/>
      <c r="M147" s="128"/>
      <c r="N147" s="128"/>
      <c r="O147" s="128"/>
      <c r="P147" s="128"/>
      <c r="Q147" s="128"/>
      <c r="R147" s="128"/>
      <c r="S147" s="128"/>
    </row>
    <row r="148" spans="1:19">
      <c r="A148" s="159"/>
      <c r="B148" s="516"/>
      <c r="C148" s="516"/>
      <c r="D148" s="516"/>
      <c r="E148" s="516"/>
      <c r="F148" s="516"/>
      <c r="G148" s="517"/>
      <c r="H148" s="156"/>
      <c r="I148" s="156"/>
      <c r="J148" s="156"/>
      <c r="K148" s="156"/>
      <c r="L148" s="128"/>
      <c r="M148" s="128"/>
      <c r="N148" s="128"/>
      <c r="O148" s="128"/>
      <c r="P148" s="128"/>
      <c r="Q148" s="128"/>
      <c r="R148" s="128"/>
      <c r="S148" s="128"/>
    </row>
    <row r="149" spans="1:19">
      <c r="A149" s="238"/>
      <c r="B149" s="438"/>
      <c r="C149" s="438"/>
      <c r="D149" s="438"/>
      <c r="E149" s="438"/>
      <c r="F149" s="438"/>
      <c r="G149" s="439"/>
      <c r="H149" s="156"/>
      <c r="I149" s="156"/>
      <c r="J149" s="156"/>
      <c r="K149" s="156"/>
      <c r="L149" s="128"/>
      <c r="M149" s="128"/>
      <c r="N149" s="128"/>
      <c r="O149" s="128"/>
      <c r="P149" s="128"/>
      <c r="Q149" s="128"/>
      <c r="R149" s="128"/>
      <c r="S149" s="128"/>
    </row>
    <row r="150" spans="1:19">
      <c r="A150" s="238"/>
      <c r="B150" s="444"/>
      <c r="C150" s="444"/>
      <c r="D150" s="444"/>
      <c r="E150" s="444"/>
      <c r="F150" s="444"/>
      <c r="G150" s="251"/>
      <c r="H150" s="156"/>
      <c r="I150" s="156"/>
      <c r="J150" s="156"/>
      <c r="K150" s="156"/>
      <c r="L150" s="128"/>
      <c r="M150" s="128"/>
      <c r="N150" s="128"/>
      <c r="O150" s="128"/>
      <c r="P150" s="128"/>
      <c r="Q150" s="128"/>
      <c r="R150" s="128"/>
      <c r="S150" s="128"/>
    </row>
    <row r="151" spans="1:19">
      <c r="A151" s="238"/>
      <c r="B151" s="445"/>
      <c r="C151" s="445"/>
      <c r="D151" s="445"/>
      <c r="E151" s="445"/>
      <c r="F151" s="445"/>
      <c r="G151" s="252"/>
      <c r="H151" s="156"/>
      <c r="I151" s="156"/>
      <c r="J151" s="156"/>
      <c r="K151" s="156"/>
      <c r="L151" s="128"/>
      <c r="M151" s="128"/>
      <c r="N151" s="128"/>
      <c r="O151" s="128"/>
      <c r="P151" s="128"/>
      <c r="Q151" s="128"/>
      <c r="R151" s="128"/>
      <c r="S151" s="128"/>
    </row>
    <row r="152" spans="1:19">
      <c r="A152" s="253"/>
      <c r="B152" s="436"/>
      <c r="C152" s="436"/>
      <c r="D152" s="436"/>
      <c r="E152" s="436"/>
      <c r="F152" s="436"/>
      <c r="G152" s="437"/>
      <c r="H152" s="156"/>
      <c r="I152" s="156"/>
      <c r="J152" s="156"/>
      <c r="K152" s="156"/>
      <c r="L152" s="128"/>
      <c r="M152" s="128"/>
      <c r="N152" s="128"/>
      <c r="O152" s="128"/>
      <c r="P152" s="128"/>
      <c r="Q152" s="128"/>
      <c r="R152" s="128"/>
      <c r="S152" s="128"/>
    </row>
    <row r="153" spans="1:19">
      <c r="A153" s="253"/>
      <c r="B153" s="436"/>
      <c r="C153" s="436"/>
      <c r="D153" s="436"/>
      <c r="E153" s="436"/>
      <c r="F153" s="436"/>
      <c r="G153" s="437"/>
      <c r="H153" s="156"/>
      <c r="I153" s="156"/>
      <c r="J153" s="156"/>
      <c r="K153" s="156"/>
      <c r="L153" s="128"/>
      <c r="M153" s="128"/>
      <c r="N153" s="128"/>
      <c r="O153" s="128"/>
      <c r="P153" s="128"/>
      <c r="Q153" s="128"/>
      <c r="R153" s="128"/>
      <c r="S153" s="128"/>
    </row>
    <row r="154" spans="1:19">
      <c r="A154" s="238"/>
      <c r="B154" s="255"/>
      <c r="C154" s="255"/>
      <c r="D154" s="255"/>
      <c r="E154" s="255"/>
      <c r="F154" s="255"/>
      <c r="G154" s="256"/>
      <c r="H154" s="156"/>
      <c r="I154" s="156"/>
      <c r="J154" s="156"/>
      <c r="K154" s="156"/>
      <c r="L154" s="128"/>
      <c r="M154" s="128"/>
      <c r="N154" s="128"/>
      <c r="O154" s="128"/>
      <c r="P154" s="128"/>
      <c r="Q154" s="128"/>
      <c r="R154" s="128"/>
      <c r="S154" s="128"/>
    </row>
    <row r="155" spans="1:19">
      <c r="A155" s="257"/>
      <c r="B155" s="518"/>
      <c r="C155" s="518"/>
      <c r="D155" s="518"/>
      <c r="E155" s="518"/>
      <c r="F155" s="518"/>
      <c r="G155" s="519"/>
      <c r="H155" s="156"/>
      <c r="I155" s="156"/>
      <c r="J155" s="156"/>
      <c r="K155" s="156"/>
      <c r="L155" s="128"/>
      <c r="M155" s="128"/>
      <c r="N155" s="128"/>
      <c r="O155" s="128"/>
      <c r="P155" s="128"/>
      <c r="Q155" s="128"/>
      <c r="R155" s="128"/>
      <c r="S155" s="128"/>
    </row>
    <row r="156" spans="1:19">
      <c r="A156" s="156"/>
      <c r="B156" s="156"/>
      <c r="C156" s="156"/>
      <c r="D156" s="156"/>
      <c r="E156" s="156"/>
      <c r="F156" s="156"/>
      <c r="G156" s="156"/>
      <c r="H156" s="156"/>
      <c r="I156" s="156"/>
      <c r="J156" s="156"/>
      <c r="K156" s="156"/>
    </row>
    <row r="157" spans="1:19">
      <c r="A157" s="156"/>
      <c r="B157" s="156"/>
      <c r="C157" s="156"/>
      <c r="D157" s="156"/>
      <c r="E157" s="156"/>
      <c r="F157" s="156"/>
      <c r="G157" s="156"/>
      <c r="H157" s="156"/>
      <c r="I157" s="156"/>
      <c r="J157" s="156"/>
      <c r="K157" s="156"/>
    </row>
    <row r="158" spans="1:19">
      <c r="A158" s="156"/>
      <c r="B158" s="156"/>
      <c r="C158" s="156"/>
      <c r="D158" s="156"/>
      <c r="E158" s="156"/>
      <c r="F158" s="156"/>
      <c r="G158" s="156"/>
      <c r="H158" s="156"/>
      <c r="I158" s="156"/>
      <c r="J158" s="156"/>
      <c r="K158" s="156"/>
    </row>
    <row r="159" spans="1:19">
      <c r="A159" s="156"/>
      <c r="B159" s="156"/>
      <c r="C159" s="156"/>
      <c r="D159" s="156"/>
      <c r="E159" s="156"/>
      <c r="F159" s="156"/>
      <c r="G159" s="156"/>
      <c r="H159" s="156"/>
      <c r="I159" s="156"/>
      <c r="J159" s="156"/>
      <c r="K159" s="156"/>
    </row>
  </sheetData>
  <mergeCells count="160">
    <mergeCell ref="A2:G2"/>
    <mergeCell ref="J2:L3"/>
    <mergeCell ref="O2:S3"/>
    <mergeCell ref="U3:U14"/>
    <mergeCell ref="W3:W4"/>
    <mergeCell ref="X3:X4"/>
    <mergeCell ref="Y3:Z3"/>
    <mergeCell ref="AA3:AA4"/>
    <mergeCell ref="K6:L6"/>
    <mergeCell ref="B7:G7"/>
    <mergeCell ref="K7:L7"/>
    <mergeCell ref="B9:G9"/>
    <mergeCell ref="P13:Q13"/>
    <mergeCell ref="R13:S13"/>
    <mergeCell ref="Y13:Z13"/>
    <mergeCell ref="U1:AI2"/>
    <mergeCell ref="AB3:AB4"/>
    <mergeCell ref="AC3:AD3"/>
    <mergeCell ref="AE3:AE4"/>
    <mergeCell ref="AF3:AF4"/>
    <mergeCell ref="AH3:AH4"/>
    <mergeCell ref="AI3:AI4"/>
    <mergeCell ref="P5:Q5"/>
    <mergeCell ref="AF5:AF14"/>
    <mergeCell ref="AI5:AI14"/>
    <mergeCell ref="Y6:Z6"/>
    <mergeCell ref="AC6:AD6"/>
    <mergeCell ref="Y7:Z7"/>
    <mergeCell ref="AC7:AD7"/>
    <mergeCell ref="Y11:Z11"/>
    <mergeCell ref="AC11:AD11"/>
    <mergeCell ref="K1:L1"/>
    <mergeCell ref="P8:Q8"/>
    <mergeCell ref="R8:S8"/>
    <mergeCell ref="Y8:Z8"/>
    <mergeCell ref="AC8:AD8"/>
    <mergeCell ref="P9:Q9"/>
    <mergeCell ref="R9:S9"/>
    <mergeCell ref="Y9:Z9"/>
    <mergeCell ref="AC9:AD9"/>
    <mergeCell ref="Y10:Z10"/>
    <mergeCell ref="AC10:AD10"/>
    <mergeCell ref="X5:X14"/>
    <mergeCell ref="Y5:Z5"/>
    <mergeCell ref="AB5:AB14"/>
    <mergeCell ref="AC5:AD5"/>
    <mergeCell ref="B12:G12"/>
    <mergeCell ref="P12:Q12"/>
    <mergeCell ref="R12:S12"/>
    <mergeCell ref="Y12:Z12"/>
    <mergeCell ref="AC12:AD12"/>
    <mergeCell ref="AC13:AD13"/>
    <mergeCell ref="B14:G14"/>
    <mergeCell ref="Y14:Z14"/>
    <mergeCell ref="AC14:AD14"/>
    <mergeCell ref="B16:G16"/>
    <mergeCell ref="J16:L16"/>
    <mergeCell ref="R16:S16"/>
    <mergeCell ref="U16:U22"/>
    <mergeCell ref="I17:I25"/>
    <mergeCell ref="K17:L17"/>
    <mergeCell ref="R17:S17"/>
    <mergeCell ref="O20:S20"/>
    <mergeCell ref="P21:S21"/>
    <mergeCell ref="P22:S22"/>
    <mergeCell ref="B23:G23"/>
    <mergeCell ref="K24:L24"/>
    <mergeCell ref="Y33:Y34"/>
    <mergeCell ref="Z33:Z34"/>
    <mergeCell ref="AB31:AD31"/>
    <mergeCell ref="W37:AP39"/>
    <mergeCell ref="Y24:Y25"/>
    <mergeCell ref="K25:L25"/>
    <mergeCell ref="O25:S25"/>
    <mergeCell ref="U15:AI15"/>
    <mergeCell ref="V16:AI22"/>
    <mergeCell ref="O26:P26"/>
    <mergeCell ref="R26:S26"/>
    <mergeCell ref="J27:L29"/>
    <mergeCell ref="V27:V28"/>
    <mergeCell ref="AB26:AD26"/>
    <mergeCell ref="AB24:AE24"/>
    <mergeCell ref="AE27:AE29"/>
    <mergeCell ref="AE32:AE34"/>
    <mergeCell ref="AG34:AH34"/>
    <mergeCell ref="AG35:AH35"/>
    <mergeCell ref="AG33:AI33"/>
    <mergeCell ref="AG24:AI24"/>
    <mergeCell ref="AH25:AI25"/>
    <mergeCell ref="AH26:AI26"/>
    <mergeCell ref="AH27:AI27"/>
    <mergeCell ref="B29:G29"/>
    <mergeCell ref="B31:G31"/>
    <mergeCell ref="B34:G34"/>
    <mergeCell ref="B36:G36"/>
    <mergeCell ref="B38:G38"/>
    <mergeCell ref="B45:G45"/>
    <mergeCell ref="H48:J48"/>
    <mergeCell ref="H49:J49"/>
    <mergeCell ref="V32:W32"/>
    <mergeCell ref="H50:J50"/>
    <mergeCell ref="B51:K51"/>
    <mergeCell ref="H52:J52"/>
    <mergeCell ref="B53:K53"/>
    <mergeCell ref="H54:J54"/>
    <mergeCell ref="H55:J55"/>
    <mergeCell ref="B56:K56"/>
    <mergeCell ref="H57:J57"/>
    <mergeCell ref="B58:K58"/>
    <mergeCell ref="H59:J59"/>
    <mergeCell ref="B60:K60"/>
    <mergeCell ref="H61:J61"/>
    <mergeCell ref="H62:J62"/>
    <mergeCell ref="H63:J63"/>
    <mergeCell ref="H64:J64"/>
    <mergeCell ref="H65:J65"/>
    <mergeCell ref="H66:J66"/>
    <mergeCell ref="B67:K67"/>
    <mergeCell ref="H70:J70"/>
    <mergeCell ref="H71:J71"/>
    <mergeCell ref="H72:J72"/>
    <mergeCell ref="B73:K73"/>
    <mergeCell ref="H74:J74"/>
    <mergeCell ref="B75:K75"/>
    <mergeCell ref="H76:J76"/>
    <mergeCell ref="H77:J77"/>
    <mergeCell ref="B78:K78"/>
    <mergeCell ref="H79:J79"/>
    <mergeCell ref="B80:K80"/>
    <mergeCell ref="H81:J81"/>
    <mergeCell ref="B82:K82"/>
    <mergeCell ref="H83:J83"/>
    <mergeCell ref="H84:J84"/>
    <mergeCell ref="H85:J85"/>
    <mergeCell ref="H86:J86"/>
    <mergeCell ref="H87:J87"/>
    <mergeCell ref="AH28:AI28"/>
    <mergeCell ref="AH29:AI29"/>
    <mergeCell ref="AH30:AI30"/>
    <mergeCell ref="AH31:AI31"/>
    <mergeCell ref="B148:G148"/>
    <mergeCell ref="B155:G155"/>
    <mergeCell ref="B104:G104"/>
    <mergeCell ref="B111:G111"/>
    <mergeCell ref="B117:G117"/>
    <mergeCell ref="B119:G119"/>
    <mergeCell ref="B122:G122"/>
    <mergeCell ref="B124:G124"/>
    <mergeCell ref="B126:G126"/>
    <mergeCell ref="B133:G133"/>
    <mergeCell ref="B139:G139"/>
    <mergeCell ref="H88:J88"/>
    <mergeCell ref="B89:K89"/>
    <mergeCell ref="B95:G95"/>
    <mergeCell ref="B97:G97"/>
    <mergeCell ref="B100:G100"/>
    <mergeCell ref="B102:G102"/>
    <mergeCell ref="B141:G141"/>
    <mergeCell ref="B144:G144"/>
    <mergeCell ref="B146:G146"/>
  </mergeCells>
  <conditionalFormatting sqref="W27:W29">
    <cfRule type="expression" dxfId="5" priority="17">
      <formula>($W$29=MIN($W$29:$Z$29))</formula>
    </cfRule>
  </conditionalFormatting>
  <conditionalFormatting sqref="X27:X29">
    <cfRule type="expression" dxfId="4" priority="18">
      <formula>($X$29=MIN($W$29:$Z$29))</formula>
    </cfRule>
  </conditionalFormatting>
  <conditionalFormatting sqref="Y27:Y29">
    <cfRule type="expression" dxfId="3" priority="19">
      <formula>($Y$29=MIN($W$29:$Z$29))</formula>
    </cfRule>
  </conditionalFormatting>
  <conditionalFormatting sqref="Z27:Z29">
    <cfRule type="expression" dxfId="2" priority="20">
      <formula>($Z$29=MIN($W$29:$Z$29))</formula>
    </cfRule>
  </conditionalFormatting>
  <conditionalFormatting sqref="V41:AP46">
    <cfRule type="expression" dxfId="1" priority="13">
      <formula>$AA41&lt;&gt;0</formula>
    </cfRule>
    <cfRule type="expression" dxfId="0" priority="14">
      <formula>AND($AA41=0,YEAR($AD41)&lt;$K$1)</formula>
    </cfRule>
  </conditionalFormatting>
  <dataValidations disablePrompts="1" count="2">
    <dataValidation type="list" allowBlank="1" showInputMessage="1" showErrorMessage="1" sqref="W5">
      <formula1>"Salaires,30%"</formula1>
      <formula2>0</formula2>
    </dataValidation>
    <dataValidation type="list" showInputMessage="1" showErrorMessage="1" sqref="Z33:Z34">
      <formula1>"Avril,Mai"</formula1>
    </dataValidation>
  </dataValidations>
  <pageMargins left="0.7" right="0.7" top="0.75" bottom="0.75" header="0.511811023622047" footer="0.511811023622047"/>
  <pageSetup paperSize="9" orientation="portrait" horizontalDpi="300" verticalDpi="300" r:id="rId1"/>
  <ignoredErrors>
    <ignoredError sqref="AG42:AG43 AA42:AA45" formulaRange="1"/>
    <ignoredError sqref="L22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6"/>
  <dimension ref="A1:Q35"/>
  <sheetViews>
    <sheetView zoomScaleNormal="100" workbookViewId="0">
      <selection activeCell="K26" sqref="K26"/>
    </sheetView>
  </sheetViews>
  <sheetFormatPr baseColWidth="10" defaultColWidth="10.7109375" defaultRowHeight="15"/>
  <cols>
    <col min="1" max="1" width="16.42578125" bestFit="1" customWidth="1"/>
    <col min="2" max="2" width="12.7109375" customWidth="1"/>
    <col min="3" max="4" width="11.42578125"/>
    <col min="5" max="6" width="12.85546875" bestFit="1" customWidth="1"/>
    <col min="7" max="7" width="14" bestFit="1" customWidth="1"/>
    <col min="8" max="8" width="11.85546875" bestFit="1" customWidth="1"/>
    <col min="9" max="9" width="15" customWidth="1"/>
    <col min="10" max="10" width="11.85546875" bestFit="1" customWidth="1"/>
    <col min="11" max="11" width="11.42578125"/>
    <col min="12" max="12" width="11.85546875" bestFit="1" customWidth="1"/>
    <col min="13" max="13" width="11.42578125"/>
    <col min="14" max="14" width="11.5703125" customWidth="1"/>
    <col min="15" max="15" width="12" bestFit="1" customWidth="1"/>
  </cols>
  <sheetData>
    <row r="1" spans="1:17" ht="18.75">
      <c r="A1" s="635" t="e">
        <f>"REVENUS "&amp;#REF!-1</f>
        <v>#REF!</v>
      </c>
      <c r="B1" s="635"/>
      <c r="C1" s="635"/>
      <c r="D1" s="635"/>
      <c r="E1" s="635"/>
      <c r="F1" s="635"/>
      <c r="G1" s="635"/>
      <c r="H1" s="635"/>
      <c r="I1" s="635"/>
      <c r="J1" s="635"/>
      <c r="K1" s="635"/>
      <c r="L1" s="635"/>
      <c r="M1" s="635"/>
      <c r="N1" s="635"/>
      <c r="O1" s="128"/>
      <c r="P1" s="635" t="e">
        <f>"Décote "&amp;#REF!-1</f>
        <v>#REF!</v>
      </c>
      <c r="Q1" s="635"/>
    </row>
    <row r="2" spans="1:17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8"/>
      <c r="P2" s="128"/>
      <c r="Q2" s="128"/>
    </row>
    <row r="3" spans="1:17" ht="15" customHeight="1">
      <c r="A3" s="624" t="s">
        <v>115</v>
      </c>
      <c r="B3" s="624"/>
      <c r="C3" s="624"/>
      <c r="D3" s="128"/>
      <c r="E3" s="128"/>
      <c r="F3" s="624" t="s">
        <v>116</v>
      </c>
      <c r="G3" s="624"/>
      <c r="H3" s="624"/>
      <c r="I3" s="624"/>
      <c r="J3" s="128"/>
      <c r="K3" s="128"/>
      <c r="L3" s="128"/>
      <c r="M3" s="624" t="s">
        <v>117</v>
      </c>
      <c r="N3" s="624"/>
      <c r="O3" s="625" t="s">
        <v>118</v>
      </c>
      <c r="P3" s="171" t="s">
        <v>119</v>
      </c>
      <c r="Q3" s="172">
        <v>1307</v>
      </c>
    </row>
    <row r="4" spans="1:17">
      <c r="A4" s="136" t="s">
        <v>120</v>
      </c>
      <c r="B4" s="136" t="s">
        <v>121</v>
      </c>
      <c r="C4" s="136" t="s">
        <v>15</v>
      </c>
      <c r="D4" s="128"/>
      <c r="E4" s="128"/>
      <c r="F4" s="136" t="s">
        <v>120</v>
      </c>
      <c r="G4" s="136" t="s">
        <v>121</v>
      </c>
      <c r="H4" s="136" t="s">
        <v>122</v>
      </c>
      <c r="I4" s="128" t="s">
        <v>123</v>
      </c>
      <c r="J4" s="102"/>
      <c r="K4" s="128"/>
      <c r="L4" s="128"/>
      <c r="M4" s="136" t="s">
        <v>15</v>
      </c>
      <c r="N4" s="136" t="s">
        <v>122</v>
      </c>
      <c r="O4" s="626"/>
      <c r="P4" s="171" t="s">
        <v>66</v>
      </c>
      <c r="Q4" s="172">
        <v>2888</v>
      </c>
    </row>
    <row r="5" spans="1:17">
      <c r="A5" s="172">
        <v>0</v>
      </c>
      <c r="B5" s="172">
        <v>10225</v>
      </c>
      <c r="C5" s="128">
        <v>0</v>
      </c>
      <c r="D5" s="128"/>
      <c r="E5" s="128"/>
      <c r="F5" s="172">
        <f t="shared" ref="F5:G8" si="0">A5</f>
        <v>0</v>
      </c>
      <c r="G5" s="172">
        <f t="shared" si="0"/>
        <v>10225</v>
      </c>
      <c r="H5" s="173">
        <v>0</v>
      </c>
      <c r="I5" s="128"/>
      <c r="J5" s="128"/>
      <c r="K5" s="128"/>
      <c r="L5" s="128"/>
      <c r="M5" s="128">
        <f>C5</f>
        <v>0</v>
      </c>
      <c r="N5" s="173">
        <f>H5</f>
        <v>0</v>
      </c>
      <c r="O5" s="626"/>
      <c r="P5" s="171" t="s">
        <v>124</v>
      </c>
      <c r="Q5" s="174">
        <v>0.45250000000000001</v>
      </c>
    </row>
    <row r="6" spans="1:17">
      <c r="A6" s="172">
        <v>10226</v>
      </c>
      <c r="B6" s="172">
        <v>26070</v>
      </c>
      <c r="C6" s="128">
        <v>0.11</v>
      </c>
      <c r="D6" s="128"/>
      <c r="E6" s="128"/>
      <c r="F6" s="172">
        <f t="shared" si="0"/>
        <v>10226</v>
      </c>
      <c r="G6" s="172">
        <f t="shared" si="0"/>
        <v>26070</v>
      </c>
      <c r="H6" s="173">
        <f>C6*G5</f>
        <v>1124.75</v>
      </c>
      <c r="I6" s="128" t="s">
        <v>125</v>
      </c>
      <c r="J6" s="128"/>
      <c r="K6" s="128"/>
      <c r="L6" s="128"/>
      <c r="M6" s="128">
        <f>C6</f>
        <v>0.11</v>
      </c>
      <c r="N6" s="173">
        <f>H6</f>
        <v>1124.75</v>
      </c>
      <c r="O6" s="175"/>
      <c r="P6" s="128"/>
      <c r="Q6" s="128"/>
    </row>
    <row r="7" spans="1:17" ht="15" customHeight="1">
      <c r="A7" s="172">
        <v>26071</v>
      </c>
      <c r="B7" s="172">
        <v>74545</v>
      </c>
      <c r="C7" s="102">
        <v>0.3</v>
      </c>
      <c r="D7" s="128"/>
      <c r="E7" s="128"/>
      <c r="F7" s="172">
        <f t="shared" si="0"/>
        <v>26071</v>
      </c>
      <c r="G7" s="172">
        <f t="shared" si="0"/>
        <v>74545</v>
      </c>
      <c r="H7" s="173">
        <f>((C7-C6)*G6)+H6</f>
        <v>6078.05</v>
      </c>
      <c r="I7" s="128" t="s">
        <v>126</v>
      </c>
      <c r="J7" s="128"/>
      <c r="K7" s="128"/>
      <c r="L7" s="128"/>
      <c r="M7" s="102">
        <f>C7</f>
        <v>0.3</v>
      </c>
      <c r="N7" s="173">
        <f>H7</f>
        <v>6078.05</v>
      </c>
      <c r="O7" s="625" t="s">
        <v>127</v>
      </c>
      <c r="P7" s="171" t="s">
        <v>119</v>
      </c>
      <c r="Q7" s="172">
        <v>790</v>
      </c>
    </row>
    <row r="8" spans="1:17">
      <c r="A8" s="172">
        <v>74546</v>
      </c>
      <c r="B8" s="172">
        <v>160336</v>
      </c>
      <c r="C8" s="128">
        <v>0.41</v>
      </c>
      <c r="D8" s="128"/>
      <c r="E8" s="128"/>
      <c r="F8" s="172">
        <f t="shared" si="0"/>
        <v>74546</v>
      </c>
      <c r="G8" s="172">
        <f t="shared" si="0"/>
        <v>160336</v>
      </c>
      <c r="H8" s="173">
        <f>((C8-C7)*G7)+H7</f>
        <v>14278</v>
      </c>
      <c r="I8" s="128" t="s">
        <v>128</v>
      </c>
      <c r="J8" s="128"/>
      <c r="K8" s="128"/>
      <c r="L8" s="128"/>
      <c r="M8" s="128">
        <f>C8</f>
        <v>0.41</v>
      </c>
      <c r="N8" s="173">
        <f>H8</f>
        <v>14278</v>
      </c>
      <c r="O8" s="626"/>
      <c r="P8" s="171" t="s">
        <v>66</v>
      </c>
      <c r="Q8" s="172">
        <v>1745</v>
      </c>
    </row>
    <row r="9" spans="1:17">
      <c r="A9" s="172">
        <v>160337</v>
      </c>
      <c r="B9" s="172"/>
      <c r="C9" s="128">
        <v>0.45</v>
      </c>
      <c r="D9" s="128"/>
      <c r="E9" s="128"/>
      <c r="F9" s="172">
        <f>A9</f>
        <v>160337</v>
      </c>
      <c r="G9" s="172"/>
      <c r="H9" s="173">
        <f>((C9-C8)*G8)+H8</f>
        <v>20691.440000000006</v>
      </c>
      <c r="I9" s="128" t="s">
        <v>129</v>
      </c>
      <c r="J9" s="128"/>
      <c r="K9" s="128"/>
      <c r="L9" s="128"/>
      <c r="M9" s="128">
        <f>C9</f>
        <v>0.45</v>
      </c>
      <c r="N9" s="173">
        <f>H9</f>
        <v>20691.440000000006</v>
      </c>
      <c r="O9" s="626"/>
      <c r="P9" s="171" t="s">
        <v>124</v>
      </c>
      <c r="Q9" s="174">
        <v>0.45250000000000001</v>
      </c>
    </row>
    <row r="10" spans="1:17">
      <c r="A10" s="128"/>
      <c r="B10" s="128"/>
      <c r="C10" s="128"/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</row>
    <row r="11" spans="1:17">
      <c r="A11" s="176"/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Q11" s="176"/>
    </row>
    <row r="12" spans="1:17" ht="18.75">
      <c r="A12" s="634" t="e">
        <f>"REVENUS "&amp;#REF!</f>
        <v>#REF!</v>
      </c>
      <c r="B12" s="634"/>
      <c r="C12" s="634"/>
      <c r="D12" s="634"/>
      <c r="E12" s="634"/>
      <c r="F12" s="634"/>
      <c r="G12" s="634"/>
      <c r="H12" s="634"/>
      <c r="I12" s="634"/>
      <c r="J12" s="634"/>
      <c r="K12" s="634"/>
      <c r="L12" s="634"/>
      <c r="M12" s="634"/>
      <c r="N12" s="634"/>
      <c r="O12" s="128"/>
      <c r="P12" s="634" t="e">
        <f>"Décote "&amp;#REF!</f>
        <v>#REF!</v>
      </c>
      <c r="Q12" s="634"/>
    </row>
    <row r="13" spans="1:17">
      <c r="A13" s="125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8"/>
      <c r="P13" s="128"/>
      <c r="Q13" s="128"/>
    </row>
    <row r="14" spans="1:17" ht="15" customHeight="1">
      <c r="A14" s="624" t="s">
        <v>115</v>
      </c>
      <c r="B14" s="624"/>
      <c r="C14" s="624"/>
      <c r="D14" s="128"/>
      <c r="E14" s="128"/>
      <c r="F14" s="624" t="s">
        <v>116</v>
      </c>
      <c r="G14" s="624"/>
      <c r="H14" s="624"/>
      <c r="I14" s="624"/>
      <c r="J14" s="128"/>
      <c r="K14" s="128"/>
      <c r="L14" s="128"/>
      <c r="M14" s="624" t="s">
        <v>117</v>
      </c>
      <c r="N14" s="624"/>
      <c r="O14" s="625" t="s">
        <v>118</v>
      </c>
      <c r="P14" s="171" t="s">
        <v>119</v>
      </c>
      <c r="Q14" s="172">
        <v>1307</v>
      </c>
    </row>
    <row r="15" spans="1:17">
      <c r="A15" s="136" t="s">
        <v>120</v>
      </c>
      <c r="B15" s="136" t="s">
        <v>121</v>
      </c>
      <c r="C15" s="136" t="s">
        <v>15</v>
      </c>
      <c r="D15" s="128"/>
      <c r="E15" s="128"/>
      <c r="F15" s="136" t="s">
        <v>120</v>
      </c>
      <c r="G15" s="136" t="s">
        <v>121</v>
      </c>
      <c r="H15" s="136" t="s">
        <v>122</v>
      </c>
      <c r="I15" s="128" t="s">
        <v>123</v>
      </c>
      <c r="J15" s="128"/>
      <c r="K15" s="128"/>
      <c r="L15" s="128"/>
      <c r="M15" s="136" t="s">
        <v>15</v>
      </c>
      <c r="N15" s="136" t="s">
        <v>122</v>
      </c>
      <c r="O15" s="626"/>
      <c r="P15" s="171" t="s">
        <v>66</v>
      </c>
      <c r="Q15" s="172">
        <v>2888</v>
      </c>
    </row>
    <row r="16" spans="1:17">
      <c r="A16" s="172">
        <v>0</v>
      </c>
      <c r="B16" s="172">
        <v>10225</v>
      </c>
      <c r="C16" s="128">
        <v>0</v>
      </c>
      <c r="D16" s="128"/>
      <c r="E16" s="128"/>
      <c r="F16" s="172">
        <f t="shared" ref="F16:G19" si="1">A16</f>
        <v>0</v>
      </c>
      <c r="G16" s="172">
        <f t="shared" si="1"/>
        <v>10225</v>
      </c>
      <c r="H16" s="173">
        <v>0</v>
      </c>
      <c r="I16" s="128"/>
      <c r="J16" s="128"/>
      <c r="K16" s="128"/>
      <c r="L16" s="128"/>
      <c r="M16" s="128">
        <f>C16</f>
        <v>0</v>
      </c>
      <c r="N16" s="173">
        <f>H16</f>
        <v>0</v>
      </c>
      <c r="O16" s="626"/>
      <c r="P16" s="171" t="s">
        <v>124</v>
      </c>
      <c r="Q16" s="174">
        <v>0.45250000000000001</v>
      </c>
    </row>
    <row r="17" spans="1:17">
      <c r="A17" s="172">
        <v>10226</v>
      </c>
      <c r="B17" s="172">
        <v>26070</v>
      </c>
      <c r="C17" s="128">
        <v>0.11</v>
      </c>
      <c r="D17" s="128"/>
      <c r="E17" s="128"/>
      <c r="F17" s="172">
        <f t="shared" si="1"/>
        <v>10226</v>
      </c>
      <c r="G17" s="172">
        <f t="shared" si="1"/>
        <v>26070</v>
      </c>
      <c r="H17" s="173">
        <f>C17*G16</f>
        <v>1124.75</v>
      </c>
      <c r="I17" s="128" t="s">
        <v>125</v>
      </c>
      <c r="J17" s="128"/>
      <c r="K17" s="128"/>
      <c r="L17" s="128"/>
      <c r="M17" s="128">
        <f>C17</f>
        <v>0.11</v>
      </c>
      <c r="N17" s="173">
        <f>H17</f>
        <v>1124.75</v>
      </c>
      <c r="O17" s="175"/>
      <c r="P17" s="128"/>
      <c r="Q17" s="128"/>
    </row>
    <row r="18" spans="1:17" ht="15" customHeight="1">
      <c r="A18" s="172">
        <v>26071</v>
      </c>
      <c r="B18" s="172">
        <v>74545</v>
      </c>
      <c r="C18" s="102">
        <v>0.3</v>
      </c>
      <c r="D18" s="128"/>
      <c r="E18" s="128"/>
      <c r="F18" s="172">
        <f t="shared" si="1"/>
        <v>26071</v>
      </c>
      <c r="G18" s="172">
        <f t="shared" si="1"/>
        <v>74545</v>
      </c>
      <c r="H18" s="173">
        <f>((C18-C17)*G17)+H17</f>
        <v>6078.05</v>
      </c>
      <c r="I18" s="128" t="s">
        <v>126</v>
      </c>
      <c r="J18" s="128"/>
      <c r="K18" s="128"/>
      <c r="L18" s="128"/>
      <c r="M18" s="102">
        <f>C18</f>
        <v>0.3</v>
      </c>
      <c r="N18" s="173">
        <f>H18</f>
        <v>6078.05</v>
      </c>
      <c r="O18" s="625" t="s">
        <v>127</v>
      </c>
      <c r="P18" s="171" t="s">
        <v>119</v>
      </c>
      <c r="Q18" s="172">
        <v>790</v>
      </c>
    </row>
    <row r="19" spans="1:17">
      <c r="A19" s="172">
        <v>74546</v>
      </c>
      <c r="B19" s="172">
        <v>160336</v>
      </c>
      <c r="C19" s="128">
        <v>0.41</v>
      </c>
      <c r="D19" s="128"/>
      <c r="E19" s="128"/>
      <c r="F19" s="172">
        <f t="shared" si="1"/>
        <v>74546</v>
      </c>
      <c r="G19" s="172">
        <f t="shared" si="1"/>
        <v>160336</v>
      </c>
      <c r="H19" s="173">
        <f>((C19-C18)*G18)+H18</f>
        <v>14278</v>
      </c>
      <c r="I19" s="128" t="s">
        <v>128</v>
      </c>
      <c r="J19" s="128"/>
      <c r="K19" s="128"/>
      <c r="L19" s="128"/>
      <c r="M19" s="128">
        <f>C19</f>
        <v>0.41</v>
      </c>
      <c r="N19" s="173">
        <f>H19</f>
        <v>14278</v>
      </c>
      <c r="O19" s="626"/>
      <c r="P19" s="171" t="s">
        <v>66</v>
      </c>
      <c r="Q19" s="172">
        <v>1745</v>
      </c>
    </row>
    <row r="20" spans="1:17">
      <c r="A20" s="172">
        <v>160337</v>
      </c>
      <c r="B20" s="172"/>
      <c r="C20" s="128">
        <v>0.45</v>
      </c>
      <c r="D20" s="128"/>
      <c r="E20" s="128"/>
      <c r="F20" s="172">
        <f>A20</f>
        <v>160337</v>
      </c>
      <c r="G20" s="172"/>
      <c r="H20" s="173">
        <f>((C20-C19)*G19)+H19</f>
        <v>20691.440000000006</v>
      </c>
      <c r="I20" s="128" t="s">
        <v>129</v>
      </c>
      <c r="J20" s="128"/>
      <c r="K20" s="128"/>
      <c r="L20" s="128"/>
      <c r="M20" s="128">
        <f>C20</f>
        <v>0.45</v>
      </c>
      <c r="N20" s="173">
        <f>H20</f>
        <v>20691.440000000006</v>
      </c>
      <c r="O20" s="626"/>
      <c r="P20" s="171" t="s">
        <v>124</v>
      </c>
      <c r="Q20" s="174">
        <v>0.45250000000000001</v>
      </c>
    </row>
    <row r="21" spans="1:17">
      <c r="A21" s="172"/>
      <c r="B21" s="172"/>
      <c r="C21" s="128"/>
      <c r="D21" s="128"/>
      <c r="E21" s="128"/>
      <c r="F21" s="172"/>
      <c r="G21" s="172"/>
      <c r="H21" s="173"/>
      <c r="I21" s="128"/>
      <c r="J21" s="128"/>
      <c r="K21" s="128"/>
      <c r="L21" s="128"/>
      <c r="M21" s="128"/>
      <c r="N21" s="173"/>
      <c r="O21" s="128"/>
      <c r="P21" s="128"/>
      <c r="Q21" s="128"/>
    </row>
    <row r="22" spans="1:17">
      <c r="A22" s="176"/>
      <c r="B22" s="176"/>
      <c r="C22" s="176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Q22" s="176"/>
    </row>
    <row r="23" spans="1:17">
      <c r="A23" s="172"/>
      <c r="B23" s="128"/>
      <c r="C23" s="128"/>
      <c r="D23" s="128"/>
      <c r="E23" s="128"/>
      <c r="F23" s="128"/>
      <c r="G23" s="627"/>
      <c r="H23" s="627"/>
      <c r="I23" s="627"/>
      <c r="J23" s="627"/>
      <c r="K23" s="128"/>
      <c r="L23" s="128"/>
      <c r="M23" s="128"/>
      <c r="N23" s="128"/>
      <c r="O23" s="128"/>
      <c r="P23" s="128"/>
      <c r="Q23" s="128"/>
    </row>
    <row r="24" spans="1:17" ht="15.75" customHeight="1">
      <c r="A24" s="128"/>
      <c r="B24" s="177"/>
      <c r="C24" s="128"/>
      <c r="D24" s="128"/>
      <c r="E24" s="128"/>
      <c r="F24" s="418"/>
      <c r="G24" s="624"/>
      <c r="H24" s="624"/>
      <c r="I24" s="624"/>
      <c r="J24" s="624"/>
      <c r="K24" s="128"/>
      <c r="L24" s="128"/>
      <c r="M24" s="128"/>
      <c r="N24" s="628" t="s">
        <v>130</v>
      </c>
      <c r="O24" s="629"/>
      <c r="P24" s="630"/>
      <c r="Q24" s="619" t="s">
        <v>131</v>
      </c>
    </row>
    <row r="25" spans="1:17">
      <c r="A25" s="128"/>
      <c r="B25" s="621"/>
      <c r="C25" s="622"/>
      <c r="D25" s="622"/>
      <c r="E25" s="623"/>
      <c r="F25" s="179"/>
      <c r="G25" s="178"/>
      <c r="H25" s="179"/>
      <c r="I25" s="128"/>
      <c r="J25" s="128"/>
      <c r="K25" s="128"/>
      <c r="L25" s="128"/>
      <c r="M25" s="128"/>
      <c r="N25" s="631"/>
      <c r="O25" s="632"/>
      <c r="P25" s="633"/>
      <c r="Q25" s="620"/>
    </row>
    <row r="26" spans="1:17">
      <c r="A26" s="128"/>
      <c r="B26" s="180"/>
      <c r="C26" s="163"/>
      <c r="D26" s="164"/>
      <c r="E26" s="165"/>
      <c r="F26" s="128"/>
      <c r="G26" s="178"/>
      <c r="H26" s="179"/>
      <c r="I26" s="128"/>
      <c r="J26" s="128"/>
      <c r="K26" s="128"/>
      <c r="L26" s="128"/>
      <c r="M26" s="128"/>
      <c r="N26" s="181" t="s">
        <v>132</v>
      </c>
      <c r="O26" s="182" t="s">
        <v>133</v>
      </c>
      <c r="P26" s="183" t="s">
        <v>134</v>
      </c>
      <c r="Q26" s="184" t="s">
        <v>135</v>
      </c>
    </row>
    <row r="27" spans="1:17">
      <c r="A27" s="128"/>
      <c r="B27" s="185"/>
      <c r="C27" s="186"/>
      <c r="D27" s="186"/>
      <c r="E27" s="187"/>
      <c r="F27" s="128"/>
      <c r="G27" s="178"/>
      <c r="H27" s="179"/>
      <c r="I27" s="128"/>
      <c r="J27" s="173"/>
      <c r="K27" s="128"/>
      <c r="L27" s="128"/>
      <c r="M27" s="128"/>
      <c r="N27" s="166">
        <v>1</v>
      </c>
      <c r="O27" s="188"/>
      <c r="P27" s="189" t="s">
        <v>51</v>
      </c>
      <c r="Q27" s="190" t="s">
        <v>106</v>
      </c>
    </row>
    <row r="28" spans="1:17" ht="15.75" thickBot="1">
      <c r="A28" s="128"/>
      <c r="B28" s="191"/>
      <c r="C28" s="192"/>
      <c r="D28" s="192"/>
      <c r="E28" s="193"/>
      <c r="F28" s="128"/>
      <c r="G28" s="178"/>
      <c r="H28" s="179"/>
      <c r="I28" s="128"/>
      <c r="J28" s="173"/>
      <c r="K28" s="128"/>
      <c r="L28" s="128"/>
      <c r="M28" s="128"/>
      <c r="N28" s="167">
        <v>2</v>
      </c>
      <c r="O28" s="186" t="s">
        <v>114</v>
      </c>
      <c r="P28" s="194" t="s">
        <v>52</v>
      </c>
      <c r="Q28" s="195" t="s">
        <v>53</v>
      </c>
    </row>
    <row r="29" spans="1:17">
      <c r="A29" s="128"/>
      <c r="B29" s="128"/>
      <c r="C29" s="128"/>
      <c r="D29" s="128"/>
      <c r="E29" s="344"/>
      <c r="F29" s="128"/>
      <c r="G29" s="624"/>
      <c r="H29" s="624"/>
      <c r="I29" s="178"/>
      <c r="J29" s="179"/>
      <c r="K29" s="128"/>
      <c r="L29" s="128"/>
      <c r="M29" s="128"/>
      <c r="N29" s="167">
        <v>3</v>
      </c>
      <c r="O29" s="186" t="s">
        <v>113</v>
      </c>
      <c r="P29" s="197" t="s">
        <v>54</v>
      </c>
      <c r="Q29" s="198"/>
    </row>
    <row r="30" spans="1:17">
      <c r="A30" s="128"/>
      <c r="B30" s="128"/>
      <c r="C30" s="128"/>
      <c r="D30" s="199"/>
      <c r="E30" s="128"/>
      <c r="F30" s="128"/>
      <c r="G30" s="196"/>
      <c r="H30" s="179"/>
      <c r="I30" s="178"/>
      <c r="J30" s="179"/>
      <c r="K30" s="178"/>
      <c r="M30" s="128"/>
      <c r="N30" s="167">
        <v>4</v>
      </c>
      <c r="O30" s="186" t="s">
        <v>112</v>
      </c>
      <c r="P30" s="197" t="s">
        <v>55</v>
      </c>
      <c r="Q30" s="168"/>
    </row>
    <row r="31" spans="1:17">
      <c r="A31" s="128"/>
      <c r="B31" s="128"/>
      <c r="C31" s="128"/>
      <c r="D31" s="128"/>
      <c r="E31" s="128"/>
      <c r="F31" s="128"/>
      <c r="G31" s="196"/>
      <c r="H31" s="179"/>
      <c r="I31" s="178"/>
      <c r="J31" s="179"/>
      <c r="L31" s="179"/>
      <c r="M31" s="128"/>
      <c r="N31" s="167">
        <v>5</v>
      </c>
      <c r="O31" s="186" t="s">
        <v>111</v>
      </c>
      <c r="P31" s="194" t="s">
        <v>57</v>
      </c>
      <c r="Q31" s="128"/>
    </row>
    <row r="32" spans="1:17">
      <c r="A32" s="128"/>
      <c r="B32" s="128"/>
      <c r="C32" s="128"/>
      <c r="D32" s="128"/>
      <c r="E32" s="232"/>
      <c r="F32" s="128"/>
      <c r="G32" s="196"/>
      <c r="H32" s="179"/>
      <c r="I32" s="178"/>
      <c r="J32" s="179"/>
      <c r="K32" s="128"/>
      <c r="L32" s="128"/>
      <c r="M32" s="128"/>
      <c r="N32" s="167">
        <v>6</v>
      </c>
      <c r="O32" s="186" t="s">
        <v>110</v>
      </c>
      <c r="P32" s="194" t="s">
        <v>58</v>
      </c>
      <c r="Q32" s="128"/>
    </row>
    <row r="33" spans="1:17">
      <c r="A33" s="128"/>
      <c r="B33" s="128"/>
      <c r="C33" s="128"/>
      <c r="D33" s="128"/>
      <c r="E33" s="232"/>
      <c r="F33" s="128"/>
      <c r="G33" s="128"/>
      <c r="H33" s="128"/>
      <c r="I33" s="128"/>
      <c r="J33" s="128"/>
      <c r="K33" s="128"/>
      <c r="L33" s="128"/>
      <c r="M33" s="128"/>
      <c r="N33" s="167">
        <v>7</v>
      </c>
      <c r="O33" s="186" t="s">
        <v>109</v>
      </c>
      <c r="P33" s="194" t="s">
        <v>136</v>
      </c>
      <c r="Q33" s="128"/>
    </row>
    <row r="34" spans="1:17">
      <c r="A34" s="128"/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67">
        <v>8</v>
      </c>
      <c r="O34" s="186" t="s">
        <v>108</v>
      </c>
      <c r="P34" s="194" t="s">
        <v>137</v>
      </c>
      <c r="Q34" s="128"/>
    </row>
    <row r="35" spans="1:17">
      <c r="A35" s="128"/>
      <c r="B35" s="128"/>
      <c r="C35" s="128"/>
      <c r="D35" s="128"/>
      <c r="E35" s="128"/>
      <c r="F35" s="128"/>
      <c r="G35" s="128"/>
      <c r="H35" s="128"/>
      <c r="I35" s="128"/>
      <c r="J35" s="128"/>
      <c r="K35" s="128"/>
      <c r="L35" s="128"/>
      <c r="M35" s="128"/>
      <c r="N35" s="169">
        <v>9</v>
      </c>
      <c r="O35" s="192" t="s">
        <v>107</v>
      </c>
      <c r="P35" s="200"/>
      <c r="Q35" s="128"/>
    </row>
  </sheetData>
  <mergeCells count="21">
    <mergeCell ref="A1:N1"/>
    <mergeCell ref="P1:Q1"/>
    <mergeCell ref="A3:C3"/>
    <mergeCell ref="F3:I3"/>
    <mergeCell ref="M3:N3"/>
    <mergeCell ref="O3:O5"/>
    <mergeCell ref="O7:O9"/>
    <mergeCell ref="A12:N12"/>
    <mergeCell ref="P12:Q12"/>
    <mergeCell ref="A14:C14"/>
    <mergeCell ref="F14:I14"/>
    <mergeCell ref="M14:N14"/>
    <mergeCell ref="O14:O16"/>
    <mergeCell ref="Q24:Q25"/>
    <mergeCell ref="B25:E25"/>
    <mergeCell ref="G29:H29"/>
    <mergeCell ref="O18:O20"/>
    <mergeCell ref="G23:J23"/>
    <mergeCell ref="G24:H24"/>
    <mergeCell ref="I24:J24"/>
    <mergeCell ref="N24:P25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9"/>
  <dimension ref="A1"/>
  <sheetViews>
    <sheetView zoomScaleNormal="100" workbookViewId="0"/>
  </sheetViews>
  <sheetFormatPr baseColWidth="10" defaultColWidth="10.7109375" defaultRowHeight="15"/>
  <sheetData/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0"/>
  <dimension ref="A1"/>
  <sheetViews>
    <sheetView zoomScaleNormal="100" workbookViewId="0"/>
  </sheetViews>
  <sheetFormatPr baseColWidth="10" defaultColWidth="10.7109375" defaultRowHeight="15"/>
  <sheetData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Avril 2022</vt:lpstr>
      <vt:lpstr>Actions Wolf+réduc impot revenu</vt:lpstr>
      <vt:lpstr>Impots</vt:lpstr>
      <vt:lpstr>Morefunc Storage Sheet</vt:lpstr>
      <vt:lpstr>Feuil8</vt:lpstr>
      <vt:lpstr>ListMois2</vt:lpstr>
      <vt:lpstr>ListNbMois2</vt:lpstr>
      <vt:lpstr>ListON</vt:lpstr>
      <vt:lpstr>ListVide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G</dc:creator>
  <cp:lastModifiedBy>Sylvain</cp:lastModifiedBy>
  <cp:revision>0</cp:revision>
  <dcterms:created xsi:type="dcterms:W3CDTF">2013-09-29T07:54:26Z</dcterms:created>
  <dcterms:modified xsi:type="dcterms:W3CDTF">2022-04-29T07:42:45Z</dcterms:modified>
  <dc:language>fr-FR</dc:language>
</cp:coreProperties>
</file>