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XXXXX\Desktop\"/>
    </mc:Choice>
  </mc:AlternateContent>
  <xr:revisionPtr revIDLastSave="0" documentId="8_{2B403C0D-68F2-4DC4-A975-926B3BF9DB17}" xr6:coauthVersionLast="32" xr6:coauthVersionMax="32" xr10:uidLastSave="{00000000-0000-0000-0000-000000000000}"/>
  <bookViews>
    <workbookView xWindow="120" yWindow="120" windowWidth="28515" windowHeight="12585" tabRatio="921" activeTab="7" xr2:uid="{00000000-000D-0000-FFFF-FFFF00000000}"/>
  </bookViews>
  <sheets>
    <sheet name="Données" sheetId="1" r:id="rId1"/>
    <sheet name="som erreur maga" sheetId="12" r:id="rId2"/>
    <sheet name="ancienneté" sheetId="2" r:id="rId3"/>
    <sheet name="som prep tranche" sheetId="8" r:id="rId4"/>
    <sheet name="Feuil6" sheetId="11" r:id="rId5"/>
    <sheet name="prep" sheetId="3" r:id="rId6"/>
    <sheet name="Feuil12" sheetId="17" r:id="rId7"/>
    <sheet name="ref" sheetId="4" r:id="rId8"/>
    <sheet name="ref;prep" sheetId="5" r:id="rId9"/>
  </sheets>
  <definedNames>
    <definedName name="_xlnm._FilterDatabase" localSheetId="0" hidden="1">Données!$A$2:$H$37</definedName>
  </definedNames>
  <calcPr calcId="179017"/>
  <pivotCaches>
    <pivotCache cacheId="0" r:id="rId10"/>
    <pivotCache cacheId="1" r:id="rId11"/>
    <pivotCache cacheId="2" r:id="rId12"/>
    <pivotCache cacheId="3" r:id="rId13"/>
    <pivotCache cacheId="4" r:id="rId14"/>
    <pivotCache cacheId="5" r:id="rId15"/>
    <pivotCache cacheId="6" r:id="rId16"/>
  </pivotCaches>
  <fileRecoveryPr repairLoad="1"/>
</workbook>
</file>

<file path=xl/calcChain.xml><?xml version="1.0" encoding="utf-8"?>
<calcChain xmlns="http://schemas.openxmlformats.org/spreadsheetml/2006/main">
  <c r="G61" i="4" l="1"/>
  <c r="G60" i="4"/>
  <c r="G59" i="4"/>
  <c r="G58" i="4"/>
  <c r="G57" i="4"/>
  <c r="G52" i="4"/>
  <c r="G51" i="4"/>
  <c r="G50" i="4"/>
  <c r="G49" i="4"/>
  <c r="G48" i="4"/>
  <c r="L34" i="3"/>
  <c r="F43" i="4" l="1"/>
  <c r="F42" i="4"/>
  <c r="F41" i="4"/>
  <c r="F40" i="4"/>
  <c r="F39" i="4"/>
  <c r="I50" i="3"/>
  <c r="I49" i="3"/>
  <c r="I48" i="3"/>
  <c r="I47" i="3"/>
  <c r="I46" i="3"/>
  <c r="B35" i="5" l="1"/>
  <c r="B10" i="5"/>
  <c r="B32" i="5"/>
  <c r="B2" i="5"/>
  <c r="B17" i="5"/>
  <c r="B31" i="5"/>
  <c r="B8" i="5"/>
  <c r="B21" i="5"/>
  <c r="B3" i="5"/>
  <c r="B20" i="5"/>
  <c r="B12" i="5"/>
  <c r="B27" i="5"/>
  <c r="B28" i="5"/>
  <c r="B36" i="5"/>
  <c r="B9" i="5"/>
  <c r="B30" i="5"/>
  <c r="B5" i="5"/>
  <c r="B4" i="5"/>
  <c r="B7" i="5"/>
  <c r="B19" i="5"/>
  <c r="B18" i="5"/>
  <c r="B26" i="5"/>
  <c r="B13" i="5"/>
  <c r="B22" i="5"/>
  <c r="B14" i="5"/>
  <c r="B23" i="5"/>
  <c r="B33" i="5"/>
  <c r="B34" i="5"/>
  <c r="B29" i="5"/>
  <c r="B25" i="5"/>
  <c r="B6" i="5"/>
  <c r="B11" i="5"/>
  <c r="B15" i="5"/>
  <c r="B24" i="5"/>
  <c r="B16" i="5"/>
  <c r="C3" i="4"/>
  <c r="C4" i="4"/>
  <c r="C5" i="4"/>
  <c r="C6" i="4"/>
  <c r="C7" i="4"/>
  <c r="C8" i="4"/>
  <c r="C9" i="4"/>
  <c r="C10" i="4"/>
  <c r="C11" i="4"/>
  <c r="C12" i="4"/>
  <c r="C13" i="4"/>
  <c r="C14" i="4"/>
  <c r="C16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2" i="4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2" i="3"/>
  <c r="B3" i="2"/>
  <c r="C3" i="3" s="1"/>
  <c r="B4" i="2"/>
  <c r="C4" i="3" s="1"/>
  <c r="B5" i="2"/>
  <c r="C5" i="3" s="1"/>
  <c r="B6" i="2"/>
  <c r="C6" i="3" s="1"/>
  <c r="B7" i="2"/>
  <c r="C7" i="3" s="1"/>
  <c r="B8" i="2"/>
  <c r="C8" i="3" s="1"/>
  <c r="B9" i="2"/>
  <c r="C9" i="3" s="1"/>
  <c r="B10" i="2"/>
  <c r="C10" i="3" s="1"/>
  <c r="B11" i="2"/>
  <c r="C11" i="3" s="1"/>
  <c r="B12" i="2"/>
  <c r="C12" i="3" s="1"/>
  <c r="B13" i="2"/>
  <c r="C13" i="3" s="1"/>
  <c r="B14" i="2"/>
  <c r="C14" i="3" s="1"/>
  <c r="B15" i="2"/>
  <c r="C15" i="3" s="1"/>
  <c r="B16" i="2"/>
  <c r="C16" i="3" s="1"/>
  <c r="B17" i="2"/>
  <c r="C17" i="3" s="1"/>
  <c r="B18" i="2"/>
  <c r="C18" i="3" s="1"/>
  <c r="B19" i="2"/>
  <c r="C19" i="3" s="1"/>
  <c r="B20" i="2"/>
  <c r="C20" i="3" s="1"/>
  <c r="B21" i="2"/>
  <c r="C21" i="3" s="1"/>
  <c r="B22" i="2"/>
  <c r="C22" i="3" s="1"/>
  <c r="B23" i="2"/>
  <c r="C23" i="3" s="1"/>
  <c r="B24" i="2"/>
  <c r="C24" i="3" s="1"/>
  <c r="B25" i="2"/>
  <c r="C25" i="3" s="1"/>
  <c r="B26" i="2"/>
  <c r="C26" i="3" s="1"/>
  <c r="B27" i="2"/>
  <c r="C27" i="3" s="1"/>
  <c r="B28" i="2"/>
  <c r="C28" i="3" s="1"/>
  <c r="B29" i="2"/>
  <c r="C29" i="3" s="1"/>
  <c r="B30" i="2"/>
  <c r="C30" i="3" s="1"/>
  <c r="B31" i="2"/>
  <c r="C31" i="3" s="1"/>
  <c r="B32" i="2"/>
  <c r="C32" i="3" s="1"/>
  <c r="B33" i="2"/>
  <c r="C33" i="3" s="1"/>
  <c r="B34" i="2"/>
  <c r="C34" i="3" s="1"/>
  <c r="B35" i="2"/>
  <c r="C35" i="3" s="1"/>
  <c r="B36" i="2"/>
  <c r="C36" i="3" s="1"/>
  <c r="B2" i="2"/>
  <c r="C2" i="3" s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2" i="2"/>
  <c r="H4" i="1"/>
  <c r="A10" i="5" s="1"/>
  <c r="H5" i="1"/>
  <c r="A32" i="5" s="1"/>
  <c r="H6" i="1"/>
  <c r="A2" i="5" s="1"/>
  <c r="H7" i="1"/>
  <c r="A17" i="5" s="1"/>
  <c r="H8" i="1"/>
  <c r="A31" i="5" s="1"/>
  <c r="H9" i="1"/>
  <c r="A8" i="5" s="1"/>
  <c r="H10" i="1"/>
  <c r="A21" i="5" s="1"/>
  <c r="H11" i="1"/>
  <c r="A3" i="5" s="1"/>
  <c r="H12" i="1"/>
  <c r="A20" i="5" s="1"/>
  <c r="H13" i="1"/>
  <c r="A12" i="5" s="1"/>
  <c r="H14" i="1"/>
  <c r="A27" i="5" s="1"/>
  <c r="H15" i="1"/>
  <c r="A28" i="5" s="1"/>
  <c r="H16" i="1"/>
  <c r="A36" i="5" s="1"/>
  <c r="H17" i="1"/>
  <c r="A9" i="5" s="1"/>
  <c r="H18" i="1"/>
  <c r="A30" i="5" s="1"/>
  <c r="H19" i="1"/>
  <c r="A5" i="5" s="1"/>
  <c r="H20" i="1"/>
  <c r="A4" i="5" s="1"/>
  <c r="H21" i="1"/>
  <c r="A7" i="5" s="1"/>
  <c r="H22" i="1"/>
  <c r="A19" i="5" s="1"/>
  <c r="H23" i="1"/>
  <c r="A18" i="5" s="1"/>
  <c r="H24" i="1"/>
  <c r="A26" i="5" s="1"/>
  <c r="H25" i="1"/>
  <c r="A13" i="5" s="1"/>
  <c r="H26" i="1"/>
  <c r="A22" i="5" s="1"/>
  <c r="H27" i="1"/>
  <c r="A14" i="5" s="1"/>
  <c r="H28" i="1"/>
  <c r="A23" i="5" s="1"/>
  <c r="H29" i="1"/>
  <c r="A33" i="5" s="1"/>
  <c r="H30" i="1"/>
  <c r="A34" i="5" s="1"/>
  <c r="H31" i="1"/>
  <c r="A29" i="5" s="1"/>
  <c r="H32" i="1"/>
  <c r="A25" i="5" s="1"/>
  <c r="H33" i="1"/>
  <c r="A6" i="5" s="1"/>
  <c r="H34" i="1"/>
  <c r="A11" i="5" s="1"/>
  <c r="H35" i="1"/>
  <c r="A15" i="5" s="1"/>
  <c r="H36" i="1"/>
  <c r="A24" i="5" s="1"/>
  <c r="H37" i="1"/>
  <c r="A16" i="5" s="1"/>
  <c r="H3" i="1"/>
  <c r="A35" i="5" s="1"/>
  <c r="L35" i="3"/>
  <c r="B42" i="2" l="1"/>
</calcChain>
</file>

<file path=xl/sharedStrings.xml><?xml version="1.0" encoding="utf-8"?>
<sst xmlns="http://schemas.openxmlformats.org/spreadsheetml/2006/main" count="200" uniqueCount="52">
  <si>
    <t>JOUR</t>
  </si>
  <si>
    <t>PREPARATIONS</t>
  </si>
  <si>
    <t>REFERENCES</t>
  </si>
  <si>
    <t>MOY ANCIENNETE</t>
  </si>
  <si>
    <t>NOMBRE MAGASINIERS</t>
  </si>
  <si>
    <t>ERREURS</t>
  </si>
  <si>
    <t>REF/PREP</t>
  </si>
  <si>
    <t>ANCIENNETE</t>
  </si>
  <si>
    <t>ERREUR</t>
  </si>
  <si>
    <t>Erreur</t>
  </si>
  <si>
    <t>préparation</t>
  </si>
  <si>
    <t>references</t>
  </si>
  <si>
    <t>erreurs</t>
  </si>
  <si>
    <t>nombre de ref/prépa</t>
  </si>
  <si>
    <t>Total général</t>
  </si>
  <si>
    <t>Somme de ERREURS</t>
  </si>
  <si>
    <t>Total</t>
  </si>
  <si>
    <t>Somme de ERREUR</t>
  </si>
  <si>
    <t>tranche</t>
  </si>
  <si>
    <t>10-15</t>
  </si>
  <si>
    <t>00-05</t>
  </si>
  <si>
    <t>05-10</t>
  </si>
  <si>
    <t>Somme de Erreur</t>
  </si>
  <si>
    <t>Somme de préparation</t>
  </si>
  <si>
    <t>15-20</t>
  </si>
  <si>
    <t>20-25</t>
  </si>
  <si>
    <t>Ancienneté</t>
  </si>
  <si>
    <t>Erreurs</t>
  </si>
  <si>
    <t>[0:10]</t>
  </si>
  <si>
    <t>]10;20]</t>
  </si>
  <si>
    <t>]20:30]</t>
  </si>
  <si>
    <t>]30;40]</t>
  </si>
  <si>
    <t>]40;50]</t>
  </si>
  <si>
    <t>Somme de NOMBRE MAGASINIERS</t>
  </si>
  <si>
    <t xml:space="preserve"> </t>
  </si>
  <si>
    <t>tranches</t>
  </si>
  <si>
    <t>moyennes</t>
  </si>
  <si>
    <t>Nombre de Erreur</t>
  </si>
  <si>
    <t>Somme de erreurs</t>
  </si>
  <si>
    <t>10-20</t>
  </si>
  <si>
    <t>30-40</t>
  </si>
  <si>
    <t>Somme de references</t>
  </si>
  <si>
    <t>40-50</t>
  </si>
  <si>
    <t>Étiquettes de lignes</t>
  </si>
  <si>
    <t>Étiquettes de colonnes</t>
  </si>
  <si>
    <t>Pourcentage erreur tranche de prep</t>
  </si>
  <si>
    <t>0-10</t>
  </si>
  <si>
    <t>20-30</t>
  </si>
  <si>
    <t>50-80</t>
  </si>
  <si>
    <t>Pourcentage erreur ref</t>
  </si>
  <si>
    <t>pourcentage erreur</t>
  </si>
  <si>
    <t>pourcentage cumul 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</si>
</sst>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Border="1"/>
    <xf numFmtId="0" fontId="0" fillId="0" borderId="1" xfId="0" applyNumberFormat="1" applyBorder="1"/>
    <xf numFmtId="0" fontId="0" fillId="0" borderId="9" xfId="0" applyNumberFormat="1" applyBorder="1"/>
    <xf numFmtId="0" fontId="0" fillId="0" borderId="4" xfId="0" applyNumberFormat="1" applyBorder="1"/>
    <xf numFmtId="0" fontId="0" fillId="0" borderId="0" xfId="0" applyNumberFormat="1"/>
    <xf numFmtId="0" fontId="0" fillId="0" borderId="5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NumberFormat="1" applyBorder="1"/>
    <xf numFmtId="17" fontId="0" fillId="0" borderId="0" xfId="0" quotePrefix="1" applyNumberFormat="1"/>
    <xf numFmtId="0" fontId="0" fillId="0" borderId="0" xfId="0" quotePrefix="1" applyNumberFormat="1"/>
    <xf numFmtId="0" fontId="0" fillId="0" borderId="12" xfId="0" applyNumberFormat="1" applyBorder="1"/>
    <xf numFmtId="0" fontId="0" fillId="0" borderId="14" xfId="0" applyNumberFormat="1" applyBorder="1"/>
    <xf numFmtId="0" fontId="0" fillId="0" borderId="0" xfId="0" pivotButton="1"/>
    <xf numFmtId="0" fontId="0" fillId="0" borderId="0" xfId="0" quotePrefix="1"/>
    <xf numFmtId="0" fontId="0" fillId="0" borderId="0" xfId="0" applyAlignment="1">
      <alignment horizontal="left"/>
    </xf>
    <xf numFmtId="9" fontId="0" fillId="0" borderId="0" xfId="1" quotePrefix="1" applyFont="1"/>
    <xf numFmtId="9" fontId="0" fillId="0" borderId="0" xfId="1" applyFont="1"/>
    <xf numFmtId="9" fontId="0" fillId="0" borderId="1" xfId="1" applyFont="1" applyBorder="1"/>
    <xf numFmtId="9" fontId="0" fillId="0" borderId="4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7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6.xml"/><Relationship Id="rId10" Type="http://schemas.openxmlformats.org/officeDocument/2006/relationships/pivotCacheDefinition" Target="pivotCache/pivotCacheDefinition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[stats graph2 (version 1).xlsx]som erreur maga!Tableau croisé dynamique18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Erreurs</a:t>
            </a:r>
            <a:r>
              <a:rPr lang="en-US" baseline="0"/>
              <a:t> en fonction du nombre de magasiniers </a:t>
            </a:r>
            <a:endParaRPr lang="en-US"/>
          </a:p>
        </c:rich>
      </c:tx>
      <c:layout>
        <c:manualLayout>
          <c:xMode val="edge"/>
          <c:yMode val="edge"/>
          <c:x val="0.12869444444444444"/>
          <c:y val="0.119349664625255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'som erreur maga'!$B$3:$B$4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'som erreur maga'!$A$5:$A$7</c:f>
              <c:strCach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'som erreur maga'!$B$5:$B$7</c:f>
              <c:numCache>
                <c:formatCode>General</c:formatCode>
                <c:ptCount val="3"/>
                <c:pt idx="0">
                  <c:v>10</c:v>
                </c:pt>
                <c:pt idx="1">
                  <c:v>7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2F-4354-B1DC-C49F776F56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0792488"/>
        <c:axId val="310790848"/>
      </c:lineChart>
      <c:catAx>
        <c:axId val="310792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790848"/>
        <c:crosses val="autoZero"/>
        <c:auto val="1"/>
        <c:lblAlgn val="ctr"/>
        <c:lblOffset val="100"/>
        <c:noMultiLvlLbl val="0"/>
      </c:catAx>
      <c:valAx>
        <c:axId val="31079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792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Variation</a:t>
            </a:r>
            <a:r>
              <a:rPr lang="en-US" baseline="0"/>
              <a:t> de l'erreur en fonction de l'ancienneté</a:t>
            </a:r>
            <a:endParaRPr lang="en-US"/>
          </a:p>
        </c:rich>
      </c:tx>
      <c:layout>
        <c:manualLayout>
          <c:xMode val="edge"/>
          <c:yMode val="edge"/>
          <c:x val="0.14489592026803103"/>
          <c:y val="0"/>
        </c:manualLayout>
      </c:layout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ancienneté!$B$1</c:f>
              <c:strCache>
                <c:ptCount val="1"/>
                <c:pt idx="0">
                  <c:v>ERREUR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37291409400131897"/>
                  <c:y val="-0.48976588665286364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baseline="0">
                        <a:solidFill>
                          <a:srgbClr val="FF0000"/>
                        </a:solidFill>
                      </a:rPr>
                      <a:t>y = -0,0132x + 0,7992</a:t>
                    </a:r>
                    <a:br>
                      <a:rPr lang="en-US" baseline="0">
                        <a:solidFill>
                          <a:srgbClr val="FF0000"/>
                        </a:solidFill>
                      </a:rPr>
                    </a:br>
                    <a:r>
                      <a:rPr lang="en-US" baseline="0">
                        <a:solidFill>
                          <a:srgbClr val="FF0000"/>
                        </a:solidFill>
                      </a:rPr>
                      <a:t>
R² = 0,06</a:t>
                    </a:r>
                    <a:endParaRPr lang="en-US">
                      <a:solidFill>
                        <a:srgbClr val="FF0000"/>
                      </a:solidFill>
                    </a:endParaRPr>
                  </a:p>
                </c:rich>
              </c:tx>
              <c:numFmt formatCode="General" sourceLinked="0"/>
            </c:trendlineLbl>
          </c:trendline>
          <c:trendline>
            <c:trendlineType val="linear"/>
            <c:dispRSqr val="0"/>
            <c:dispEq val="0"/>
          </c:trendline>
          <c:xVal>
            <c:numRef>
              <c:f>ancienneté!$A$2:$A$36</c:f>
              <c:numCache>
                <c:formatCode>General</c:formatCode>
                <c:ptCount val="35"/>
                <c:pt idx="0">
                  <c:v>43</c:v>
                </c:pt>
                <c:pt idx="1">
                  <c:v>30</c:v>
                </c:pt>
                <c:pt idx="2">
                  <c:v>30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43</c:v>
                </c:pt>
                <c:pt idx="15">
                  <c:v>43</c:v>
                </c:pt>
                <c:pt idx="16">
                  <c:v>43</c:v>
                </c:pt>
                <c:pt idx="17">
                  <c:v>43</c:v>
                </c:pt>
                <c:pt idx="18">
                  <c:v>43</c:v>
                </c:pt>
                <c:pt idx="19">
                  <c:v>43</c:v>
                </c:pt>
                <c:pt idx="20">
                  <c:v>43</c:v>
                </c:pt>
                <c:pt idx="21">
                  <c:v>43</c:v>
                </c:pt>
                <c:pt idx="22">
                  <c:v>43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11</c:v>
                </c:pt>
                <c:pt idx="30">
                  <c:v>11</c:v>
                </c:pt>
                <c:pt idx="31">
                  <c:v>11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</c:numCache>
            </c:numRef>
          </c:xVal>
          <c:yVal>
            <c:numRef>
              <c:f>ancienneté!$B$2:$B$36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  <c:pt idx="12">
                  <c:v>3</c:v>
                </c:pt>
                <c:pt idx="13">
                  <c:v>1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1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5D4-4F50-A62E-68481BF73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9212136"/>
        <c:axId val="1"/>
      </c:scatterChart>
      <c:valAx>
        <c:axId val="329212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Ancienneté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Erreur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29212136"/>
        <c:crosses val="autoZero"/>
        <c:crossBetween val="midCat"/>
        <c:majorUnit val="1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  <a:p>
            <a:pPr>
              <a:defRPr/>
            </a:pPr>
            <a:endParaRPr lang="en-US"/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ancienneté!$I$27</c:f>
              <c:strCache>
                <c:ptCount val="1"/>
                <c:pt idx="0">
                  <c:v>Erreurs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81A-4A37-97EF-EFEBE89252A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81A-4A37-97EF-EFEBE89252A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81A-4A37-97EF-EFEBE89252A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81A-4A37-97EF-EFEBE89252A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81A-4A37-97EF-EFEBE89252A3}"/>
              </c:ext>
            </c:extLst>
          </c:dPt>
          <c:cat>
            <c:strRef>
              <c:f>ancienneté!$H$28:$H$32</c:f>
              <c:strCache>
                <c:ptCount val="5"/>
                <c:pt idx="0">
                  <c:v>[0:10]</c:v>
                </c:pt>
                <c:pt idx="1">
                  <c:v>]10;20]</c:v>
                </c:pt>
                <c:pt idx="2">
                  <c:v>]20:30]</c:v>
                </c:pt>
                <c:pt idx="3">
                  <c:v>]30;40]</c:v>
                </c:pt>
                <c:pt idx="4">
                  <c:v>]40;50]</c:v>
                </c:pt>
              </c:strCache>
            </c:strRef>
          </c:cat>
          <c:val>
            <c:numRef>
              <c:f>ancienneté!$I$28:$I$32</c:f>
              <c:numCache>
                <c:formatCode>General</c:formatCode>
                <c:ptCount val="5"/>
                <c:pt idx="0">
                  <c:v>10</c:v>
                </c:pt>
                <c:pt idx="1">
                  <c:v>2</c:v>
                </c:pt>
                <c:pt idx="2">
                  <c:v>4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BD-4CC8-8ADC-764E0AD2C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Feuil6!$B$1</c:f>
              <c:strCache>
                <c:ptCount val="1"/>
                <c:pt idx="0">
                  <c:v>MOY ANCIENNETE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Feuil6!$C$2:$C$36</c:f>
              <c:numCache>
                <c:formatCode>General</c:formatCode>
                <c:ptCount val="3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3</c:v>
                </c:pt>
                <c:pt idx="34">
                  <c:v>3</c:v>
                </c:pt>
              </c:numCache>
            </c:numRef>
          </c:xVal>
          <c:yVal>
            <c:numRef>
              <c:f>Feuil6!$B$2:$B$36</c:f>
              <c:numCache>
                <c:formatCode>General</c:formatCode>
                <c:ptCount val="35"/>
                <c:pt idx="0">
                  <c:v>43</c:v>
                </c:pt>
                <c:pt idx="1">
                  <c:v>30</c:v>
                </c:pt>
                <c:pt idx="2">
                  <c:v>30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43</c:v>
                </c:pt>
                <c:pt idx="15">
                  <c:v>43</c:v>
                </c:pt>
                <c:pt idx="16">
                  <c:v>43</c:v>
                </c:pt>
                <c:pt idx="17">
                  <c:v>43</c:v>
                </c:pt>
                <c:pt idx="18">
                  <c:v>43</c:v>
                </c:pt>
                <c:pt idx="19">
                  <c:v>43</c:v>
                </c:pt>
                <c:pt idx="20">
                  <c:v>43</c:v>
                </c:pt>
                <c:pt idx="21">
                  <c:v>43</c:v>
                </c:pt>
                <c:pt idx="22">
                  <c:v>43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11</c:v>
                </c:pt>
                <c:pt idx="30">
                  <c:v>11</c:v>
                </c:pt>
                <c:pt idx="31">
                  <c:v>11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66-4CD9-928B-E5CE0799C0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295832"/>
        <c:axId val="487292224"/>
      </c:scatterChart>
      <c:valAx>
        <c:axId val="487295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292224"/>
        <c:crosses val="autoZero"/>
        <c:crossBetween val="midCat"/>
      </c:valAx>
      <c:valAx>
        <c:axId val="48729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295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Variations</a:t>
            </a:r>
            <a:r>
              <a:rPr lang="fr-FR" baseline="0"/>
              <a:t> des erreurs en fonctions du nombre de préparations</a:t>
            </a:r>
            <a:endParaRPr lang="fr-FR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prep!$C$1</c:f>
              <c:strCache>
                <c:ptCount val="1"/>
                <c:pt idx="0">
                  <c:v>Erreur</c:v>
                </c:pt>
              </c:strCache>
            </c:strRef>
          </c:tx>
          <c:spPr>
            <a:ln w="28575">
              <a:noFill/>
            </a:ln>
          </c:spPr>
          <c:dLbls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linear"/>
            <c:dispRSqr val="1"/>
            <c:dispEq val="1"/>
            <c:trendlineLbl>
              <c:layout>
                <c:manualLayout>
                  <c:x val="0.34366862695709627"/>
                  <c:y val="-0.55571923712696181"/>
                </c:manualLayout>
              </c:layout>
              <c:numFmt formatCode="General" sourceLinked="0"/>
            </c:trendlineLbl>
          </c:trendline>
          <c:xVal>
            <c:numRef>
              <c:f>prep!$B$2:$B$36</c:f>
              <c:numCache>
                <c:formatCode>General</c:formatCode>
                <c:ptCount val="35"/>
                <c:pt idx="0">
                  <c:v>12</c:v>
                </c:pt>
                <c:pt idx="1">
                  <c:v>6</c:v>
                </c:pt>
                <c:pt idx="2">
                  <c:v>6</c:v>
                </c:pt>
                <c:pt idx="3">
                  <c:v>1</c:v>
                </c:pt>
                <c:pt idx="4">
                  <c:v>12</c:v>
                </c:pt>
                <c:pt idx="5">
                  <c:v>10</c:v>
                </c:pt>
                <c:pt idx="6">
                  <c:v>19</c:v>
                </c:pt>
                <c:pt idx="7">
                  <c:v>8</c:v>
                </c:pt>
                <c:pt idx="8">
                  <c:v>1</c:v>
                </c:pt>
                <c:pt idx="9">
                  <c:v>7</c:v>
                </c:pt>
                <c:pt idx="10">
                  <c:v>11</c:v>
                </c:pt>
                <c:pt idx="11">
                  <c:v>11</c:v>
                </c:pt>
                <c:pt idx="12">
                  <c:v>12</c:v>
                </c:pt>
                <c:pt idx="13">
                  <c:v>2</c:v>
                </c:pt>
                <c:pt idx="14">
                  <c:v>13</c:v>
                </c:pt>
                <c:pt idx="15">
                  <c:v>18</c:v>
                </c:pt>
                <c:pt idx="16">
                  <c:v>7</c:v>
                </c:pt>
                <c:pt idx="17">
                  <c:v>5</c:v>
                </c:pt>
                <c:pt idx="18">
                  <c:v>7</c:v>
                </c:pt>
                <c:pt idx="19">
                  <c:v>12</c:v>
                </c:pt>
                <c:pt idx="20">
                  <c:v>12</c:v>
                </c:pt>
                <c:pt idx="21">
                  <c:v>10</c:v>
                </c:pt>
                <c:pt idx="22">
                  <c:v>13</c:v>
                </c:pt>
                <c:pt idx="23">
                  <c:v>5</c:v>
                </c:pt>
                <c:pt idx="24">
                  <c:v>10</c:v>
                </c:pt>
                <c:pt idx="25">
                  <c:v>7</c:v>
                </c:pt>
                <c:pt idx="26">
                  <c:v>9</c:v>
                </c:pt>
                <c:pt idx="27">
                  <c:v>9</c:v>
                </c:pt>
                <c:pt idx="28">
                  <c:v>7</c:v>
                </c:pt>
                <c:pt idx="29">
                  <c:v>11</c:v>
                </c:pt>
                <c:pt idx="30">
                  <c:v>18</c:v>
                </c:pt>
                <c:pt idx="31">
                  <c:v>14</c:v>
                </c:pt>
                <c:pt idx="32">
                  <c:v>8</c:v>
                </c:pt>
                <c:pt idx="33">
                  <c:v>10</c:v>
                </c:pt>
                <c:pt idx="34">
                  <c:v>24</c:v>
                </c:pt>
              </c:numCache>
            </c:numRef>
          </c:xVal>
          <c:yVal>
            <c:numRef>
              <c:f>prep!$C$2:$C$36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  <c:pt idx="12">
                  <c:v>3</c:v>
                </c:pt>
                <c:pt idx="13">
                  <c:v>1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1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30C-400E-9818-B32472892D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0218296"/>
        <c:axId val="1"/>
      </c:scatterChart>
      <c:valAx>
        <c:axId val="330218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Nombre</a:t>
                </a:r>
                <a:r>
                  <a:rPr lang="en-US" baseline="0"/>
                  <a:t> de préparations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39622645917521782"/>
              <c:y val="0.93015789504867197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Erreur</a:t>
                </a:r>
              </a:p>
            </c:rich>
          </c:tx>
          <c:layout>
            <c:manualLayout>
              <c:xMode val="edge"/>
              <c:yMode val="edge"/>
              <c:x val="2.0398701900788133E-2"/>
              <c:y val="0.44290550588625632"/>
            </c:manualLayout>
          </c:layout>
          <c:overlay val="0"/>
        </c:title>
        <c:numFmt formatCode="0" sourceLinked="0"/>
        <c:majorTickMark val="none"/>
        <c:minorTickMark val="none"/>
        <c:tickLblPos val="nextTo"/>
        <c:crossAx val="330218296"/>
        <c:crosses val="autoZero"/>
        <c:crossBetween val="midCat"/>
        <c:majorUnit val="1"/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380829915877191E-2"/>
          <c:y val="6.3660477453580902E-2"/>
          <c:w val="0.89804673538177782"/>
          <c:h val="0.80405550101993217"/>
        </c:manualLayout>
      </c:layout>
      <c:lineChart>
        <c:grouping val="standard"/>
        <c:varyColors val="0"/>
        <c:ser>
          <c:idx val="0"/>
          <c:order val="0"/>
          <c:tx>
            <c:strRef>
              <c:f>Feuil12!$A$2</c:f>
              <c:strCache>
                <c:ptCount val="1"/>
                <c:pt idx="0">
                  <c:v>moyennes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Feuil12!$B$3:$D$3</c:f>
              <c:numCache>
                <c:formatCode>General</c:formatCode>
                <c:ptCount val="3"/>
                <c:pt idx="0">
                  <c:v>10</c:v>
                </c:pt>
                <c:pt idx="1">
                  <c:v>30</c:v>
                </c:pt>
                <c:pt idx="2">
                  <c:v>50</c:v>
                </c:pt>
              </c:numCache>
            </c:numRef>
          </c:cat>
          <c:val>
            <c:numRef>
              <c:f>Feuil12!$B$2:$D$2</c:f>
              <c:numCache>
                <c:formatCode>General</c:formatCode>
                <c:ptCount val="3"/>
                <c:pt idx="0">
                  <c:v>1.45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BE-4FD6-A619-6B2C1C7149B8}"/>
            </c:ext>
          </c:extLst>
        </c:ser>
        <c:ser>
          <c:idx val="1"/>
          <c:order val="1"/>
          <c:tx>
            <c:strRef>
              <c:f>Feuil12!$2:$2</c:f>
              <c:strCache>
                <c:ptCount val="16384"/>
                <c:pt idx="0">
                  <c:v>moyennes</c:v>
                </c:pt>
                <c:pt idx="1">
                  <c:v>1,45</c:v>
                </c:pt>
                <c:pt idx="2">
                  <c:v>2</c:v>
                </c:pt>
                <c:pt idx="3">
                  <c:v>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Feuil12!$B$3:$D$3</c:f>
              <c:numCache>
                <c:formatCode>General</c:formatCode>
                <c:ptCount val="3"/>
                <c:pt idx="0">
                  <c:v>10</c:v>
                </c:pt>
                <c:pt idx="1">
                  <c:v>30</c:v>
                </c:pt>
                <c:pt idx="2">
                  <c:v>50</c:v>
                </c:pt>
              </c:numCache>
            </c:num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4BE-4FD6-A619-6B2C1C7149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0289856"/>
        <c:axId val="440291168"/>
      </c:lineChart>
      <c:catAx>
        <c:axId val="440289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MILIEU</a:t>
                </a:r>
                <a:r>
                  <a:rPr lang="fr-FR" baseline="0"/>
                  <a:t> TRANCHES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291168"/>
        <c:crosses val="autoZero"/>
        <c:auto val="1"/>
        <c:lblAlgn val="ctr"/>
        <c:lblOffset val="100"/>
        <c:noMultiLvlLbl val="0"/>
      </c:catAx>
      <c:valAx>
        <c:axId val="440291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MOYENNE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289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Erreurs en fonction</a:t>
            </a:r>
            <a:r>
              <a:rPr lang="en-US" baseline="0"/>
              <a:t> du nombre de références</a:t>
            </a:r>
            <a:endParaRPr lang="en-US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ref!$C$1</c:f>
              <c:strCache>
                <c:ptCount val="1"/>
                <c:pt idx="0">
                  <c:v>erreurs</c:v>
                </c:pt>
              </c:strCache>
            </c:strRef>
          </c:tx>
          <c:spPr>
            <a:ln w="28575">
              <a:noFill/>
            </a:ln>
          </c:spPr>
          <c:dLbls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linear"/>
            <c:dispRSqr val="1"/>
            <c:dispEq val="1"/>
            <c:trendlineLbl>
              <c:layout>
                <c:manualLayout>
                  <c:x val="0.29873292986255495"/>
                  <c:y val="-0.4625493341110139"/>
                </c:manualLayout>
              </c:layout>
              <c:numFmt formatCode="General" sourceLinked="0"/>
            </c:trendlineLbl>
          </c:trendline>
          <c:xVal>
            <c:numRef>
              <c:f>ref!$B$2:$B$36</c:f>
              <c:numCache>
                <c:formatCode>General</c:formatCode>
                <c:ptCount val="35"/>
                <c:pt idx="0">
                  <c:v>58</c:v>
                </c:pt>
                <c:pt idx="1">
                  <c:v>11</c:v>
                </c:pt>
                <c:pt idx="2">
                  <c:v>27</c:v>
                </c:pt>
                <c:pt idx="3">
                  <c:v>1</c:v>
                </c:pt>
                <c:pt idx="4">
                  <c:v>30</c:v>
                </c:pt>
                <c:pt idx="5">
                  <c:v>41</c:v>
                </c:pt>
                <c:pt idx="6">
                  <c:v>31</c:v>
                </c:pt>
                <c:pt idx="7">
                  <c:v>22</c:v>
                </c:pt>
                <c:pt idx="8">
                  <c:v>1</c:v>
                </c:pt>
                <c:pt idx="9">
                  <c:v>19</c:v>
                </c:pt>
                <c:pt idx="10">
                  <c:v>21</c:v>
                </c:pt>
                <c:pt idx="11">
                  <c:v>44</c:v>
                </c:pt>
                <c:pt idx="12">
                  <c:v>48</c:v>
                </c:pt>
                <c:pt idx="13">
                  <c:v>14</c:v>
                </c:pt>
                <c:pt idx="14">
                  <c:v>23</c:v>
                </c:pt>
                <c:pt idx="15">
                  <c:v>73</c:v>
                </c:pt>
                <c:pt idx="16">
                  <c:v>10</c:v>
                </c:pt>
                <c:pt idx="17">
                  <c:v>5</c:v>
                </c:pt>
                <c:pt idx="18">
                  <c:v>11</c:v>
                </c:pt>
                <c:pt idx="19">
                  <c:v>31</c:v>
                </c:pt>
                <c:pt idx="20">
                  <c:v>30</c:v>
                </c:pt>
                <c:pt idx="21">
                  <c:v>36</c:v>
                </c:pt>
                <c:pt idx="22">
                  <c:v>25</c:v>
                </c:pt>
                <c:pt idx="23">
                  <c:v>14</c:v>
                </c:pt>
                <c:pt idx="24">
                  <c:v>20</c:v>
                </c:pt>
                <c:pt idx="25">
                  <c:v>20</c:v>
                </c:pt>
                <c:pt idx="26">
                  <c:v>42</c:v>
                </c:pt>
                <c:pt idx="27">
                  <c:v>43</c:v>
                </c:pt>
                <c:pt idx="28">
                  <c:v>28</c:v>
                </c:pt>
                <c:pt idx="29">
                  <c:v>32</c:v>
                </c:pt>
                <c:pt idx="30">
                  <c:v>27</c:v>
                </c:pt>
                <c:pt idx="31">
                  <c:v>26</c:v>
                </c:pt>
                <c:pt idx="32">
                  <c:v>17</c:v>
                </c:pt>
                <c:pt idx="33">
                  <c:v>29</c:v>
                </c:pt>
                <c:pt idx="34">
                  <c:v>51</c:v>
                </c:pt>
              </c:numCache>
            </c:numRef>
          </c:xVal>
          <c:yVal>
            <c:numRef>
              <c:f>ref!$C$2:$C$36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  <c:pt idx="12">
                  <c:v>3</c:v>
                </c:pt>
                <c:pt idx="13">
                  <c:v>1</c:v>
                </c:pt>
                <c:pt idx="14">
                  <c:v>3</c:v>
                </c:pt>
                <c:pt idx="15">
                  <c:v>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1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A25-48A8-927C-24F6A65657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0223216"/>
        <c:axId val="1"/>
      </c:scatterChart>
      <c:valAx>
        <c:axId val="330223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 de références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Erreur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30223216"/>
        <c:crosses val="autoZero"/>
        <c:crossBetween val="midCat"/>
        <c:majorUnit val="1"/>
        <c:dispUnits>
          <c:custUnit val="1"/>
        </c:dispUnits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fr-FR"/>
              <a:t>Erreurs en fonction</a:t>
            </a:r>
            <a:r>
              <a:rPr lang="fr-FR" baseline="0"/>
              <a:t> du nombre de ref/prépa</a:t>
            </a:r>
            <a:endParaRPr lang="fr-FR"/>
          </a:p>
        </c:rich>
      </c:tx>
      <c:layout>
        <c:manualLayout>
          <c:xMode val="edge"/>
          <c:yMode val="edge"/>
          <c:x val="0.14756231114075946"/>
          <c:y val="2.7777799595499437E-2"/>
        </c:manualLayout>
      </c:layout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'ref;prep'!$B$1</c:f>
              <c:strCache>
                <c:ptCount val="1"/>
                <c:pt idx="0">
                  <c:v>erreurs</c:v>
                </c:pt>
              </c:strCache>
            </c:strRef>
          </c:tx>
          <c:spPr>
            <a:ln w="28575">
              <a:noFill/>
            </a:ln>
          </c:spPr>
          <c:dLbls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poly"/>
            <c:order val="2"/>
            <c:dispRSqr val="1"/>
            <c:dispEq val="1"/>
            <c:trendlineLbl>
              <c:layout>
                <c:manualLayout>
                  <c:x val="0.13407205339877146"/>
                  <c:y val="-0.27134054627211501"/>
                </c:manualLayout>
              </c:layout>
              <c:numFmt formatCode="General" sourceLinked="0"/>
              <c:spPr>
                <a:solidFill>
                  <a:schemeClr val="accent5">
                    <a:lumMod val="40000"/>
                    <a:lumOff val="60000"/>
                  </a:schemeClr>
                </a:solidFill>
                <a:ln>
                  <a:solidFill>
                    <a:schemeClr val="accent2"/>
                  </a:solidFill>
                </a:ln>
              </c:spPr>
            </c:trendlineLbl>
          </c:trendline>
          <c:xVal>
            <c:numRef>
              <c:f>'ref;prep'!$A$2:$A$36</c:f>
              <c:numCache>
                <c:formatCode>General</c:formatCode>
                <c:ptCount val="3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1.4285714285714286</c:v>
                </c:pt>
                <c:pt idx="4">
                  <c:v>1.5</c:v>
                </c:pt>
                <c:pt idx="5">
                  <c:v>1.5714285714285714</c:v>
                </c:pt>
                <c:pt idx="6">
                  <c:v>1.631578947368421</c:v>
                </c:pt>
                <c:pt idx="7">
                  <c:v>1.7692307692307692</c:v>
                </c:pt>
                <c:pt idx="8">
                  <c:v>1.8333333333333333</c:v>
                </c:pt>
                <c:pt idx="9">
                  <c:v>1.8571428571428572</c:v>
                </c:pt>
                <c:pt idx="10">
                  <c:v>1.9090909090909092</c:v>
                </c:pt>
                <c:pt idx="11">
                  <c:v>1.9230769230769231</c:v>
                </c:pt>
                <c:pt idx="12">
                  <c:v>2</c:v>
                </c:pt>
                <c:pt idx="13">
                  <c:v>2.125</c:v>
                </c:pt>
                <c:pt idx="14">
                  <c:v>2.125</c:v>
                </c:pt>
                <c:pt idx="15">
                  <c:v>2.5</c:v>
                </c:pt>
                <c:pt idx="16">
                  <c:v>2.5</c:v>
                </c:pt>
                <c:pt idx="17">
                  <c:v>2.5833333333333335</c:v>
                </c:pt>
                <c:pt idx="18">
                  <c:v>2.7142857142857144</c:v>
                </c:pt>
                <c:pt idx="19">
                  <c:v>2.75</c:v>
                </c:pt>
                <c:pt idx="20">
                  <c:v>2.8</c:v>
                </c:pt>
                <c:pt idx="21">
                  <c:v>2.8571428571428572</c:v>
                </c:pt>
                <c:pt idx="22">
                  <c:v>2.9</c:v>
                </c:pt>
                <c:pt idx="23">
                  <c:v>2.9090909090909092</c:v>
                </c:pt>
                <c:pt idx="24">
                  <c:v>3.6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4.0555555555555554</c:v>
                </c:pt>
                <c:pt idx="29">
                  <c:v>4.0999999999999996</c:v>
                </c:pt>
                <c:pt idx="30">
                  <c:v>4.5</c:v>
                </c:pt>
                <c:pt idx="31">
                  <c:v>4.666666666666667</c:v>
                </c:pt>
                <c:pt idx="32">
                  <c:v>4.7777777777777777</c:v>
                </c:pt>
                <c:pt idx="33">
                  <c:v>4.833333333333333</c:v>
                </c:pt>
                <c:pt idx="34">
                  <c:v>7</c:v>
                </c:pt>
              </c:numCache>
            </c:numRef>
          </c:xVal>
          <c:yVal>
            <c:numRef>
              <c:f>'ref;prep'!$B$2:$B$36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B1-4CC5-A79B-60AB1D0FE3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0221248"/>
        <c:axId val="1"/>
      </c:scatterChart>
      <c:valAx>
        <c:axId val="330221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 sz="1000" b="1" i="0" u="none" strike="noStrike" baseline="0">
                    <a:effectLst/>
                  </a:rPr>
                  <a:t>Nombre de ref/prépa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Erreur</a:t>
                </a:r>
              </a:p>
            </c:rich>
          </c:tx>
          <c:layout>
            <c:manualLayout>
              <c:xMode val="edge"/>
              <c:yMode val="edge"/>
              <c:x val="2.2188603126575897E-2"/>
              <c:y val="0.343558426767726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330221248"/>
        <c:crosses val="autoZero"/>
        <c:crossBetween val="midCat"/>
        <c:majorUnit val="1"/>
      </c:valAx>
    </c:plotArea>
    <c:legend>
      <c:legendPos val="b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6</xdr:row>
      <xdr:rowOff>95250</xdr:rowOff>
    </xdr:from>
    <xdr:to>
      <xdr:col>10</xdr:col>
      <xdr:colOff>504825</xdr:colOff>
      <xdr:row>20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486896B-2987-4540-B311-5FF7F26D23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3</xdr:row>
      <xdr:rowOff>9526</xdr:rowOff>
    </xdr:from>
    <xdr:to>
      <xdr:col>10</xdr:col>
      <xdr:colOff>609600</xdr:colOff>
      <xdr:row>24</xdr:row>
      <xdr:rowOff>38100</xdr:rowOff>
    </xdr:to>
    <xdr:graphicFrame macro="">
      <xdr:nvGraphicFramePr>
        <xdr:cNvPr id="2065" name="Graphique 12">
          <a:extLst>
            <a:ext uri="{FF2B5EF4-FFF2-40B4-BE49-F238E27FC236}">
              <a16:creationId xmlns:a16="http://schemas.microsoft.com/office/drawing/2014/main" id="{714861E0-F8E0-47D9-B95B-580E4AA4AD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742950</xdr:colOff>
      <xdr:row>6</xdr:row>
      <xdr:rowOff>171450</xdr:rowOff>
    </xdr:from>
    <xdr:to>
      <xdr:col>18</xdr:col>
      <xdr:colOff>95249</xdr:colOff>
      <xdr:row>24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854E90E-4E04-4A48-8763-3D163B2BE0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9</xdr:row>
      <xdr:rowOff>157162</xdr:rowOff>
    </xdr:from>
    <xdr:to>
      <xdr:col>9</xdr:col>
      <xdr:colOff>704850</xdr:colOff>
      <xdr:row>24</xdr:row>
      <xdr:rowOff>42862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06E9D7-6E41-4064-87FC-939B77F107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338818</xdr:colOff>
      <xdr:row>2</xdr:row>
      <xdr:rowOff>142875</xdr:rowOff>
    </xdr:from>
    <xdr:to>
      <xdr:col>14</xdr:col>
      <xdr:colOff>43543</xdr:colOff>
      <xdr:row>24</xdr:row>
      <xdr:rowOff>171450</xdr:rowOff>
    </xdr:to>
    <xdr:graphicFrame macro="">
      <xdr:nvGraphicFramePr>
        <xdr:cNvPr id="8205" name="Graphique 3">
          <a:extLst>
            <a:ext uri="{FF2B5EF4-FFF2-40B4-BE49-F238E27FC236}">
              <a16:creationId xmlns:a16="http://schemas.microsoft.com/office/drawing/2014/main" id="{44774E09-2CC2-46A2-9A35-27A475FD70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4</xdr:row>
      <xdr:rowOff>38099</xdr:rowOff>
    </xdr:from>
    <xdr:to>
      <xdr:col>11</xdr:col>
      <xdr:colOff>371474</xdr:colOff>
      <xdr:row>23</xdr:row>
      <xdr:rowOff>9524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71A715B-3ABF-453F-9E7A-978138430E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3</xdr:row>
      <xdr:rowOff>85725</xdr:rowOff>
    </xdr:from>
    <xdr:to>
      <xdr:col>12</xdr:col>
      <xdr:colOff>323850</xdr:colOff>
      <xdr:row>25</xdr:row>
      <xdr:rowOff>9525</xdr:rowOff>
    </xdr:to>
    <xdr:graphicFrame macro="">
      <xdr:nvGraphicFramePr>
        <xdr:cNvPr id="9225" name="Graphique 2">
          <a:extLst>
            <a:ext uri="{FF2B5EF4-FFF2-40B4-BE49-F238E27FC236}">
              <a16:creationId xmlns:a16="http://schemas.microsoft.com/office/drawing/2014/main" id="{D4B2D56B-E241-48BB-9B7F-28F4A4F916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3</xdr:row>
      <xdr:rowOff>123825</xdr:rowOff>
    </xdr:from>
    <xdr:to>
      <xdr:col>11</xdr:col>
      <xdr:colOff>66675</xdr:colOff>
      <xdr:row>23</xdr:row>
      <xdr:rowOff>133350</xdr:rowOff>
    </xdr:to>
    <xdr:graphicFrame macro="">
      <xdr:nvGraphicFramePr>
        <xdr:cNvPr id="12298" name="Graphique 1">
          <a:extLst>
            <a:ext uri="{FF2B5EF4-FFF2-40B4-BE49-F238E27FC236}">
              <a16:creationId xmlns:a16="http://schemas.microsoft.com/office/drawing/2014/main" id="{272CE47B-B293-4E72-AAD2-34D6DDE214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XXXX" refreshedDate="43207.396070833332" createdVersion="1" refreshedVersion="6" recordCount="35" upgradeOnRefresh="1" xr:uid="{00000000-000A-0000-FFFF-FFFF1A000000}">
  <cacheSource type="worksheet">
    <worksheetSource ref="A1:B36" sheet="ancienneté"/>
  </cacheSource>
  <cacheFields count="2">
    <cacheField name="ANCIENNETE" numFmtId="0">
      <sharedItems containsSemiMixedTypes="0" containsString="0" containsNumber="1" containsInteger="1" minValue="1" maxValue="43" count="6">
        <n v="43"/>
        <n v="30"/>
        <n v="25"/>
        <n v="7"/>
        <n v="1"/>
        <n v="11"/>
      </sharedItems>
    </cacheField>
    <cacheField name="ERREUR" numFmtId="0">
      <sharedItems containsSemiMixedTypes="0" containsString="0" containsNumber="1" containsInteger="1" minValue="0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XXXX" refreshedDate="43207.492319212965" createdVersion="1" refreshedVersion="6" recordCount="35" upgradeOnRefresh="1" xr:uid="{00000000-000A-0000-FFFF-FFFF2B000000}">
  <cacheSource type="worksheet">
    <worksheetSource ref="A1:B36" sheet="Feuil6"/>
  </cacheSource>
  <cacheFields count="2">
    <cacheField name="NOMBRE MAGASINIERS" numFmtId="0">
      <sharedItems containsSemiMixedTypes="0" containsString="0" containsNumber="1" containsInteger="1" minValue="1" maxValue="3" count="3">
        <n v="1"/>
        <n v="2"/>
        <n v="3"/>
      </sharedItems>
    </cacheField>
    <cacheField name="ERREURS" numFmtId="0">
      <sharedItems containsSemiMixedTypes="0" containsString="0" containsNumber="1" containsInteger="1" minValue="0" maxValue="3" count="4">
        <n v="0"/>
        <n v="2"/>
        <n v="3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XXXX" refreshedDate="43208.659919560188" createdVersion="6" refreshedVersion="6" recordCount="35" xr:uid="{00000000-000A-0000-FFFF-FFFF59000000}">
  <cacheSource type="worksheet">
    <worksheetSource ref="A1:C36" sheet="prep"/>
  </cacheSource>
  <cacheFields count="3">
    <cacheField name="tranche" numFmtId="0">
      <sharedItems containsBlank="1" count="7">
        <s v="10-15"/>
        <s v="05-10"/>
        <s v="00-05"/>
        <s v="15-20"/>
        <s v="20-25"/>
        <m u="1"/>
        <s v="'00-05" u="1"/>
      </sharedItems>
    </cacheField>
    <cacheField name="préparation" numFmtId="0">
      <sharedItems containsSemiMixedTypes="0" containsString="0" containsNumber="1" containsInteger="1" minValue="1" maxValue="24" count="15">
        <n v="12"/>
        <n v="6"/>
        <n v="1"/>
        <n v="10"/>
        <n v="19"/>
        <n v="8"/>
        <n v="7"/>
        <n v="11"/>
        <n v="2"/>
        <n v="13"/>
        <n v="18"/>
        <n v="5"/>
        <n v="9"/>
        <n v="14"/>
        <n v="24"/>
      </sharedItems>
    </cacheField>
    <cacheField name="Erreur" numFmtId="0">
      <sharedItems containsSemiMixedTypes="0" containsString="0" containsNumber="1" containsInteger="1" minValue="0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XXXX" refreshedDate="43208.684608101852" createdVersion="1" refreshedVersion="6" recordCount="35" upgradeOnRefresh="1" xr:uid="{00000000-000A-0000-FFFF-FFFF72000000}">
  <cacheSource type="worksheet">
    <worksheetSource ref="B1:C36" sheet="Feuil6"/>
  </cacheSource>
  <cacheFields count="2">
    <cacheField name="MOY ANCIENNETE" numFmtId="0">
      <sharedItems containsSemiMixedTypes="0" containsString="0" containsNumber="1" containsInteger="1" minValue="1" maxValue="43" count="6">
        <n v="43"/>
        <n v="30"/>
        <n v="25"/>
        <n v="7"/>
        <n v="1"/>
        <n v="11"/>
      </sharedItems>
    </cacheField>
    <cacheField name="NOMBRE MAGASINIERS" numFmtId="0">
      <sharedItems containsSemiMixedTypes="0" containsString="0" containsNumber="1" containsInteger="1" minValue="1" maxValue="3" count="3">
        <n v="1"/>
        <n v="2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XXXX" refreshedDate="43209.33838483796" createdVersion="6" refreshedVersion="6" minRefreshableVersion="3" recordCount="35" xr:uid="{71BD21D0-D7E6-42EB-9EBF-6D7BCE3C1C4B}">
  <cacheSource type="worksheet">
    <worksheetSource ref="A1:B36" sheet="prep"/>
  </cacheSource>
  <cacheFields count="2">
    <cacheField name="tranche" numFmtId="0">
      <sharedItems count="5">
        <s v="10-15"/>
        <s v="05-10"/>
        <s v="00-05"/>
        <s v="15-20"/>
        <s v="20-25"/>
      </sharedItems>
    </cacheField>
    <cacheField name="préparation" numFmtId="0">
      <sharedItems containsSemiMixedTypes="0" containsString="0" containsNumber="1" containsInteger="1" minValue="1" maxValue="24" count="15">
        <n v="12"/>
        <n v="6"/>
        <n v="1"/>
        <n v="10"/>
        <n v="19"/>
        <n v="8"/>
        <n v="7"/>
        <n v="11"/>
        <n v="2"/>
        <n v="13"/>
        <n v="18"/>
        <n v="5"/>
        <n v="9"/>
        <n v="14"/>
        <n v="2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XXXX" refreshedDate="43209.408454976852" createdVersion="6" refreshedVersion="6" recordCount="35" xr:uid="{00000000-000A-0000-FFFF-FFFF6B000000}">
  <cacheSource type="worksheet">
    <worksheetSource ref="A1:C36" sheet="ref"/>
  </cacheSource>
  <cacheFields count="3">
    <cacheField name="tranches" numFmtId="0">
      <sharedItems containsBlank="1" count="8">
        <s v="50-80"/>
        <s v="10-20"/>
        <s v="30-40"/>
        <s v="0-10"/>
        <s v="20-30"/>
        <s v="40-50"/>
        <m u="1"/>
        <s v="50-60" u="1"/>
      </sharedItems>
    </cacheField>
    <cacheField name="references" numFmtId="0">
      <sharedItems containsSemiMixedTypes="0" containsString="0" containsNumber="1" containsInteger="1" minValue="1" maxValue="73"/>
    </cacheField>
    <cacheField name="erreurs" numFmtId="0">
      <sharedItems containsSemiMixedTypes="0" containsString="0" containsNumber="1" containsInteger="1" minValue="0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XXXX" refreshedDate="43209.408503935185" createdVersion="6" refreshedVersion="6" recordCount="35" xr:uid="{00000000-000A-0000-FFFF-FFFF6E000000}">
  <cacheSource type="worksheet">
    <worksheetSource ref="A1:B36" sheet="ref"/>
  </cacheSource>
  <cacheFields count="2">
    <cacheField name="tranches" numFmtId="0">
      <sharedItems containsBlank="1" count="8">
        <s v="50-80"/>
        <s v="10-20"/>
        <s v="30-40"/>
        <s v="0-10"/>
        <s v="20-30"/>
        <s v="40-50"/>
        <m u="1"/>
        <s v="50-60" u="1"/>
      </sharedItems>
    </cacheField>
    <cacheField name="references" numFmtId="0">
      <sharedItems containsSemiMixedTypes="0" containsString="0" containsNumber="1" containsInteger="1" minValue="1" maxValue="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�#   !  ! ! ! ! ! ! @! ! ! �?! !  @! @!  @!  !  !  !  !  ! @!  !  !  ! ! ! ! ! �?! ! �?! �?! ! �?! �?! � 
</file>

<file path=xl/pivotCache/pivotCacheRecords2.xml>�#   !  !  ! ! ! !  !  !  !  !  ! !  !  !  ! ! ! ! ! ! ! ! ! ! ! ! ! ! ! ! ! ! ! ! ! � 
</file>

<file path=xl/pivotCache/pivotCacheRecords3.xml>�#   !  ! ! ! !  ! ! @! ! ! �?! !  @!  @!  @! ! ! ! ! ! @!  ! ! ! ! ! ! ! �?! ! �?! �?! ! �?! �?! � 
</file>

<file path=xl/pivotCache/pivotCacheRecords4.xml>�#   !  ! ! ! ! ! ! ! ! ! ! ! ! ! !  ! ! ! ! ! ! ! ! ! ! ! ! ! ! ! ! ! ! ! ! � 
</file>

<file path=xl/pivotCache/pivotCacheRecords5.xml>�#   !  ! ! ! !  ! ! ! ! ! ! ! !  ! ! ! ! ! ! !  !  ! ! ! ! ! ! ! ! ! ! ! ! ! ! � 
</file>

<file path=xl/pivotCache/pivotCacheRecords6.xml>�#   !  M  ! &  ! ;  ! �  ! >  !  �D  ! ?@      @! 6  ! �  ! 3@      �?! 5  ! F @! H@      @! , @! 7  ! @R@      @! $  !   ! &  ! ? @! >  ! B  ! 9  ! ,  ! 4  ! 4  ! E  !  �E@      �?! <  ! @@      �?! ;@      �?! :  ! 1@      �?! =@      �?! �I @� 
</file>

<file path=xl/pivotCache/pivotCacheRecords7.xml>�#   !  M@! &@! ;@! �?! >@!  �D@! ?@! 6@! �?! 3@! 5@! F@! H@! ,@! 7@! @R@! $@! @! &@! ?@! >@! B@! 9@! ,@! 4@! 4@! E@!  �E@! <@! @@! ;@! :@! 1@! =@! �I@� 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8" cacheId="1" dataOnRows="1" applyNumberFormats="0" applyBorderFormats="0" applyFontFormats="0" applyPatternFormats="0" applyAlignmentFormats="0" applyWidthHeightFormats="1" dataCaption="Données" updatedVersion="6" showMemberPropertyTips="0" useAutoFormatting="1" rowGrandTotals="0" itemPrintTitles="1" createdVersion="1" indent="0" compact="0" compactData="0" gridDropZones="1" chartFormat="8">
  <location ref="A3:B7" firstHeaderRow="2" firstDataRow="2" firstDataCol="1"/>
  <pivotFields count="2">
    <pivotField axis="axisRow" compact="0" outline="0" showAll="0" includeNewItemsInFilter="1">
      <items count="4">
        <item x="0"/>
        <item x="1"/>
        <item x="2"/>
        <item t="default"/>
      </items>
    </pivotField>
    <pivotField dataField="1" compact="0" outline="0" showAll="0" includeNewItemsInFilter="1">
      <items count="5">
        <item x="0"/>
        <item x="3"/>
        <item x="1"/>
        <item x="2"/>
        <item t="default"/>
      </items>
    </pivotField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Somme de ERREURS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1" cacheId="0" dataOnRows="1" applyNumberFormats="0" applyBorderFormats="0" applyFontFormats="0" applyPatternFormats="0" applyAlignmentFormats="0" applyWidthHeightFormats="1" dataCaption="Données" updatedVersion="6" showMemberPropertyTips="0" useAutoFormatting="1" rowGrandTotals="0" colGrandTotals="0" itemPrintTitles="1" createdVersion="1" indent="0" compact="0" compactData="0" gridDropZones="1">
  <location ref="E26:F33" firstHeaderRow="2" firstDataRow="2" firstDataCol="1"/>
  <pivotFields count="2">
    <pivotField axis="axisRow" compact="0" outline="0" showAll="0" includeNewItemsInFilter="1" sortType="descending">
      <items count="7">
        <item x="0"/>
        <item x="1"/>
        <item x="2"/>
        <item x="5"/>
        <item x="3"/>
        <item x="4"/>
        <item t="default"/>
      </items>
    </pivotField>
    <pivotField dataField="1" compact="0" outline="0" showAll="0" includeNewItemsInFilter="1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ERREUR" fld="1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2" cacheId="2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A3:C10" firstHeaderRow="2" firstDataRow="2" firstDataCol="2"/>
  <pivotFields count="3">
    <pivotField axis="axisRow" compact="0" outline="0" showAll="0" includeNewItemsInFilter="1">
      <items count="8">
        <item sd="0" x="2"/>
        <item sd="0" x="1"/>
        <item sd="0" x="0"/>
        <item m="1" x="5"/>
        <item sd="0" x="3"/>
        <item m="1" x="6"/>
        <item sd="0" x="4"/>
        <item t="default" sd="0"/>
      </items>
    </pivotField>
    <pivotField axis="axisRow" dataField="1" compact="0" outline="0" showAll="0" includeNewItemsInFilter="1">
      <items count="16">
        <item x="2"/>
        <item x="8"/>
        <item x="11"/>
        <item x="1"/>
        <item x="6"/>
        <item x="5"/>
        <item x="12"/>
        <item x="3"/>
        <item x="7"/>
        <item x="0"/>
        <item x="9"/>
        <item x="13"/>
        <item x="10"/>
        <item x="4"/>
        <item x="14"/>
        <item t="default"/>
      </items>
    </pivotField>
    <pivotField compact="0" outline="0" showAll="0" includeNewItemsInFilter="1"/>
  </pivotFields>
  <rowFields count="2">
    <field x="0"/>
    <field x="1"/>
  </rowFields>
  <rowItems count="6">
    <i>
      <x/>
    </i>
    <i>
      <x v="1"/>
    </i>
    <i>
      <x v="2"/>
    </i>
    <i>
      <x v="4"/>
    </i>
    <i>
      <x v="6"/>
    </i>
    <i t="grand">
      <x/>
    </i>
  </rowItems>
  <colItems count="1">
    <i/>
  </colItems>
  <dataFields count="1">
    <dataField name="Somme de préparation" fld="1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33" cacheId="3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L17:S22" firstHeaderRow="1" firstDataRow="2" firstDataCol="1"/>
  <pivotFields count="2">
    <pivotField axis="axisCol" compact="0" outline="0" showAll="0" includeNewItemsInFilter="1">
      <items count="7">
        <item x="4"/>
        <item x="3"/>
        <item x="5"/>
        <item x="2"/>
        <item x="1"/>
        <item x="0"/>
        <item t="default"/>
      </items>
    </pivotField>
    <pivotField axis="axisRow" dataField="1" compact="0" outline="0" showAll="0" includeNewItemsInFilter="1">
      <items count="4">
        <item x="0"/>
        <item x="1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NOMBRE MAGASINIERS" fld="1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5876E8-AF63-4F42-A017-0D4989FA6B45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30:AD37" firstHeaderRow="1" firstDataRow="2" firstDataCol="1"/>
  <pivotFields count="2">
    <pivotField axis="axisRow" showAll="0">
      <items count="6">
        <item x="2"/>
        <item x="1"/>
        <item x="0"/>
        <item x="3"/>
        <item x="4"/>
        <item t="default"/>
      </items>
    </pivotField>
    <pivotField axis="axisCol" dataField="1" showAll="0">
      <items count="16">
        <item x="2"/>
        <item x="8"/>
        <item x="11"/>
        <item x="1"/>
        <item x="6"/>
        <item x="5"/>
        <item x="12"/>
        <item x="3"/>
        <item x="7"/>
        <item x="0"/>
        <item x="9"/>
        <item x="13"/>
        <item x="10"/>
        <item x="4"/>
        <item x="14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Somme de préparation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1000000}" name="Tableau croisé dynamique29" cacheId="2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I32:J39" firstHeaderRow="2" firstDataRow="2" firstDataCol="1"/>
  <pivotFields count="3">
    <pivotField axis="axisRow" compact="0" outline="0" showAll="0" includeNewItemsInFilter="1">
      <items count="8">
        <item x="2"/>
        <item x="1"/>
        <item x="0"/>
        <item m="1" x="5"/>
        <item x="3"/>
        <item m="1" x="6"/>
        <item x="4"/>
        <item t="default"/>
      </items>
    </pivotField>
    <pivotField compact="0" outline="0" showAll="0" includeNewItemsInFilter="1"/>
    <pivotField dataField="1" compact="0" outline="0" showAll="0" includeNewItemsInFilter="1"/>
  </pivotFields>
  <rowFields count="1">
    <field x="0"/>
  </rowFields>
  <rowItems count="6">
    <i>
      <x/>
    </i>
    <i>
      <x v="1"/>
    </i>
    <i>
      <x v="2"/>
    </i>
    <i>
      <x v="4"/>
    </i>
    <i>
      <x v="6"/>
    </i>
    <i t="grand">
      <x/>
    </i>
  </rowItems>
  <colItems count="1">
    <i/>
  </colItems>
  <dataFields count="1">
    <dataField name="Nombre de Erreur" fld="2" subtotal="count" baseField="0" baseItem="2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3" cacheId="2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D32:E39" firstHeaderRow="2" firstDataRow="2" firstDataCol="1"/>
  <pivotFields count="3">
    <pivotField axis="axisRow" compact="0" outline="0" showAll="0" includeNewItemsInFilter="1">
      <items count="8">
        <item x="2"/>
        <item x="1"/>
        <item x="0"/>
        <item m="1" x="5"/>
        <item x="3"/>
        <item m="1" x="6"/>
        <item x="4"/>
        <item t="default"/>
      </items>
    </pivotField>
    <pivotField compact="0" outline="0" showAll="0" includeNewItemsInFilter="1"/>
    <pivotField dataField="1" compact="0" outline="0" showAll="0" includeNewItemsInFilter="1"/>
  </pivotFields>
  <rowFields count="1">
    <field x="0"/>
  </rowFields>
  <rowItems count="6">
    <i>
      <x/>
    </i>
    <i>
      <x v="1"/>
    </i>
    <i>
      <x v="2"/>
    </i>
    <i>
      <x v="4"/>
    </i>
    <i>
      <x v="6"/>
    </i>
    <i t="grand">
      <x/>
    </i>
  </rowItems>
  <colItems count="1">
    <i/>
  </colItems>
  <dataFields count="1">
    <dataField name="Somme de Erreur" fld="2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31" cacheId="5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fieldListSortAscending="1">
  <location ref="L33:M41" firstHeaderRow="2" firstDataRow="2" firstDataCol="1"/>
  <pivotFields count="3">
    <pivotField axis="axisRow" compact="0" outline="0" showAll="0" includeNewItemsInFilter="1">
      <items count="9">
        <item x="3"/>
        <item x="1"/>
        <item x="4"/>
        <item x="2"/>
        <item x="5"/>
        <item m="1" x="7"/>
        <item m="1" x="6"/>
        <item x="0"/>
        <item t="default"/>
      </items>
    </pivotField>
    <pivotField compact="0" outline="0" showAll="0" includeNewItemsInFilter="1"/>
    <pivotField dataField="1" compact="0" outline="0" showAll="0" includeNewItemsInFilter="1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7"/>
    </i>
    <i t="grand">
      <x/>
    </i>
  </rowItems>
  <colItems count="1">
    <i/>
  </colItems>
  <dataFields count="1">
    <dataField name="Somme de erreurs" fld="2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2" cacheId="6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L44:M52" firstHeaderRow="2" firstDataRow="2" firstDataCol="1"/>
  <pivotFields count="2">
    <pivotField axis="axisRow" compact="0" outline="0" showAll="0" includeNewItemsInFilter="1" sortType="ascending">
      <items count="9">
        <item x="3"/>
        <item x="1"/>
        <item x="4"/>
        <item x="2"/>
        <item x="5"/>
        <item m="1" x="7"/>
        <item x="0"/>
        <item m="1" x="6"/>
        <item t="default"/>
      </items>
    </pivotField>
    <pivotField dataField="1" compact="0" outline="0" showAll="0" includeNewItemsInFilter="1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6"/>
    </i>
    <i t="grand">
      <x/>
    </i>
  </rowItems>
  <colItems count="1">
    <i/>
  </colItems>
  <dataFields count="1">
    <dataField name="Somme de references" fld="1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7"/>
  <sheetViews>
    <sheetView zoomScale="85" zoomScaleNormal="85" workbookViewId="0">
      <selection activeCell="G17" sqref="G17"/>
    </sheetView>
  </sheetViews>
  <sheetFormatPr baseColWidth="10" defaultRowHeight="15" x14ac:dyDescent="0.25"/>
  <cols>
    <col min="3" max="3" width="15.28515625" customWidth="1"/>
    <col min="5" max="5" width="17.42578125" customWidth="1"/>
    <col min="6" max="6" width="23" customWidth="1"/>
  </cols>
  <sheetData>
    <row r="2" spans="1:9" x14ac:dyDescent="0.25">
      <c r="B2" t="s">
        <v>0</v>
      </c>
      <c r="C2" t="s">
        <v>1</v>
      </c>
      <c r="D2" t="s">
        <v>2</v>
      </c>
      <c r="E2" t="s">
        <v>3</v>
      </c>
      <c r="F2" t="s">
        <v>34</v>
      </c>
      <c r="G2" t="s">
        <v>5</v>
      </c>
      <c r="H2" t="s">
        <v>6</v>
      </c>
      <c r="I2" t="s">
        <v>5</v>
      </c>
    </row>
    <row r="3" spans="1:9" x14ac:dyDescent="0.25">
      <c r="A3">
        <v>1</v>
      </c>
      <c r="B3">
        <v>6</v>
      </c>
      <c r="C3">
        <v>12</v>
      </c>
      <c r="D3">
        <v>58</v>
      </c>
      <c r="E3">
        <v>43</v>
      </c>
      <c r="F3">
        <v>1</v>
      </c>
      <c r="G3">
        <v>0</v>
      </c>
      <c r="H3">
        <f>+D3/C3</f>
        <v>4.833333333333333</v>
      </c>
      <c r="I3">
        <v>0</v>
      </c>
    </row>
    <row r="4" spans="1:9" x14ac:dyDescent="0.25">
      <c r="A4">
        <v>2</v>
      </c>
      <c r="B4">
        <v>7</v>
      </c>
      <c r="C4">
        <v>6</v>
      </c>
      <c r="D4">
        <v>11</v>
      </c>
      <c r="E4">
        <v>30</v>
      </c>
      <c r="F4">
        <v>1</v>
      </c>
      <c r="G4">
        <v>0</v>
      </c>
      <c r="H4">
        <f t="shared" ref="H4:H37" si="0">+D4/C4</f>
        <v>1.8333333333333333</v>
      </c>
      <c r="I4">
        <v>0</v>
      </c>
    </row>
    <row r="5" spans="1:9" x14ac:dyDescent="0.25">
      <c r="A5">
        <v>3</v>
      </c>
      <c r="B5">
        <v>8</v>
      </c>
      <c r="C5">
        <v>6</v>
      </c>
      <c r="D5">
        <v>27</v>
      </c>
      <c r="E5">
        <v>30</v>
      </c>
      <c r="F5">
        <v>2</v>
      </c>
      <c r="G5">
        <v>0</v>
      </c>
      <c r="H5">
        <f t="shared" si="0"/>
        <v>4.5</v>
      </c>
      <c r="I5">
        <v>0</v>
      </c>
    </row>
    <row r="6" spans="1:9" x14ac:dyDescent="0.25">
      <c r="A6">
        <v>4</v>
      </c>
      <c r="B6">
        <v>9</v>
      </c>
      <c r="C6">
        <v>1</v>
      </c>
      <c r="D6">
        <v>1</v>
      </c>
      <c r="E6">
        <v>25</v>
      </c>
      <c r="F6">
        <v>2</v>
      </c>
      <c r="G6">
        <v>0</v>
      </c>
      <c r="H6">
        <f t="shared" si="0"/>
        <v>1</v>
      </c>
      <c r="I6">
        <v>0</v>
      </c>
    </row>
    <row r="7" spans="1:9" x14ac:dyDescent="0.25">
      <c r="A7">
        <v>5</v>
      </c>
      <c r="B7">
        <v>12</v>
      </c>
      <c r="C7">
        <v>12</v>
      </c>
      <c r="D7">
        <v>30</v>
      </c>
      <c r="E7">
        <v>25</v>
      </c>
      <c r="F7">
        <v>2</v>
      </c>
      <c r="G7">
        <v>0</v>
      </c>
      <c r="H7">
        <f t="shared" si="0"/>
        <v>2.5</v>
      </c>
      <c r="I7">
        <v>0</v>
      </c>
    </row>
    <row r="8" spans="1:9" x14ac:dyDescent="0.25">
      <c r="A8">
        <v>6</v>
      </c>
      <c r="B8">
        <v>13</v>
      </c>
      <c r="C8">
        <v>10</v>
      </c>
      <c r="D8">
        <v>41</v>
      </c>
      <c r="E8">
        <v>25</v>
      </c>
      <c r="F8">
        <v>2</v>
      </c>
      <c r="G8">
        <v>0</v>
      </c>
      <c r="H8">
        <f t="shared" si="0"/>
        <v>4.0999999999999996</v>
      </c>
      <c r="I8">
        <v>0</v>
      </c>
    </row>
    <row r="9" spans="1:9" x14ac:dyDescent="0.25">
      <c r="A9">
        <v>7</v>
      </c>
      <c r="B9">
        <v>14</v>
      </c>
      <c r="C9">
        <v>19</v>
      </c>
      <c r="D9">
        <v>31</v>
      </c>
      <c r="E9">
        <v>25</v>
      </c>
      <c r="F9">
        <v>2</v>
      </c>
      <c r="G9">
        <v>3</v>
      </c>
      <c r="H9">
        <f t="shared" si="0"/>
        <v>1.631578947368421</v>
      </c>
      <c r="I9">
        <v>1</v>
      </c>
    </row>
    <row r="10" spans="1:9" x14ac:dyDescent="0.25">
      <c r="A10">
        <v>8</v>
      </c>
      <c r="B10">
        <v>15</v>
      </c>
      <c r="C10">
        <v>8</v>
      </c>
      <c r="D10">
        <v>22</v>
      </c>
      <c r="E10">
        <v>25</v>
      </c>
      <c r="F10">
        <v>2</v>
      </c>
      <c r="G10">
        <v>0</v>
      </c>
      <c r="H10">
        <f t="shared" si="0"/>
        <v>2.75</v>
      </c>
      <c r="I10">
        <v>0</v>
      </c>
    </row>
    <row r="11" spans="1:9" x14ac:dyDescent="0.25">
      <c r="A11">
        <v>9</v>
      </c>
      <c r="B11">
        <v>16</v>
      </c>
      <c r="C11">
        <v>1</v>
      </c>
      <c r="D11">
        <v>1</v>
      </c>
      <c r="E11">
        <v>25</v>
      </c>
      <c r="F11">
        <v>2</v>
      </c>
      <c r="G11">
        <v>0</v>
      </c>
      <c r="H11">
        <f t="shared" si="0"/>
        <v>1</v>
      </c>
      <c r="I11">
        <v>0</v>
      </c>
    </row>
    <row r="12" spans="1:9" x14ac:dyDescent="0.25">
      <c r="A12">
        <v>10</v>
      </c>
      <c r="B12">
        <v>19</v>
      </c>
      <c r="C12">
        <v>7</v>
      </c>
      <c r="D12">
        <v>19</v>
      </c>
      <c r="E12">
        <v>25</v>
      </c>
      <c r="F12">
        <v>2</v>
      </c>
      <c r="G12">
        <v>1</v>
      </c>
      <c r="H12">
        <f t="shared" si="0"/>
        <v>2.7142857142857144</v>
      </c>
      <c r="I12">
        <v>1</v>
      </c>
    </row>
    <row r="13" spans="1:9" x14ac:dyDescent="0.25">
      <c r="A13">
        <v>11</v>
      </c>
      <c r="B13">
        <v>20</v>
      </c>
      <c r="C13">
        <v>11</v>
      </c>
      <c r="D13">
        <v>21</v>
      </c>
      <c r="E13">
        <v>25</v>
      </c>
      <c r="F13">
        <v>2</v>
      </c>
      <c r="G13">
        <v>0</v>
      </c>
      <c r="H13">
        <f t="shared" si="0"/>
        <v>1.9090909090909092</v>
      </c>
      <c r="I13">
        <v>0</v>
      </c>
    </row>
    <row r="14" spans="1:9" x14ac:dyDescent="0.25">
      <c r="A14">
        <v>12</v>
      </c>
      <c r="B14">
        <v>21</v>
      </c>
      <c r="C14">
        <v>11</v>
      </c>
      <c r="D14">
        <v>44</v>
      </c>
      <c r="E14">
        <v>7</v>
      </c>
      <c r="F14">
        <v>1</v>
      </c>
      <c r="G14">
        <v>2</v>
      </c>
      <c r="H14">
        <f t="shared" si="0"/>
        <v>4</v>
      </c>
      <c r="I14">
        <v>1</v>
      </c>
    </row>
    <row r="15" spans="1:9" x14ac:dyDescent="0.25">
      <c r="A15">
        <v>13</v>
      </c>
      <c r="B15">
        <v>22</v>
      </c>
      <c r="C15">
        <v>12</v>
      </c>
      <c r="D15">
        <v>48</v>
      </c>
      <c r="E15">
        <v>7</v>
      </c>
      <c r="F15">
        <v>1</v>
      </c>
      <c r="G15">
        <v>3</v>
      </c>
      <c r="H15">
        <f t="shared" si="0"/>
        <v>4</v>
      </c>
      <c r="I15">
        <v>1</v>
      </c>
    </row>
    <row r="16" spans="1:9" x14ac:dyDescent="0.25">
      <c r="A16">
        <v>14</v>
      </c>
      <c r="B16">
        <v>23</v>
      </c>
      <c r="C16">
        <v>2</v>
      </c>
      <c r="D16">
        <v>14</v>
      </c>
      <c r="E16">
        <v>7</v>
      </c>
      <c r="F16">
        <v>1</v>
      </c>
      <c r="G16">
        <v>1</v>
      </c>
      <c r="H16">
        <f t="shared" si="0"/>
        <v>7</v>
      </c>
      <c r="I16">
        <v>1</v>
      </c>
    </row>
    <row r="17" spans="1:9" x14ac:dyDescent="0.25">
      <c r="A17">
        <v>15</v>
      </c>
      <c r="B17">
        <v>26</v>
      </c>
      <c r="C17">
        <v>13</v>
      </c>
      <c r="D17">
        <v>23</v>
      </c>
      <c r="E17">
        <v>43</v>
      </c>
      <c r="F17">
        <v>1</v>
      </c>
      <c r="G17">
        <v>3</v>
      </c>
      <c r="H17">
        <f t="shared" si="0"/>
        <v>1.7692307692307692</v>
      </c>
      <c r="I17">
        <v>0</v>
      </c>
    </row>
    <row r="18" spans="1:9" x14ac:dyDescent="0.25">
      <c r="A18">
        <v>16</v>
      </c>
      <c r="B18">
        <v>27</v>
      </c>
      <c r="C18">
        <v>18</v>
      </c>
      <c r="D18">
        <v>73</v>
      </c>
      <c r="E18">
        <v>43</v>
      </c>
      <c r="F18">
        <v>1</v>
      </c>
      <c r="G18">
        <v>0</v>
      </c>
      <c r="H18">
        <f t="shared" si="0"/>
        <v>4.0555555555555554</v>
      </c>
      <c r="I18">
        <v>0</v>
      </c>
    </row>
    <row r="19" spans="1:9" x14ac:dyDescent="0.25">
      <c r="A19">
        <v>17</v>
      </c>
      <c r="B19">
        <v>1</v>
      </c>
      <c r="C19">
        <v>7</v>
      </c>
      <c r="D19">
        <v>10</v>
      </c>
      <c r="E19">
        <v>43</v>
      </c>
      <c r="F19">
        <v>1</v>
      </c>
      <c r="G19">
        <v>0</v>
      </c>
      <c r="H19">
        <f t="shared" si="0"/>
        <v>1.4285714285714286</v>
      </c>
      <c r="I19">
        <v>0</v>
      </c>
    </row>
    <row r="20" spans="1:9" x14ac:dyDescent="0.25">
      <c r="A20">
        <v>18</v>
      </c>
      <c r="B20">
        <v>2</v>
      </c>
      <c r="C20">
        <v>5</v>
      </c>
      <c r="D20">
        <v>5</v>
      </c>
      <c r="E20">
        <v>43</v>
      </c>
      <c r="F20">
        <v>1</v>
      </c>
      <c r="G20">
        <v>0</v>
      </c>
      <c r="H20">
        <f t="shared" si="0"/>
        <v>1</v>
      </c>
      <c r="I20">
        <v>0</v>
      </c>
    </row>
    <row r="21" spans="1:9" x14ac:dyDescent="0.25">
      <c r="A21">
        <v>19</v>
      </c>
      <c r="B21">
        <v>5</v>
      </c>
      <c r="C21">
        <v>7</v>
      </c>
      <c r="D21">
        <v>11</v>
      </c>
      <c r="E21">
        <v>43</v>
      </c>
      <c r="F21">
        <v>1</v>
      </c>
      <c r="G21">
        <v>0</v>
      </c>
      <c r="H21">
        <f t="shared" si="0"/>
        <v>1.5714285714285714</v>
      </c>
      <c r="I21">
        <v>0</v>
      </c>
    </row>
    <row r="22" spans="1:9" x14ac:dyDescent="0.25">
      <c r="A22">
        <v>20</v>
      </c>
      <c r="B22">
        <v>6</v>
      </c>
      <c r="C22">
        <v>12</v>
      </c>
      <c r="D22">
        <v>31</v>
      </c>
      <c r="E22">
        <v>43</v>
      </c>
      <c r="F22">
        <v>1</v>
      </c>
      <c r="G22">
        <v>2</v>
      </c>
      <c r="H22">
        <f t="shared" si="0"/>
        <v>2.5833333333333335</v>
      </c>
      <c r="I22">
        <v>1</v>
      </c>
    </row>
    <row r="23" spans="1:9" x14ac:dyDescent="0.25">
      <c r="A23">
        <v>21</v>
      </c>
      <c r="B23">
        <v>7</v>
      </c>
      <c r="C23">
        <v>12</v>
      </c>
      <c r="D23">
        <v>30</v>
      </c>
      <c r="E23">
        <v>43</v>
      </c>
      <c r="F23">
        <v>1</v>
      </c>
      <c r="G23">
        <v>0</v>
      </c>
      <c r="H23">
        <f t="shared" si="0"/>
        <v>2.5</v>
      </c>
      <c r="I23">
        <v>0</v>
      </c>
    </row>
    <row r="24" spans="1:9" x14ac:dyDescent="0.25">
      <c r="A24">
        <v>22</v>
      </c>
      <c r="B24">
        <v>8</v>
      </c>
      <c r="C24">
        <v>10</v>
      </c>
      <c r="D24">
        <v>36</v>
      </c>
      <c r="E24">
        <v>43</v>
      </c>
      <c r="F24">
        <v>1</v>
      </c>
      <c r="G24">
        <v>0</v>
      </c>
      <c r="H24">
        <f t="shared" si="0"/>
        <v>3.6</v>
      </c>
      <c r="I24">
        <v>0</v>
      </c>
    </row>
    <row r="25" spans="1:9" x14ac:dyDescent="0.25">
      <c r="A25">
        <v>23</v>
      </c>
      <c r="B25">
        <v>9</v>
      </c>
      <c r="C25">
        <v>13</v>
      </c>
      <c r="D25">
        <v>25</v>
      </c>
      <c r="E25">
        <v>43</v>
      </c>
      <c r="F25">
        <v>1</v>
      </c>
      <c r="G25">
        <v>0</v>
      </c>
      <c r="H25">
        <f t="shared" si="0"/>
        <v>1.9230769230769231</v>
      </c>
      <c r="I25">
        <v>0</v>
      </c>
    </row>
    <row r="26" spans="1:9" x14ac:dyDescent="0.25">
      <c r="A26">
        <v>24</v>
      </c>
      <c r="B26">
        <v>12</v>
      </c>
      <c r="C26">
        <v>5</v>
      </c>
      <c r="D26">
        <v>14</v>
      </c>
      <c r="E26">
        <v>1</v>
      </c>
      <c r="F26">
        <v>2</v>
      </c>
      <c r="G26">
        <v>0</v>
      </c>
      <c r="H26">
        <f t="shared" si="0"/>
        <v>2.8</v>
      </c>
      <c r="I26">
        <v>0</v>
      </c>
    </row>
    <row r="27" spans="1:9" x14ac:dyDescent="0.25">
      <c r="A27">
        <v>25</v>
      </c>
      <c r="B27">
        <v>13</v>
      </c>
      <c r="C27">
        <v>10</v>
      </c>
      <c r="D27">
        <v>20</v>
      </c>
      <c r="E27">
        <v>1</v>
      </c>
      <c r="F27">
        <v>2</v>
      </c>
      <c r="G27">
        <v>0</v>
      </c>
      <c r="H27">
        <f t="shared" si="0"/>
        <v>2</v>
      </c>
      <c r="I27">
        <v>0</v>
      </c>
    </row>
    <row r="28" spans="1:9" x14ac:dyDescent="0.25">
      <c r="A28">
        <v>26</v>
      </c>
      <c r="B28">
        <v>14</v>
      </c>
      <c r="C28">
        <v>7</v>
      </c>
      <c r="D28">
        <v>20</v>
      </c>
      <c r="E28">
        <v>1</v>
      </c>
      <c r="F28">
        <v>2</v>
      </c>
      <c r="G28">
        <v>0</v>
      </c>
      <c r="H28">
        <f t="shared" si="0"/>
        <v>2.8571428571428572</v>
      </c>
      <c r="I28">
        <v>0</v>
      </c>
    </row>
    <row r="29" spans="1:9" x14ac:dyDescent="0.25">
      <c r="A29">
        <v>27</v>
      </c>
      <c r="B29">
        <v>15</v>
      </c>
      <c r="C29">
        <v>9</v>
      </c>
      <c r="D29">
        <v>42</v>
      </c>
      <c r="E29">
        <v>1</v>
      </c>
      <c r="F29">
        <v>2</v>
      </c>
      <c r="G29">
        <v>0</v>
      </c>
      <c r="H29">
        <f t="shared" si="0"/>
        <v>4.666666666666667</v>
      </c>
      <c r="I29">
        <v>0</v>
      </c>
    </row>
    <row r="30" spans="1:9" x14ac:dyDescent="0.25">
      <c r="A30">
        <v>28</v>
      </c>
      <c r="B30">
        <v>16</v>
      </c>
      <c r="C30">
        <v>9</v>
      </c>
      <c r="D30">
        <v>43</v>
      </c>
      <c r="E30">
        <v>1</v>
      </c>
      <c r="F30">
        <v>2</v>
      </c>
      <c r="G30">
        <v>1</v>
      </c>
      <c r="H30">
        <f t="shared" si="0"/>
        <v>4.7777777777777777</v>
      </c>
      <c r="I30">
        <v>1</v>
      </c>
    </row>
    <row r="31" spans="1:9" x14ac:dyDescent="0.25">
      <c r="A31">
        <v>29</v>
      </c>
      <c r="B31">
        <v>19</v>
      </c>
      <c r="C31">
        <v>7</v>
      </c>
      <c r="D31">
        <v>28</v>
      </c>
      <c r="E31">
        <v>1</v>
      </c>
      <c r="F31">
        <v>2</v>
      </c>
      <c r="G31">
        <v>0</v>
      </c>
      <c r="H31">
        <f t="shared" si="0"/>
        <v>4</v>
      </c>
      <c r="I31">
        <v>0</v>
      </c>
    </row>
    <row r="32" spans="1:9" x14ac:dyDescent="0.25">
      <c r="A32">
        <v>30</v>
      </c>
      <c r="B32">
        <v>20</v>
      </c>
      <c r="C32">
        <v>11</v>
      </c>
      <c r="D32">
        <v>32</v>
      </c>
      <c r="E32">
        <v>11</v>
      </c>
      <c r="F32">
        <v>1</v>
      </c>
      <c r="G32">
        <v>1</v>
      </c>
      <c r="H32">
        <f t="shared" si="0"/>
        <v>2.9090909090909092</v>
      </c>
      <c r="I32">
        <v>1</v>
      </c>
    </row>
    <row r="33" spans="1:9" x14ac:dyDescent="0.25">
      <c r="A33">
        <v>31</v>
      </c>
      <c r="B33">
        <v>21</v>
      </c>
      <c r="C33">
        <v>18</v>
      </c>
      <c r="D33">
        <v>27</v>
      </c>
      <c r="E33">
        <v>11</v>
      </c>
      <c r="F33">
        <v>3</v>
      </c>
      <c r="G33">
        <v>1</v>
      </c>
      <c r="H33">
        <f t="shared" si="0"/>
        <v>1.5</v>
      </c>
      <c r="I33">
        <v>1</v>
      </c>
    </row>
    <row r="34" spans="1:9" x14ac:dyDescent="0.25">
      <c r="A34">
        <v>32</v>
      </c>
      <c r="B34">
        <v>22</v>
      </c>
      <c r="C34">
        <v>14</v>
      </c>
      <c r="D34">
        <v>26</v>
      </c>
      <c r="E34">
        <v>11</v>
      </c>
      <c r="F34">
        <v>3</v>
      </c>
      <c r="G34">
        <v>0</v>
      </c>
      <c r="H34">
        <f t="shared" si="0"/>
        <v>1.8571428571428572</v>
      </c>
      <c r="I34">
        <v>0</v>
      </c>
    </row>
    <row r="35" spans="1:9" x14ac:dyDescent="0.25">
      <c r="A35">
        <v>33</v>
      </c>
      <c r="B35">
        <v>26</v>
      </c>
      <c r="C35">
        <v>8</v>
      </c>
      <c r="D35">
        <v>17</v>
      </c>
      <c r="E35">
        <v>1</v>
      </c>
      <c r="F35">
        <v>2</v>
      </c>
      <c r="G35">
        <v>1</v>
      </c>
      <c r="H35">
        <f t="shared" si="0"/>
        <v>2.125</v>
      </c>
      <c r="I35">
        <v>1</v>
      </c>
    </row>
    <row r="36" spans="1:9" x14ac:dyDescent="0.25">
      <c r="A36">
        <v>34</v>
      </c>
      <c r="B36">
        <v>27</v>
      </c>
      <c r="C36">
        <v>10</v>
      </c>
      <c r="D36">
        <v>29</v>
      </c>
      <c r="E36">
        <v>1</v>
      </c>
      <c r="F36">
        <v>2</v>
      </c>
      <c r="G36">
        <v>1</v>
      </c>
      <c r="H36">
        <f t="shared" si="0"/>
        <v>2.9</v>
      </c>
      <c r="I36">
        <v>1</v>
      </c>
    </row>
    <row r="37" spans="1:9" x14ac:dyDescent="0.25">
      <c r="A37">
        <v>35</v>
      </c>
      <c r="B37">
        <v>28</v>
      </c>
      <c r="C37">
        <v>24</v>
      </c>
      <c r="D37">
        <v>51</v>
      </c>
      <c r="E37">
        <v>1</v>
      </c>
      <c r="F37">
        <v>2</v>
      </c>
      <c r="G37">
        <v>0</v>
      </c>
      <c r="H37">
        <f t="shared" si="0"/>
        <v>2.125</v>
      </c>
      <c r="I37">
        <v>0</v>
      </c>
    </row>
  </sheetData>
  <autoFilter ref="A2:H37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B7"/>
  <sheetViews>
    <sheetView workbookViewId="0">
      <selection activeCell="M8" sqref="M8"/>
    </sheetView>
  </sheetViews>
  <sheetFormatPr baseColWidth="10" defaultRowHeight="15" x14ac:dyDescent="0.25"/>
  <cols>
    <col min="1" max="1" width="24.140625" bestFit="1" customWidth="1"/>
    <col min="2" max="2" width="5.42578125" bestFit="1" customWidth="1"/>
    <col min="3" max="5" width="11" bestFit="1" customWidth="1"/>
    <col min="6" max="6" width="12.5703125" bestFit="1" customWidth="1"/>
  </cols>
  <sheetData>
    <row r="3" spans="1:2" x14ac:dyDescent="0.25">
      <c r="A3" s="4" t="s">
        <v>15</v>
      </c>
      <c r="B3" s="7"/>
    </row>
    <row r="4" spans="1:2" x14ac:dyDescent="0.25">
      <c r="A4" s="4" t="s">
        <v>4</v>
      </c>
      <c r="B4" s="7" t="s">
        <v>16</v>
      </c>
    </row>
    <row r="5" spans="1:2" x14ac:dyDescent="0.25">
      <c r="A5" s="1">
        <v>1</v>
      </c>
      <c r="B5" s="8">
        <v>10</v>
      </c>
    </row>
    <row r="6" spans="1:2" x14ac:dyDescent="0.25">
      <c r="A6" s="5">
        <v>2</v>
      </c>
      <c r="B6" s="9">
        <v>7</v>
      </c>
    </row>
    <row r="7" spans="1:2" x14ac:dyDescent="0.25">
      <c r="A7" s="19">
        <v>3</v>
      </c>
      <c r="B7" s="20">
        <v>1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2"/>
  <sheetViews>
    <sheetView topLeftCell="C9" zoomScaleNormal="100" workbookViewId="0">
      <selection activeCell="H27" sqref="H27:I32"/>
    </sheetView>
  </sheetViews>
  <sheetFormatPr baseColWidth="10" defaultRowHeight="15" x14ac:dyDescent="0.25"/>
  <cols>
    <col min="1" max="1" width="13.85546875" customWidth="1"/>
    <col min="3" max="3" width="23" customWidth="1"/>
    <col min="5" max="5" width="17.7109375" bestFit="1" customWidth="1"/>
    <col min="6" max="6" width="5.42578125" bestFit="1" customWidth="1"/>
  </cols>
  <sheetData>
    <row r="1" spans="1:3" x14ac:dyDescent="0.25">
      <c r="A1" t="s">
        <v>7</v>
      </c>
      <c r="B1" t="s">
        <v>8</v>
      </c>
      <c r="C1" t="s">
        <v>4</v>
      </c>
    </row>
    <row r="2" spans="1:3" x14ac:dyDescent="0.25">
      <c r="A2">
        <f>+Données!E3</f>
        <v>43</v>
      </c>
      <c r="B2">
        <f>Données!G3</f>
        <v>0</v>
      </c>
      <c r="C2">
        <v>1</v>
      </c>
    </row>
    <row r="3" spans="1:3" x14ac:dyDescent="0.25">
      <c r="A3">
        <f>+Données!E4</f>
        <v>30</v>
      </c>
      <c r="B3">
        <f>Données!G4</f>
        <v>0</v>
      </c>
      <c r="C3">
        <v>1</v>
      </c>
    </row>
    <row r="4" spans="1:3" x14ac:dyDescent="0.25">
      <c r="A4">
        <f>+Données!E5</f>
        <v>30</v>
      </c>
      <c r="B4">
        <f>Données!G5</f>
        <v>0</v>
      </c>
      <c r="C4">
        <v>2</v>
      </c>
    </row>
    <row r="5" spans="1:3" x14ac:dyDescent="0.25">
      <c r="A5">
        <f>+Données!E6</f>
        <v>25</v>
      </c>
      <c r="B5">
        <f>Données!G6</f>
        <v>0</v>
      </c>
      <c r="C5">
        <v>2</v>
      </c>
    </row>
    <row r="6" spans="1:3" x14ac:dyDescent="0.25">
      <c r="A6">
        <f>+Données!E7</f>
        <v>25</v>
      </c>
      <c r="B6">
        <f>Données!G7</f>
        <v>0</v>
      </c>
      <c r="C6">
        <v>2</v>
      </c>
    </row>
    <row r="7" spans="1:3" x14ac:dyDescent="0.25">
      <c r="A7">
        <f>+Données!E8</f>
        <v>25</v>
      </c>
      <c r="B7">
        <f>Données!G8</f>
        <v>0</v>
      </c>
      <c r="C7">
        <v>2</v>
      </c>
    </row>
    <row r="8" spans="1:3" x14ac:dyDescent="0.25">
      <c r="A8">
        <f>+Données!E9</f>
        <v>25</v>
      </c>
      <c r="B8">
        <f>Données!G9</f>
        <v>3</v>
      </c>
      <c r="C8">
        <v>2</v>
      </c>
    </row>
    <row r="9" spans="1:3" x14ac:dyDescent="0.25">
      <c r="A9">
        <f>+Données!E10</f>
        <v>25</v>
      </c>
      <c r="B9">
        <f>Données!G10</f>
        <v>0</v>
      </c>
      <c r="C9">
        <v>2</v>
      </c>
    </row>
    <row r="10" spans="1:3" x14ac:dyDescent="0.25">
      <c r="A10">
        <f>+Données!E11</f>
        <v>25</v>
      </c>
      <c r="B10">
        <f>Données!G11</f>
        <v>0</v>
      </c>
      <c r="C10">
        <v>2</v>
      </c>
    </row>
    <row r="11" spans="1:3" x14ac:dyDescent="0.25">
      <c r="A11">
        <f>+Données!E12</f>
        <v>25</v>
      </c>
      <c r="B11">
        <f>Données!G12</f>
        <v>1</v>
      </c>
      <c r="C11">
        <v>2</v>
      </c>
    </row>
    <row r="12" spans="1:3" x14ac:dyDescent="0.25">
      <c r="A12">
        <f>+Données!E13</f>
        <v>25</v>
      </c>
      <c r="B12">
        <f>Données!G13</f>
        <v>0</v>
      </c>
      <c r="C12">
        <v>2</v>
      </c>
    </row>
    <row r="13" spans="1:3" x14ac:dyDescent="0.25">
      <c r="A13">
        <f>+Données!E14</f>
        <v>7</v>
      </c>
      <c r="B13">
        <f>Données!G14</f>
        <v>2</v>
      </c>
      <c r="C13">
        <v>1</v>
      </c>
    </row>
    <row r="14" spans="1:3" x14ac:dyDescent="0.25">
      <c r="A14">
        <f>+Données!E15</f>
        <v>7</v>
      </c>
      <c r="B14">
        <f>Données!G15</f>
        <v>3</v>
      </c>
      <c r="C14">
        <v>1</v>
      </c>
    </row>
    <row r="15" spans="1:3" x14ac:dyDescent="0.25">
      <c r="A15">
        <f>+Données!E16</f>
        <v>7</v>
      </c>
      <c r="B15">
        <f>Données!G16</f>
        <v>1</v>
      </c>
      <c r="C15">
        <v>1</v>
      </c>
    </row>
    <row r="16" spans="1:3" x14ac:dyDescent="0.25">
      <c r="A16">
        <f>+Données!E17</f>
        <v>43</v>
      </c>
      <c r="B16">
        <f>Données!G17</f>
        <v>3</v>
      </c>
      <c r="C16">
        <v>1</v>
      </c>
    </row>
    <row r="17" spans="1:9" x14ac:dyDescent="0.25">
      <c r="A17">
        <f>+Données!E18</f>
        <v>43</v>
      </c>
      <c r="B17">
        <f>Données!G18</f>
        <v>0</v>
      </c>
      <c r="C17">
        <v>1</v>
      </c>
    </row>
    <row r="18" spans="1:9" x14ac:dyDescent="0.25">
      <c r="A18">
        <f>+Données!E19</f>
        <v>43</v>
      </c>
      <c r="B18">
        <f>Données!G19</f>
        <v>0</v>
      </c>
      <c r="C18">
        <v>1</v>
      </c>
    </row>
    <row r="19" spans="1:9" x14ac:dyDescent="0.25">
      <c r="A19">
        <f>+Données!E20</f>
        <v>43</v>
      </c>
      <c r="B19">
        <f>Données!G20</f>
        <v>0</v>
      </c>
      <c r="C19">
        <v>1</v>
      </c>
    </row>
    <row r="20" spans="1:9" x14ac:dyDescent="0.25">
      <c r="A20">
        <f>+Données!E21</f>
        <v>43</v>
      </c>
      <c r="B20">
        <f>Données!G21</f>
        <v>0</v>
      </c>
      <c r="C20">
        <v>1</v>
      </c>
    </row>
    <row r="21" spans="1:9" x14ac:dyDescent="0.25">
      <c r="A21">
        <f>+Données!E22</f>
        <v>43</v>
      </c>
      <c r="B21">
        <f>Données!G22</f>
        <v>2</v>
      </c>
      <c r="C21">
        <v>1</v>
      </c>
    </row>
    <row r="22" spans="1:9" x14ac:dyDescent="0.25">
      <c r="A22">
        <f>+Données!E23</f>
        <v>43</v>
      </c>
      <c r="B22">
        <f>Données!G23</f>
        <v>0</v>
      </c>
      <c r="C22">
        <v>1</v>
      </c>
    </row>
    <row r="23" spans="1:9" x14ac:dyDescent="0.25">
      <c r="A23">
        <f>+Données!E24</f>
        <v>43</v>
      </c>
      <c r="B23">
        <f>Données!G24</f>
        <v>0</v>
      </c>
      <c r="C23">
        <v>1</v>
      </c>
    </row>
    <row r="24" spans="1:9" x14ac:dyDescent="0.25">
      <c r="A24">
        <f>+Données!E25</f>
        <v>43</v>
      </c>
      <c r="B24">
        <f>Données!G25</f>
        <v>0</v>
      </c>
      <c r="C24">
        <v>1</v>
      </c>
    </row>
    <row r="25" spans="1:9" x14ac:dyDescent="0.25">
      <c r="A25">
        <f>+Données!E26</f>
        <v>1</v>
      </c>
      <c r="B25">
        <f>Données!G26</f>
        <v>0</v>
      </c>
      <c r="C25">
        <v>2</v>
      </c>
    </row>
    <row r="26" spans="1:9" x14ac:dyDescent="0.25">
      <c r="A26">
        <f>+Données!E27</f>
        <v>1</v>
      </c>
      <c r="B26">
        <f>Données!G27</f>
        <v>0</v>
      </c>
      <c r="C26">
        <v>2</v>
      </c>
      <c r="E26" s="4" t="s">
        <v>17</v>
      </c>
      <c r="F26" s="7"/>
    </row>
    <row r="27" spans="1:9" x14ac:dyDescent="0.25">
      <c r="A27">
        <f>+Données!E28</f>
        <v>1</v>
      </c>
      <c r="B27">
        <f>Données!G28</f>
        <v>0</v>
      </c>
      <c r="C27">
        <v>2</v>
      </c>
      <c r="E27" s="4" t="s">
        <v>7</v>
      </c>
      <c r="F27" s="7" t="s">
        <v>16</v>
      </c>
      <c r="H27" t="s">
        <v>26</v>
      </c>
      <c r="I27" t="s">
        <v>27</v>
      </c>
    </row>
    <row r="28" spans="1:9" x14ac:dyDescent="0.25">
      <c r="A28">
        <f>+Données!E29</f>
        <v>1</v>
      </c>
      <c r="B28">
        <f>Données!G29</f>
        <v>0</v>
      </c>
      <c r="C28">
        <v>2</v>
      </c>
      <c r="E28" s="1">
        <v>43</v>
      </c>
      <c r="F28" s="8">
        <v>2</v>
      </c>
      <c r="H28" t="s">
        <v>28</v>
      </c>
      <c r="I28">
        <v>10</v>
      </c>
    </row>
    <row r="29" spans="1:9" x14ac:dyDescent="0.25">
      <c r="A29">
        <f>+Données!E30</f>
        <v>1</v>
      </c>
      <c r="B29">
        <f>Données!G30</f>
        <v>1</v>
      </c>
      <c r="C29">
        <v>2</v>
      </c>
      <c r="E29" s="5">
        <v>30</v>
      </c>
      <c r="F29" s="9">
        <v>0</v>
      </c>
      <c r="H29" t="s">
        <v>29</v>
      </c>
      <c r="I29">
        <v>2</v>
      </c>
    </row>
    <row r="30" spans="1:9" x14ac:dyDescent="0.25">
      <c r="A30">
        <f>+Données!E31</f>
        <v>1</v>
      </c>
      <c r="B30">
        <f>Données!G31</f>
        <v>0</v>
      </c>
      <c r="C30">
        <v>2</v>
      </c>
      <c r="E30" s="5">
        <v>25</v>
      </c>
      <c r="F30" s="9">
        <v>4</v>
      </c>
      <c r="H30" t="s">
        <v>30</v>
      </c>
      <c r="I30">
        <v>4</v>
      </c>
    </row>
    <row r="31" spans="1:9" x14ac:dyDescent="0.25">
      <c r="A31">
        <f>+Données!E32</f>
        <v>11</v>
      </c>
      <c r="B31">
        <f>Données!G32</f>
        <v>1</v>
      </c>
      <c r="C31">
        <v>1</v>
      </c>
      <c r="E31" s="5">
        <v>11</v>
      </c>
      <c r="F31" s="9">
        <v>2</v>
      </c>
      <c r="H31" t="s">
        <v>31</v>
      </c>
      <c r="I31">
        <v>0</v>
      </c>
    </row>
    <row r="32" spans="1:9" x14ac:dyDescent="0.25">
      <c r="A32">
        <f>+Données!E33</f>
        <v>11</v>
      </c>
      <c r="B32">
        <f>Données!G33</f>
        <v>1</v>
      </c>
      <c r="C32">
        <v>3</v>
      </c>
      <c r="E32" s="5">
        <v>7</v>
      </c>
      <c r="F32" s="9">
        <v>7</v>
      </c>
      <c r="H32" t="s">
        <v>32</v>
      </c>
      <c r="I32">
        <v>2</v>
      </c>
    </row>
    <row r="33" spans="1:6" x14ac:dyDescent="0.25">
      <c r="A33">
        <f>+Données!E34</f>
        <v>11</v>
      </c>
      <c r="B33">
        <f>Données!G34</f>
        <v>0</v>
      </c>
      <c r="C33">
        <v>3</v>
      </c>
      <c r="E33" s="19">
        <v>1</v>
      </c>
      <c r="F33" s="20">
        <v>3</v>
      </c>
    </row>
    <row r="34" spans="1:6" x14ac:dyDescent="0.25">
      <c r="A34">
        <f>+Données!E35</f>
        <v>1</v>
      </c>
      <c r="B34">
        <f>Données!G35</f>
        <v>1</v>
      </c>
      <c r="C34">
        <v>2</v>
      </c>
    </row>
    <row r="35" spans="1:6" x14ac:dyDescent="0.25">
      <c r="A35">
        <f>+Données!E36</f>
        <v>1</v>
      </c>
      <c r="B35">
        <f>Données!G36</f>
        <v>1</v>
      </c>
      <c r="C35">
        <v>2</v>
      </c>
    </row>
    <row r="36" spans="1:6" x14ac:dyDescent="0.25">
      <c r="A36">
        <f>+Données!E37</f>
        <v>1</v>
      </c>
      <c r="B36">
        <f>Données!G37</f>
        <v>0</v>
      </c>
      <c r="C36">
        <v>2</v>
      </c>
    </row>
    <row r="42" spans="1:6" x14ac:dyDescent="0.25">
      <c r="B42">
        <f>CORREL(A2:A36,B2:B36)</f>
        <v>-8.9089702355040989E-2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C10"/>
  <sheetViews>
    <sheetView workbookViewId="0">
      <selection activeCell="D11" sqref="D11"/>
    </sheetView>
  </sheetViews>
  <sheetFormatPr baseColWidth="10" defaultRowHeight="15" x14ac:dyDescent="0.25"/>
  <cols>
    <col min="1" max="1" width="21.5703125" bestFit="1" customWidth="1"/>
    <col min="2" max="2" width="13.7109375" bestFit="1" customWidth="1"/>
    <col min="3" max="3" width="5.42578125" bestFit="1" customWidth="1"/>
  </cols>
  <sheetData>
    <row r="3" spans="1:3" x14ac:dyDescent="0.25">
      <c r="A3" s="4" t="s">
        <v>23</v>
      </c>
      <c r="B3" s="2"/>
      <c r="C3" s="7"/>
    </row>
    <row r="4" spans="1:3" x14ac:dyDescent="0.25">
      <c r="A4" s="4" t="s">
        <v>18</v>
      </c>
      <c r="B4" s="4" t="s">
        <v>10</v>
      </c>
      <c r="C4" s="7" t="s">
        <v>16</v>
      </c>
    </row>
    <row r="5" spans="1:3" x14ac:dyDescent="0.25">
      <c r="A5" s="1" t="s">
        <v>20</v>
      </c>
      <c r="B5" s="2"/>
      <c r="C5" s="8">
        <v>14</v>
      </c>
    </row>
    <row r="6" spans="1:3" x14ac:dyDescent="0.25">
      <c r="A6" s="1" t="s">
        <v>21</v>
      </c>
      <c r="B6" s="2"/>
      <c r="C6" s="8">
        <v>121</v>
      </c>
    </row>
    <row r="7" spans="1:3" x14ac:dyDescent="0.25">
      <c r="A7" s="1" t="s">
        <v>19</v>
      </c>
      <c r="B7" s="2"/>
      <c r="C7" s="8">
        <v>133</v>
      </c>
    </row>
    <row r="8" spans="1:3" x14ac:dyDescent="0.25">
      <c r="A8" s="1" t="s">
        <v>24</v>
      </c>
      <c r="B8" s="2"/>
      <c r="C8" s="8">
        <v>55</v>
      </c>
    </row>
    <row r="9" spans="1:3" x14ac:dyDescent="0.25">
      <c r="A9" s="1" t="s">
        <v>25</v>
      </c>
      <c r="B9" s="2"/>
      <c r="C9" s="8">
        <v>24</v>
      </c>
    </row>
    <row r="10" spans="1:3" x14ac:dyDescent="0.25">
      <c r="A10" s="6" t="s">
        <v>14</v>
      </c>
      <c r="B10" s="18"/>
      <c r="C10" s="10">
        <v>347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S36"/>
  <sheetViews>
    <sheetView zoomScale="70" zoomScaleNormal="70" workbookViewId="0">
      <selection activeCell="B1" sqref="B1:C36"/>
    </sheetView>
  </sheetViews>
  <sheetFormatPr baseColWidth="10" defaultRowHeight="15" x14ac:dyDescent="0.25"/>
  <cols>
    <col min="2" max="2" width="17.42578125" customWidth="1"/>
    <col min="3" max="3" width="23" customWidth="1"/>
    <col min="12" max="12" width="32.42578125" bestFit="1" customWidth="1"/>
    <col min="13" max="18" width="19.42578125" bestFit="1" customWidth="1"/>
    <col min="19" max="19" width="13.42578125" bestFit="1" customWidth="1"/>
  </cols>
  <sheetData>
    <row r="1" spans="2:3" x14ac:dyDescent="0.25">
      <c r="B1" t="s">
        <v>3</v>
      </c>
      <c r="C1" t="s">
        <v>4</v>
      </c>
    </row>
    <row r="2" spans="2:3" x14ac:dyDescent="0.25">
      <c r="B2">
        <v>43</v>
      </c>
      <c r="C2">
        <v>1</v>
      </c>
    </row>
    <row r="3" spans="2:3" x14ac:dyDescent="0.25">
      <c r="B3">
        <v>30</v>
      </c>
      <c r="C3">
        <v>1</v>
      </c>
    </row>
    <row r="4" spans="2:3" x14ac:dyDescent="0.25">
      <c r="B4">
        <v>30</v>
      </c>
      <c r="C4">
        <v>1</v>
      </c>
    </row>
    <row r="5" spans="2:3" x14ac:dyDescent="0.25">
      <c r="B5">
        <v>25</v>
      </c>
      <c r="C5">
        <v>1</v>
      </c>
    </row>
    <row r="6" spans="2:3" x14ac:dyDescent="0.25">
      <c r="B6">
        <v>25</v>
      </c>
      <c r="C6">
        <v>1</v>
      </c>
    </row>
    <row r="7" spans="2:3" x14ac:dyDescent="0.25">
      <c r="B7">
        <v>25</v>
      </c>
      <c r="C7">
        <v>1</v>
      </c>
    </row>
    <row r="8" spans="2:3" x14ac:dyDescent="0.25">
      <c r="B8">
        <v>25</v>
      </c>
      <c r="C8">
        <v>1</v>
      </c>
    </row>
    <row r="9" spans="2:3" x14ac:dyDescent="0.25">
      <c r="B9">
        <v>25</v>
      </c>
      <c r="C9">
        <v>1</v>
      </c>
    </row>
    <row r="10" spans="2:3" x14ac:dyDescent="0.25">
      <c r="B10">
        <v>25</v>
      </c>
      <c r="C10">
        <v>1</v>
      </c>
    </row>
    <row r="11" spans="2:3" x14ac:dyDescent="0.25">
      <c r="B11">
        <v>25</v>
      </c>
      <c r="C11">
        <v>1</v>
      </c>
    </row>
    <row r="12" spans="2:3" x14ac:dyDescent="0.25">
      <c r="B12">
        <v>25</v>
      </c>
      <c r="C12">
        <v>1</v>
      </c>
    </row>
    <row r="13" spans="2:3" x14ac:dyDescent="0.25">
      <c r="B13">
        <v>7</v>
      </c>
      <c r="C13">
        <v>1</v>
      </c>
    </row>
    <row r="14" spans="2:3" x14ac:dyDescent="0.25">
      <c r="B14">
        <v>7</v>
      </c>
      <c r="C14">
        <v>1</v>
      </c>
    </row>
    <row r="15" spans="2:3" x14ac:dyDescent="0.25">
      <c r="B15">
        <v>7</v>
      </c>
      <c r="C15">
        <v>1</v>
      </c>
    </row>
    <row r="16" spans="2:3" x14ac:dyDescent="0.25">
      <c r="B16">
        <v>43</v>
      </c>
      <c r="C16">
        <v>1</v>
      </c>
    </row>
    <row r="17" spans="2:19" x14ac:dyDescent="0.25">
      <c r="B17">
        <v>43</v>
      </c>
      <c r="C17">
        <v>2</v>
      </c>
      <c r="L17" s="4" t="s">
        <v>33</v>
      </c>
      <c r="M17" s="4" t="s">
        <v>3</v>
      </c>
      <c r="N17" s="2"/>
      <c r="O17" s="2"/>
      <c r="P17" s="2"/>
      <c r="Q17" s="2"/>
      <c r="R17" s="2"/>
      <c r="S17" s="3"/>
    </row>
    <row r="18" spans="2:19" x14ac:dyDescent="0.25">
      <c r="B18">
        <v>43</v>
      </c>
      <c r="C18">
        <v>2</v>
      </c>
      <c r="L18" s="4" t="s">
        <v>4</v>
      </c>
      <c r="M18" s="1">
        <v>1</v>
      </c>
      <c r="N18" s="11">
        <v>7</v>
      </c>
      <c r="O18" s="11">
        <v>11</v>
      </c>
      <c r="P18" s="11">
        <v>25</v>
      </c>
      <c r="Q18" s="11">
        <v>30</v>
      </c>
      <c r="R18" s="11">
        <v>43</v>
      </c>
      <c r="S18" s="7" t="s">
        <v>14</v>
      </c>
    </row>
    <row r="19" spans="2:19" x14ac:dyDescent="0.25">
      <c r="B19">
        <v>43</v>
      </c>
      <c r="C19">
        <v>2</v>
      </c>
      <c r="L19" s="1">
        <v>1</v>
      </c>
      <c r="M19" s="12"/>
      <c r="N19" s="13">
        <v>3</v>
      </c>
      <c r="O19" s="13"/>
      <c r="P19" s="13">
        <v>8</v>
      </c>
      <c r="Q19" s="13">
        <v>2</v>
      </c>
      <c r="R19" s="13">
        <v>2</v>
      </c>
      <c r="S19" s="8">
        <v>15</v>
      </c>
    </row>
    <row r="20" spans="2:19" x14ac:dyDescent="0.25">
      <c r="B20">
        <v>43</v>
      </c>
      <c r="C20">
        <v>2</v>
      </c>
      <c r="L20" s="5">
        <v>2</v>
      </c>
      <c r="M20" s="14">
        <v>14</v>
      </c>
      <c r="N20" s="15"/>
      <c r="O20" s="15">
        <v>6</v>
      </c>
      <c r="P20" s="15"/>
      <c r="Q20" s="15"/>
      <c r="R20" s="15">
        <v>16</v>
      </c>
      <c r="S20" s="9">
        <v>36</v>
      </c>
    </row>
    <row r="21" spans="2:19" x14ac:dyDescent="0.25">
      <c r="B21">
        <v>43</v>
      </c>
      <c r="C21">
        <v>2</v>
      </c>
      <c r="L21" s="5">
        <v>3</v>
      </c>
      <c r="M21" s="14">
        <v>6</v>
      </c>
      <c r="N21" s="15"/>
      <c r="O21" s="15"/>
      <c r="P21" s="15"/>
      <c r="Q21" s="15"/>
      <c r="R21" s="15"/>
      <c r="S21" s="9">
        <v>6</v>
      </c>
    </row>
    <row r="22" spans="2:19" x14ac:dyDescent="0.25">
      <c r="B22">
        <v>43</v>
      </c>
      <c r="C22">
        <v>2</v>
      </c>
      <c r="L22" s="6" t="s">
        <v>14</v>
      </c>
      <c r="M22" s="16">
        <v>20</v>
      </c>
      <c r="N22" s="17">
        <v>3</v>
      </c>
      <c r="O22" s="17">
        <v>6</v>
      </c>
      <c r="P22" s="17">
        <v>8</v>
      </c>
      <c r="Q22" s="17">
        <v>2</v>
      </c>
      <c r="R22" s="17">
        <v>18</v>
      </c>
      <c r="S22" s="10">
        <v>57</v>
      </c>
    </row>
    <row r="23" spans="2:19" x14ac:dyDescent="0.25">
      <c r="B23">
        <v>43</v>
      </c>
      <c r="C23">
        <v>2</v>
      </c>
    </row>
    <row r="24" spans="2:19" x14ac:dyDescent="0.25">
      <c r="B24">
        <v>43</v>
      </c>
      <c r="C24">
        <v>2</v>
      </c>
    </row>
    <row r="25" spans="2:19" x14ac:dyDescent="0.25">
      <c r="B25">
        <v>1</v>
      </c>
      <c r="C25">
        <v>2</v>
      </c>
    </row>
    <row r="26" spans="2:19" x14ac:dyDescent="0.25">
      <c r="B26">
        <v>1</v>
      </c>
      <c r="C26">
        <v>2</v>
      </c>
    </row>
    <row r="27" spans="2:19" x14ac:dyDescent="0.25">
      <c r="B27">
        <v>1</v>
      </c>
      <c r="C27">
        <v>2</v>
      </c>
      <c r="F27" s="12">
        <v>10</v>
      </c>
      <c r="G27" s="13">
        <v>1</v>
      </c>
      <c r="H27" s="13">
        <v>3</v>
      </c>
      <c r="I27" s="13">
        <v>1</v>
      </c>
      <c r="J27" s="8">
        <v>15</v>
      </c>
    </row>
    <row r="28" spans="2:19" x14ac:dyDescent="0.25">
      <c r="B28">
        <v>1</v>
      </c>
      <c r="C28">
        <v>2</v>
      </c>
      <c r="F28" s="14">
        <v>26</v>
      </c>
      <c r="G28" s="15">
        <v>8</v>
      </c>
      <c r="H28" s="15"/>
      <c r="I28" s="15">
        <v>2</v>
      </c>
      <c r="J28" s="9">
        <v>36</v>
      </c>
    </row>
    <row r="29" spans="2:19" x14ac:dyDescent="0.25">
      <c r="B29">
        <v>1</v>
      </c>
      <c r="C29">
        <v>2</v>
      </c>
      <c r="F29" s="23">
        <v>3</v>
      </c>
      <c r="G29" s="24">
        <v>3</v>
      </c>
      <c r="H29" s="24"/>
      <c r="I29" s="24"/>
      <c r="J29" s="20">
        <v>6</v>
      </c>
    </row>
    <row r="30" spans="2:19" x14ac:dyDescent="0.25">
      <c r="B30">
        <v>1</v>
      </c>
      <c r="C30">
        <v>2</v>
      </c>
    </row>
    <row r="31" spans="2:19" x14ac:dyDescent="0.25">
      <c r="B31">
        <v>11</v>
      </c>
      <c r="C31">
        <v>2</v>
      </c>
    </row>
    <row r="32" spans="2:19" x14ac:dyDescent="0.25">
      <c r="B32">
        <v>11</v>
      </c>
      <c r="C32">
        <v>2</v>
      </c>
    </row>
    <row r="33" spans="2:3" x14ac:dyDescent="0.25">
      <c r="B33">
        <v>11</v>
      </c>
      <c r="C33">
        <v>2</v>
      </c>
    </row>
    <row r="34" spans="2:3" x14ac:dyDescent="0.25">
      <c r="B34">
        <v>1</v>
      </c>
      <c r="C34">
        <v>2</v>
      </c>
    </row>
    <row r="35" spans="2:3" x14ac:dyDescent="0.25">
      <c r="B35">
        <v>1</v>
      </c>
      <c r="C35">
        <v>3</v>
      </c>
    </row>
    <row r="36" spans="2:3" x14ac:dyDescent="0.25">
      <c r="B36">
        <v>1</v>
      </c>
      <c r="C36">
        <v>3</v>
      </c>
    </row>
  </sheetData>
  <sortState ref="A2:B36">
    <sortCondition ref="A2:A36"/>
  </sortState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D50"/>
  <sheetViews>
    <sheetView zoomScale="70" zoomScaleNormal="70" workbookViewId="0">
      <selection activeCell="M29" sqref="M29"/>
    </sheetView>
  </sheetViews>
  <sheetFormatPr baseColWidth="10" defaultRowHeight="15" x14ac:dyDescent="0.25"/>
  <cols>
    <col min="1" max="1" width="11.42578125" style="15"/>
    <col min="4" max="4" width="17.28515625" bestFit="1" customWidth="1"/>
    <col min="5" max="5" width="6" bestFit="1" customWidth="1"/>
    <col min="6" max="8" width="15.42578125" bestFit="1" customWidth="1"/>
    <col min="9" max="9" width="17.42578125" bestFit="1" customWidth="1"/>
    <col min="10" max="10" width="6" bestFit="1" customWidth="1"/>
    <col min="11" max="12" width="15.42578125" bestFit="1" customWidth="1"/>
    <col min="13" max="13" width="27.28515625" bestFit="1" customWidth="1"/>
    <col min="14" max="14" width="31.140625" bestFit="1" customWidth="1"/>
    <col min="15" max="15" width="3.140625" bestFit="1" customWidth="1"/>
    <col min="16" max="28" width="4.5703125" bestFit="1" customWidth="1"/>
    <col min="29" max="29" width="16.42578125" bestFit="1" customWidth="1"/>
  </cols>
  <sheetData>
    <row r="1" spans="1:3" x14ac:dyDescent="0.25">
      <c r="A1" s="15" t="s">
        <v>18</v>
      </c>
      <c r="B1" t="s">
        <v>10</v>
      </c>
      <c r="C1" t="s">
        <v>9</v>
      </c>
    </row>
    <row r="2" spans="1:3" x14ac:dyDescent="0.25">
      <c r="A2" s="21" t="s">
        <v>19</v>
      </c>
      <c r="B2">
        <f>Données!C3</f>
        <v>12</v>
      </c>
      <c r="C2">
        <f>ancienneté!B2</f>
        <v>0</v>
      </c>
    </row>
    <row r="3" spans="1:3" x14ac:dyDescent="0.25">
      <c r="A3" s="22" t="s">
        <v>21</v>
      </c>
      <c r="B3">
        <f>Données!C4</f>
        <v>6</v>
      </c>
      <c r="C3">
        <f>ancienneté!B3</f>
        <v>0</v>
      </c>
    </row>
    <row r="4" spans="1:3" x14ac:dyDescent="0.25">
      <c r="A4" s="22" t="s">
        <v>21</v>
      </c>
      <c r="B4">
        <f>Données!C5</f>
        <v>6</v>
      </c>
      <c r="C4">
        <f>ancienneté!B4</f>
        <v>0</v>
      </c>
    </row>
    <row r="5" spans="1:3" x14ac:dyDescent="0.25">
      <c r="A5" s="22" t="s">
        <v>20</v>
      </c>
      <c r="B5">
        <f>Données!C6</f>
        <v>1</v>
      </c>
      <c r="C5">
        <f>ancienneté!B5</f>
        <v>0</v>
      </c>
    </row>
    <row r="6" spans="1:3" x14ac:dyDescent="0.25">
      <c r="A6" s="21" t="s">
        <v>19</v>
      </c>
      <c r="B6">
        <f>Données!C7</f>
        <v>12</v>
      </c>
      <c r="C6">
        <f>ancienneté!B6</f>
        <v>0</v>
      </c>
    </row>
    <row r="7" spans="1:3" x14ac:dyDescent="0.25">
      <c r="A7" s="22" t="s">
        <v>21</v>
      </c>
      <c r="B7">
        <f>Données!C8</f>
        <v>10</v>
      </c>
      <c r="C7">
        <f>ancienneté!B7</f>
        <v>0</v>
      </c>
    </row>
    <row r="8" spans="1:3" x14ac:dyDescent="0.25">
      <c r="A8" s="22" t="s">
        <v>24</v>
      </c>
      <c r="B8">
        <f>Données!C9</f>
        <v>19</v>
      </c>
      <c r="C8">
        <f>ancienneté!B8</f>
        <v>3</v>
      </c>
    </row>
    <row r="9" spans="1:3" x14ac:dyDescent="0.25">
      <c r="A9" s="22" t="s">
        <v>21</v>
      </c>
      <c r="B9">
        <f>Données!C10</f>
        <v>8</v>
      </c>
      <c r="C9">
        <f>ancienneté!B9</f>
        <v>0</v>
      </c>
    </row>
    <row r="10" spans="1:3" x14ac:dyDescent="0.25">
      <c r="A10" s="22" t="s">
        <v>20</v>
      </c>
      <c r="B10">
        <f>Données!C11</f>
        <v>1</v>
      </c>
      <c r="C10">
        <f>ancienneté!B10</f>
        <v>0</v>
      </c>
    </row>
    <row r="11" spans="1:3" x14ac:dyDescent="0.25">
      <c r="A11" s="22" t="s">
        <v>21</v>
      </c>
      <c r="B11">
        <f>Données!C12</f>
        <v>7</v>
      </c>
      <c r="C11">
        <f>ancienneté!B11</f>
        <v>1</v>
      </c>
    </row>
    <row r="12" spans="1:3" x14ac:dyDescent="0.25">
      <c r="A12" s="21" t="s">
        <v>19</v>
      </c>
      <c r="B12">
        <f>Données!C13</f>
        <v>11</v>
      </c>
      <c r="C12">
        <f>ancienneté!B12</f>
        <v>0</v>
      </c>
    </row>
    <row r="13" spans="1:3" x14ac:dyDescent="0.25">
      <c r="A13" s="21" t="s">
        <v>19</v>
      </c>
      <c r="B13">
        <f>Données!C14</f>
        <v>11</v>
      </c>
      <c r="C13">
        <f>ancienneté!B13</f>
        <v>2</v>
      </c>
    </row>
    <row r="14" spans="1:3" x14ac:dyDescent="0.25">
      <c r="A14" s="21" t="s">
        <v>19</v>
      </c>
      <c r="B14">
        <f>Données!C15</f>
        <v>12</v>
      </c>
      <c r="C14">
        <f>ancienneté!B14</f>
        <v>3</v>
      </c>
    </row>
    <row r="15" spans="1:3" x14ac:dyDescent="0.25">
      <c r="A15" s="22" t="s">
        <v>20</v>
      </c>
      <c r="B15">
        <f>Données!C16</f>
        <v>2</v>
      </c>
      <c r="C15">
        <f>ancienneté!B15</f>
        <v>1</v>
      </c>
    </row>
    <row r="16" spans="1:3" x14ac:dyDescent="0.25">
      <c r="A16" s="21" t="s">
        <v>19</v>
      </c>
      <c r="B16">
        <f>Données!C17</f>
        <v>13</v>
      </c>
      <c r="C16">
        <f>ancienneté!B16</f>
        <v>3</v>
      </c>
    </row>
    <row r="17" spans="1:30" x14ac:dyDescent="0.25">
      <c r="A17" s="21" t="s">
        <v>24</v>
      </c>
      <c r="B17">
        <f>Données!C18</f>
        <v>18</v>
      </c>
      <c r="C17">
        <f>ancienneté!B17</f>
        <v>0</v>
      </c>
    </row>
    <row r="18" spans="1:30" x14ac:dyDescent="0.25">
      <c r="A18" s="22" t="s">
        <v>21</v>
      </c>
      <c r="B18">
        <f>Données!C19</f>
        <v>7</v>
      </c>
      <c r="C18">
        <f>ancienneté!B18</f>
        <v>0</v>
      </c>
    </row>
    <row r="19" spans="1:30" x14ac:dyDescent="0.25">
      <c r="A19" s="22" t="s">
        <v>20</v>
      </c>
      <c r="B19">
        <f>Données!C20</f>
        <v>5</v>
      </c>
      <c r="C19">
        <f>ancienneté!B19</f>
        <v>0</v>
      </c>
    </row>
    <row r="20" spans="1:30" x14ac:dyDescent="0.25">
      <c r="A20" s="22" t="s">
        <v>21</v>
      </c>
      <c r="B20">
        <f>Données!C21</f>
        <v>7</v>
      </c>
      <c r="C20">
        <f>ancienneté!B20</f>
        <v>0</v>
      </c>
    </row>
    <row r="21" spans="1:30" x14ac:dyDescent="0.25">
      <c r="A21" s="21" t="s">
        <v>19</v>
      </c>
      <c r="B21">
        <f>Données!C22</f>
        <v>12</v>
      </c>
      <c r="C21">
        <f>ancienneté!B21</f>
        <v>2</v>
      </c>
    </row>
    <row r="22" spans="1:30" x14ac:dyDescent="0.25">
      <c r="A22" s="21" t="s">
        <v>19</v>
      </c>
      <c r="B22">
        <f>Données!C23</f>
        <v>12</v>
      </c>
      <c r="C22">
        <f>ancienneté!B22</f>
        <v>0</v>
      </c>
    </row>
    <row r="23" spans="1:30" x14ac:dyDescent="0.25">
      <c r="A23" s="22" t="s">
        <v>21</v>
      </c>
      <c r="B23">
        <f>Données!C24</f>
        <v>10</v>
      </c>
      <c r="C23">
        <f>ancienneté!B23</f>
        <v>0</v>
      </c>
    </row>
    <row r="24" spans="1:30" x14ac:dyDescent="0.25">
      <c r="A24" s="21" t="s">
        <v>19</v>
      </c>
      <c r="B24">
        <f>Données!C25</f>
        <v>13</v>
      </c>
      <c r="C24">
        <f>ancienneté!B24</f>
        <v>0</v>
      </c>
    </row>
    <row r="25" spans="1:30" x14ac:dyDescent="0.25">
      <c r="A25" s="22" t="s">
        <v>20</v>
      </c>
      <c r="B25">
        <f>Données!C26</f>
        <v>5</v>
      </c>
      <c r="C25">
        <f>ancienneté!B25</f>
        <v>0</v>
      </c>
    </row>
    <row r="26" spans="1:30" x14ac:dyDescent="0.25">
      <c r="A26" s="22" t="s">
        <v>21</v>
      </c>
      <c r="B26">
        <f>Données!C27</f>
        <v>10</v>
      </c>
      <c r="C26">
        <f>ancienneté!B26</f>
        <v>0</v>
      </c>
    </row>
    <row r="27" spans="1:30" x14ac:dyDescent="0.25">
      <c r="A27" s="22" t="s">
        <v>21</v>
      </c>
      <c r="B27">
        <f>Données!C28</f>
        <v>7</v>
      </c>
      <c r="C27">
        <f>ancienneté!B27</f>
        <v>0</v>
      </c>
    </row>
    <row r="28" spans="1:30" x14ac:dyDescent="0.25">
      <c r="A28" s="22" t="s">
        <v>21</v>
      </c>
      <c r="B28">
        <f>Données!C29</f>
        <v>9</v>
      </c>
      <c r="C28">
        <f>ancienneté!B28</f>
        <v>0</v>
      </c>
    </row>
    <row r="29" spans="1:30" x14ac:dyDescent="0.25">
      <c r="A29" s="22" t="s">
        <v>21</v>
      </c>
      <c r="B29">
        <f>Données!C30</f>
        <v>9</v>
      </c>
      <c r="C29">
        <f>ancienneté!B29</f>
        <v>1</v>
      </c>
    </row>
    <row r="30" spans="1:30" x14ac:dyDescent="0.25">
      <c r="A30" s="22" t="s">
        <v>21</v>
      </c>
      <c r="B30">
        <f>Données!C31</f>
        <v>7</v>
      </c>
      <c r="C30">
        <f>ancienneté!B30</f>
        <v>0</v>
      </c>
      <c r="N30" s="25" t="s">
        <v>23</v>
      </c>
      <c r="O30" s="25" t="s">
        <v>44</v>
      </c>
    </row>
    <row r="31" spans="1:30" x14ac:dyDescent="0.25">
      <c r="A31" s="21" t="s">
        <v>19</v>
      </c>
      <c r="B31">
        <f>Données!C32</f>
        <v>11</v>
      </c>
      <c r="C31">
        <f>ancienneté!B31</f>
        <v>1</v>
      </c>
      <c r="N31" s="25" t="s">
        <v>43</v>
      </c>
      <c r="O31">
        <v>1</v>
      </c>
      <c r="P31">
        <v>2</v>
      </c>
      <c r="Q31">
        <v>5</v>
      </c>
      <c r="R31">
        <v>6</v>
      </c>
      <c r="S31">
        <v>7</v>
      </c>
      <c r="T31">
        <v>8</v>
      </c>
      <c r="U31">
        <v>9</v>
      </c>
      <c r="V31">
        <v>10</v>
      </c>
      <c r="W31">
        <v>11</v>
      </c>
      <c r="X31">
        <v>12</v>
      </c>
      <c r="Y31">
        <v>13</v>
      </c>
      <c r="Z31">
        <v>14</v>
      </c>
      <c r="AA31">
        <v>18</v>
      </c>
      <c r="AB31">
        <v>19</v>
      </c>
      <c r="AC31">
        <v>24</v>
      </c>
      <c r="AD31" t="s">
        <v>14</v>
      </c>
    </row>
    <row r="32" spans="1:30" x14ac:dyDescent="0.25">
      <c r="A32" s="22" t="s">
        <v>24</v>
      </c>
      <c r="B32">
        <f>Données!C33</f>
        <v>18</v>
      </c>
      <c r="C32">
        <f>ancienneté!B32</f>
        <v>1</v>
      </c>
      <c r="D32" s="4" t="s">
        <v>22</v>
      </c>
      <c r="E32" s="7"/>
      <c r="G32" s="5"/>
      <c r="I32" s="4" t="s">
        <v>37</v>
      </c>
      <c r="J32" s="7"/>
      <c r="N32" s="27" t="s">
        <v>20</v>
      </c>
      <c r="O32" s="15">
        <v>2</v>
      </c>
      <c r="P32" s="15">
        <v>2</v>
      </c>
      <c r="Q32" s="15">
        <v>10</v>
      </c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>
        <v>14</v>
      </c>
    </row>
    <row r="33" spans="1:30" x14ac:dyDescent="0.25">
      <c r="A33" s="21" t="s">
        <v>19</v>
      </c>
      <c r="B33">
        <f>Données!C34</f>
        <v>14</v>
      </c>
      <c r="C33">
        <f>ancienneté!B33</f>
        <v>0</v>
      </c>
      <c r="D33" s="4" t="s">
        <v>18</v>
      </c>
      <c r="E33" s="7" t="s">
        <v>16</v>
      </c>
      <c r="I33" s="4" t="s">
        <v>18</v>
      </c>
      <c r="J33" s="7" t="s">
        <v>16</v>
      </c>
      <c r="K33" s="25"/>
      <c r="L33" s="25"/>
      <c r="N33" s="27" t="s">
        <v>21</v>
      </c>
      <c r="O33" s="15"/>
      <c r="P33" s="15"/>
      <c r="Q33" s="15"/>
      <c r="R33" s="15">
        <v>12</v>
      </c>
      <c r="S33" s="15">
        <v>35</v>
      </c>
      <c r="T33" s="15">
        <v>16</v>
      </c>
      <c r="U33" s="15">
        <v>18</v>
      </c>
      <c r="V33" s="15">
        <v>40</v>
      </c>
      <c r="W33" s="15"/>
      <c r="X33" s="15"/>
      <c r="Y33" s="15"/>
      <c r="Z33" s="15"/>
      <c r="AA33" s="15"/>
      <c r="AB33" s="15"/>
      <c r="AC33" s="15"/>
      <c r="AD33" s="15">
        <v>121</v>
      </c>
    </row>
    <row r="34" spans="1:30" x14ac:dyDescent="0.25">
      <c r="A34" s="22" t="s">
        <v>21</v>
      </c>
      <c r="B34">
        <f>Données!C35</f>
        <v>8</v>
      </c>
      <c r="C34">
        <f>ancienneté!B34</f>
        <v>1</v>
      </c>
      <c r="D34" s="1" t="s">
        <v>20</v>
      </c>
      <c r="E34" s="8">
        <v>2</v>
      </c>
      <c r="I34" s="1" t="s">
        <v>20</v>
      </c>
      <c r="J34" s="8">
        <v>5</v>
      </c>
      <c r="L34" t="str">
        <f>I32</f>
        <v>Nombre de Erreur</v>
      </c>
      <c r="N34" s="27" t="s">
        <v>19</v>
      </c>
      <c r="O34" s="15"/>
      <c r="P34" s="15"/>
      <c r="Q34" s="15"/>
      <c r="R34" s="15"/>
      <c r="S34" s="15"/>
      <c r="T34" s="15"/>
      <c r="U34" s="15"/>
      <c r="V34" s="15"/>
      <c r="W34" s="15">
        <v>33</v>
      </c>
      <c r="X34" s="15">
        <v>60</v>
      </c>
      <c r="Y34" s="15">
        <v>26</v>
      </c>
      <c r="Z34" s="15">
        <v>14</v>
      </c>
      <c r="AA34" s="15"/>
      <c r="AB34" s="15"/>
      <c r="AC34" s="15"/>
      <c r="AD34" s="15">
        <v>133</v>
      </c>
    </row>
    <row r="35" spans="1:30" x14ac:dyDescent="0.25">
      <c r="A35" s="22" t="s">
        <v>21</v>
      </c>
      <c r="B35">
        <f>Données!C36</f>
        <v>10</v>
      </c>
      <c r="C35">
        <f>ancienneté!B35</f>
        <v>1</v>
      </c>
      <c r="D35" s="5" t="s">
        <v>21</v>
      </c>
      <c r="E35" s="9">
        <v>4</v>
      </c>
      <c r="I35" s="5" t="s">
        <v>21</v>
      </c>
      <c r="J35" s="9">
        <v>15</v>
      </c>
      <c r="L35">
        <f>GETPIVOTDATA("Erreur",$I$32,"tranche","05-10")/GETPIVOTDATA("Erreur",$D$32,"tranche","05-10")</f>
        <v>3.75</v>
      </c>
      <c r="N35" s="27" t="s">
        <v>24</v>
      </c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>
        <v>36</v>
      </c>
      <c r="AB35" s="15">
        <v>19</v>
      </c>
      <c r="AC35" s="15"/>
      <c r="AD35" s="15">
        <v>55</v>
      </c>
    </row>
    <row r="36" spans="1:30" x14ac:dyDescent="0.25">
      <c r="A36" s="22" t="s">
        <v>25</v>
      </c>
      <c r="B36">
        <f>Données!C37</f>
        <v>24</v>
      </c>
      <c r="C36">
        <f>ancienneté!B36</f>
        <v>0</v>
      </c>
      <c r="D36" s="5" t="s">
        <v>19</v>
      </c>
      <c r="E36" s="9">
        <v>8</v>
      </c>
      <c r="I36" s="5" t="s">
        <v>19</v>
      </c>
      <c r="J36" s="9">
        <v>11</v>
      </c>
      <c r="N36" s="27" t="s">
        <v>25</v>
      </c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>
        <v>24</v>
      </c>
      <c r="AD36" s="15">
        <v>24</v>
      </c>
    </row>
    <row r="37" spans="1:30" x14ac:dyDescent="0.25">
      <c r="D37" s="5" t="s">
        <v>24</v>
      </c>
      <c r="E37" s="9">
        <v>4</v>
      </c>
      <c r="I37" s="5" t="s">
        <v>24</v>
      </c>
      <c r="J37" s="9">
        <v>3</v>
      </c>
      <c r="N37" s="27" t="s">
        <v>14</v>
      </c>
      <c r="O37" s="15">
        <v>2</v>
      </c>
      <c r="P37" s="15">
        <v>2</v>
      </c>
      <c r="Q37" s="15">
        <v>10</v>
      </c>
      <c r="R37" s="15">
        <v>12</v>
      </c>
      <c r="S37" s="15">
        <v>35</v>
      </c>
      <c r="T37" s="15">
        <v>16</v>
      </c>
      <c r="U37" s="15">
        <v>18</v>
      </c>
      <c r="V37" s="15">
        <v>40</v>
      </c>
      <c r="W37" s="15">
        <v>33</v>
      </c>
      <c r="X37" s="15">
        <v>60</v>
      </c>
      <c r="Y37" s="15">
        <v>26</v>
      </c>
      <c r="Z37" s="15">
        <v>14</v>
      </c>
      <c r="AA37" s="15">
        <v>36</v>
      </c>
      <c r="AB37" s="15">
        <v>19</v>
      </c>
      <c r="AC37" s="15">
        <v>24</v>
      </c>
      <c r="AD37" s="15">
        <v>347</v>
      </c>
    </row>
    <row r="38" spans="1:30" x14ac:dyDescent="0.25">
      <c r="D38" s="5" t="s">
        <v>25</v>
      </c>
      <c r="E38" s="9">
        <v>0</v>
      </c>
      <c r="I38" s="5" t="s">
        <v>25</v>
      </c>
      <c r="J38" s="9">
        <v>1</v>
      </c>
    </row>
    <row r="39" spans="1:30" x14ac:dyDescent="0.25">
      <c r="D39" s="6" t="s">
        <v>14</v>
      </c>
      <c r="E39" s="10">
        <v>18</v>
      </c>
      <c r="I39" s="6" t="s">
        <v>14</v>
      </c>
      <c r="J39" s="10">
        <v>35</v>
      </c>
    </row>
    <row r="44" spans="1:30" x14ac:dyDescent="0.25">
      <c r="I44" t="s">
        <v>45</v>
      </c>
    </row>
    <row r="45" spans="1:30" x14ac:dyDescent="0.25">
      <c r="H45" t="s">
        <v>35</v>
      </c>
    </row>
    <row r="46" spans="1:30" x14ac:dyDescent="0.25">
      <c r="H46" s="1" t="s">
        <v>20</v>
      </c>
      <c r="I46" s="28">
        <f>5/14</f>
        <v>0.35714285714285715</v>
      </c>
    </row>
    <row r="47" spans="1:30" x14ac:dyDescent="0.25">
      <c r="H47" s="5" t="s">
        <v>21</v>
      </c>
      <c r="I47" s="29">
        <f>15/121</f>
        <v>0.12396694214876033</v>
      </c>
    </row>
    <row r="48" spans="1:30" x14ac:dyDescent="0.25">
      <c r="H48" s="5" t="s">
        <v>19</v>
      </c>
      <c r="I48" s="29">
        <f>11/133</f>
        <v>8.2706766917293228E-2</v>
      </c>
    </row>
    <row r="49" spans="8:9" x14ac:dyDescent="0.25">
      <c r="H49" s="5" t="s">
        <v>24</v>
      </c>
      <c r="I49" s="29">
        <f>3/55</f>
        <v>5.4545454545454543E-2</v>
      </c>
    </row>
    <row r="50" spans="8:9" x14ac:dyDescent="0.25">
      <c r="H50" s="5" t="s">
        <v>25</v>
      </c>
      <c r="I50" s="29">
        <f>1/24</f>
        <v>4.1666666666666664E-2</v>
      </c>
    </row>
  </sheetData>
  <pageMargins left="0.7" right="0.7" top="0.75" bottom="0.75" header="0.3" footer="0.3"/>
  <pageSetup paperSize="9" orientation="portrait" horizontalDpi="4294967293" verticalDpi="0" r:id="rId4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D3"/>
  <sheetViews>
    <sheetView workbookViewId="0">
      <selection activeCell="G25" sqref="G25"/>
    </sheetView>
  </sheetViews>
  <sheetFormatPr baseColWidth="10" defaultRowHeight="15" x14ac:dyDescent="0.25"/>
  <sheetData>
    <row r="2" spans="1:4" x14ac:dyDescent="0.25">
      <c r="A2" t="s">
        <v>36</v>
      </c>
      <c r="B2">
        <v>1.45</v>
      </c>
      <c r="C2">
        <v>2</v>
      </c>
      <c r="D2">
        <v>1</v>
      </c>
    </row>
    <row r="3" spans="1:4" x14ac:dyDescent="0.25">
      <c r="A3" t="s">
        <v>35</v>
      </c>
      <c r="B3">
        <v>10</v>
      </c>
      <c r="C3">
        <v>30</v>
      </c>
      <c r="D3">
        <v>50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61"/>
  <sheetViews>
    <sheetView tabSelected="1" topLeftCell="A42" zoomScaleNormal="100" workbookViewId="0">
      <selection activeCell="E64" sqref="E64"/>
    </sheetView>
  </sheetViews>
  <sheetFormatPr baseColWidth="10" defaultRowHeight="15" x14ac:dyDescent="0.25"/>
  <cols>
    <col min="6" max="6" width="17.42578125" bestFit="1" customWidth="1"/>
    <col min="7" max="7" width="25.140625" customWidth="1"/>
    <col min="8" max="10" width="9.7109375" bestFit="1" customWidth="1"/>
    <col min="11" max="11" width="12.5703125" bestFit="1" customWidth="1"/>
    <col min="12" max="12" width="20.5703125" bestFit="1" customWidth="1"/>
    <col min="13" max="13" width="5.42578125" bestFit="1" customWidth="1"/>
    <col min="14" max="14" width="5.85546875" bestFit="1" customWidth="1"/>
    <col min="15" max="40" width="12.85546875" bestFit="1" customWidth="1"/>
    <col min="41" max="41" width="12.5703125" bestFit="1" customWidth="1"/>
  </cols>
  <sheetData>
    <row r="1" spans="1:3" x14ac:dyDescent="0.25">
      <c r="A1" t="s">
        <v>35</v>
      </c>
      <c r="B1" t="s">
        <v>11</v>
      </c>
      <c r="C1" t="s">
        <v>12</v>
      </c>
    </row>
    <row r="2" spans="1:3" x14ac:dyDescent="0.25">
      <c r="A2" s="26" t="s">
        <v>48</v>
      </c>
      <c r="B2">
        <f>Données!D3</f>
        <v>58</v>
      </c>
      <c r="C2">
        <f>Données!G3</f>
        <v>0</v>
      </c>
    </row>
    <row r="3" spans="1:3" x14ac:dyDescent="0.25">
      <c r="A3" s="26" t="s">
        <v>39</v>
      </c>
      <c r="B3">
        <f>Données!D4</f>
        <v>11</v>
      </c>
      <c r="C3">
        <f>Données!G4</f>
        <v>0</v>
      </c>
    </row>
    <row r="4" spans="1:3" x14ac:dyDescent="0.25">
      <c r="A4" t="s">
        <v>40</v>
      </c>
      <c r="B4">
        <f>Données!D5</f>
        <v>27</v>
      </c>
      <c r="C4">
        <f>Données!G5</f>
        <v>0</v>
      </c>
    </row>
    <row r="5" spans="1:3" x14ac:dyDescent="0.25">
      <c r="A5" s="26" t="s">
        <v>46</v>
      </c>
      <c r="B5">
        <f>Données!D6</f>
        <v>1</v>
      </c>
      <c r="C5">
        <f>Données!G6</f>
        <v>0</v>
      </c>
    </row>
    <row r="6" spans="1:3" x14ac:dyDescent="0.25">
      <c r="A6" s="26" t="s">
        <v>47</v>
      </c>
      <c r="B6">
        <f>Données!D7</f>
        <v>30</v>
      </c>
      <c r="C6">
        <f>Données!G7</f>
        <v>0</v>
      </c>
    </row>
    <row r="7" spans="1:3" x14ac:dyDescent="0.25">
      <c r="A7" s="26" t="s">
        <v>42</v>
      </c>
      <c r="B7">
        <f>Données!D8</f>
        <v>41</v>
      </c>
      <c r="C7">
        <f>Données!G8</f>
        <v>0</v>
      </c>
    </row>
    <row r="8" spans="1:3" x14ac:dyDescent="0.25">
      <c r="A8" s="26" t="s">
        <v>40</v>
      </c>
      <c r="B8">
        <f>Données!D9</f>
        <v>31</v>
      </c>
      <c r="C8">
        <f>Données!G9</f>
        <v>3</v>
      </c>
    </row>
    <row r="9" spans="1:3" x14ac:dyDescent="0.25">
      <c r="A9" s="26" t="s">
        <v>47</v>
      </c>
      <c r="B9">
        <f>Données!D10</f>
        <v>22</v>
      </c>
      <c r="C9">
        <f>Données!G10</f>
        <v>0</v>
      </c>
    </row>
    <row r="10" spans="1:3" x14ac:dyDescent="0.25">
      <c r="A10" s="26" t="s">
        <v>46</v>
      </c>
      <c r="B10">
        <f>Données!D11</f>
        <v>1</v>
      </c>
      <c r="C10">
        <f>Données!G11</f>
        <v>0</v>
      </c>
    </row>
    <row r="11" spans="1:3" x14ac:dyDescent="0.25">
      <c r="A11" s="26" t="s">
        <v>39</v>
      </c>
      <c r="B11">
        <f>Données!D12</f>
        <v>19</v>
      </c>
      <c r="C11">
        <f>Données!G12</f>
        <v>1</v>
      </c>
    </row>
    <row r="12" spans="1:3" x14ac:dyDescent="0.25">
      <c r="A12" s="26" t="s">
        <v>47</v>
      </c>
      <c r="B12">
        <f>Données!D13</f>
        <v>21</v>
      </c>
      <c r="C12">
        <f>Données!G13</f>
        <v>0</v>
      </c>
    </row>
    <row r="13" spans="1:3" x14ac:dyDescent="0.25">
      <c r="A13" s="26" t="s">
        <v>42</v>
      </c>
      <c r="B13">
        <f>Données!D14</f>
        <v>44</v>
      </c>
      <c r="C13">
        <f>Données!G14</f>
        <v>2</v>
      </c>
    </row>
    <row r="14" spans="1:3" x14ac:dyDescent="0.25">
      <c r="A14" s="26" t="s">
        <v>42</v>
      </c>
      <c r="B14">
        <f>Données!D15</f>
        <v>48</v>
      </c>
      <c r="C14">
        <f>Données!G15</f>
        <v>3</v>
      </c>
    </row>
    <row r="15" spans="1:3" x14ac:dyDescent="0.25">
      <c r="A15" s="26" t="s">
        <v>39</v>
      </c>
      <c r="B15">
        <f>Données!D16</f>
        <v>14</v>
      </c>
      <c r="C15">
        <v>1</v>
      </c>
    </row>
    <row r="16" spans="1:3" x14ac:dyDescent="0.25">
      <c r="A16" s="26" t="s">
        <v>47</v>
      </c>
      <c r="B16">
        <f>Données!D17</f>
        <v>23</v>
      </c>
      <c r="C16">
        <f>Données!G17</f>
        <v>3</v>
      </c>
    </row>
    <row r="17" spans="1:3" x14ac:dyDescent="0.25">
      <c r="A17" s="26" t="s">
        <v>48</v>
      </c>
      <c r="B17">
        <f>Données!D18</f>
        <v>73</v>
      </c>
      <c r="C17">
        <v>3</v>
      </c>
    </row>
    <row r="18" spans="1:3" x14ac:dyDescent="0.25">
      <c r="A18" s="26" t="s">
        <v>39</v>
      </c>
      <c r="B18">
        <f>Données!D19</f>
        <v>10</v>
      </c>
      <c r="C18">
        <f>Données!G19</f>
        <v>0</v>
      </c>
    </row>
    <row r="19" spans="1:3" x14ac:dyDescent="0.25">
      <c r="A19" s="26" t="s">
        <v>46</v>
      </c>
      <c r="B19">
        <f>Données!D20</f>
        <v>5</v>
      </c>
      <c r="C19">
        <f>Données!G20</f>
        <v>0</v>
      </c>
    </row>
    <row r="20" spans="1:3" x14ac:dyDescent="0.25">
      <c r="A20" s="26" t="s">
        <v>39</v>
      </c>
      <c r="B20">
        <f>Données!D21</f>
        <v>11</v>
      </c>
      <c r="C20">
        <f>Données!G21</f>
        <v>0</v>
      </c>
    </row>
    <row r="21" spans="1:3" x14ac:dyDescent="0.25">
      <c r="A21" s="26" t="s">
        <v>40</v>
      </c>
      <c r="B21">
        <f>Données!D22</f>
        <v>31</v>
      </c>
      <c r="C21">
        <f>Données!G22</f>
        <v>2</v>
      </c>
    </row>
    <row r="22" spans="1:3" x14ac:dyDescent="0.25">
      <c r="A22" s="26" t="s">
        <v>40</v>
      </c>
      <c r="B22">
        <f>Données!D23</f>
        <v>30</v>
      </c>
      <c r="C22">
        <f>Données!G23</f>
        <v>0</v>
      </c>
    </row>
    <row r="23" spans="1:3" x14ac:dyDescent="0.25">
      <c r="A23" s="26" t="s">
        <v>40</v>
      </c>
      <c r="B23">
        <f>Données!D24</f>
        <v>36</v>
      </c>
      <c r="C23">
        <f>Données!G24</f>
        <v>0</v>
      </c>
    </row>
    <row r="24" spans="1:3" x14ac:dyDescent="0.25">
      <c r="A24" s="26" t="s">
        <v>47</v>
      </c>
      <c r="B24">
        <f>Données!D25</f>
        <v>25</v>
      </c>
      <c r="C24">
        <f>Données!G25</f>
        <v>0</v>
      </c>
    </row>
    <row r="25" spans="1:3" x14ac:dyDescent="0.25">
      <c r="A25" s="26" t="s">
        <v>47</v>
      </c>
      <c r="B25">
        <f>Données!D26</f>
        <v>14</v>
      </c>
      <c r="C25">
        <f>Données!G26</f>
        <v>0</v>
      </c>
    </row>
    <row r="26" spans="1:3" x14ac:dyDescent="0.25">
      <c r="A26" s="26" t="s">
        <v>47</v>
      </c>
      <c r="B26">
        <f>Données!D27</f>
        <v>20</v>
      </c>
      <c r="C26">
        <f>Données!G27</f>
        <v>0</v>
      </c>
    </row>
    <row r="27" spans="1:3" x14ac:dyDescent="0.25">
      <c r="A27" s="26" t="s">
        <v>47</v>
      </c>
      <c r="B27">
        <f>Données!D28</f>
        <v>20</v>
      </c>
      <c r="C27">
        <f>Données!G28</f>
        <v>0</v>
      </c>
    </row>
    <row r="28" spans="1:3" x14ac:dyDescent="0.25">
      <c r="A28" s="26" t="s">
        <v>42</v>
      </c>
      <c r="B28">
        <f>Données!D29</f>
        <v>42</v>
      </c>
      <c r="C28">
        <f>Données!G29</f>
        <v>0</v>
      </c>
    </row>
    <row r="29" spans="1:3" x14ac:dyDescent="0.25">
      <c r="A29" s="26" t="s">
        <v>42</v>
      </c>
      <c r="B29">
        <f>Données!D30</f>
        <v>43</v>
      </c>
      <c r="C29">
        <f>Données!G30</f>
        <v>1</v>
      </c>
    </row>
    <row r="30" spans="1:3" x14ac:dyDescent="0.25">
      <c r="A30" s="26" t="s">
        <v>47</v>
      </c>
      <c r="B30">
        <f>Données!D31</f>
        <v>28</v>
      </c>
      <c r="C30">
        <f>Données!G31</f>
        <v>0</v>
      </c>
    </row>
    <row r="31" spans="1:3" x14ac:dyDescent="0.25">
      <c r="A31" s="26" t="s">
        <v>40</v>
      </c>
      <c r="B31">
        <f>Données!D32</f>
        <v>32</v>
      </c>
      <c r="C31">
        <f>Données!G32</f>
        <v>1</v>
      </c>
    </row>
    <row r="32" spans="1:3" x14ac:dyDescent="0.25">
      <c r="A32" s="26" t="s">
        <v>47</v>
      </c>
      <c r="B32">
        <f>Données!D33</f>
        <v>27</v>
      </c>
      <c r="C32">
        <f>Données!G33</f>
        <v>1</v>
      </c>
    </row>
    <row r="33" spans="1:13" x14ac:dyDescent="0.25">
      <c r="A33" s="26" t="s">
        <v>47</v>
      </c>
      <c r="B33">
        <f>Données!D34</f>
        <v>26</v>
      </c>
      <c r="C33">
        <f>Données!G34</f>
        <v>0</v>
      </c>
      <c r="L33" s="4" t="s">
        <v>38</v>
      </c>
      <c r="M33" s="7"/>
    </row>
    <row r="34" spans="1:13" x14ac:dyDescent="0.25">
      <c r="A34" s="26" t="s">
        <v>39</v>
      </c>
      <c r="B34">
        <f>Données!D35</f>
        <v>17</v>
      </c>
      <c r="C34">
        <f>Données!G35</f>
        <v>1</v>
      </c>
      <c r="L34" s="4" t="s">
        <v>35</v>
      </c>
      <c r="M34" s="7" t="s">
        <v>16</v>
      </c>
    </row>
    <row r="35" spans="1:13" x14ac:dyDescent="0.25">
      <c r="A35" s="26" t="s">
        <v>47</v>
      </c>
      <c r="B35">
        <f>Données!D36</f>
        <v>29</v>
      </c>
      <c r="C35">
        <f>Données!G36</f>
        <v>1</v>
      </c>
      <c r="L35" s="1" t="s">
        <v>46</v>
      </c>
      <c r="M35" s="8">
        <v>0</v>
      </c>
    </row>
    <row r="36" spans="1:13" x14ac:dyDescent="0.25">
      <c r="A36" s="26" t="s">
        <v>48</v>
      </c>
      <c r="B36">
        <f>Données!D37</f>
        <v>51</v>
      </c>
      <c r="C36">
        <v>2</v>
      </c>
      <c r="F36" t="s">
        <v>49</v>
      </c>
      <c r="L36" s="5" t="s">
        <v>39</v>
      </c>
      <c r="M36" s="9">
        <v>4</v>
      </c>
    </row>
    <row r="37" spans="1:13" x14ac:dyDescent="0.25">
      <c r="E37" t="s">
        <v>35</v>
      </c>
      <c r="L37" s="5" t="s">
        <v>47</v>
      </c>
      <c r="M37" s="9">
        <v>2</v>
      </c>
    </row>
    <row r="38" spans="1:13" x14ac:dyDescent="0.25">
      <c r="E38" s="1" t="s">
        <v>46</v>
      </c>
      <c r="F38" s="1">
        <v>0</v>
      </c>
      <c r="L38" s="5" t="s">
        <v>40</v>
      </c>
      <c r="M38" s="9">
        <v>6</v>
      </c>
    </row>
    <row r="39" spans="1:13" x14ac:dyDescent="0.25">
      <c r="E39" s="5" t="s">
        <v>39</v>
      </c>
      <c r="F39" s="30">
        <f>4/82</f>
        <v>4.878048780487805E-2</v>
      </c>
      <c r="L39" s="5" t="s">
        <v>42</v>
      </c>
      <c r="M39" s="9">
        <v>6</v>
      </c>
    </row>
    <row r="40" spans="1:13" x14ac:dyDescent="0.25">
      <c r="E40" s="5" t="s">
        <v>47</v>
      </c>
      <c r="F40" s="31">
        <f>2/285</f>
        <v>7.0175438596491229E-3</v>
      </c>
      <c r="L40" s="5" t="s">
        <v>48</v>
      </c>
      <c r="M40" s="9">
        <v>5</v>
      </c>
    </row>
    <row r="41" spans="1:13" x14ac:dyDescent="0.25">
      <c r="E41" s="5" t="s">
        <v>40</v>
      </c>
      <c r="F41" s="31">
        <f>6/187</f>
        <v>3.2085561497326207E-2</v>
      </c>
      <c r="L41" s="6" t="s">
        <v>14</v>
      </c>
      <c r="M41" s="10">
        <v>23</v>
      </c>
    </row>
    <row r="42" spans="1:13" x14ac:dyDescent="0.25">
      <c r="E42" s="5" t="s">
        <v>42</v>
      </c>
      <c r="F42" s="31">
        <f>6/218</f>
        <v>2.7522935779816515E-2</v>
      </c>
    </row>
    <row r="43" spans="1:13" x14ac:dyDescent="0.25">
      <c r="E43" s="5" t="s">
        <v>48</v>
      </c>
      <c r="F43" s="31">
        <f>5/182</f>
        <v>2.7472527472527472E-2</v>
      </c>
    </row>
    <row r="44" spans="1:13" x14ac:dyDescent="0.25">
      <c r="F44" s="5"/>
      <c r="L44" s="4" t="s">
        <v>41</v>
      </c>
      <c r="M44" s="7"/>
    </row>
    <row r="45" spans="1:13" x14ac:dyDescent="0.25">
      <c r="L45" s="4" t="s">
        <v>35</v>
      </c>
      <c r="M45" s="7" t="s">
        <v>16</v>
      </c>
    </row>
    <row r="46" spans="1:13" x14ac:dyDescent="0.25">
      <c r="F46" t="s">
        <v>35</v>
      </c>
      <c r="G46" t="s">
        <v>50</v>
      </c>
      <c r="L46" s="1" t="s">
        <v>46</v>
      </c>
      <c r="M46" s="8">
        <v>7</v>
      </c>
    </row>
    <row r="47" spans="1:13" x14ac:dyDescent="0.25">
      <c r="F47" s="1" t="s">
        <v>46</v>
      </c>
      <c r="G47" s="29">
        <v>0</v>
      </c>
      <c r="L47" s="5" t="s">
        <v>39</v>
      </c>
      <c r="M47" s="9">
        <v>82</v>
      </c>
    </row>
    <row r="48" spans="1:13" x14ac:dyDescent="0.25">
      <c r="F48" s="5" t="s">
        <v>39</v>
      </c>
      <c r="G48" s="30">
        <f>4/23</f>
        <v>0.17391304347826086</v>
      </c>
      <c r="L48" s="5" t="s">
        <v>47</v>
      </c>
      <c r="M48" s="9">
        <v>285</v>
      </c>
    </row>
    <row r="49" spans="6:13" x14ac:dyDescent="0.25">
      <c r="F49" s="5" t="s">
        <v>47</v>
      </c>
      <c r="G49" s="31">
        <f>2/23</f>
        <v>8.6956521739130432E-2</v>
      </c>
      <c r="L49" s="5" t="s">
        <v>40</v>
      </c>
      <c r="M49" s="9">
        <v>187</v>
      </c>
    </row>
    <row r="50" spans="6:13" x14ac:dyDescent="0.25">
      <c r="F50" s="5" t="s">
        <v>40</v>
      </c>
      <c r="G50" s="31">
        <f>6/23</f>
        <v>0.2608695652173913</v>
      </c>
      <c r="L50" s="5" t="s">
        <v>42</v>
      </c>
      <c r="M50" s="9">
        <v>218</v>
      </c>
    </row>
    <row r="51" spans="6:13" x14ac:dyDescent="0.25">
      <c r="F51" s="5" t="s">
        <v>42</v>
      </c>
      <c r="G51" s="31">
        <f>6/23</f>
        <v>0.2608695652173913</v>
      </c>
      <c r="L51" s="5" t="s">
        <v>48</v>
      </c>
      <c r="M51" s="9">
        <v>182</v>
      </c>
    </row>
    <row r="52" spans="6:13" x14ac:dyDescent="0.25">
      <c r="F52" s="5" t="s">
        <v>48</v>
      </c>
      <c r="G52" s="31">
        <f>5/23</f>
        <v>0.21739130434782608</v>
      </c>
      <c r="L52" s="6" t="s">
        <v>14</v>
      </c>
      <c r="M52" s="10">
        <v>961</v>
      </c>
    </row>
    <row r="53" spans="6:13" x14ac:dyDescent="0.25">
      <c r="G53" s="5"/>
    </row>
    <row r="55" spans="6:13" x14ac:dyDescent="0.25">
      <c r="F55" t="s">
        <v>35</v>
      </c>
      <c r="G55" t="s">
        <v>51</v>
      </c>
    </row>
    <row r="56" spans="6:13" x14ac:dyDescent="0.25">
      <c r="F56" s="1" t="s">
        <v>46</v>
      </c>
      <c r="G56" s="29">
        <v>0</v>
      </c>
    </row>
    <row r="57" spans="6:13" x14ac:dyDescent="0.25">
      <c r="F57" s="5" t="s">
        <v>39</v>
      </c>
      <c r="G57" s="30">
        <f>4/23</f>
        <v>0.17391304347826086</v>
      </c>
    </row>
    <row r="58" spans="6:13" x14ac:dyDescent="0.25">
      <c r="F58" s="5" t="s">
        <v>47</v>
      </c>
      <c r="G58" s="31">
        <f>2/23 +G57</f>
        <v>0.2608695652173913</v>
      </c>
    </row>
    <row r="59" spans="6:13" x14ac:dyDescent="0.25">
      <c r="F59" s="5" t="s">
        <v>40</v>
      </c>
      <c r="G59" s="31">
        <f>6/23+G58</f>
        <v>0.52173913043478259</v>
      </c>
    </row>
    <row r="60" spans="6:13" x14ac:dyDescent="0.25">
      <c r="F60" s="5" t="s">
        <v>42</v>
      </c>
      <c r="G60" s="31">
        <f>6/23+G59</f>
        <v>0.78260869565217384</v>
      </c>
    </row>
    <row r="61" spans="6:13" x14ac:dyDescent="0.25">
      <c r="F61" s="5" t="s">
        <v>48</v>
      </c>
      <c r="G61" s="31">
        <f>5/23+G60</f>
        <v>0.99999999999999989</v>
      </c>
    </row>
  </sheetData>
  <pageMargins left="0.7" right="0.7" top="0.75" bottom="0.75" header="0.3" footer="0.3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36"/>
  <sheetViews>
    <sheetView workbookViewId="0"/>
  </sheetViews>
  <sheetFormatPr baseColWidth="10" defaultRowHeight="15" x14ac:dyDescent="0.25"/>
  <cols>
    <col min="1" max="1" width="20.42578125" customWidth="1"/>
  </cols>
  <sheetData>
    <row r="1" spans="1:2" x14ac:dyDescent="0.25">
      <c r="A1" t="s">
        <v>13</v>
      </c>
      <c r="B1" t="s">
        <v>12</v>
      </c>
    </row>
    <row r="2" spans="1:2" x14ac:dyDescent="0.25">
      <c r="A2">
        <f>Données!H6</f>
        <v>1</v>
      </c>
      <c r="B2">
        <f>Données!G6</f>
        <v>0</v>
      </c>
    </row>
    <row r="3" spans="1:2" x14ac:dyDescent="0.25">
      <c r="A3">
        <f>Données!H11</f>
        <v>1</v>
      </c>
      <c r="B3">
        <f>Données!G11</f>
        <v>0</v>
      </c>
    </row>
    <row r="4" spans="1:2" x14ac:dyDescent="0.25">
      <c r="A4">
        <f>Données!H20</f>
        <v>1</v>
      </c>
      <c r="B4">
        <f>Données!G20</f>
        <v>0</v>
      </c>
    </row>
    <row r="5" spans="1:2" x14ac:dyDescent="0.25">
      <c r="A5">
        <f>Données!H19</f>
        <v>1.4285714285714286</v>
      </c>
      <c r="B5">
        <f>Données!G19</f>
        <v>0</v>
      </c>
    </row>
    <row r="6" spans="1:2" x14ac:dyDescent="0.25">
      <c r="A6">
        <f>Données!H33</f>
        <v>1.5</v>
      </c>
      <c r="B6">
        <f>Données!G33</f>
        <v>1</v>
      </c>
    </row>
    <row r="7" spans="1:2" x14ac:dyDescent="0.25">
      <c r="A7">
        <f>Données!H21</f>
        <v>1.5714285714285714</v>
      </c>
      <c r="B7">
        <f>Données!G21</f>
        <v>0</v>
      </c>
    </row>
    <row r="8" spans="1:2" x14ac:dyDescent="0.25">
      <c r="A8">
        <f>Données!H9</f>
        <v>1.631578947368421</v>
      </c>
      <c r="B8">
        <f>Données!G9</f>
        <v>3</v>
      </c>
    </row>
    <row r="9" spans="1:2" x14ac:dyDescent="0.25">
      <c r="A9">
        <f>Données!H17</f>
        <v>1.7692307692307692</v>
      </c>
      <c r="B9">
        <f>Données!G17</f>
        <v>3</v>
      </c>
    </row>
    <row r="10" spans="1:2" x14ac:dyDescent="0.25">
      <c r="A10">
        <f>Données!H4</f>
        <v>1.8333333333333333</v>
      </c>
      <c r="B10">
        <f>Données!G4</f>
        <v>0</v>
      </c>
    </row>
    <row r="11" spans="1:2" x14ac:dyDescent="0.25">
      <c r="A11">
        <f>Données!H34</f>
        <v>1.8571428571428572</v>
      </c>
      <c r="B11">
        <f>Données!G34</f>
        <v>0</v>
      </c>
    </row>
    <row r="12" spans="1:2" x14ac:dyDescent="0.25">
      <c r="A12">
        <f>Données!H13</f>
        <v>1.9090909090909092</v>
      </c>
      <c r="B12">
        <f>Données!G13</f>
        <v>0</v>
      </c>
    </row>
    <row r="13" spans="1:2" x14ac:dyDescent="0.25">
      <c r="A13">
        <f>Données!H25</f>
        <v>1.9230769230769231</v>
      </c>
      <c r="B13">
        <f>Données!G25</f>
        <v>0</v>
      </c>
    </row>
    <row r="14" spans="1:2" x14ac:dyDescent="0.25">
      <c r="A14">
        <f>Données!H27</f>
        <v>2</v>
      </c>
      <c r="B14">
        <f>Données!G27</f>
        <v>0</v>
      </c>
    </row>
    <row r="15" spans="1:2" x14ac:dyDescent="0.25">
      <c r="A15">
        <f>Données!H35</f>
        <v>2.125</v>
      </c>
      <c r="B15">
        <f>Données!G35</f>
        <v>1</v>
      </c>
    </row>
    <row r="16" spans="1:2" x14ac:dyDescent="0.25">
      <c r="A16">
        <f>Données!H37</f>
        <v>2.125</v>
      </c>
      <c r="B16">
        <f>Données!G37</f>
        <v>0</v>
      </c>
    </row>
    <row r="17" spans="1:2" x14ac:dyDescent="0.25">
      <c r="A17">
        <f>Données!H7</f>
        <v>2.5</v>
      </c>
      <c r="B17">
        <f>Données!G7</f>
        <v>0</v>
      </c>
    </row>
    <row r="18" spans="1:2" x14ac:dyDescent="0.25">
      <c r="A18">
        <f>Données!H23</f>
        <v>2.5</v>
      </c>
      <c r="B18">
        <f>Données!G23</f>
        <v>0</v>
      </c>
    </row>
    <row r="19" spans="1:2" x14ac:dyDescent="0.25">
      <c r="A19">
        <f>Données!H22</f>
        <v>2.5833333333333335</v>
      </c>
      <c r="B19">
        <f>Données!G22</f>
        <v>2</v>
      </c>
    </row>
    <row r="20" spans="1:2" x14ac:dyDescent="0.25">
      <c r="A20">
        <f>Données!H12</f>
        <v>2.7142857142857144</v>
      </c>
      <c r="B20">
        <f>Données!G12</f>
        <v>1</v>
      </c>
    </row>
    <row r="21" spans="1:2" x14ac:dyDescent="0.25">
      <c r="A21">
        <f>Données!H10</f>
        <v>2.75</v>
      </c>
      <c r="B21">
        <f>Données!G10</f>
        <v>0</v>
      </c>
    </row>
    <row r="22" spans="1:2" x14ac:dyDescent="0.25">
      <c r="A22">
        <f>Données!H26</f>
        <v>2.8</v>
      </c>
      <c r="B22">
        <f>Données!G26</f>
        <v>0</v>
      </c>
    </row>
    <row r="23" spans="1:2" x14ac:dyDescent="0.25">
      <c r="A23">
        <f>Données!H28</f>
        <v>2.8571428571428572</v>
      </c>
      <c r="B23">
        <f>Données!G28</f>
        <v>0</v>
      </c>
    </row>
    <row r="24" spans="1:2" x14ac:dyDescent="0.25">
      <c r="A24">
        <f>Données!H36</f>
        <v>2.9</v>
      </c>
      <c r="B24">
        <f>Données!G36</f>
        <v>1</v>
      </c>
    </row>
    <row r="25" spans="1:2" x14ac:dyDescent="0.25">
      <c r="A25">
        <f>Données!H32</f>
        <v>2.9090909090909092</v>
      </c>
      <c r="B25">
        <f>Données!G32</f>
        <v>1</v>
      </c>
    </row>
    <row r="26" spans="1:2" x14ac:dyDescent="0.25">
      <c r="A26">
        <f>Données!H24</f>
        <v>3.6</v>
      </c>
      <c r="B26">
        <f>Données!G24</f>
        <v>0</v>
      </c>
    </row>
    <row r="27" spans="1:2" x14ac:dyDescent="0.25">
      <c r="A27">
        <f>Données!H14</f>
        <v>4</v>
      </c>
      <c r="B27">
        <f>Données!G14</f>
        <v>2</v>
      </c>
    </row>
    <row r="28" spans="1:2" x14ac:dyDescent="0.25">
      <c r="A28">
        <f>Données!H15</f>
        <v>4</v>
      </c>
      <c r="B28">
        <f>Données!G15</f>
        <v>3</v>
      </c>
    </row>
    <row r="29" spans="1:2" x14ac:dyDescent="0.25">
      <c r="A29">
        <f>Données!H31</f>
        <v>4</v>
      </c>
      <c r="B29">
        <f>Données!G31</f>
        <v>0</v>
      </c>
    </row>
    <row r="30" spans="1:2" x14ac:dyDescent="0.25">
      <c r="A30">
        <f>Données!H18</f>
        <v>4.0555555555555554</v>
      </c>
      <c r="B30">
        <f>Données!G18</f>
        <v>0</v>
      </c>
    </row>
    <row r="31" spans="1:2" x14ac:dyDescent="0.25">
      <c r="A31">
        <f>Données!H8</f>
        <v>4.0999999999999996</v>
      </c>
      <c r="B31">
        <f>Données!G8</f>
        <v>0</v>
      </c>
    </row>
    <row r="32" spans="1:2" x14ac:dyDescent="0.25">
      <c r="A32">
        <f>Données!H5</f>
        <v>4.5</v>
      </c>
      <c r="B32">
        <f>Données!G5</f>
        <v>0</v>
      </c>
    </row>
    <row r="33" spans="1:2" x14ac:dyDescent="0.25">
      <c r="A33">
        <f>Données!H29</f>
        <v>4.666666666666667</v>
      </c>
      <c r="B33">
        <f>Données!G29</f>
        <v>0</v>
      </c>
    </row>
    <row r="34" spans="1:2" x14ac:dyDescent="0.25">
      <c r="A34">
        <f>Données!H30</f>
        <v>4.7777777777777777</v>
      </c>
      <c r="B34">
        <f>Données!G30</f>
        <v>1</v>
      </c>
    </row>
    <row r="35" spans="1:2" x14ac:dyDescent="0.25">
      <c r="A35">
        <f>Données!H3</f>
        <v>4.833333333333333</v>
      </c>
      <c r="B35">
        <f>Données!G3</f>
        <v>0</v>
      </c>
    </row>
    <row r="36" spans="1:2" x14ac:dyDescent="0.25">
      <c r="A36">
        <f>Données!H16</f>
        <v>7</v>
      </c>
      <c r="B36">
        <f>Données!G16</f>
        <v>1</v>
      </c>
    </row>
  </sheetData>
  <sortState ref="A2:B36">
    <sortCondition ref="A2:A3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Données</vt:lpstr>
      <vt:lpstr>som erreur maga</vt:lpstr>
      <vt:lpstr>ancienneté</vt:lpstr>
      <vt:lpstr>som prep tranche</vt:lpstr>
      <vt:lpstr>Feuil6</vt:lpstr>
      <vt:lpstr>prep</vt:lpstr>
      <vt:lpstr>Feuil12</vt:lpstr>
      <vt:lpstr>ref</vt:lpstr>
      <vt:lpstr>ref;prep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RIGAUD Stephane IEF MINDEF</dc:creator>
  <cp:lastModifiedBy>XXXXX</cp:lastModifiedBy>
  <dcterms:created xsi:type="dcterms:W3CDTF">2018-04-12T12:33:53Z</dcterms:created>
  <dcterms:modified xsi:type="dcterms:W3CDTF">2018-05-18T17:00:12Z</dcterms:modified>
</cp:coreProperties>
</file>