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Utilisateurs\Valtrase\Bureau\"/>
    </mc:Choice>
  </mc:AlternateContent>
  <xr:revisionPtr revIDLastSave="0" documentId="13_ncr:1_{566C28DA-25FD-4AC3-8411-EF3A87C1C440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camions" sheetId="1" r:id="rId1"/>
    <sheet name="voitures" sheetId="2" r:id="rId2"/>
    <sheet name="info" sheetId="3" r:id="rId3"/>
  </sheets>
  <functionGroups builtInGroupCount="19"/>
  <definedNames>
    <definedName name="DateMAJ">Tableau2[[#Headers],[11/11/2019]]</definedName>
    <definedName name="Vehicules">info!$E$1:$E$2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3" i="2" l="1"/>
  <c r="U2" i="2"/>
  <c r="K3" i="2"/>
  <c r="K2" i="2"/>
  <c r="K3" i="1"/>
  <c r="U3" i="1"/>
  <c r="U2" i="1"/>
  <c r="C6" i="3"/>
  <c r="C5" i="3"/>
  <c r="C4" i="3"/>
  <c r="K2" i="1"/>
  <c r="A1" i="3" l="1"/>
  <c r="T2" i="2" l="1"/>
  <c r="T3" i="2"/>
  <c r="H3" i="2"/>
  <c r="L3" i="2" s="1"/>
  <c r="I3" i="2"/>
  <c r="H2" i="2"/>
  <c r="L2" i="2" s="1"/>
  <c r="N2" i="2" s="1"/>
  <c r="I2" i="2"/>
  <c r="T2" i="1"/>
  <c r="I3" i="1"/>
  <c r="T3" i="1"/>
  <c r="H3" i="1"/>
  <c r="L3" i="1" s="1"/>
  <c r="I2" i="1"/>
  <c r="H2" i="1"/>
  <c r="L2" i="1" s="1"/>
  <c r="N2" i="1" s="1"/>
  <c r="M3" i="2" l="1"/>
  <c r="P3" i="2" s="1"/>
  <c r="N3" i="2"/>
  <c r="M2" i="2"/>
  <c r="P2" i="2" s="1"/>
  <c r="Q2" i="2" s="1"/>
  <c r="N3" i="1"/>
  <c r="M3" i="1"/>
  <c r="M2" i="1"/>
  <c r="Q3" i="2" l="1"/>
  <c r="O3" i="2"/>
  <c r="O2" i="2"/>
  <c r="O3" i="1"/>
  <c r="P3" i="1"/>
  <c r="Q3" i="1" s="1"/>
  <c r="O2" i="1"/>
  <c r="P2" i="1"/>
  <c r="Q2" i="1" s="1"/>
</calcChain>
</file>

<file path=xl/sharedStrings.xml><?xml version="1.0" encoding="utf-8"?>
<sst xmlns="http://schemas.openxmlformats.org/spreadsheetml/2006/main" count="62" uniqueCount="45">
  <si>
    <t>immat</t>
  </si>
  <si>
    <t>modele</t>
  </si>
  <si>
    <t>marque</t>
  </si>
  <si>
    <t>date entre</t>
  </si>
  <si>
    <t>date sortie</t>
  </si>
  <si>
    <t>duree contrat</t>
  </si>
  <si>
    <t>km contrat</t>
  </si>
  <si>
    <t>EV-355-NG</t>
  </si>
  <si>
    <t>11M3</t>
  </si>
  <si>
    <t>Peugeot</t>
  </si>
  <si>
    <t>EY-997-KY</t>
  </si>
  <si>
    <t>20M3</t>
  </si>
  <si>
    <t>Renault</t>
  </si>
  <si>
    <t>EP-415-PM</t>
  </si>
  <si>
    <t>Vivaro</t>
  </si>
  <si>
    <t>Opel</t>
  </si>
  <si>
    <t>ES-471-PT</t>
  </si>
  <si>
    <t>Twingo</t>
  </si>
  <si>
    <t>voitures</t>
  </si>
  <si>
    <t>camions</t>
  </si>
  <si>
    <t>loué en jours</t>
  </si>
  <si>
    <t>restant en jours</t>
  </si>
  <si>
    <t>25/10/2019</t>
  </si>
  <si>
    <t>km restant</t>
  </si>
  <si>
    <t>km moy / jour</t>
  </si>
  <si>
    <t>estimation en jours</t>
  </si>
  <si>
    <t>previon km</t>
  </si>
  <si>
    <t>date limite</t>
  </si>
  <si>
    <t>limite atteinte</t>
  </si>
  <si>
    <t>info</t>
  </si>
  <si>
    <t>visite mag</t>
  </si>
  <si>
    <t>visite garage</t>
  </si>
  <si>
    <t>nb jour entretien</t>
  </si>
  <si>
    <t>recherche date</t>
  </si>
  <si>
    <t>loueur</t>
  </si>
  <si>
    <t>durée</t>
  </si>
  <si>
    <t>mois</t>
  </si>
  <si>
    <t>jours</t>
  </si>
  <si>
    <t>louée en jour</t>
  </si>
  <si>
    <t>km moy/jour</t>
  </si>
  <si>
    <t>estimation jours</t>
  </si>
  <si>
    <t>prevision km</t>
  </si>
  <si>
    <t>limite atteint</t>
  </si>
  <si>
    <t>11/11/2019</t>
  </si>
  <si>
    <t>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</si>
</sst>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0" fontId="0" fillId="0" borderId="1" xfId="0" applyFont="1" applyBorder="1"/>
    <xf numFmtId="14" fontId="0" fillId="0" borderId="1" xfId="0" applyNumberFormat="1" applyFont="1" applyBorder="1"/>
    <xf numFmtId="165" fontId="0" fillId="0" borderId="1" xfId="1" applyNumberFormat="1" applyFont="1" applyBorder="1"/>
    <xf numFmtId="0" fontId="2" fillId="2" borderId="0" xfId="0" applyFont="1" applyFill="1" applyBorder="1"/>
    <xf numFmtId="165" fontId="2" fillId="2" borderId="0" xfId="1" applyNumberFormat="1" applyFont="1" applyFill="1" applyBorder="1"/>
    <xf numFmtId="0" fontId="2" fillId="2" borderId="0" xfId="0" applyFont="1" applyFill="1"/>
    <xf numFmtId="0" fontId="3" fillId="2" borderId="0" xfId="0" applyFont="1" applyFill="1"/>
    <xf numFmtId="14" fontId="3" fillId="2" borderId="0" xfId="0" applyNumberFormat="1" applyFont="1" applyFill="1"/>
    <xf numFmtId="164" fontId="0" fillId="0" borderId="0" xfId="1" applyFont="1"/>
    <xf numFmtId="164" fontId="3" fillId="2" borderId="0" xfId="1" applyFont="1" applyFill="1"/>
    <xf numFmtId="16" fontId="0" fillId="0" borderId="0" xfId="0" applyNumberFormat="1"/>
  </cellXfs>
  <cellStyles count="2">
    <cellStyle name="Milliers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V3" totalsRowShown="0" headerRowDxfId="17" tableBorderDxfId="16">
  <autoFilter ref="A1:V3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2">
    <tableColumn id="1" xr3:uid="{00000000-0010-0000-0000-000001000000}" name="immat" dataDxfId="15"/>
    <tableColumn id="2" xr3:uid="{00000000-0010-0000-0000-000002000000}" name="modele" dataDxfId="14"/>
    <tableColumn id="3" xr3:uid="{00000000-0010-0000-0000-000003000000}" name="marque" dataDxfId="13"/>
    <tableColumn id="4" xr3:uid="{00000000-0010-0000-0000-000004000000}" name="date entre" dataDxfId="12"/>
    <tableColumn id="5" xr3:uid="{00000000-0010-0000-0000-000005000000}" name="date sortie" dataDxfId="11"/>
    <tableColumn id="6" xr3:uid="{00000000-0010-0000-0000-000006000000}" name="duree contrat" dataDxfId="10"/>
    <tableColumn id="7" xr3:uid="{00000000-0010-0000-0000-000007000000}" name="km contrat" dataDxfId="9" dataCellStyle="Milliers"/>
    <tableColumn id="8" xr3:uid="{00000000-0010-0000-0000-000008000000}" name="loué en jours">
      <calculatedColumnFormula>_xlfn.DAYS(info!$A$1,D2)</calculatedColumnFormula>
    </tableColumn>
    <tableColumn id="9" xr3:uid="{00000000-0010-0000-0000-000009000000}" name="restant en jours">
      <calculatedColumnFormula>_xlfn.DAYS(E2,info!$A$1)</calculatedColumnFormula>
    </tableColumn>
    <tableColumn id="10" xr3:uid="{00000000-0010-0000-0000-00000A000000}" name="11/11/2019"/>
    <tableColumn id="11" xr3:uid="{00000000-0010-0000-0000-00000B000000}" name="km restant">
      <calculatedColumnFormula>(Tableau2[[#This Row],[km contrat]]-Tableau2[[#This Row],[11/11/2019]])</calculatedColumnFormula>
    </tableColumn>
    <tableColumn id="12" xr3:uid="{00000000-0010-0000-0000-00000C000000}" name="km moy / jour" dataCellStyle="Milliers">
      <calculatedColumnFormula>J2/H2</calculatedColumnFormula>
    </tableColumn>
    <tableColumn id="13" xr3:uid="{00000000-0010-0000-0000-00000D000000}" name="estimation en jours">
      <calculatedColumnFormula>G2/L2</calculatedColumnFormula>
    </tableColumn>
    <tableColumn id="14" xr3:uid="{00000000-0010-0000-0000-00000E000000}" name="previon km">
      <calculatedColumnFormula>L2*info!$C$4</calculatedColumnFormula>
    </tableColumn>
    <tableColumn id="15" xr3:uid="{00000000-0010-0000-0000-00000F000000}" name="date limite">
      <calculatedColumnFormula>D2+M2</calculatedColumnFormula>
    </tableColumn>
    <tableColumn id="16" xr3:uid="{00000000-0010-0000-0000-000010000000}" name="limite atteinte">
      <calculatedColumnFormula>(info!$C$4-M2)/-30</calculatedColumnFormula>
    </tableColumn>
    <tableColumn id="17" xr3:uid="{00000000-0010-0000-0000-000011000000}" name="info">
      <calculatedColumnFormula>IF(P2&gt;0,"mois après la fin du contrat","mois avant la fin du contrat")</calculatedColumnFormula>
    </tableColumn>
    <tableColumn id="18" xr3:uid="{00000000-0010-0000-0000-000012000000}" name="visite mag"/>
    <tableColumn id="19" xr3:uid="{00000000-0010-0000-0000-000013000000}" name="visite garage"/>
    <tableColumn id="20" xr3:uid="{00000000-0010-0000-0000-000014000000}" name="nb jour entretien">
      <calculatedColumnFormula>_xlfn.DAYS(info!$A$1,U2)</calculatedColumnFormula>
    </tableColumn>
    <tableColumn id="21" xr3:uid="{00000000-0010-0000-0000-000015000000}" name="recherche date">
      <calculatedColumnFormula>MAX(R2:S2)</calculatedColumnFormula>
    </tableColumn>
    <tableColumn id="22" xr3:uid="{00000000-0010-0000-0000-000016000000}" name="lou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V3" totalsRowShown="0" headerRowDxfId="8" tableBorderDxfId="7">
  <autoFilter ref="A1:V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2">
    <tableColumn id="1" xr3:uid="{00000000-0010-0000-0100-000001000000}" name="immat" dataDxfId="6"/>
    <tableColumn id="2" xr3:uid="{00000000-0010-0000-0100-000002000000}" name="modele" dataDxfId="5"/>
    <tableColumn id="3" xr3:uid="{00000000-0010-0000-0100-000003000000}" name="marque" dataDxfId="4"/>
    <tableColumn id="4" xr3:uid="{00000000-0010-0000-0100-000004000000}" name="date entre" dataDxfId="3"/>
    <tableColumn id="5" xr3:uid="{00000000-0010-0000-0100-000005000000}" name="date sortie" dataDxfId="2"/>
    <tableColumn id="6" xr3:uid="{00000000-0010-0000-0100-000006000000}" name="duree contrat" dataDxfId="1"/>
    <tableColumn id="7" xr3:uid="{00000000-0010-0000-0100-000007000000}" name="km contrat" dataDxfId="0" dataCellStyle="Milliers"/>
    <tableColumn id="8" xr3:uid="{00000000-0010-0000-0100-000008000000}" name="louée en jour">
      <calculatedColumnFormula>_xlfn.DAYS(info!$A$1,D2)</calculatedColumnFormula>
    </tableColumn>
    <tableColumn id="9" xr3:uid="{00000000-0010-0000-0100-000009000000}" name="restant en jours">
      <calculatedColumnFormula>_xlfn.DAYS(E2,info!$A$1)</calculatedColumnFormula>
    </tableColumn>
    <tableColumn id="10" xr3:uid="{00000000-0010-0000-0100-00000A000000}" name="25/10/2019"/>
    <tableColumn id="11" xr3:uid="{00000000-0010-0000-0100-00000B000000}" name="km restant">
      <calculatedColumnFormula>Tableau1[[#This Row],[km contrat]]-Tableau1[[#This Row],[25/10/2019]]</calculatedColumnFormula>
    </tableColumn>
    <tableColumn id="12" xr3:uid="{00000000-0010-0000-0100-00000C000000}" name="km moy/jour" dataCellStyle="Milliers">
      <calculatedColumnFormula>J2/H2</calculatedColumnFormula>
    </tableColumn>
    <tableColumn id="13" xr3:uid="{00000000-0010-0000-0100-00000D000000}" name="estimation jours" dataCellStyle="Milliers">
      <calculatedColumnFormula>G2/L2</calculatedColumnFormula>
    </tableColumn>
    <tableColumn id="14" xr3:uid="{00000000-0010-0000-0100-00000E000000}" name="prevision km">
      <calculatedColumnFormula>L2*info!$C$6</calculatedColumnFormula>
    </tableColumn>
    <tableColumn id="15" xr3:uid="{00000000-0010-0000-0100-00000F000000}" name="date limite">
      <calculatedColumnFormula>D2+M2</calculatedColumnFormula>
    </tableColumn>
    <tableColumn id="16" xr3:uid="{00000000-0010-0000-0100-000010000000}" name="limite atteint">
      <calculatedColumnFormula>(info!$C$6-M2)/-30</calculatedColumnFormula>
    </tableColumn>
    <tableColumn id="17" xr3:uid="{00000000-0010-0000-0100-000011000000}" name="info">
      <calculatedColumnFormula>IF(P2&gt;0,"mois après la fin du contrat","mois avant la fin du contrat")</calculatedColumnFormula>
    </tableColumn>
    <tableColumn id="18" xr3:uid="{00000000-0010-0000-0100-000012000000}" name="visite mag"/>
    <tableColumn id="19" xr3:uid="{00000000-0010-0000-0100-000013000000}" name="visite garage"/>
    <tableColumn id="20" xr3:uid="{00000000-0010-0000-0100-000014000000}" name="nb jour entretien">
      <calculatedColumnFormula>_xlfn.DAYS(info!$A$1,U2)</calculatedColumnFormula>
    </tableColumn>
    <tableColumn id="21" xr3:uid="{00000000-0010-0000-0100-000015000000}" name="recherche date">
      <calculatedColumnFormula>MAX(R2:S2)</calculatedColumnFormula>
    </tableColumn>
    <tableColumn id="22" xr3:uid="{00000000-0010-0000-0100-000016000000}" name="lou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00"/>
  <sheetViews>
    <sheetView tabSelected="1" workbookViewId="0">
      <selection activeCell="J2" sqref="J2"/>
    </sheetView>
  </sheetViews>
  <sheetFormatPr baseColWidth="10" defaultRowHeight="14.4" x14ac:dyDescent="0.3"/>
  <cols>
    <col min="4" max="4" width="12.44140625" customWidth="1"/>
    <col min="5" max="5" width="12.6640625" customWidth="1"/>
    <col min="6" max="6" width="15.109375" customWidth="1"/>
    <col min="7" max="7" width="14" style="2" customWidth="1"/>
    <col min="9" max="9" width="17.109375" bestFit="1" customWidth="1"/>
    <col min="12" max="12" width="13.33203125" style="11" bestFit="1" customWidth="1"/>
    <col min="13" max="13" width="18.33203125" bestFit="1" customWidth="1"/>
    <col min="14" max="14" width="11.88671875" bestFit="1" customWidth="1"/>
    <col min="17" max="17" width="25.109375" bestFit="1" customWidth="1"/>
    <col min="20" max="20" width="16.33203125" bestFit="1" customWidth="1"/>
    <col min="21" max="21" width="14.33203125" bestFit="1" customWidth="1"/>
  </cols>
  <sheetData>
    <row r="1" spans="1:22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20</v>
      </c>
      <c r="I1" s="9" t="s">
        <v>21</v>
      </c>
      <c r="J1" s="10" t="s">
        <v>43</v>
      </c>
      <c r="K1" s="9" t="s">
        <v>23</v>
      </c>
      <c r="L1" s="12" t="s">
        <v>24</v>
      </c>
      <c r="M1" s="9" t="s">
        <v>25</v>
      </c>
      <c r="N1" s="9" t="s">
        <v>26</v>
      </c>
      <c r="O1" s="9" t="s">
        <v>27</v>
      </c>
      <c r="P1" s="9" t="s">
        <v>28</v>
      </c>
      <c r="Q1" s="9" t="s">
        <v>29</v>
      </c>
      <c r="R1" s="9" t="s">
        <v>30</v>
      </c>
      <c r="S1" s="9" t="s">
        <v>31</v>
      </c>
      <c r="T1" s="9" t="s">
        <v>32</v>
      </c>
      <c r="U1" s="9" t="s">
        <v>33</v>
      </c>
      <c r="V1" s="9" t="s">
        <v>34</v>
      </c>
    </row>
    <row r="2" spans="1:22" x14ac:dyDescent="0.3">
      <c r="A2" s="3" t="s">
        <v>7</v>
      </c>
      <c r="B2" s="3" t="s">
        <v>8</v>
      </c>
      <c r="C2" s="3" t="s">
        <v>9</v>
      </c>
      <c r="D2" s="4">
        <v>43222</v>
      </c>
      <c r="E2" s="4">
        <v>43952</v>
      </c>
      <c r="F2" s="3">
        <v>24</v>
      </c>
      <c r="G2" s="5">
        <v>70000</v>
      </c>
      <c r="H2">
        <f ca="1">_xlfn.DAYS(info!$A$1,D2)</f>
        <v>558</v>
      </c>
      <c r="I2">
        <f ca="1">_xlfn.DAYS(E2,info!$A$1)</f>
        <v>172</v>
      </c>
      <c r="J2" t="s">
        <v>44</v>
      </c>
      <c r="K2">
        <f>(Tableau2[[#This Row],[km contrat]]-Tableau2[[#This Row],[11/11/2019]])</f>
        <v>60000</v>
      </c>
      <c r="L2" s="11">
        <f ca="1">J2/H2</f>
        <v>17.921146953405017</v>
      </c>
      <c r="M2" s="11">
        <f ca="1">G2/L2</f>
        <v>3906</v>
      </c>
      <c r="N2" s="2">
        <f ca="1">L2*info!$C$4</f>
        <v>13082.437275985663</v>
      </c>
      <c r="O2" s="1">
        <f ca="1">D2+M2</f>
        <v>47128</v>
      </c>
      <c r="P2" s="2">
        <f ca="1">(info!$C$4-M2)/-30</f>
        <v>105.86666666666666</v>
      </c>
      <c r="Q2" t="str">
        <f ca="1">IF(P2&gt;0,"mois après la fin du contrat","mois avant la fin du contrat")</f>
        <v>mois après la fin du contrat</v>
      </c>
      <c r="R2" s="1">
        <v>43648</v>
      </c>
      <c r="T2">
        <f ca="1">_xlfn.DAYS(info!$A$1,U2)</f>
        <v>132</v>
      </c>
      <c r="U2" s="1">
        <f>MAX(R2:S2)</f>
        <v>43648</v>
      </c>
    </row>
    <row r="3" spans="1:22" x14ac:dyDescent="0.3">
      <c r="A3" s="3" t="s">
        <v>10</v>
      </c>
      <c r="B3" s="3" t="s">
        <v>11</v>
      </c>
      <c r="C3" s="3" t="s">
        <v>12</v>
      </c>
      <c r="D3" s="4">
        <v>43283</v>
      </c>
      <c r="E3" s="4">
        <v>44013</v>
      </c>
      <c r="F3" s="3">
        <v>24</v>
      </c>
      <c r="G3" s="5">
        <v>70000</v>
      </c>
      <c r="H3">
        <f ca="1">_xlfn.DAYS(info!$A$1,D3)</f>
        <v>497</v>
      </c>
      <c r="I3">
        <f ca="1">_xlfn.DAYS(E3,info!$A$1)</f>
        <v>233</v>
      </c>
      <c r="J3">
        <v>42186</v>
      </c>
      <c r="K3">
        <f>(Tableau2[[#This Row],[km contrat]]-Tableau2[[#This Row],[11/11/2019]])</f>
        <v>27814</v>
      </c>
      <c r="L3" s="11">
        <f ca="1">J3/H3</f>
        <v>84.881287726358153</v>
      </c>
      <c r="M3" s="11">
        <f ca="1">G3/L3</f>
        <v>824.68117384914422</v>
      </c>
      <c r="N3" s="2">
        <f ca="1">L3*info!$C$4</f>
        <v>61963.340040241448</v>
      </c>
      <c r="O3" s="1">
        <f ca="1">D3+M3</f>
        <v>44107.681173849145</v>
      </c>
      <c r="P3" s="2">
        <f ca="1">(info!$C$4-M3)/-30</f>
        <v>3.156039128304807</v>
      </c>
      <c r="Q3" t="str">
        <f ca="1">IF(P3&gt;0,"mois après la fin du contrat","mois avant la fin du contrat")</f>
        <v>mois après la fin du contrat</v>
      </c>
      <c r="R3" s="1">
        <v>43649</v>
      </c>
      <c r="T3">
        <f ca="1">_xlfn.DAYS(info!$A$1,U3)</f>
        <v>131</v>
      </c>
      <c r="U3" s="1">
        <f>MAX(R3:S3)</f>
        <v>43649</v>
      </c>
    </row>
    <row r="1000" spans="10:11" x14ac:dyDescent="0.3">
      <c r="J1000" s="13">
        <v>43780</v>
      </c>
      <c r="K1000">
        <v>10000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3"/>
  <sheetViews>
    <sheetView topLeftCell="D1" workbookViewId="0"/>
  </sheetViews>
  <sheetFormatPr baseColWidth="10" defaultRowHeight="14.4" x14ac:dyDescent="0.3"/>
  <cols>
    <col min="4" max="4" width="12.44140625" customWidth="1"/>
    <col min="5" max="5" width="12.6640625" customWidth="1"/>
    <col min="6" max="6" width="15.109375" customWidth="1"/>
    <col min="7" max="7" width="14" style="2" customWidth="1"/>
    <col min="9" max="9" width="14.88671875" bestFit="1" customWidth="1"/>
    <col min="10" max="10" width="10.6640625" bestFit="1" customWidth="1"/>
    <col min="12" max="13" width="11.44140625" style="11"/>
    <col min="14" max="14" width="14.6640625" bestFit="1" customWidth="1"/>
    <col min="17" max="17" width="25.109375" bestFit="1" customWidth="1"/>
  </cols>
  <sheetData>
    <row r="1" spans="1:22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38</v>
      </c>
      <c r="I1" s="9" t="s">
        <v>21</v>
      </c>
      <c r="J1" s="10" t="s">
        <v>22</v>
      </c>
      <c r="K1" s="9" t="s">
        <v>23</v>
      </c>
      <c r="L1" s="12" t="s">
        <v>39</v>
      </c>
      <c r="M1" s="12" t="s">
        <v>40</v>
      </c>
      <c r="N1" s="9" t="s">
        <v>41</v>
      </c>
      <c r="O1" s="9" t="s">
        <v>27</v>
      </c>
      <c r="P1" s="9" t="s">
        <v>42</v>
      </c>
      <c r="Q1" s="9" t="s">
        <v>29</v>
      </c>
      <c r="R1" s="9" t="s">
        <v>30</v>
      </c>
      <c r="S1" s="9" t="s">
        <v>31</v>
      </c>
      <c r="T1" s="9" t="s">
        <v>32</v>
      </c>
      <c r="U1" s="9" t="s">
        <v>33</v>
      </c>
      <c r="V1" s="9" t="s">
        <v>34</v>
      </c>
    </row>
    <row r="2" spans="1:22" x14ac:dyDescent="0.3">
      <c r="A2" s="3" t="s">
        <v>13</v>
      </c>
      <c r="B2" s="3" t="s">
        <v>14</v>
      </c>
      <c r="C2" s="3" t="s">
        <v>15</v>
      </c>
      <c r="D2" s="4">
        <v>42948</v>
      </c>
      <c r="E2" s="4">
        <v>44043</v>
      </c>
      <c r="F2" s="3">
        <v>36</v>
      </c>
      <c r="G2" s="5">
        <v>120000</v>
      </c>
      <c r="H2">
        <f ca="1">_xlfn.DAYS(info!$A$1,D2)</f>
        <v>832</v>
      </c>
      <c r="I2">
        <f ca="1">_xlfn.DAYS(E2,info!$A$1)</f>
        <v>263</v>
      </c>
      <c r="J2">
        <v>72995</v>
      </c>
      <c r="K2">
        <f>Tableau1[[#This Row],[km contrat]]-Tableau1[[#This Row],[25/10/2019]]</f>
        <v>47005</v>
      </c>
      <c r="L2" s="11">
        <f ca="1">J2/H2</f>
        <v>87.734375</v>
      </c>
      <c r="M2" s="2">
        <f ca="1">G2/L2</f>
        <v>1367.7649154051646</v>
      </c>
      <c r="N2" s="2">
        <f ca="1">L2*info!$C$6</f>
        <v>96069.140625</v>
      </c>
      <c r="O2" s="1">
        <f ca="1">D2+M2</f>
        <v>44315.764915405161</v>
      </c>
      <c r="P2" s="2">
        <f ca="1">(info!$C$6-M2)/-30</f>
        <v>9.0921638468388206</v>
      </c>
      <c r="Q2" t="str">
        <f ca="1">IF(P2&gt;0,"mois après la fin du contrat","mois avant la fin du contrat")</f>
        <v>mois après la fin du contrat</v>
      </c>
      <c r="R2" s="1">
        <v>43648</v>
      </c>
      <c r="T2">
        <f ca="1">_xlfn.DAYS(info!$A$1,U2)</f>
        <v>132</v>
      </c>
      <c r="U2" s="1">
        <f>MAX(R2:S2)</f>
        <v>43648</v>
      </c>
    </row>
    <row r="3" spans="1:22" x14ac:dyDescent="0.3">
      <c r="A3" s="3" t="s">
        <v>16</v>
      </c>
      <c r="B3" s="3" t="s">
        <v>17</v>
      </c>
      <c r="C3" s="3" t="s">
        <v>12</v>
      </c>
      <c r="D3" s="4">
        <v>43132</v>
      </c>
      <c r="E3" s="4">
        <v>43861</v>
      </c>
      <c r="F3" s="3">
        <v>24</v>
      </c>
      <c r="G3" s="5">
        <v>30000</v>
      </c>
      <c r="H3">
        <f ca="1">_xlfn.DAYS(info!$A$1,D3)</f>
        <v>648</v>
      </c>
      <c r="I3">
        <f ca="1">_xlfn.DAYS(E3,info!$A$1)</f>
        <v>81</v>
      </c>
      <c r="J3">
        <v>23227</v>
      </c>
      <c r="K3">
        <f>Tableau1[[#This Row],[km contrat]]-Tableau1[[#This Row],[25/10/2019]]</f>
        <v>6773</v>
      </c>
      <c r="L3" s="11">
        <f ca="1">J3/H3</f>
        <v>35.844135802469133</v>
      </c>
      <c r="M3" s="2">
        <f ca="1">G3/L3</f>
        <v>836.95698971025104</v>
      </c>
      <c r="N3" s="2">
        <f ca="1">L3*info!$C$6</f>
        <v>39249.328703703701</v>
      </c>
      <c r="O3" s="1">
        <f ca="1">D3+M3</f>
        <v>43968.956989710248</v>
      </c>
      <c r="P3" s="2">
        <f ca="1">(info!$C$4-M3)/-30</f>
        <v>3.565232990341701</v>
      </c>
      <c r="Q3" t="str">
        <f ca="1">IF(P3&gt;0,"mois après la fin du contrat","mois avant la fin du contrat")</f>
        <v>mois après la fin du contrat</v>
      </c>
      <c r="R3" s="1">
        <v>43649</v>
      </c>
      <c r="T3">
        <f ca="1">_xlfn.DAYS(info!$A$1,U3)</f>
        <v>131</v>
      </c>
      <c r="U3" s="1">
        <f>MAX(R3:S3)</f>
        <v>43649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6"/>
  <sheetViews>
    <sheetView workbookViewId="0"/>
  </sheetViews>
  <sheetFormatPr baseColWidth="10" defaultRowHeight="14.4" x14ac:dyDescent="0.3"/>
  <sheetData>
    <row r="1" spans="1:5" x14ac:dyDescent="0.3">
      <c r="A1" s="1">
        <f ca="1">TODAY()</f>
        <v>43780</v>
      </c>
      <c r="E1" t="s">
        <v>18</v>
      </c>
    </row>
    <row r="2" spans="1:5" x14ac:dyDescent="0.3">
      <c r="E2" t="s">
        <v>19</v>
      </c>
    </row>
    <row r="3" spans="1:5" x14ac:dyDescent="0.3">
      <c r="A3" t="s">
        <v>35</v>
      </c>
      <c r="B3" t="s">
        <v>36</v>
      </c>
      <c r="C3" t="s">
        <v>37</v>
      </c>
    </row>
    <row r="4" spans="1:5" x14ac:dyDescent="0.3">
      <c r="B4">
        <v>24</v>
      </c>
      <c r="C4">
        <f>365*2</f>
        <v>730</v>
      </c>
    </row>
    <row r="5" spans="1:5" x14ac:dyDescent="0.3">
      <c r="B5">
        <v>26</v>
      </c>
      <c r="C5">
        <f>365*2+60</f>
        <v>790</v>
      </c>
    </row>
    <row r="6" spans="1:5" x14ac:dyDescent="0.3">
      <c r="B6">
        <v>36</v>
      </c>
      <c r="C6">
        <f>365*3</f>
        <v>1095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camions</vt:lpstr>
      <vt:lpstr>voitures</vt:lpstr>
      <vt:lpstr>info</vt:lpstr>
      <vt:lpstr>DateMAJ</vt:lpstr>
      <vt:lpstr>Vehicules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Jean Paul Grumel</cp:lastModifiedBy>
  <dcterms:created xsi:type="dcterms:W3CDTF">2019-11-08T08:13:59Z</dcterms:created>
  <dcterms:modified xsi:type="dcterms:W3CDTF">2019-11-11T22:49:28Z</dcterms:modified>
</cp:coreProperties>
</file>