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7f19f805bfb641b9" Type="http://schemas.microsoft.com/office/2007/relationships/ui/extensibility" Target="customUI/customUi14.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codeName="{B08E4597-CF32-672E-EC9B-63DB714DCB7F}"/>
  <workbookPr codeName="ThisWorkbook" defaultThemeVersion="124226"/>
  <mc:AlternateContent xmlns:mc="http://schemas.openxmlformats.org/markup-compatibility/2006">
    <mc:Choice Requires="x15">
      <x15ac:absPath xmlns:x15ac="http://schemas.microsoft.com/office/spreadsheetml/2010/11/ac" url="D:\Valtrase\Bureau\"/>
    </mc:Choice>
  </mc:AlternateContent>
  <xr:revisionPtr revIDLastSave="0" documentId="13_ncr:1_{75974568-7110-48DB-AE7B-0FCEA517818B}" xr6:coauthVersionLast="45" xr6:coauthVersionMax="45" xr10:uidLastSave="{00000000-0000-0000-0000-000000000000}"/>
  <bookViews>
    <workbookView xWindow="-120" yWindow="-120" windowWidth="29040" windowHeight="16440" xr2:uid="{00000000-000D-0000-FFFF-FFFF00000000}"/>
  </bookViews>
  <sheets>
    <sheet name="BASE DE DONNÉ" sheetId="4" r:id="rId1"/>
    <sheet name="PAGE DE GARDE" sheetId="5" r:id="rId2"/>
    <sheet name="METRÉ" sheetId="6" r:id="rId3"/>
    <sheet name="ACT" sheetId="7" r:id="rId4"/>
    <sheet name="ESTIMATIF" sheetId="8" r:id="rId5"/>
    <sheet name="ESTI. RECAP. DES OFFRES" sheetId="9" r:id="rId6"/>
    <sheet name="Ribbon Creator" sheetId="11" state="hidden" r:id="rId7"/>
    <sheet name="Paramètres" sheetId="10" r:id="rId8"/>
  </sheets>
  <functionGroups builtInGroupCount="19"/>
  <definedNames>
    <definedName name="Entète">ESTIMATIF!$B$1:$O$16</definedName>
    <definedName name="marge">#REF!</definedName>
    <definedName name="OLE_LINK3" localSheetId="1">'PAGE DE GARDE'!$A$3</definedName>
    <definedName name="Param_Key">Paramètres!$A$1:$A$9</definedName>
    <definedName name="r_ActAdresse">ACT!$E$2</definedName>
    <definedName name="r_ActMaitre">ACT!$B$1</definedName>
    <definedName name="r_ActMaitreOeuvre">ACT!$E$1</definedName>
    <definedName name="r_ActOperation">ACT!$B$2:$B$4</definedName>
    <definedName name="Récapitulation_Honoraires">ESTIMATIF!$B$101:$O$111</definedName>
    <definedName name="Récapitulation_Total">ESTIMATIF!$B$112:$O$118</definedName>
    <definedName name="Récapitulation_Travaux">ESTIMATIF!$B$77:$O$100</definedName>
    <definedName name="Sommaire" localSheetId="1">'PAGE DE GARDE'!$A$2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 i="5" l="1"/>
  <c r="B2" i="7" l="1"/>
  <c r="E1" i="7"/>
  <c r="E2" i="7"/>
  <c r="J30" i="7"/>
  <c r="K30" i="7"/>
  <c r="F97" i="7" l="1"/>
  <c r="F88" i="7"/>
  <c r="F80" i="7" l="1"/>
  <c r="F81" i="7" s="1"/>
  <c r="F89" i="7"/>
  <c r="F90" i="7" s="1"/>
  <c r="F98" i="7"/>
  <c r="F82" i="7" l="1"/>
  <c r="F99" i="7"/>
  <c r="F100" i="7" s="1"/>
  <c r="F91" i="7"/>
  <c r="N118" i="9"/>
  <c r="J118" i="9"/>
  <c r="F118" i="9"/>
  <c r="N117" i="9"/>
  <c r="J117" i="9"/>
  <c r="F117" i="9"/>
  <c r="N116" i="9"/>
  <c r="F116" i="9"/>
  <c r="N115" i="9"/>
  <c r="F115" i="9"/>
  <c r="N114" i="9"/>
  <c r="F114" i="9"/>
  <c r="N113" i="9"/>
  <c r="F113" i="9"/>
  <c r="N112" i="9"/>
  <c r="F112" i="9"/>
  <c r="N111" i="9"/>
  <c r="F111" i="9"/>
  <c r="N110" i="9"/>
  <c r="F110" i="9"/>
  <c r="N109" i="9"/>
  <c r="F109" i="9"/>
  <c r="N108" i="9"/>
  <c r="F108" i="9"/>
  <c r="N107" i="9"/>
  <c r="N120" i="9" s="1"/>
  <c r="F107" i="9"/>
  <c r="R103" i="9"/>
  <c r="R118" i="9" s="1"/>
  <c r="R100" i="9"/>
  <c r="T100" i="9" s="1"/>
  <c r="R97" i="9"/>
  <c r="R90" i="9"/>
  <c r="R115" i="9" s="1"/>
  <c r="R85" i="9"/>
  <c r="R78" i="9"/>
  <c r="R113" i="9" s="1"/>
  <c r="R68" i="9"/>
  <c r="R112" i="9" s="1"/>
  <c r="R64" i="9"/>
  <c r="R111" i="9" s="1"/>
  <c r="R57" i="9"/>
  <c r="J56" i="9"/>
  <c r="J110" i="9" s="1"/>
  <c r="R55" i="9"/>
  <c r="N55" i="9"/>
  <c r="R54" i="9"/>
  <c r="N54" i="9"/>
  <c r="R53" i="9"/>
  <c r="N53" i="9"/>
  <c r="R52" i="9"/>
  <c r="N52" i="9"/>
  <c r="R56" i="9" s="1"/>
  <c r="R47" i="9"/>
  <c r="N47" i="9"/>
  <c r="R46" i="9"/>
  <c r="N46" i="9"/>
  <c r="R45" i="9"/>
  <c r="N45" i="9"/>
  <c r="R44" i="9"/>
  <c r="N44" i="9"/>
  <c r="R43" i="9"/>
  <c r="N43" i="9"/>
  <c r="R42" i="9"/>
  <c r="N42" i="9"/>
  <c r="R41" i="9"/>
  <c r="N41" i="9"/>
  <c r="R40" i="9"/>
  <c r="N40" i="9"/>
  <c r="R39" i="9"/>
  <c r="N39" i="9"/>
  <c r="R38" i="9"/>
  <c r="N38" i="9"/>
  <c r="R48" i="9" s="1"/>
  <c r="R35" i="9"/>
  <c r="R108" i="9" s="1"/>
  <c r="R24" i="9"/>
  <c r="R107" i="9" s="1"/>
  <c r="J24" i="9"/>
  <c r="J107" i="9" s="1"/>
  <c r="G10" i="9"/>
  <c r="F7" i="9"/>
  <c r="F6" i="9"/>
  <c r="F5" i="9"/>
  <c r="A2" i="9"/>
  <c r="G95" i="8"/>
  <c r="G94" i="8"/>
  <c r="G93" i="8"/>
  <c r="G92" i="8"/>
  <c r="G91" i="8"/>
  <c r="G90" i="8"/>
  <c r="G88" i="8"/>
  <c r="G87" i="8"/>
  <c r="G86" i="8"/>
  <c r="G85" i="8"/>
  <c r="G84" i="8"/>
  <c r="G83" i="8"/>
  <c r="G82" i="8"/>
  <c r="G81" i="8"/>
  <c r="G80" i="8"/>
  <c r="N76" i="8"/>
  <c r="C75" i="8"/>
  <c r="C95" i="8" s="1"/>
  <c r="N72" i="8"/>
  <c r="C71" i="8"/>
  <c r="C94" i="8" s="1"/>
  <c r="N68" i="8"/>
  <c r="C67" i="8"/>
  <c r="C93" i="8" s="1"/>
  <c r="N64" i="8"/>
  <c r="C63" i="8"/>
  <c r="C92" i="8" s="1"/>
  <c r="N60" i="8"/>
  <c r="C59" i="8"/>
  <c r="C91" i="8" s="1"/>
  <c r="N56" i="8"/>
  <c r="C55" i="8"/>
  <c r="C90" i="8" s="1"/>
  <c r="N52" i="8"/>
  <c r="C51" i="8"/>
  <c r="C88" i="8" s="1"/>
  <c r="N48" i="8"/>
  <c r="C47" i="8"/>
  <c r="C87" i="8" s="1"/>
  <c r="N44" i="8"/>
  <c r="C43" i="8"/>
  <c r="C86" i="8" s="1"/>
  <c r="N40" i="8"/>
  <c r="C39" i="8"/>
  <c r="C85" i="8" s="1"/>
  <c r="N36" i="8"/>
  <c r="C35" i="8"/>
  <c r="C84" i="8" s="1"/>
  <c r="N32" i="8"/>
  <c r="C31" i="8"/>
  <c r="C83" i="8" s="1"/>
  <c r="N28" i="8"/>
  <c r="C27" i="8"/>
  <c r="C82" i="8" s="1"/>
  <c r="N24" i="8"/>
  <c r="C23" i="8"/>
  <c r="C81" i="8" s="1"/>
  <c r="N20" i="8"/>
  <c r="C19" i="8"/>
  <c r="C80" i="8" s="1"/>
  <c r="D7" i="8"/>
  <c r="C4" i="8"/>
  <c r="C3" i="8"/>
  <c r="C2" i="8"/>
  <c r="A6" i="7"/>
  <c r="C1" i="7"/>
  <c r="G23" i="6"/>
  <c r="G22" i="6"/>
  <c r="F22" i="6"/>
  <c r="G21" i="6"/>
  <c r="F21" i="6"/>
  <c r="F20" i="6"/>
  <c r="J64" i="9" s="1"/>
  <c r="G19" i="6"/>
  <c r="F18" i="6"/>
  <c r="J48" i="9" s="1"/>
  <c r="J109" i="9" s="1"/>
  <c r="F17" i="6"/>
  <c r="J68" i="9" s="1"/>
  <c r="J112" i="9" s="1"/>
  <c r="F16" i="6"/>
  <c r="G16" i="6" s="1"/>
  <c r="F15" i="6"/>
  <c r="G15" i="6" s="1"/>
  <c r="F14" i="6"/>
  <c r="G14" i="6" s="1"/>
  <c r="F13" i="6"/>
  <c r="G13" i="6" s="1"/>
  <c r="F12" i="6"/>
  <c r="J97" i="9" s="1"/>
  <c r="J116" i="9" s="1"/>
  <c r="F11" i="6"/>
  <c r="G11" i="6" s="1"/>
  <c r="F10" i="6"/>
  <c r="J85" i="9" s="1"/>
  <c r="J114" i="9" s="1"/>
  <c r="D10" i="6"/>
  <c r="D9" i="6"/>
  <c r="F9" i="6" s="1"/>
  <c r="G9" i="6" s="1"/>
  <c r="D8" i="6"/>
  <c r="F8" i="6" s="1"/>
  <c r="D7" i="6"/>
  <c r="F7" i="6" s="1"/>
  <c r="G6" i="6"/>
  <c r="D6" i="6"/>
  <c r="G97" i="8" l="1"/>
  <c r="G107" i="8" s="1"/>
  <c r="G108" i="8" s="1"/>
  <c r="T48" i="9"/>
  <c r="R109" i="9"/>
  <c r="T85" i="9"/>
  <c r="T64" i="9"/>
  <c r="J111" i="9"/>
  <c r="T97" i="9"/>
  <c r="T56" i="9"/>
  <c r="R110" i="9"/>
  <c r="R120" i="9" s="1"/>
  <c r="F24" i="6"/>
  <c r="J78" i="9"/>
  <c r="J113" i="9" s="1"/>
  <c r="G7" i="6"/>
  <c r="J35" i="9"/>
  <c r="G8" i="6"/>
  <c r="N121" i="9"/>
  <c r="N130" i="9"/>
  <c r="N131" i="9" s="1"/>
  <c r="N123" i="9"/>
  <c r="J90" i="9"/>
  <c r="J115" i="9" s="1"/>
  <c r="G18" i="6"/>
  <c r="G20" i="6"/>
  <c r="T68" i="9"/>
  <c r="T103" i="9"/>
  <c r="R114" i="9"/>
  <c r="R116" i="9"/>
  <c r="G10" i="6"/>
  <c r="G12" i="6"/>
  <c r="G17" i="6"/>
  <c r="T24" i="9"/>
  <c r="R117" i="9"/>
  <c r="G98" i="8" l="1"/>
  <c r="G100" i="8" s="1"/>
  <c r="R121" i="9"/>
  <c r="R130" i="9"/>
  <c r="R131" i="9" s="1"/>
  <c r="R123" i="9"/>
  <c r="G115" i="8"/>
  <c r="G109" i="8"/>
  <c r="G111" i="8" s="1"/>
  <c r="F28" i="6"/>
  <c r="G28" i="6" s="1"/>
  <c r="F25" i="6"/>
  <c r="G25" i="6" s="1"/>
  <c r="G24" i="6"/>
  <c r="N132" i="9"/>
  <c r="N134" i="9" s="1"/>
  <c r="N138" i="9"/>
  <c r="J108" i="9"/>
  <c r="J120" i="9" s="1"/>
  <c r="T35" i="9"/>
  <c r="T90" i="9"/>
  <c r="T78" i="9"/>
  <c r="J121" i="9" l="1"/>
  <c r="J130" i="9"/>
  <c r="J131" i="9" s="1"/>
  <c r="I10" i="9"/>
  <c r="J123" i="9"/>
  <c r="N139" i="9"/>
  <c r="N141" i="9" s="1"/>
  <c r="G116" i="8"/>
  <c r="G118" i="8" s="1"/>
  <c r="R132" i="9"/>
  <c r="R134" i="9" s="1"/>
  <c r="R138" i="9"/>
  <c r="R139" i="9" l="1"/>
  <c r="R141" i="9" s="1"/>
  <c r="J138" i="9"/>
  <c r="J134" i="9"/>
  <c r="J132" i="9"/>
  <c r="J139" i="9" l="1"/>
  <c r="J141" i="9" s="1"/>
  <c r="F79"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Jean-Paul Grumel</author>
  </authors>
  <commentList>
    <comment ref="A17" authorId="0" shapeId="0" xr:uid="{0D847A17-4FC3-4589-8EA4-244E48B810BE}">
      <text>
        <r>
          <rPr>
            <b/>
            <sz val="10"/>
            <color indexed="81"/>
            <rFont val="Calibri"/>
            <family val="2"/>
            <scheme val="minor"/>
          </rPr>
          <t>Jean-Paul Grumel:</t>
        </r>
        <r>
          <rPr>
            <sz val="10"/>
            <color indexed="81"/>
            <rFont val="Calibri"/>
            <family val="2"/>
            <scheme val="minor"/>
          </rPr>
          <t xml:space="preserve">
Ne pas supprimer le contenu  des cellules inter tableaux de la colonne "C3 ils servent a maintenir une ligne entre les tableaux</t>
        </r>
        <r>
          <rPr>
            <sz val="9"/>
            <color indexed="81"/>
            <rFont val="Calibri"/>
            <family val="2"/>
            <scheme val="minor"/>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Cindy Beraud</author>
    <author>Jean-Paul Grumel</author>
  </authors>
  <commentList>
    <comment ref="B1" authorId="0" shapeId="0" xr:uid="{FB6B95FF-187F-4B98-B3BC-7A87CA4F0560}">
      <text>
        <r>
          <rPr>
            <b/>
            <sz val="8"/>
            <color indexed="81"/>
            <rFont val="Tahoma"/>
            <family val="2"/>
          </rPr>
          <t>NOTICE D'UTILISATION DE LA D.P.G.F. 2004</t>
        </r>
        <r>
          <rPr>
            <sz val="8"/>
            <color indexed="81"/>
            <rFont val="Tahoma"/>
            <family val="2"/>
          </rPr>
          <t xml:space="preserve">
</t>
        </r>
        <r>
          <rPr>
            <b/>
            <sz val="8"/>
            <color indexed="81"/>
            <rFont val="Tahoma"/>
            <family val="2"/>
          </rPr>
          <t>1 - PHASE PRO</t>
        </r>
        <r>
          <rPr>
            <sz val="8"/>
            <color indexed="81"/>
            <rFont val="Tahoma"/>
            <family val="2"/>
          </rPr>
          <t xml:space="preserve">
1) Enregistrer le document modèle sous l'affaire en phase PRO sous le nom : 
                PRO (nom de l'affaire) Estimation (lot).xls
2) Remplir les cases vertes du cadre de la DPGF (nota : "intitulé" correspond à nom du lot).
3) Composer la DPGF pour chaque chapitre (cases jaunes).
4) Si le nombre de chapitres est supérieur à 2, il faut procéder de la façon suivante :
        - copier </t>
        </r>
        <r>
          <rPr>
            <u/>
            <sz val="8"/>
            <color indexed="81"/>
            <rFont val="Tahoma"/>
            <family val="2"/>
          </rPr>
          <t>les lignes</t>
        </r>
        <r>
          <rPr>
            <sz val="8"/>
            <color indexed="81"/>
            <rFont val="Tahoma"/>
            <family val="2"/>
          </rPr>
          <t xml:space="preserve"> composant le chapitre 2 avec la ligne vide au-dessus
        - se mettre sur la ligne en-dessous celle "sous-total 2 H.T."
        - insérer les lignes copiées
        - modifier l'intitulé du sous-total
        - recommencer l'opération autant que nécessaire.
5) Si le nombre de lignes d'un chapitre ne suffit pas, ajouter des lignes intermédiaires dans le corps du chapitre et non pas au-dessus du sous-total.
6) Etablir ensuite le contenu du cadre de la DPGF par :
        - le numéro de position établi suivant le CCTP, les colonnes correspondent à :
3.                      Chapitre  "Titre 1"
3. 1.                   Sous-chapitre 1 "Titre 2"
3. 1. 1.                Sous-chapitre 2 "Titre 3"
3. 1. 1. 1.             Sous-chapitre 3 "Titre 4"
3. 1. 1. 1. 1.          Sous-chapitre 4 "Titre 5"
        - les textes sont à mettre en forme après avoir établi l'ensemble du document. 
             Les titres des chapitres et sous-chapitres se font de la manière suivante :
                - sélectionner les cellules "n° de position" et "désignation de l'ouvrage" correspondant au titre (ex : 4.  Terrassement – Fondations)
                - faire "format" -  "style" : une fenêtre s'ouvre avec une liste déroulante, le nom du style est à choisir en fonction du niveau du titre
        </t>
        </r>
        <r>
          <rPr>
            <u/>
            <sz val="8"/>
            <color indexed="81"/>
            <rFont val="Tahoma"/>
            <family val="2"/>
          </rPr>
          <t>ou</t>
        </r>
        <r>
          <rPr>
            <sz val="8"/>
            <color indexed="81"/>
            <rFont val="Tahoma"/>
            <family val="2"/>
          </rPr>
          <t xml:space="preserve">     faire "Alt" + "4" et défiler avec les flèches puis "Entrée"
                   (attention valable uniquement si le bouton de commande style fait parti de la  barre d'outils. Voir écran 1 en annexe)
                - pour le corps des sous-chapitres
                  exemple : 4.7.  Semelles = "Titre 2"
                                         Béton = "Normal" : au choix des utilisateurs pour la forme
                                        Armature = "Normal"
                - la récapitulation est à remplir comme les chapitres.
 7) Etablir l'estimation :
        - remplir la date de valeur et les PU
        - les sous-totaux 1 et 2 ont des formules de calculs préétablies
        - la récapitulation des sous-totaux 1 et 2 est liée par une formule de calculs avec renvoi automatique au sous-total correspondant
        - les sommes et la récapitulation sont à vérifier à la fin de l'établissement du document
        - les formules de calculs sont à vérifier suivant la fiche qualité "fiche suivi pièces écrites" partie DPGF.
8) Pour l'impression (voir écran 1 en annexe)
        - fermer le bouton  –  en partie haute de la ligne A, B, C…. en cliquant sur la case (le bouton devient un  +  )
        - établir la zone d'impression : sélectionner la zone puis "fichier" -  "zone d'impression" -  "définir"
        - imprimer le document en réduisant à 90 % ou 85 % et mettre à jour le bas de page SERUE.
9) Lorsque le document est établi et finalisé, afin de ne pas communiquer l'estimation aux entreprises lors d'un envoi informatique, l'enregistrer sous la phase PRO :
                PRO (nom de l'affaire) DPGF (lot).xls
Puis effacer à partir de l'estimation (comprise) les colonnes de droite. Ouvrir le bouton  +  correspondant aux colonnes DPGF.
Pour imprimer la DPGF, il suffit de définir la zone d'impression et d'imprimer en réduisant à  90 % et mettre à jour le bas de page SERUE (voir écran 2 en annexe).
</t>
        </r>
        <r>
          <rPr>
            <b/>
            <sz val="8"/>
            <color indexed="81"/>
            <rFont val="Tahoma"/>
            <family val="2"/>
          </rPr>
          <t>2 - PHASE A.C.T.</t>
        </r>
        <r>
          <rPr>
            <sz val="8"/>
            <color indexed="81"/>
            <rFont val="Tahoma"/>
            <family val="2"/>
          </rPr>
          <t xml:space="preserve">
1) Enregistrer le document estimation de l'affaire sous :
                ACT (nom de l'affaire) Analyse comptable (lot).xls.
2) Si aucune estimation du lot n'existe, il faut établir les sommes des sous-totaux ainsi que les renvois dans la récapitulation.
3) Si l'estimation existe ou après avoir réalisé l'opération 2), faire la manipulation suivante :
        - copier la colonne Total H.T. de l'estimation à partir de la ligne 10
        - coller sur les colonnes Total H.T. des différentes entreprises
        - copier la colonne récapitulation (sous total 1  à  x)
        - utiliser la fonction collage spécial avec la case cochée "tout sauf la bordure" et coller sur les colonnes récapitulation des différentes entreprises.
4) Remplir les cases vertes et jaunes. Ne pas oublier la case verte "valeur" correspondant à la date de l'analyse des offres (nota : T = téléphone, F = Fax).
5) Supprimer les colonnes inutiles (si le nombre d'entreprises est inférieur à 10).
6) Vérifier la mise en page.
7) Imprimer le document analyse comptable avec l'estimation, si elle existe, ou sans :
        - définir la zone d'impression
        - imprimer avec en mise en page réduire de 85 % à 70 %
        - vérifier les sauts de page et les bas de page.
        </t>
        </r>
      </text>
    </comment>
    <comment ref="B122" authorId="1" shapeId="0" xr:uid="{6F402660-AFCD-429F-8D94-534C45FAB9AD}">
      <text>
        <r>
          <rPr>
            <b/>
            <sz val="10"/>
            <color indexed="81"/>
            <rFont val="Calibri"/>
            <family val="2"/>
            <scheme val="minor"/>
          </rPr>
          <t>Jean-Paul Grumel:</t>
        </r>
        <r>
          <rPr>
            <sz val="10"/>
            <color indexed="81"/>
            <rFont val="Calibri"/>
            <family val="2"/>
            <scheme val="minor"/>
          </rPr>
          <t xml:space="preserve">
Ne pas supprimer le contenu  des cellules inter tableaux de la colonne "C3 ils servent a maintenir une ligne entre les tableaux</t>
        </r>
        <r>
          <rPr>
            <sz val="9"/>
            <color indexed="81"/>
            <rFont val="Calibri"/>
            <family val="2"/>
            <scheme val="minor"/>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Cindy Beraud</author>
  </authors>
  <commentList>
    <comment ref="A4" authorId="0" shapeId="0" xr:uid="{FA6082A9-7171-49A9-BD15-A2203892F669}">
      <text>
        <r>
          <rPr>
            <b/>
            <sz val="8"/>
            <color indexed="81"/>
            <rFont val="Tahoma"/>
            <family val="2"/>
          </rPr>
          <t>NOTICE D'UTILISATION DE LA D.P.G.F. 2004</t>
        </r>
        <r>
          <rPr>
            <sz val="8"/>
            <color indexed="81"/>
            <rFont val="Tahoma"/>
            <family val="2"/>
          </rPr>
          <t xml:space="preserve">
</t>
        </r>
        <r>
          <rPr>
            <b/>
            <sz val="8"/>
            <color indexed="81"/>
            <rFont val="Tahoma"/>
            <family val="2"/>
          </rPr>
          <t>1 - PHASE PRO</t>
        </r>
        <r>
          <rPr>
            <sz val="8"/>
            <color indexed="81"/>
            <rFont val="Tahoma"/>
            <family val="2"/>
          </rPr>
          <t xml:space="preserve">
1) Enregistrer le document modèle sous l'affaire en phase PRO sous le nom : 
                PRO (nom de l'affaire) Estimation (lot).xls
2) Remplir les cases vertes du cadre de la DPGF (nota : "intitulé" correspond à nom du lot).
3) Composer la DPGF pour chaque chapitre (cases jaunes).
4) Si le nombre de chapitres est supérieur à 2, il faut procéder de la façon suivante :
        - copier </t>
        </r>
        <r>
          <rPr>
            <u/>
            <sz val="8"/>
            <color indexed="81"/>
            <rFont val="Tahoma"/>
            <family val="2"/>
          </rPr>
          <t>les lignes</t>
        </r>
        <r>
          <rPr>
            <sz val="8"/>
            <color indexed="81"/>
            <rFont val="Tahoma"/>
            <family val="2"/>
          </rPr>
          <t xml:space="preserve"> composant le chapitre 2 avec la ligne vide au-dessus
        - se mettre sur la ligne en-dessous celle "sous-total 2 H.T."
        - insérer les lignes copiées
        - modifier l'intitulé du sous-total
        - recommencer l'opération autant que nécessaire.
5) Si le nombre de lignes d'un chapitre ne suffit pas, ajouter des lignes intermédiaires dans le corps du chapitre et non pas au-dessus du sous-total.
6) Etablir ensuite le contenu du cadre de la DPGF par :
        - le numéro de position établi suivant le CCTP, les colonnes correspondent à :
3.                      Chapitre  "Titre 1"
3. 1.                   Sous-chapitre 1 "Titre 2"
3. 1. 1.                Sous-chapitre 2 "Titre 3"
3. 1. 1. 1.             Sous-chapitre 3 "Titre 4"
3. 1. 1. 1. 1.          Sous-chapitre 4 "Titre 5"
        - les textes sont à mettre en forme après avoir établi l'ensemble du document. 
             Les titres des chapitres et sous-chapitres se font de la manière suivante :
                - sélectionner les cellules "n° de position" et "désignation de l'ouvrage" correspondant au titre (ex : 4.  Terrassement – Fondations)
                - faire "format" -  "style" : une fenêtre s'ouvre avec une liste déroulante, le nom du style est à choisir en fonction du niveau du titre
        </t>
        </r>
        <r>
          <rPr>
            <u/>
            <sz val="8"/>
            <color indexed="81"/>
            <rFont val="Tahoma"/>
            <family val="2"/>
          </rPr>
          <t>ou</t>
        </r>
        <r>
          <rPr>
            <sz val="8"/>
            <color indexed="81"/>
            <rFont val="Tahoma"/>
            <family val="2"/>
          </rPr>
          <t xml:space="preserve">     faire "Alt" + "4" et défiler avec les flèches puis "Entrée"
                   (attention valable uniquement si le bouton de commande style fait parti de la  barre d'outils. Voir écran 1 en annexe)
                - pour le corps des sous-chapitres
                  exemple : 4.7.  Semelles = "Titre 2"
                                         Béton = "Normal" : au choix des utilisateurs pour la forme
                                        Armature = "Normal"
                - la récapitulation est à remplir comme les chapitres.
 7) Etablir l'estimation :
        - remplir la date de valeur et les PU
        - les sous-totaux 1 et 2 ont des formules de calculs préétablies
        - la récapitulation des sous-totaux 1 et 2 est liée par une formule de calculs avec renvoi automatique au sous-total correspondant
        - les sommes et la récapitulation sont à vérifier à la fin de l'établissement du document
        - les formules de calculs sont à vérifier suivant la fiche qualité "fiche suivi pièces écrites" partie DPGF.
8) Pour l'impression (voir écran 1 en annexe)
        - fermer le bouton  –  en partie haute de la ligne A, B, C…. en cliquant sur la case (le bouton devient un  +  )
        - établir la zone d'impression : sélectionner la zone puis "fichier" -  "zone d'impression" -  "définir"
        - imprimer le document en réduisant à 90 % ou 85 % et mettre à jour le bas de page SERUE.
9) Lorsque le document est établi et finalisé, afin de ne pas communiquer l'estimation aux entreprises lors d'un envoi informatique, l'enregistrer sous la phase PRO :
                PRO (nom de l'affaire) DPGF (lot).xls
Puis effacer à partir de l'estimation (comprise) les colonnes de droite. Ouvrir le bouton  +  correspondant aux colonnes DPGF.
Pour imprimer la DPGF, il suffit de définir la zone d'impression et d'imprimer en réduisant à  90 % et mettre à jour le bas de page SERUE (voir écran 2 en annexe).
</t>
        </r>
        <r>
          <rPr>
            <b/>
            <sz val="8"/>
            <color indexed="81"/>
            <rFont val="Tahoma"/>
            <family val="2"/>
          </rPr>
          <t>2 - PHASE A.C.T.</t>
        </r>
        <r>
          <rPr>
            <sz val="8"/>
            <color indexed="81"/>
            <rFont val="Tahoma"/>
            <family val="2"/>
          </rPr>
          <t xml:space="preserve">
1) Enregistrer le document estimation de l'affaire sous :
                ACT (nom de l'affaire) Analyse comptable (lot).xls.
2) Si aucune estimation du lot n'existe, il faut établir les sommes des sous-totaux ainsi que les renvois dans la récapitulation.
3) Si l'estimation existe ou après avoir réalisé l'opération 2), faire la manipulation suivante :
        - copier la colonne Total H.T. de l'estimation à partir de la ligne 10
        - coller sur les colonnes Total H.T. des différentes entreprises
        - copier la colonne récapitulation (sous total 1  à  x)
        - utiliser la fonction collage spécial avec la case cochée "tout sauf la bordure" et coller sur les colonnes récapitulation des différentes entreprises.
4) Remplir les cases vertes et jaunes. Ne pas oublier la case verte "valeur" correspondant à la date de l'analyse des offres (nota : T = téléphone, F = Fax).
5) Supprimer les colonnes inutiles (si le nombre d'entreprises est inférieur à 10).
6) Vérifier la mise en page.
7) Imprimer le document analyse comptable avec l'estimation, si elle existe, ou sans :
        - définir la zone d'impression
        - imprimer avec en mise en page réduire de 85 % à 70 %
        - vérifier les sauts de page et les bas de page.
        </t>
        </r>
      </text>
    </comment>
  </commentList>
</comments>
</file>

<file path=xl/sharedStrings.xml><?xml version="1.0" encoding="utf-8"?>
<sst xmlns="http://schemas.openxmlformats.org/spreadsheetml/2006/main" count="693" uniqueCount="256">
  <si>
    <t>Maître d'ouvrage :</t>
  </si>
  <si>
    <t>Maître d'œuvre :</t>
  </si>
  <si>
    <t>ADRESSE</t>
  </si>
  <si>
    <t>OPERATION :</t>
  </si>
  <si>
    <t xml:space="preserve">EXTENSION CUISINE D'ÉTÉ </t>
  </si>
  <si>
    <t>ADRESSE PROJET</t>
  </si>
  <si>
    <t>BUREAU D'ETUDE</t>
  </si>
  <si>
    <t>SURFACE PROJET</t>
  </si>
  <si>
    <t>PHASE DOCUMENT</t>
  </si>
  <si>
    <t>ESTIMATIF DE TRAVAUX</t>
  </si>
  <si>
    <t>MÉTRÉ</t>
  </si>
  <si>
    <t>Surface sol</t>
  </si>
  <si>
    <t>HT</t>
  </si>
  <si>
    <t>TTC</t>
  </si>
  <si>
    <t>Depose</t>
  </si>
  <si>
    <t>revetement de sol</t>
  </si>
  <si>
    <t>placo murs</t>
  </si>
  <si>
    <t>placo plafond</t>
  </si>
  <si>
    <t>peinture murs</t>
  </si>
  <si>
    <t>peinture plafond</t>
  </si>
  <si>
    <t>menuiserie bois porte</t>
  </si>
  <si>
    <t>menuiserie comptoir</t>
  </si>
  <si>
    <t>menuiserie vitre</t>
  </si>
  <si>
    <t>Menuisierie consultation</t>
  </si>
  <si>
    <t>Film sur vitre</t>
  </si>
  <si>
    <t>clim</t>
  </si>
  <si>
    <t>elecrticité</t>
  </si>
  <si>
    <t>info eclairage</t>
  </si>
  <si>
    <t>sanitaire</t>
  </si>
  <si>
    <t>carrelage</t>
  </si>
  <si>
    <t>vmc</t>
  </si>
  <si>
    <t>TOTAL</t>
  </si>
  <si>
    <t>HONO</t>
  </si>
  <si>
    <t>prix m2</t>
  </si>
  <si>
    <t>Opération :</t>
  </si>
  <si>
    <t>Adresse</t>
  </si>
  <si>
    <t>EVALUATION GLOBALE INDICATIVE ( + OU - 10%)</t>
  </si>
  <si>
    <t>N° position</t>
  </si>
  <si>
    <t>Désignation des ouvrages</t>
  </si>
  <si>
    <t>U</t>
  </si>
  <si>
    <t>Q</t>
  </si>
  <si>
    <t>PU  HT</t>
  </si>
  <si>
    <t>TOTAL HT</t>
  </si>
  <si>
    <t>LOT X</t>
  </si>
  <si>
    <t>Sous-total 1 HT</t>
  </si>
  <si>
    <t>Sous-total 2 HT</t>
  </si>
  <si>
    <t>Sous-total 3 HT</t>
  </si>
  <si>
    <t>Sous-total 4 HT</t>
  </si>
  <si>
    <t>Sous-total 5 HT</t>
  </si>
  <si>
    <t>Sous-total 6 HT</t>
  </si>
  <si>
    <t>Sous-total 7 HT</t>
  </si>
  <si>
    <t>Sous-total 8 HT</t>
  </si>
  <si>
    <t>Sous-total 9 HT</t>
  </si>
  <si>
    <t>Sous-total 10 HT</t>
  </si>
  <si>
    <t>Sous-total 11 HT</t>
  </si>
  <si>
    <t>Sous-total 12 HT</t>
  </si>
  <si>
    <t>Sous-total 13 HT</t>
  </si>
  <si>
    <t>RECAPITULATION TRAVAUX</t>
  </si>
  <si>
    <t>Sous-total 1</t>
  </si>
  <si>
    <t>Sous-total 2</t>
  </si>
  <si>
    <t>Sous-total 3</t>
  </si>
  <si>
    <t>Sous-total 4</t>
  </si>
  <si>
    <t>Sous-total 5</t>
  </si>
  <si>
    <t>Sous-total 6</t>
  </si>
  <si>
    <t>Sous-total 7</t>
  </si>
  <si>
    <t>Sous-total 8</t>
  </si>
  <si>
    <t>Sous-total 9</t>
  </si>
  <si>
    <t>Sous-total 10</t>
  </si>
  <si>
    <t>Sous-total 11</t>
  </si>
  <si>
    <t>Sous-total 12</t>
  </si>
  <si>
    <t>Sous-total 13</t>
  </si>
  <si>
    <t>Sous-total 14</t>
  </si>
  <si>
    <t>Sous-total 15</t>
  </si>
  <si>
    <t>TOTAL TRAVAUX</t>
  </si>
  <si>
    <t>TVA 20%</t>
  </si>
  <si>
    <t xml:space="preserve">TOTAL TTC </t>
  </si>
  <si>
    <t>RECAPITULATION HONORAIRES</t>
  </si>
  <si>
    <t>HONORAIRE INGENIEUR</t>
  </si>
  <si>
    <t>HONORAIRE SOCOTEC</t>
  </si>
  <si>
    <t>HONORAIRE SPS</t>
  </si>
  <si>
    <t>HONORAIRE ARCHI</t>
  </si>
  <si>
    <t>TOTAL HONORAIRES</t>
  </si>
  <si>
    <t>RECAPITULATION TOTAL</t>
  </si>
  <si>
    <t>TOTAL TRAVAUX + HONORAIRES</t>
  </si>
  <si>
    <t>Valeur :</t>
  </si>
  <si>
    <t>ESTIM</t>
  </si>
  <si>
    <t>ANALYSE DES OFFRES</t>
  </si>
  <si>
    <t>OFFRES RETENUES</t>
  </si>
  <si>
    <t>SURFACE CONCERNÉE :</t>
  </si>
  <si>
    <t xml:space="preserve">ESTIMATIF DES TRAVAUX </t>
  </si>
  <si>
    <t>Obs</t>
  </si>
  <si>
    <t>AAA</t>
  </si>
  <si>
    <t>Sous-total 14 HT</t>
  </si>
  <si>
    <t>Sous-total 15 HT</t>
  </si>
  <si>
    <r>
      <rPr>
        <b/>
        <sz val="22"/>
        <color rgb="FFFF3B00"/>
        <rFont val="Century Gothic"/>
        <family val="1"/>
      </rPr>
      <t>STUDIO</t>
    </r>
    <r>
      <rPr>
        <b/>
        <sz val="22"/>
        <color rgb="FF808080"/>
        <rFont val="Arial"/>
        <family val="2"/>
      </rPr>
      <t xml:space="preserve"> CAMARASA</t>
    </r>
    <r>
      <rPr>
        <b/>
        <sz val="22"/>
        <color rgb="FF808080"/>
        <rFont val="Century Gothic"/>
        <family val="2"/>
      </rPr>
      <t xml:space="preserve"> </t>
    </r>
    <r>
      <rPr>
        <sz val="18"/>
        <color rgb="FF808080"/>
        <rFont val="Century Gothic"/>
        <family val="1"/>
      </rPr>
      <t>s</t>
    </r>
    <r>
      <rPr>
        <sz val="24"/>
        <color rgb="FF808080"/>
        <rFont val="Arial"/>
        <family val="2"/>
      </rPr>
      <t>t</t>
    </r>
    <r>
      <rPr>
        <sz val="18"/>
        <color rgb="FF808080"/>
        <rFont val="Century Gothic"/>
        <family val="1"/>
      </rPr>
      <t>udio d’archi</t>
    </r>
    <r>
      <rPr>
        <sz val="24"/>
        <color rgb="FF808080"/>
        <rFont val="Arial"/>
        <family val="2"/>
      </rPr>
      <t>t</t>
    </r>
    <r>
      <rPr>
        <sz val="18"/>
        <color rgb="FF808080"/>
        <rFont val="Century Gothic"/>
        <family val="1"/>
      </rPr>
      <t>ecture d’in</t>
    </r>
    <r>
      <rPr>
        <sz val="24"/>
        <color rgb="FF808080"/>
        <rFont val="Arial"/>
        <family val="2"/>
      </rPr>
      <t>t</t>
    </r>
    <r>
      <rPr>
        <sz val="18"/>
        <color rgb="FF808080"/>
        <rFont val="Century Gothic"/>
        <family val="1"/>
      </rPr>
      <t>erieur</t>
    </r>
  </si>
  <si>
    <t>e-mail : studio.camarasa@gmail.com</t>
  </si>
  <si>
    <t>SURFACE CONCERNÉE</t>
  </si>
  <si>
    <t>m2</t>
  </si>
  <si>
    <t>/HT</t>
  </si>
  <si>
    <t>BEKIR</t>
  </si>
  <si>
    <t>CURRAGE DEMOLITION</t>
  </si>
  <si>
    <t xml:space="preserve">Démolition des cloisons existantes  </t>
  </si>
  <si>
    <t xml:space="preserve">Dépose des habillages existants, </t>
  </si>
  <si>
    <t>Dépose des revêtements de sol existant</t>
  </si>
  <si>
    <t>Dépose de l'ensemble des faux-plafonds</t>
  </si>
  <si>
    <t>Dépose des réseaux existante éléc + sanitaires (RIA)</t>
  </si>
  <si>
    <t>Dépose du mur de séparation en brique</t>
  </si>
  <si>
    <t xml:space="preserve">Dépose porte de garage </t>
  </si>
  <si>
    <t>PLATRERIE/ ISOLATION PHONIQUE/ FX PLAF.</t>
  </si>
  <si>
    <t>Fourniture et pose de chassis pour porte coulissantes</t>
  </si>
  <si>
    <t>Fourniture et pose de cloisons de séparation de 100 avec laine de verre</t>
  </si>
  <si>
    <t>Fourniture et pose de faux-plafond acoustique 600/600</t>
  </si>
  <si>
    <t>Fourniture et pose de faux-plafond standard 600/600</t>
  </si>
  <si>
    <t>Fourniture et pose de faux-plafond déco en BA 13</t>
  </si>
  <si>
    <t>Fourniture et pose d'habillage de gaine et de poteaux</t>
  </si>
  <si>
    <t>Fourniture et pose d'habillagede bati-support</t>
  </si>
  <si>
    <t>Provision pour lissage + divers</t>
  </si>
  <si>
    <t>INNOVELEC</t>
  </si>
  <si>
    <t>ELECTRICITÉ</t>
  </si>
  <si>
    <t>STRASBOURGEOISE</t>
  </si>
  <si>
    <t>Fourniture et pose d'un tableau de chantier et de prises</t>
  </si>
  <si>
    <t>Fourniture et pose des chemins de câbles</t>
  </si>
  <si>
    <t>Fourniture et pose Prise de courant PC, RJ45, Téléphone, sono, télé et autres alimentations</t>
  </si>
  <si>
    <t>Alimentation éclairage, caisse, CB, climatisation, VMC, Extractions, Etc.</t>
  </si>
  <si>
    <t>Fourniture et pose TBT dans placard</t>
  </si>
  <si>
    <t>Fourniture et pose Appliques murales, Spots et éclairage divers, suspension.</t>
  </si>
  <si>
    <t>Fourniture et pose câblage pour installation alarme</t>
  </si>
  <si>
    <t>Fourniture et pose câblage pour vidéosurveillance</t>
  </si>
  <si>
    <t>Fourniture et pose bloc autonome éclairage de sécurité</t>
  </si>
  <si>
    <t xml:space="preserve">Fourniture et pose alarme incendie </t>
  </si>
  <si>
    <t>INFORMATIQUE/ ECLAIRAGE</t>
  </si>
  <si>
    <t>Mise en place du câblage</t>
  </si>
  <si>
    <t>Mise en place des prises</t>
  </si>
  <si>
    <t>Étiquetage Test</t>
  </si>
  <si>
    <t>installation des Postes (hors matériel) et paramétrage complet</t>
  </si>
  <si>
    <t>Armoire de brassage</t>
  </si>
  <si>
    <t>CAR. ET CONC.</t>
  </si>
  <si>
    <t>SANITAIRE/ CARRELAGE/LAVE MAIN CONSULT</t>
  </si>
  <si>
    <t>Fourniture et pose de l'ensemble des appareils sanitaires des toielttes et locaux personnels, y compris alimentation et évacuation</t>
  </si>
  <si>
    <t>Fourniture de carreaux pour les toilettes</t>
  </si>
  <si>
    <t>Fourniture de carreaux pour la cuisine</t>
  </si>
  <si>
    <t>Application d'un primaire d'acccrochage</t>
  </si>
  <si>
    <t xml:space="preserve">Pose des carreaux </t>
  </si>
  <si>
    <t>AXIMA</t>
  </si>
  <si>
    <t>CLIMATISATION</t>
  </si>
  <si>
    <t>RHIN CLIM</t>
  </si>
  <si>
    <t>Fourniture et installation d’une climatisation réversible gainable d’une puissance a définir comprenant groupe et unités intérieures split, ainsi que l'ensemble des gaines de soufflage
Renouvellement d'air de la salle par VMC 
VMC des toilettes, des sanitaires et des locaux personnels</t>
  </si>
  <si>
    <t>PRO DU SOL</t>
  </si>
  <si>
    <t>REVETEMENTS DE SOLS</t>
  </si>
  <si>
    <t>Dépose du revêtement de sol</t>
  </si>
  <si>
    <t>Revêtement de sol PVC</t>
  </si>
  <si>
    <t>Ragréage P3</t>
  </si>
  <si>
    <t>Sols en PVC U3 P3</t>
  </si>
  <si>
    <t>Plinthes</t>
  </si>
  <si>
    <t>Divers - Accessoires</t>
  </si>
  <si>
    <t>Barre de seuil</t>
  </si>
  <si>
    <t>PEINTURE</t>
  </si>
  <si>
    <t>Fourniture et application d'une peinture avec fibre lisse sur l'ensemble des murs</t>
  </si>
  <si>
    <t>Fourniture et application d'une peinture sur faux plafond</t>
  </si>
  <si>
    <t>Fourniture et application d'une peinture sur portes</t>
  </si>
  <si>
    <t>fourniture et application d'une peinture déco (chaux)</t>
  </si>
  <si>
    <t>u</t>
  </si>
  <si>
    <t>DIEBOLT</t>
  </si>
  <si>
    <t>PORTES ET PAROIES VITRÉES</t>
  </si>
  <si>
    <t>Fourniture et pose de Châssis comportant porte et imposte vitrée phonique</t>
  </si>
  <si>
    <t>fourniture et pose de blocs porte a peindre dans les autres locaux</t>
  </si>
  <si>
    <t>MENUISERIE INTERIEURE/ comptoir/claustra/portes</t>
  </si>
  <si>
    <t>Fourniture et pose d'un comptoir d'accueil (finition a définir)</t>
  </si>
  <si>
    <t>Fourniture et pose d'un Kitchenette</t>
  </si>
  <si>
    <t>Fourniture et pose de rangement divers</t>
  </si>
  <si>
    <t>Fourniture et pose d'un amenagement d'attente realiser sur mesure avec Fourniture et pose de galettes en tissus avec dossier</t>
  </si>
  <si>
    <t>AGENCEMENT SALLE DE CONSULT. HORS BUREAUX</t>
  </si>
  <si>
    <t>MOBILIER + STORES</t>
  </si>
  <si>
    <t>RECAPITULATION TOTALE</t>
  </si>
  <si>
    <t>Param_Key</t>
  </si>
  <si>
    <t>Value</t>
  </si>
  <si>
    <t>Rem_Req</t>
  </si>
  <si>
    <t>Value_Temp</t>
  </si>
  <si>
    <t>PRINTHEADER</t>
  </si>
  <si>
    <t>PRINTWORK</t>
  </si>
  <si>
    <t>PRINTTOTAL</t>
  </si>
  <si>
    <t>&lt;!-- Created with IDBE RibbonCreator 2019 (Version: 1.1002) --&gt;</t>
  </si>
  <si>
    <t>&lt;!--                 http://www.RibbonCreator2019.de               --&gt;</t>
  </si>
  <si>
    <t>&lt;customUI xmlns="http://schemas.microsoft.com/office/2009/07/customui" onLoad="OnRibbonLoad" loadImage="LoadImages"&gt;</t>
  </si>
  <si>
    <t xml:space="preserve">  &lt;ribbon startFromScratch="false"&gt;</t>
  </si>
  <si>
    <t xml:space="preserve">    &lt;tabs&gt;</t>
  </si>
  <si>
    <t xml:space="preserve">      &lt;tab id="tabPersonnel" label="Personnel" getVisible ="GetVisible"&gt;</t>
  </si>
  <si>
    <t xml:space="preserve">        &lt;group id="grpImpressions" autoScale="false" centerVertically="false" label="Impressions" getVisible ="GetVisible" tag = "RibbonName:=;inMenu:=;CustomTagValue1:=;CustomTagValue2:=;CustomTagValue3:=;CustomPicture:=;CustomPicturePath:=" imageMso="DefinePrintStyles" &gt;</t>
  </si>
  <si>
    <t xml:space="preserve">          &lt;checkBox id="cbxPrintHeader" label="Imprimer l&amp;#39;ent&amp;#232;te" screentip="Imprime l&amp;#39;ent&amp;#232;te du r&amp;#233;capitulatif" supertip="Cette option doit &amp;#234;tre coch&amp;#233;e" onAction="OnActionCheckbox" getPressed="GetPressedCheckbox" tag="DefaultValue:=1" getVisible="GetVisible" getEnabled="GetEnabled" /&gt;</t>
  </si>
  <si>
    <t xml:space="preserve">          &lt;checkBox id="cbxPrintWork" label="Imprimer la section travaux" screentip="Imprime la section travaux" supertip="Cette section peut &amp;#234;tre omise" onAction="OnActionCheckbox" getPressed="GetPressedCheckbox" tag="DefaultValue:=0" getVisible="GetVisible" getEnabled="GetEnabled" /&gt;</t>
  </si>
  <si>
    <t xml:space="preserve">          &lt;checkBox id="cbxPrintTotal" label="Imprimer la section total" screentip="Imprime la section total" supertip="Cette section peut &amp;#234;tre omise" onAction="OnActionCheckbox" getPressed="GetPressedCheckbox" tag="DefaultValue:=0" getVisible="GetVisible" getEnabled="GetEnabled" /&gt;</t>
  </si>
  <si>
    <t xml:space="preserve">          &lt;checkBox id="cbxPrintFees" label="Imprimer la section honoraires" screentip="Imprime la section honoraires" supertip="Cette section peut &amp;#234;tre omise" onAction="OnActionCheckbox" getPressed="GetPressedCheckbox" tag="DefaultValue:=1" getVisible="GetVisible" getEnabled="GetEnabled" /&gt;</t>
  </si>
  <si>
    <t xml:space="preserve">          &lt;separator id="sep_8" getVisible="GetVisible" /&gt;</t>
  </si>
  <si>
    <t xml:space="preserve">          &lt;dropDown id="ddcRows" label="Nombre de lignes par lot" screentip="Nombre de lignes pour chaque lot" supertip="Indiquer le nombre de ligne qui devront &amp;#234;tre imprim&amp;#233;es pour chaque lot notez qu&amp;#39;une ligne blanche sera ajout&amp;#233;e entre chaque lot" getSelectedItemIndex="GetSelectedItemIndexDropDown" onAction="OnActionDropDown" getVisible="GetVisible" getEnabled="GetEnabled" tag="RibbonName:=;inMenu:=;CustomTagValue1:=;CustomTagValue2:=;CustomTagValue3:=;DefaultValue:=2;CustomPicture:=;CustomPicturePath:="&gt;</t>
  </si>
  <si>
    <t xml:space="preserve">             &lt;item id="ddcRowsItem0" label="1 ligne" screentip="Une ligne par lot" supertip="Indique combien de ligne  doivent apparaitres pour l&amp;#39;impression de chaque lot." /&gt;</t>
  </si>
  <si>
    <t xml:space="preserve">             &lt;item id="ddcRowsItem1" label="2 lignes" screentip="Deux lignes par lot" supertip="Indique combien de ligne  doivent apparaitres pour l&amp;#39;impression de chaque lot." /&gt;</t>
  </si>
  <si>
    <t xml:space="preserve">             &lt;item id="ddcRowsItem2" label="3 lignes" screentip="Trois lignes par lot" supertip="Indique combien de ligne  doivent apparaitres pour l&amp;#39;impression de chaque lot." /&gt;</t>
  </si>
  <si>
    <t xml:space="preserve">             &lt;item id="ddcRowsItem3" label="4 Lignes" screentip="4 lignes par lots" supertip="Indique combien de ligne  doivent apparaitres pour l&amp;#39;impression de chaque lot." /&gt;</t>
  </si>
  <si>
    <t xml:space="preserve">             &lt;item id="ddcRowsItem4" label="5 lignes" screentip="5 lignes par lot" supertip="Indique combien de ligne  doivent apparaitres pour l&amp;#39;impression de chaque lot." /&gt;</t>
  </si>
  <si>
    <t xml:space="preserve">          &lt;/dropDown&gt;</t>
  </si>
  <si>
    <t xml:space="preserve">          &lt;button id="btnPreview" size="large" label="Aper&amp;#231;u" screentip="Affiche l&amp;#39;apper&amp;#231;u" supertip=" " imageMso="PrintPreviewCurrentView" tag="RibbonName:=;inMenu:=;CustomTagValue1:=;CustomTagValue2:=;CustomTagValue3:=;CustomPicture:=;CustomPicturePath:=" onAction="OnActionButton" getVisible="GetVisible" getEnabled="GetEnabled" /&gt;</t>
  </si>
  <si>
    <t xml:space="preserve">          &lt;button id="btnPrint" size="large" label="Imprimer" screentip="Imprime la s&amp;#233;lection" supertip="Double cliquez sur la premi&amp;#232;re ligne de chaque lot pour le s&amp;#233;lectionner" imageMso="PrintShapeSheet" tag="RibbonName:=;inMenu:=;CustomTagValue1:=;CustomTagValue2:=;CustomTagValue3:=;CustomPicture:=;CustomPicturePath:=" onAction="OnActionButton" getVisible="GetVisible" getEnabled="GetEnabled" /&gt;</t>
  </si>
  <si>
    <t xml:space="preserve">          &lt;dialogBoxLauncher&gt; </t>
  </si>
  <si>
    <t xml:space="preserve">            &lt;button id="grpImpressions_dlB" onAction="OnActionButton" /&gt;</t>
  </si>
  <si>
    <t xml:space="preserve">          &lt;/dialogBoxLauncher&gt; </t>
  </si>
  <si>
    <t xml:space="preserve">        &lt;/group&gt;</t>
  </si>
  <si>
    <t xml:space="preserve">      &lt;/tab&gt;</t>
  </si>
  <si>
    <t xml:space="preserve">    &lt;/tabs&gt;</t>
  </si>
  <si>
    <t xml:space="preserve">  &lt;/ribbon&gt;</t>
  </si>
  <si>
    <t>&lt;/customUI&gt;</t>
  </si>
  <si>
    <t>PRINTFEES</t>
  </si>
  <si>
    <r>
      <rPr>
        <u/>
        <sz val="16"/>
        <color theme="8" tint="-0.499984740745262"/>
        <rFont val="Calibri"/>
        <family val="2"/>
        <scheme val="minor"/>
      </rPr>
      <t>Fichier XLM pour la gestion de l'onglet personnel</t>
    </r>
    <r>
      <rPr>
        <sz val="16"/>
        <color theme="1"/>
        <rFont val="Calibri"/>
        <family val="2"/>
        <scheme val="minor"/>
      </rPr>
      <t xml:space="preserve">
</t>
    </r>
  </si>
  <si>
    <t>1</t>
  </si>
  <si>
    <t>11</t>
  </si>
  <si>
    <t>12</t>
  </si>
  <si>
    <t>1.1</t>
  </si>
  <si>
    <t>2</t>
  </si>
  <si>
    <t>2.1</t>
  </si>
  <si>
    <t>3</t>
  </si>
  <si>
    <t>4</t>
  </si>
  <si>
    <t>5</t>
  </si>
  <si>
    <t>6</t>
  </si>
  <si>
    <t>7</t>
  </si>
  <si>
    <t>8</t>
  </si>
  <si>
    <t>9</t>
  </si>
  <si>
    <t>10</t>
  </si>
  <si>
    <t>13</t>
  </si>
  <si>
    <t>14</t>
  </si>
  <si>
    <t>15</t>
  </si>
  <si>
    <t>16</t>
  </si>
  <si>
    <t>17</t>
  </si>
  <si>
    <t>18</t>
  </si>
  <si>
    <t>19</t>
  </si>
  <si>
    <t>20</t>
  </si>
  <si>
    <t>PRINT.PAGEACT</t>
  </si>
  <si>
    <t>PRINT.PAGEDEGARDE</t>
  </si>
  <si>
    <t>PRINT.PAGEESTIMATIFS</t>
  </si>
  <si>
    <t>DELETETEMPSHEET</t>
  </si>
  <si>
    <t>PU HT</t>
  </si>
  <si>
    <t>N° Position</t>
  </si>
  <si>
    <t>Totaux travaux</t>
  </si>
  <si>
    <t>Total HT</t>
  </si>
  <si>
    <t>TVA</t>
  </si>
  <si>
    <t>Total TTC</t>
  </si>
  <si>
    <t>•</t>
  </si>
  <si>
    <t>NE PAS EFFACER CETTE FEUILLE ELLE SERT A L'APPLICATION !</t>
  </si>
  <si>
    <t>n° Position</t>
  </si>
  <si>
    <t>3 Rue des Lilas 77830 La Rochelle</t>
  </si>
  <si>
    <t>58 Rue Paul Emile Victor</t>
  </si>
  <si>
    <t>Dupond</t>
  </si>
  <si>
    <t>Valtrase Jean-Paul</t>
  </si>
  <si>
    <t>Le bureau d'étude</t>
  </si>
  <si>
    <t>.</t>
  </si>
  <si>
    <t>TVA APPLICABLE</t>
  </si>
  <si>
    <t>Position</t>
  </si>
  <si>
    <t>Pour changer le texte de l'adresse du projet, bureau d'étude etc… changer la formule en "A1"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</si>
</sst>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
    <numFmt numFmtId="165" formatCode="mm/yyyy;@"/>
    <numFmt numFmtId="166" formatCode="dd/mm/yy;@"/>
    <numFmt numFmtId="167" formatCode="_ * #,##0.00_)\ &quot;€&quot;_ ;_ * \(#,##0.00\)\ &quot;€&quot;_ ;_ * &quot;-&quot;??_)\ &quot;€&quot;_ ;_ @_ "/>
    <numFmt numFmtId="168" formatCode="0.00\ &quot;m2&quot;"/>
    <numFmt numFmtId="169" formatCode="0\ &quot;m2&quot;"/>
    <numFmt numFmtId="170" formatCode="_ * #,##0.00_)\ [$€-1]_ ;_ * \(#,##0.00\)\ [$€-1]_ ;_ * &quot;-&quot;??_)\ [$€-1]_ ;_ @_ "/>
    <numFmt numFmtId="171" formatCode="#,##0.00\ &quot;€&quot;"/>
    <numFmt numFmtId="172" formatCode="#,##0.00&quot; m²&quot;"/>
    <numFmt numFmtId="173" formatCode="0.0%"/>
  </numFmts>
  <fonts count="66" x14ac:knownFonts="1">
    <font>
      <sz val="11"/>
      <color theme="1"/>
      <name val="Calibri"/>
      <family val="2"/>
      <scheme val="minor"/>
    </font>
    <font>
      <sz val="10"/>
      <name val="Arial Narrow"/>
      <family val="2"/>
    </font>
    <font>
      <sz val="16"/>
      <name val="Century Gothic"/>
      <family val="1"/>
    </font>
    <font>
      <b/>
      <sz val="16"/>
      <name val="Century Gothic"/>
      <family val="1"/>
    </font>
    <font>
      <b/>
      <sz val="12"/>
      <name val="Century Gothic"/>
      <family val="1"/>
    </font>
    <font>
      <sz val="12"/>
      <name val="Century Gothic"/>
      <family val="1"/>
    </font>
    <font>
      <sz val="10"/>
      <name val="Century Gothic"/>
      <family val="1"/>
    </font>
    <font>
      <b/>
      <sz val="11"/>
      <name val="Century Gothic"/>
      <family val="1"/>
    </font>
    <font>
      <b/>
      <sz val="10"/>
      <name val="Century Gothic"/>
      <family val="1"/>
    </font>
    <font>
      <b/>
      <sz val="10"/>
      <name val="Arial Narrow"/>
      <family val="2"/>
    </font>
    <font>
      <b/>
      <i/>
      <sz val="10"/>
      <name val="Arial Narrow"/>
      <family val="2"/>
    </font>
    <font>
      <sz val="9"/>
      <name val="Arial Narrow"/>
      <family val="2"/>
    </font>
    <font>
      <sz val="10"/>
      <color rgb="FF000000"/>
      <name val="Arial Narrow"/>
      <family val="2"/>
    </font>
    <font>
      <b/>
      <sz val="18"/>
      <color rgb="FFFCF305"/>
      <name val="Century Gothic"/>
      <family val="2"/>
    </font>
    <font>
      <sz val="12"/>
      <color indexed="55"/>
      <name val="Century Gothic"/>
      <family val="1"/>
    </font>
    <font>
      <sz val="10"/>
      <color indexed="55"/>
      <name val="Century Gothic"/>
      <family val="2"/>
    </font>
    <font>
      <b/>
      <sz val="12"/>
      <color theme="3" tint="0.39997558519241921"/>
      <name val="Century Gothic"/>
      <family val="1"/>
    </font>
    <font>
      <b/>
      <sz val="14"/>
      <color rgb="FFFF0000"/>
      <name val="Arial Narrow"/>
      <family val="2"/>
    </font>
    <font>
      <b/>
      <sz val="11"/>
      <color theme="3" tint="0.39997558519241921"/>
      <name val="Century Gothic"/>
      <family val="1"/>
    </font>
    <font>
      <sz val="12"/>
      <name val="Arial Black"/>
      <family val="2"/>
    </font>
    <font>
      <i/>
      <sz val="12"/>
      <name val="Century Gothic"/>
      <family val="1"/>
    </font>
    <font>
      <sz val="12"/>
      <name val="Arial Narrow"/>
      <family val="2"/>
    </font>
    <font>
      <b/>
      <sz val="8"/>
      <color indexed="81"/>
      <name val="Tahoma"/>
      <family val="2"/>
    </font>
    <font>
      <sz val="8"/>
      <color indexed="81"/>
      <name val="Tahoma"/>
      <family val="2"/>
    </font>
    <font>
      <u/>
      <sz val="8"/>
      <color indexed="81"/>
      <name val="Tahoma"/>
      <family val="2"/>
    </font>
    <font>
      <b/>
      <sz val="18"/>
      <color rgb="FFFCF305"/>
      <name val="Century Gothic"/>
      <family val="1"/>
    </font>
    <font>
      <b/>
      <sz val="22"/>
      <color rgb="FFFF3B00"/>
      <name val="Century Gothic"/>
      <family val="1"/>
    </font>
    <font>
      <b/>
      <sz val="22"/>
      <color rgb="FF808080"/>
      <name val="Arial"/>
      <family val="2"/>
    </font>
    <font>
      <b/>
      <sz val="22"/>
      <color rgb="FF808080"/>
      <name val="Century Gothic"/>
      <family val="2"/>
    </font>
    <font>
      <sz val="18"/>
      <color rgb="FF808080"/>
      <name val="Century Gothic"/>
      <family val="1"/>
    </font>
    <font>
      <sz val="24"/>
      <color rgb="FF808080"/>
      <name val="Arial"/>
      <family val="2"/>
    </font>
    <font>
      <sz val="12"/>
      <color theme="0"/>
      <name val="Arial Narrow"/>
      <family val="2"/>
    </font>
    <font>
      <b/>
      <sz val="12"/>
      <color rgb="FFFFFF00"/>
      <name val="Arial Narrow"/>
      <family val="2"/>
    </font>
    <font>
      <sz val="11"/>
      <color theme="1"/>
      <name val="Century Gothic"/>
      <family val="1"/>
    </font>
    <font>
      <b/>
      <sz val="12"/>
      <color rgb="FFFF0000"/>
      <name val="Century Gothic"/>
      <family val="1"/>
    </font>
    <font>
      <b/>
      <sz val="12"/>
      <color rgb="FF00B0F0"/>
      <name val="Century Gothic"/>
      <family val="1"/>
    </font>
    <font>
      <sz val="16"/>
      <color theme="1"/>
      <name val="Calibri"/>
      <family val="2"/>
      <scheme val="minor"/>
    </font>
    <font>
      <u/>
      <sz val="16"/>
      <color theme="8" tint="-0.499984740745262"/>
      <name val="Calibri"/>
      <family val="2"/>
      <scheme val="minor"/>
    </font>
    <font>
      <sz val="8"/>
      <name val="Calibri"/>
      <family val="2"/>
      <scheme val="minor"/>
    </font>
    <font>
      <sz val="10"/>
      <color theme="1"/>
      <name val="Calibri"/>
      <family val="2"/>
      <scheme val="minor"/>
    </font>
    <font>
      <sz val="10"/>
      <name val="Century Gothic"/>
      <family val="2"/>
    </font>
    <font>
      <sz val="10"/>
      <color theme="0"/>
      <name val="Century Gothic"/>
      <family val="2"/>
    </font>
    <font>
      <sz val="10"/>
      <color theme="0"/>
      <name val="Calibri"/>
      <family val="2"/>
      <scheme val="minor"/>
    </font>
    <font>
      <sz val="10"/>
      <color theme="0"/>
      <name val="Arial Narrow"/>
      <family val="2"/>
    </font>
    <font>
      <sz val="10"/>
      <color theme="0"/>
      <name val="Century Gothic"/>
      <family val="1"/>
    </font>
    <font>
      <b/>
      <sz val="10"/>
      <color theme="0"/>
      <name val="Century Gothic"/>
      <family val="1"/>
    </font>
    <font>
      <b/>
      <sz val="11"/>
      <color rgb="FFFF0000"/>
      <name val="Calibri"/>
      <family val="2"/>
      <scheme val="minor"/>
    </font>
    <font>
      <sz val="11"/>
      <color theme="1"/>
      <name val="Calibri"/>
      <family val="2"/>
      <scheme val="minor"/>
    </font>
    <font>
      <sz val="9"/>
      <color indexed="81"/>
      <name val="Calibri"/>
      <family val="2"/>
      <scheme val="minor"/>
    </font>
    <font>
      <b/>
      <sz val="10"/>
      <color indexed="81"/>
      <name val="Calibri"/>
      <family val="2"/>
      <scheme val="minor"/>
    </font>
    <font>
      <sz val="10"/>
      <color indexed="81"/>
      <name val="Calibri"/>
      <family val="2"/>
      <scheme val="minor"/>
    </font>
    <font>
      <sz val="10"/>
      <name val="Calibri"/>
      <family val="2"/>
      <scheme val="minor"/>
    </font>
    <font>
      <sz val="9"/>
      <color rgb="FF000000"/>
      <name val="Arial Narrow"/>
      <family val="2"/>
    </font>
    <font>
      <sz val="10"/>
      <name val="Calibri"/>
      <family val="2"/>
    </font>
    <font>
      <sz val="11"/>
      <name val="Calibri"/>
      <family val="2"/>
    </font>
    <font>
      <sz val="11"/>
      <color theme="0"/>
      <name val="Calibri"/>
      <family val="2"/>
    </font>
    <font>
      <b/>
      <sz val="12"/>
      <name val="Arial Narrow"/>
      <family val="2"/>
    </font>
    <font>
      <b/>
      <sz val="12"/>
      <color theme="3" tint="0.39997558519241921"/>
      <name val="Arial Narrow"/>
      <family val="2"/>
    </font>
    <font>
      <b/>
      <sz val="11"/>
      <color theme="3" tint="0.39997558519241921"/>
      <name val="Arial Narrow"/>
      <family val="2"/>
    </font>
    <font>
      <i/>
      <sz val="12"/>
      <name val="Arial Narrow"/>
      <family val="2"/>
    </font>
    <font>
      <sz val="12"/>
      <color theme="1"/>
      <name val="Arial Narrow"/>
      <family val="2"/>
    </font>
    <font>
      <b/>
      <sz val="12"/>
      <color theme="1"/>
      <name val="Arial Narrow"/>
      <family val="2"/>
    </font>
    <font>
      <b/>
      <sz val="12"/>
      <color theme="0"/>
      <name val="Arial Narrow"/>
      <family val="2"/>
    </font>
    <font>
      <i/>
      <sz val="10"/>
      <name val="Calibri"/>
      <family val="2"/>
      <scheme val="minor"/>
    </font>
    <font>
      <b/>
      <sz val="10"/>
      <color theme="1"/>
      <name val="Calibri"/>
      <family val="2"/>
    </font>
    <font>
      <b/>
      <sz val="10"/>
      <color rgb="FFFF0000"/>
      <name val="Calibri"/>
      <family val="2"/>
    </font>
  </fonts>
  <fills count="14">
    <fill>
      <patternFill patternType="none"/>
    </fill>
    <fill>
      <patternFill patternType="gray125"/>
    </fill>
    <fill>
      <patternFill patternType="solid">
        <fgColor theme="9" tint="0.59999389629810485"/>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0" tint="-0.499984740745262"/>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0"/>
        <bgColor indexed="64"/>
      </patternFill>
    </fill>
    <fill>
      <patternFill patternType="solid">
        <fgColor theme="4" tint="0.79998168889431442"/>
        <bgColor theme="4" tint="0.79998168889431442"/>
      </patternFill>
    </fill>
    <fill>
      <patternFill patternType="solid">
        <fgColor rgb="FFFFFFFF"/>
        <bgColor indexed="64"/>
      </patternFill>
    </fill>
  </fills>
  <borders count="62">
    <border>
      <left/>
      <right/>
      <top/>
      <bottom/>
      <diagonal/>
    </border>
    <border>
      <left style="medium">
        <color indexed="64"/>
      </left>
      <right style="medium">
        <color indexed="64"/>
      </right>
      <top style="medium">
        <color indexed="64"/>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top style="medium">
        <color indexed="64"/>
      </top>
      <bottom/>
      <diagonal/>
    </border>
    <border>
      <left/>
      <right style="medium">
        <color indexed="64"/>
      </right>
      <top style="medium">
        <color indexed="64"/>
      </top>
      <bottom style="thin">
        <color auto="1"/>
      </bottom>
      <diagonal/>
    </border>
    <border>
      <left style="medium">
        <color indexed="64"/>
      </left>
      <right/>
      <top style="thin">
        <color auto="1"/>
      </top>
      <bottom/>
      <diagonal/>
    </border>
    <border>
      <left/>
      <right style="medium">
        <color indexed="64"/>
      </right>
      <top/>
      <bottom/>
      <diagonal/>
    </border>
    <border>
      <left style="medium">
        <color auto="1"/>
      </left>
      <right/>
      <top/>
      <bottom/>
      <diagonal/>
    </border>
    <border>
      <left style="medium">
        <color auto="1"/>
      </left>
      <right/>
      <top/>
      <bottom style="medium">
        <color auto="1"/>
      </bottom>
      <diagonal/>
    </border>
    <border>
      <left/>
      <right/>
      <top/>
      <bottom style="medium">
        <color indexed="64"/>
      </bottom>
      <diagonal/>
    </border>
    <border>
      <left/>
      <right style="medium">
        <color indexed="64"/>
      </right>
      <top/>
      <bottom style="medium">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top style="thin">
        <color auto="1"/>
      </top>
      <bottom style="thin">
        <color auto="1"/>
      </bottom>
      <diagonal/>
    </border>
    <border>
      <left style="hair">
        <color auto="1"/>
      </left>
      <right style="thin">
        <color auto="1"/>
      </right>
      <top style="thin">
        <color auto="1"/>
      </top>
      <bottom style="thin">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auto="1"/>
      </left>
      <right/>
      <top/>
      <bottom style="hair">
        <color auto="1"/>
      </bottom>
      <diagonal/>
    </border>
    <border>
      <left/>
      <right style="thin">
        <color auto="1"/>
      </right>
      <top/>
      <bottom style="hair">
        <color auto="1"/>
      </bottom>
      <diagonal/>
    </border>
    <border>
      <left style="medium">
        <color auto="1"/>
      </left>
      <right/>
      <top style="medium">
        <color auto="1"/>
      </top>
      <bottom/>
      <diagonal/>
    </border>
    <border>
      <left style="thin">
        <color auto="1"/>
      </left>
      <right style="medium">
        <color auto="1"/>
      </right>
      <top style="medium">
        <color auto="1"/>
      </top>
      <bottom/>
      <diagonal/>
    </border>
    <border>
      <left style="thin">
        <color auto="1"/>
      </left>
      <right style="medium">
        <color auto="1"/>
      </right>
      <top/>
      <bottom style="thin">
        <color auto="1"/>
      </bottom>
      <diagonal/>
    </border>
    <border>
      <left style="thin">
        <color auto="1"/>
      </left>
      <right style="medium">
        <color auto="1"/>
      </right>
      <top/>
      <bottom/>
      <diagonal/>
    </border>
    <border>
      <left style="thin">
        <color auto="1"/>
      </left>
      <right style="medium">
        <color auto="1"/>
      </right>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double">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
      <left/>
      <right style="thin">
        <color auto="1"/>
      </right>
      <top style="hair">
        <color auto="1"/>
      </top>
      <bottom/>
      <diagonal/>
    </border>
    <border>
      <left style="thin">
        <color auto="1"/>
      </left>
      <right/>
      <top style="hair">
        <color auto="1"/>
      </top>
      <bottom/>
      <diagonal/>
    </border>
    <border>
      <left style="medium">
        <color indexed="64"/>
      </left>
      <right style="thin">
        <color indexed="64"/>
      </right>
      <top style="medium">
        <color indexed="64"/>
      </top>
      <bottom/>
      <diagonal/>
    </border>
    <border>
      <left style="thin">
        <color theme="0"/>
      </left>
      <right style="thin">
        <color theme="0"/>
      </right>
      <top style="medium">
        <color indexed="64"/>
      </top>
      <bottom/>
      <diagonal/>
    </border>
    <border>
      <left style="thin">
        <color auto="1"/>
      </left>
      <right style="thin">
        <color auto="1"/>
      </right>
      <top style="medium">
        <color indexed="64"/>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right style="hair">
        <color auto="1"/>
      </right>
      <top/>
      <bottom/>
      <diagonal/>
    </border>
    <border>
      <left style="thin">
        <color theme="0"/>
      </left>
      <right/>
      <top/>
      <bottom/>
      <diagonal/>
    </border>
    <border>
      <left style="thin">
        <color theme="0"/>
      </left>
      <right/>
      <top style="thin">
        <color auto="1"/>
      </top>
      <bottom style="thin">
        <color auto="1"/>
      </bottom>
      <diagonal/>
    </border>
  </borders>
  <cellStyleXfs count="5">
    <xf numFmtId="0" fontId="0" fillId="0" borderId="0"/>
    <xf numFmtId="0" fontId="1" fillId="0" borderId="0" applyNumberFormat="0" applyFill="0" applyBorder="0" applyAlignment="0"/>
    <xf numFmtId="167"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cellStyleXfs>
  <cellXfs count="557">
    <xf numFmtId="0" fontId="0" fillId="0" borderId="0" xfId="0"/>
    <xf numFmtId="164" fontId="2" fillId="0" borderId="0" xfId="1" applyNumberFormat="1" applyFont="1"/>
    <xf numFmtId="164" fontId="1" fillId="0" borderId="0" xfId="1" applyNumberFormat="1"/>
    <xf numFmtId="0" fontId="1" fillId="0" borderId="0" xfId="1"/>
    <xf numFmtId="164" fontId="3" fillId="2" borderId="1" xfId="1" applyNumberFormat="1" applyFont="1" applyFill="1" applyBorder="1"/>
    <xf numFmtId="0" fontId="1" fillId="0" borderId="0" xfId="1" applyAlignment="1">
      <alignment horizontal="center"/>
    </xf>
    <xf numFmtId="0" fontId="1" fillId="0" borderId="0" xfId="1" applyAlignment="1">
      <alignment vertical="center"/>
    </xf>
    <xf numFmtId="4" fontId="1" fillId="0" borderId="0" xfId="1" applyNumberFormat="1" applyBorder="1" applyAlignment="1">
      <alignment vertical="center"/>
    </xf>
    <xf numFmtId="0" fontId="1" fillId="0" borderId="0" xfId="1" applyBorder="1" applyAlignment="1">
      <alignment vertical="center"/>
    </xf>
    <xf numFmtId="4" fontId="9" fillId="0" borderId="0" xfId="1" applyNumberFormat="1" applyFont="1" applyBorder="1" applyAlignment="1">
      <alignment vertical="center"/>
    </xf>
    <xf numFmtId="0" fontId="9" fillId="0" borderId="0" xfId="1" applyFont="1" applyBorder="1" applyAlignment="1">
      <alignment vertical="center"/>
    </xf>
    <xf numFmtId="0" fontId="9" fillId="0" borderId="0" xfId="1" applyFont="1" applyAlignment="1">
      <alignment vertical="center"/>
    </xf>
    <xf numFmtId="164" fontId="1" fillId="0" borderId="0" xfId="1" applyNumberFormat="1" applyFill="1" applyAlignment="1">
      <alignment vertical="center"/>
    </xf>
    <xf numFmtId="0" fontId="1" fillId="0" borderId="0" xfId="1" applyFill="1" applyAlignment="1">
      <alignment vertical="center"/>
    </xf>
    <xf numFmtId="0" fontId="10" fillId="0" borderId="8" xfId="1" applyFont="1" applyFill="1" applyBorder="1" applyAlignment="1">
      <alignment horizontal="left" vertical="center"/>
    </xf>
    <xf numFmtId="4" fontId="10" fillId="0" borderId="8" xfId="1" applyNumberFormat="1" applyFont="1" applyFill="1" applyBorder="1" applyAlignment="1">
      <alignment horizontal="left" vertical="center"/>
    </xf>
    <xf numFmtId="0" fontId="1" fillId="0" borderId="0" xfId="1" applyFill="1" applyBorder="1" applyAlignment="1">
      <alignment vertical="center"/>
    </xf>
    <xf numFmtId="164" fontId="4" fillId="0" borderId="27" xfId="1" applyNumberFormat="1" applyFont="1" applyBorder="1" applyAlignment="1">
      <alignment horizontal="centerContinuous" vertical="center"/>
    </xf>
    <xf numFmtId="164" fontId="4" fillId="0" borderId="28" xfId="1" applyNumberFormat="1" applyFont="1" applyBorder="1" applyAlignment="1">
      <alignment horizontal="centerContinuous" vertical="center"/>
    </xf>
    <xf numFmtId="164" fontId="4" fillId="0" borderId="29" xfId="1" applyNumberFormat="1" applyFont="1" applyBorder="1" applyAlignment="1">
      <alignment horizontal="centerContinuous" vertical="center"/>
    </xf>
    <xf numFmtId="164" fontId="4" fillId="0" borderId="30" xfId="1" applyNumberFormat="1" applyFont="1" applyBorder="1" applyAlignment="1">
      <alignment horizontal="centerContinuous" vertical="center"/>
    </xf>
    <xf numFmtId="0" fontId="4" fillId="0" borderId="14" xfId="1" applyFont="1" applyBorder="1" applyAlignment="1">
      <alignment horizontal="center" vertical="center"/>
    </xf>
    <xf numFmtId="0" fontId="4" fillId="0" borderId="16" xfId="1" applyFont="1" applyBorder="1" applyAlignment="1">
      <alignment horizontal="center" vertical="center"/>
    </xf>
    <xf numFmtId="4" fontId="4" fillId="0" borderId="16" xfId="1" applyNumberFormat="1" applyFont="1" applyBorder="1" applyAlignment="1">
      <alignment horizontal="center" vertical="center"/>
    </xf>
    <xf numFmtId="4" fontId="4" fillId="0" borderId="0" xfId="1" applyNumberFormat="1" applyFont="1" applyBorder="1" applyAlignment="1">
      <alignment horizontal="center" vertical="center"/>
    </xf>
    <xf numFmtId="0" fontId="4" fillId="0" borderId="0" xfId="1" applyFont="1" applyBorder="1" applyAlignment="1">
      <alignment horizontal="center" vertical="center"/>
    </xf>
    <xf numFmtId="0" fontId="4" fillId="0" borderId="0" xfId="1" applyFont="1" applyAlignment="1">
      <alignment horizontal="center" vertical="center"/>
    </xf>
    <xf numFmtId="4" fontId="5" fillId="0" borderId="32" xfId="1" applyNumberFormat="1" applyFont="1" applyBorder="1" applyAlignment="1">
      <alignment vertical="center"/>
    </xf>
    <xf numFmtId="4" fontId="5" fillId="0" borderId="0" xfId="1" applyNumberFormat="1" applyFont="1" applyBorder="1" applyAlignment="1">
      <alignment vertical="center"/>
    </xf>
    <xf numFmtId="0" fontId="5" fillId="0" borderId="0" xfId="1" applyFont="1" applyBorder="1" applyAlignment="1">
      <alignment vertical="center"/>
    </xf>
    <xf numFmtId="0" fontId="11" fillId="0" borderId="0" xfId="1" applyFont="1" applyAlignment="1">
      <alignment vertical="center"/>
    </xf>
    <xf numFmtId="4" fontId="5" fillId="0" borderId="35" xfId="1" applyNumberFormat="1" applyFont="1" applyBorder="1" applyAlignment="1">
      <alignment vertical="center"/>
    </xf>
    <xf numFmtId="4" fontId="4" fillId="0" borderId="37" xfId="1" applyNumberFormat="1" applyFont="1" applyFill="1" applyBorder="1"/>
    <xf numFmtId="4" fontId="4" fillId="0" borderId="0" xfId="1" applyNumberFormat="1" applyFont="1" applyFill="1" applyBorder="1"/>
    <xf numFmtId="0" fontId="4" fillId="0" borderId="0" xfId="1" applyFont="1" applyFill="1" applyBorder="1"/>
    <xf numFmtId="0" fontId="9" fillId="0" borderId="0" xfId="1" applyFont="1" applyFill="1"/>
    <xf numFmtId="164" fontId="5" fillId="0" borderId="0" xfId="1" applyNumberFormat="1" applyFont="1" applyFill="1" applyBorder="1" applyAlignment="1">
      <alignment vertical="center"/>
    </xf>
    <xf numFmtId="0" fontId="5" fillId="0" borderId="0" xfId="1" applyFont="1" applyFill="1" applyBorder="1" applyAlignment="1">
      <alignment horizontal="right" vertical="center"/>
    </xf>
    <xf numFmtId="0" fontId="5" fillId="0" borderId="0" xfId="1" applyFont="1" applyFill="1" applyBorder="1" applyAlignment="1">
      <alignment horizontal="center" vertical="center"/>
    </xf>
    <xf numFmtId="4" fontId="5" fillId="0" borderId="0" xfId="1" applyNumberFormat="1" applyFont="1" applyFill="1" applyBorder="1" applyAlignment="1">
      <alignment vertical="center"/>
    </xf>
    <xf numFmtId="0" fontId="5" fillId="0" borderId="0" xfId="1" applyFont="1" applyFill="1" applyBorder="1" applyAlignment="1">
      <alignment vertical="center"/>
    </xf>
    <xf numFmtId="164" fontId="4" fillId="2" borderId="3" xfId="1" applyNumberFormat="1" applyFont="1" applyFill="1" applyBorder="1" applyAlignment="1">
      <alignment horizontal="centerContinuous" vertical="center"/>
    </xf>
    <xf numFmtId="0" fontId="4" fillId="2" borderId="3" xfId="1" applyFont="1" applyFill="1" applyBorder="1" applyAlignment="1">
      <alignment horizontal="centerContinuous" vertical="center"/>
    </xf>
    <xf numFmtId="0" fontId="4" fillId="2" borderId="3" xfId="1" applyFont="1" applyFill="1" applyBorder="1" applyAlignment="1">
      <alignment horizontal="center" vertical="center"/>
    </xf>
    <xf numFmtId="4" fontId="4" fillId="2" borderId="3" xfId="1" applyNumberFormat="1" applyFont="1" applyFill="1" applyBorder="1" applyAlignment="1">
      <alignment horizontal="centerContinuous" vertical="center"/>
    </xf>
    <xf numFmtId="170" fontId="4" fillId="2" borderId="4" xfId="1" applyNumberFormat="1" applyFont="1" applyFill="1" applyBorder="1" applyAlignment="1">
      <alignment horizontal="centerContinuous" vertical="center"/>
    </xf>
    <xf numFmtId="164" fontId="5" fillId="0" borderId="0" xfId="1" applyNumberFormat="1" applyFont="1" applyAlignment="1">
      <alignment vertical="center"/>
    </xf>
    <xf numFmtId="0" fontId="5" fillId="0" borderId="0" xfId="1" applyFont="1" applyAlignment="1">
      <alignment vertical="center"/>
    </xf>
    <xf numFmtId="0" fontId="5" fillId="0" borderId="0" xfId="1" applyFont="1" applyAlignment="1">
      <alignment horizontal="center" vertical="center"/>
    </xf>
    <xf numFmtId="4" fontId="5" fillId="0" borderId="0" xfId="1" applyNumberFormat="1" applyFont="1" applyAlignment="1">
      <alignment vertical="center"/>
    </xf>
    <xf numFmtId="0" fontId="9" fillId="0" borderId="0" xfId="1" applyFont="1" applyFill="1" applyAlignment="1">
      <alignment vertical="center"/>
    </xf>
    <xf numFmtId="164" fontId="5" fillId="0" borderId="0" xfId="1" applyNumberFormat="1" applyFont="1" applyBorder="1" applyAlignment="1">
      <alignment vertical="center"/>
    </xf>
    <xf numFmtId="0" fontId="5" fillId="0" borderId="0" xfId="1" applyFont="1" applyBorder="1" applyAlignment="1">
      <alignment horizontal="right" vertical="center"/>
    </xf>
    <xf numFmtId="4" fontId="4" fillId="2" borderId="40" xfId="1" applyNumberFormat="1" applyFont="1" applyFill="1" applyBorder="1" applyAlignment="1">
      <alignment horizontal="right" vertical="center"/>
    </xf>
    <xf numFmtId="170" fontId="4" fillId="2" borderId="41" xfId="1" applyNumberFormat="1" applyFont="1" applyFill="1" applyBorder="1" applyAlignment="1">
      <alignment vertical="center"/>
    </xf>
    <xf numFmtId="0" fontId="5" fillId="0" borderId="0" xfId="1" applyFont="1" applyBorder="1" applyAlignment="1">
      <alignment horizontal="center" vertical="center"/>
    </xf>
    <xf numFmtId="4" fontId="4" fillId="2" borderId="23" xfId="1" applyNumberFormat="1" applyFont="1" applyFill="1" applyBorder="1" applyAlignment="1">
      <alignment horizontal="right" vertical="center"/>
    </xf>
    <xf numFmtId="170" fontId="5" fillId="2" borderId="42" xfId="1" applyNumberFormat="1" applyFont="1" applyFill="1" applyBorder="1" applyAlignment="1">
      <alignment vertical="center"/>
    </xf>
    <xf numFmtId="4" fontId="5" fillId="2" borderId="23" xfId="1" applyNumberFormat="1" applyFont="1" applyFill="1" applyBorder="1" applyAlignment="1">
      <alignment vertical="center"/>
    </xf>
    <xf numFmtId="170" fontId="5" fillId="2" borderId="43" xfId="1" applyNumberFormat="1" applyFont="1" applyFill="1" applyBorder="1" applyAlignment="1">
      <alignment vertical="center"/>
    </xf>
    <xf numFmtId="4" fontId="4" fillId="2" borderId="24" xfId="1" applyNumberFormat="1" applyFont="1" applyFill="1" applyBorder="1" applyAlignment="1">
      <alignment horizontal="right" vertical="center"/>
    </xf>
    <xf numFmtId="170" fontId="4" fillId="2" borderId="44" xfId="1" applyNumberFormat="1" applyFont="1" applyFill="1" applyBorder="1" applyAlignment="1">
      <alignment vertical="center"/>
    </xf>
    <xf numFmtId="4" fontId="1" fillId="0" borderId="0" xfId="1" applyNumberFormat="1"/>
    <xf numFmtId="4" fontId="1" fillId="0" borderId="0" xfId="1" applyNumberFormat="1" applyBorder="1"/>
    <xf numFmtId="0" fontId="1" fillId="0" borderId="0" xfId="1" applyBorder="1"/>
    <xf numFmtId="164" fontId="1" fillId="0" borderId="0" xfId="1" applyNumberFormat="1" applyAlignment="1">
      <alignment vertical="center"/>
    </xf>
    <xf numFmtId="0" fontId="1" fillId="0" borderId="0" xfId="1" applyAlignment="1">
      <alignment horizontal="center" vertical="center"/>
    </xf>
    <xf numFmtId="0" fontId="9" fillId="0" borderId="0" xfId="1" applyFont="1" applyAlignment="1">
      <alignment horizontal="center" vertical="center"/>
    </xf>
    <xf numFmtId="164" fontId="5" fillId="3" borderId="10" xfId="1" applyNumberFormat="1" applyFont="1" applyFill="1" applyBorder="1" applyAlignment="1">
      <alignment vertical="center"/>
    </xf>
    <xf numFmtId="164" fontId="5" fillId="3" borderId="11" xfId="1" applyNumberFormat="1" applyFont="1" applyFill="1" applyBorder="1" applyAlignment="1">
      <alignment vertical="center"/>
    </xf>
    <xf numFmtId="0" fontId="5" fillId="3" borderId="11" xfId="1" applyFont="1" applyFill="1" applyBorder="1" applyAlignment="1">
      <alignment vertical="center"/>
    </xf>
    <xf numFmtId="0" fontId="5" fillId="3" borderId="11" xfId="1" applyFont="1" applyFill="1" applyBorder="1" applyAlignment="1">
      <alignment horizontal="center" vertical="center"/>
    </xf>
    <xf numFmtId="4" fontId="4" fillId="0" borderId="10" xfId="1" applyNumberFormat="1" applyFont="1" applyFill="1" applyBorder="1" applyAlignment="1">
      <alignment horizontal="right" vertical="center"/>
    </xf>
    <xf numFmtId="170" fontId="4" fillId="0" borderId="45" xfId="1" applyNumberFormat="1" applyFont="1" applyFill="1" applyBorder="1" applyAlignment="1">
      <alignment vertical="center"/>
    </xf>
    <xf numFmtId="164" fontId="5" fillId="3" borderId="5" xfId="1" applyNumberFormat="1" applyFont="1" applyFill="1" applyBorder="1" applyAlignment="1">
      <alignment vertical="center"/>
    </xf>
    <xf numFmtId="164" fontId="5" fillId="3" borderId="0" xfId="1" applyNumberFormat="1" applyFont="1" applyFill="1" applyBorder="1" applyAlignment="1">
      <alignment vertical="center"/>
    </xf>
    <xf numFmtId="0" fontId="5" fillId="3" borderId="0" xfId="1" applyFont="1" applyFill="1" applyBorder="1" applyAlignment="1">
      <alignment vertical="center"/>
    </xf>
    <xf numFmtId="0" fontId="5" fillId="3" borderId="0" xfId="1" applyFont="1" applyFill="1" applyBorder="1" applyAlignment="1">
      <alignment horizontal="center" vertical="center"/>
    </xf>
    <xf numFmtId="4" fontId="4" fillId="0" borderId="5" xfId="1" applyNumberFormat="1" applyFont="1" applyFill="1" applyBorder="1" applyAlignment="1">
      <alignment horizontal="right" vertical="center"/>
    </xf>
    <xf numFmtId="170" fontId="4" fillId="0" borderId="46" xfId="1" applyNumberFormat="1" applyFont="1" applyFill="1" applyBorder="1" applyAlignment="1">
      <alignment vertical="center"/>
    </xf>
    <xf numFmtId="164" fontId="5" fillId="3" borderId="7" xfId="1" applyNumberFormat="1" applyFont="1" applyFill="1" applyBorder="1" applyAlignment="1">
      <alignment vertical="center"/>
    </xf>
    <xf numFmtId="164" fontId="5" fillId="3" borderId="8" xfId="1" applyNumberFormat="1" applyFont="1" applyFill="1" applyBorder="1" applyAlignment="1">
      <alignment vertical="center"/>
    </xf>
    <xf numFmtId="0" fontId="5" fillId="3" borderId="8" xfId="1" applyFont="1" applyFill="1" applyBorder="1" applyAlignment="1">
      <alignment vertical="center"/>
    </xf>
    <xf numFmtId="0" fontId="5" fillId="3" borderId="8" xfId="1" applyFont="1" applyFill="1" applyBorder="1" applyAlignment="1">
      <alignment horizontal="center" vertical="center"/>
    </xf>
    <xf numFmtId="164" fontId="5" fillId="0" borderId="5" xfId="1" applyNumberFormat="1" applyFont="1" applyBorder="1" applyAlignment="1">
      <alignment vertical="center"/>
    </xf>
    <xf numFmtId="164" fontId="4" fillId="0" borderId="7" xfId="1" applyNumberFormat="1" applyFont="1" applyBorder="1" applyAlignment="1">
      <alignment vertical="center"/>
    </xf>
    <xf numFmtId="164" fontId="4" fillId="0" borderId="8" xfId="1" applyNumberFormat="1" applyFont="1" applyBorder="1" applyAlignment="1">
      <alignment vertical="center"/>
    </xf>
    <xf numFmtId="0" fontId="4" fillId="0" borderId="8" xfId="1" applyFont="1" applyBorder="1" applyAlignment="1">
      <alignment vertical="center"/>
    </xf>
    <xf numFmtId="0" fontId="4" fillId="0" borderId="8" xfId="1" applyFont="1" applyBorder="1" applyAlignment="1">
      <alignment horizontal="center" vertical="center"/>
    </xf>
    <xf numFmtId="4" fontId="4" fillId="0" borderId="0" xfId="1" applyNumberFormat="1" applyFont="1" applyBorder="1" applyAlignment="1">
      <alignment vertical="center"/>
    </xf>
    <xf numFmtId="0" fontId="4" fillId="0" borderId="0" xfId="1" applyFont="1" applyBorder="1" applyAlignment="1">
      <alignment vertical="center"/>
    </xf>
    <xf numFmtId="170" fontId="1" fillId="0" borderId="0" xfId="1" applyNumberFormat="1"/>
    <xf numFmtId="164" fontId="1" fillId="0" borderId="0" xfId="1" applyNumberFormat="1" applyBorder="1"/>
    <xf numFmtId="164" fontId="5" fillId="3" borderId="13" xfId="1" applyNumberFormat="1" applyFont="1" applyFill="1" applyBorder="1" applyAlignment="1">
      <alignment vertical="center"/>
    </xf>
    <xf numFmtId="164" fontId="5" fillId="3" borderId="14" xfId="1" applyNumberFormat="1" applyFont="1" applyFill="1" applyBorder="1" applyAlignment="1">
      <alignment vertical="center"/>
    </xf>
    <xf numFmtId="0" fontId="5" fillId="3" borderId="14" xfId="1" applyFont="1" applyFill="1" applyBorder="1" applyAlignment="1">
      <alignment vertical="center"/>
    </xf>
    <xf numFmtId="0" fontId="5" fillId="3" borderId="14" xfId="1" applyFont="1" applyFill="1" applyBorder="1" applyAlignment="1">
      <alignment horizontal="center" vertical="center"/>
    </xf>
    <xf numFmtId="4" fontId="4" fillId="6" borderId="40" xfId="1" applyNumberFormat="1" applyFont="1" applyFill="1" applyBorder="1" applyAlignment="1">
      <alignment horizontal="right" vertical="center"/>
    </xf>
    <xf numFmtId="170" fontId="4" fillId="6" borderId="41" xfId="1" applyNumberFormat="1" applyFont="1" applyFill="1" applyBorder="1" applyAlignment="1">
      <alignment vertical="center"/>
    </xf>
    <xf numFmtId="4" fontId="4" fillId="6" borderId="23" xfId="1" applyNumberFormat="1" applyFont="1" applyFill="1" applyBorder="1" applyAlignment="1">
      <alignment horizontal="right" vertical="center"/>
    </xf>
    <xf numFmtId="170" fontId="5" fillId="6" borderId="42" xfId="1" applyNumberFormat="1" applyFont="1" applyFill="1" applyBorder="1" applyAlignment="1">
      <alignment vertical="center"/>
    </xf>
    <xf numFmtId="4" fontId="5" fillId="6" borderId="23" xfId="1" applyNumberFormat="1" applyFont="1" applyFill="1" applyBorder="1" applyAlignment="1">
      <alignment vertical="center"/>
    </xf>
    <xf numFmtId="170" fontId="5" fillId="6" borderId="43" xfId="1" applyNumberFormat="1" applyFont="1" applyFill="1" applyBorder="1" applyAlignment="1">
      <alignment vertical="center"/>
    </xf>
    <xf numFmtId="164" fontId="4" fillId="0" borderId="0" xfId="1" applyNumberFormat="1" applyFont="1" applyBorder="1" applyAlignment="1">
      <alignment vertical="center"/>
    </xf>
    <xf numFmtId="4" fontId="4" fillId="6" borderId="24" xfId="1" applyNumberFormat="1" applyFont="1" applyFill="1" applyBorder="1" applyAlignment="1">
      <alignment horizontal="right" vertical="center"/>
    </xf>
    <xf numFmtId="170" fontId="4" fillId="6" borderId="44" xfId="1" applyNumberFormat="1" applyFont="1" applyFill="1" applyBorder="1" applyAlignment="1">
      <alignment vertical="center"/>
    </xf>
    <xf numFmtId="0" fontId="13" fillId="0" borderId="0" xfId="1" applyFont="1" applyAlignment="1"/>
    <xf numFmtId="0" fontId="14" fillId="0" borderId="0" xfId="1" applyFont="1" applyAlignment="1"/>
    <xf numFmtId="0" fontId="15" fillId="0" borderId="0" xfId="1" applyFont="1" applyAlignment="1"/>
    <xf numFmtId="4" fontId="1" fillId="0" borderId="0" xfId="1" applyNumberFormat="1" applyAlignment="1">
      <alignment vertical="center"/>
    </xf>
    <xf numFmtId="170" fontId="1" fillId="0" borderId="0" xfId="1" applyNumberFormat="1" applyAlignment="1">
      <alignment vertical="center"/>
    </xf>
    <xf numFmtId="164" fontId="4" fillId="0" borderId="13" xfId="1" applyNumberFormat="1" applyFont="1" applyBorder="1" applyAlignment="1">
      <alignment horizontal="centerContinuous" wrapText="1"/>
    </xf>
    <xf numFmtId="164" fontId="4" fillId="0" borderId="14" xfId="1" applyNumberFormat="1" applyFont="1" applyBorder="1" applyAlignment="1">
      <alignment horizontal="centerContinuous" vertical="center" wrapText="1"/>
    </xf>
    <xf numFmtId="3" fontId="9" fillId="0" borderId="0" xfId="1" applyNumberFormat="1" applyFont="1" applyFill="1" applyBorder="1" applyAlignment="1">
      <alignment horizontal="left" vertical="center"/>
    </xf>
    <xf numFmtId="17" fontId="9" fillId="2" borderId="0" xfId="1" applyNumberFormat="1" applyFont="1" applyFill="1" applyBorder="1" applyAlignment="1">
      <alignment vertical="center"/>
    </xf>
    <xf numFmtId="164" fontId="4" fillId="0" borderId="10" xfId="1" applyNumberFormat="1" applyFont="1" applyBorder="1" applyAlignment="1">
      <alignment horizontal="centerContinuous" vertical="center"/>
    </xf>
    <xf numFmtId="164" fontId="4" fillId="0" borderId="11" xfId="1" applyNumberFormat="1" applyFont="1" applyBorder="1" applyAlignment="1">
      <alignment horizontal="centerContinuous" vertical="center"/>
    </xf>
    <xf numFmtId="164" fontId="4" fillId="0" borderId="5" xfId="1" applyNumberFormat="1" applyFont="1" applyBorder="1" applyAlignment="1">
      <alignment vertical="center"/>
    </xf>
    <xf numFmtId="0" fontId="19" fillId="0" borderId="10" xfId="1" applyFont="1" applyBorder="1" applyAlignment="1">
      <alignment horizontal="centerContinuous" vertical="center"/>
    </xf>
    <xf numFmtId="0" fontId="1" fillId="0" borderId="47" xfId="1" applyBorder="1" applyAlignment="1">
      <alignment horizontal="centerContinuous" vertical="center"/>
    </xf>
    <xf numFmtId="0" fontId="1" fillId="0" borderId="12" xfId="1" applyBorder="1" applyAlignment="1">
      <alignment horizontal="centerContinuous" vertical="center"/>
    </xf>
    <xf numFmtId="0" fontId="20" fillId="2" borderId="5" xfId="1" applyFont="1" applyFill="1" applyBorder="1" applyAlignment="1">
      <alignment horizontal="centerContinuous" vertical="center"/>
    </xf>
    <xf numFmtId="0" fontId="20" fillId="2" borderId="0" xfId="1" applyFont="1" applyFill="1" applyBorder="1" applyAlignment="1">
      <alignment horizontal="centerContinuous" vertical="center"/>
    </xf>
    <xf numFmtId="0" fontId="20" fillId="2" borderId="6" xfId="1" applyFont="1" applyFill="1" applyBorder="1" applyAlignment="1">
      <alignment horizontal="centerContinuous" vertical="center"/>
    </xf>
    <xf numFmtId="0" fontId="20" fillId="5" borderId="5" xfId="1" applyFont="1" applyFill="1" applyBorder="1" applyAlignment="1">
      <alignment horizontal="centerContinuous" vertical="center"/>
    </xf>
    <xf numFmtId="0" fontId="20" fillId="5" borderId="0" xfId="1" applyFont="1" applyFill="1" applyBorder="1" applyAlignment="1">
      <alignment horizontal="centerContinuous" vertical="center"/>
    </xf>
    <xf numFmtId="0" fontId="20" fillId="5" borderId="6" xfId="1" applyFont="1" applyFill="1" applyBorder="1" applyAlignment="1">
      <alignment horizontal="centerContinuous" vertical="center"/>
    </xf>
    <xf numFmtId="0" fontId="21" fillId="0" borderId="0" xfId="1" quotePrefix="1" applyFont="1" applyAlignment="1">
      <alignment horizontal="right" vertical="center"/>
    </xf>
    <xf numFmtId="2" fontId="21" fillId="0" borderId="0" xfId="1" applyNumberFormat="1" applyFont="1" applyAlignment="1">
      <alignment horizontal="left" vertical="center"/>
    </xf>
    <xf numFmtId="0" fontId="21" fillId="0" borderId="0" xfId="1" applyFont="1" applyAlignment="1">
      <alignment horizontal="center" vertical="center"/>
    </xf>
    <xf numFmtId="167" fontId="21" fillId="0" borderId="0" xfId="2" applyFont="1" applyAlignment="1">
      <alignment horizontal="right" vertical="center"/>
    </xf>
    <xf numFmtId="164" fontId="19" fillId="0" borderId="0" xfId="1" applyNumberFormat="1" applyFont="1" applyAlignment="1">
      <alignment horizontal="centerContinuous" vertical="center"/>
    </xf>
    <xf numFmtId="164" fontId="21" fillId="0" borderId="0" xfId="1" applyNumberFormat="1" applyFont="1" applyAlignment="1">
      <alignment horizontal="centerContinuous" vertical="center"/>
    </xf>
    <xf numFmtId="0" fontId="5" fillId="0" borderId="0" xfId="1" applyFont="1" applyAlignment="1">
      <alignment horizontal="centerContinuous" vertical="center"/>
    </xf>
    <xf numFmtId="0" fontId="21" fillId="0" borderId="0" xfId="1" applyFont="1" applyAlignment="1">
      <alignment horizontal="centerContinuous" vertical="center"/>
    </xf>
    <xf numFmtId="4" fontId="21" fillId="0" borderId="0" xfId="1" applyNumberFormat="1" applyFont="1" applyAlignment="1">
      <alignment horizontal="centerContinuous" vertical="center"/>
    </xf>
    <xf numFmtId="170" fontId="21" fillId="0" borderId="0" xfId="1" applyNumberFormat="1" applyFont="1" applyAlignment="1">
      <alignment horizontal="centerContinuous" vertical="center"/>
    </xf>
    <xf numFmtId="0" fontId="20" fillId="2" borderId="7" xfId="1" applyFont="1" applyFill="1" applyBorder="1" applyAlignment="1">
      <alignment horizontal="centerContinuous" vertical="center"/>
    </xf>
    <xf numFmtId="0" fontId="20" fillId="2" borderId="8" xfId="1" applyFont="1" applyFill="1" applyBorder="1" applyAlignment="1">
      <alignment horizontal="centerContinuous" vertical="center"/>
    </xf>
    <xf numFmtId="0" fontId="20" fillId="2" borderId="9" xfId="1" applyFont="1" applyFill="1" applyBorder="1" applyAlignment="1">
      <alignment horizontal="centerContinuous" vertical="center"/>
    </xf>
    <xf numFmtId="0" fontId="20" fillId="5" borderId="7" xfId="1" applyFont="1" applyFill="1" applyBorder="1" applyAlignment="1">
      <alignment horizontal="centerContinuous" vertical="center"/>
    </xf>
    <xf numFmtId="0" fontId="20" fillId="5" borderId="8" xfId="1" applyFont="1" applyFill="1" applyBorder="1" applyAlignment="1">
      <alignment horizontal="centerContinuous" vertical="center"/>
    </xf>
    <xf numFmtId="0" fontId="20" fillId="5" borderId="9" xfId="1" applyFont="1" applyFill="1" applyBorder="1" applyAlignment="1">
      <alignment horizontal="centerContinuous" vertical="center"/>
    </xf>
    <xf numFmtId="170" fontId="1" fillId="0" borderId="0" xfId="1" applyNumberFormat="1" applyFill="1" applyAlignment="1">
      <alignment vertical="center"/>
    </xf>
    <xf numFmtId="0" fontId="4" fillId="0" borderId="13" xfId="1" applyFont="1" applyBorder="1" applyAlignment="1">
      <alignment horizontal="center" vertical="center"/>
    </xf>
    <xf numFmtId="0" fontId="5" fillId="3" borderId="11" xfId="1" applyFont="1" applyFill="1" applyBorder="1" applyAlignment="1">
      <alignment vertical="center" wrapText="1"/>
    </xf>
    <xf numFmtId="4" fontId="16" fillId="3" borderId="32" xfId="1" applyNumberFormat="1" applyFont="1" applyFill="1" applyBorder="1" applyAlignment="1">
      <alignment vertical="center"/>
    </xf>
    <xf numFmtId="167" fontId="5" fillId="0" borderId="35" xfId="2" applyFont="1" applyBorder="1" applyAlignment="1">
      <alignment vertical="center"/>
    </xf>
    <xf numFmtId="0" fontId="5" fillId="0" borderId="31" xfId="1" applyNumberFormat="1" applyFont="1" applyBorder="1" applyAlignment="1">
      <alignment horizontal="center" vertical="center"/>
    </xf>
    <xf numFmtId="4" fontId="4" fillId="3" borderId="32" xfId="1" applyNumberFormat="1" applyFont="1" applyFill="1" applyBorder="1" applyAlignment="1">
      <alignment vertical="center"/>
    </xf>
    <xf numFmtId="0" fontId="5" fillId="0" borderId="0" xfId="1" applyNumberFormat="1" applyFont="1" applyBorder="1" applyAlignment="1">
      <alignment horizontal="center" vertical="center"/>
    </xf>
    <xf numFmtId="164" fontId="4" fillId="3" borderId="0" xfId="1" applyNumberFormat="1" applyFont="1" applyFill="1" applyBorder="1" applyAlignment="1">
      <alignment vertical="center"/>
    </xf>
    <xf numFmtId="4" fontId="16" fillId="3" borderId="35" xfId="1" applyNumberFormat="1" applyFont="1" applyFill="1" applyBorder="1" applyAlignment="1">
      <alignment vertical="center"/>
    </xf>
    <xf numFmtId="0" fontId="5" fillId="0" borderId="34" xfId="1" applyNumberFormat="1" applyFont="1" applyBorder="1" applyAlignment="1">
      <alignment horizontal="center" vertical="center"/>
    </xf>
    <xf numFmtId="4" fontId="4" fillId="3" borderId="35" xfId="1" applyNumberFormat="1" applyFont="1" applyFill="1" applyBorder="1" applyAlignment="1">
      <alignment vertical="center"/>
    </xf>
    <xf numFmtId="164" fontId="4" fillId="0" borderId="7" xfId="1" applyNumberFormat="1" applyFont="1" applyFill="1" applyBorder="1"/>
    <xf numFmtId="164" fontId="4" fillId="0" borderId="8" xfId="1" applyNumberFormat="1" applyFont="1" applyFill="1" applyBorder="1"/>
    <xf numFmtId="0" fontId="4" fillId="0" borderId="8" xfId="1" applyFont="1" applyFill="1" applyBorder="1" applyAlignment="1">
      <alignment horizontal="right"/>
    </xf>
    <xf numFmtId="0" fontId="4" fillId="0" borderId="8" xfId="1" applyFont="1" applyFill="1" applyBorder="1" applyAlignment="1">
      <alignment horizontal="center"/>
    </xf>
    <xf numFmtId="4" fontId="4" fillId="0" borderId="8" xfId="1" applyNumberFormat="1" applyFont="1" applyFill="1" applyBorder="1"/>
    <xf numFmtId="4" fontId="16" fillId="3" borderId="37" xfId="1" applyNumberFormat="1" applyFont="1" applyFill="1" applyBorder="1"/>
    <xf numFmtId="167" fontId="5" fillId="0" borderId="37" xfId="2" applyFont="1" applyFill="1" applyBorder="1"/>
    <xf numFmtId="0" fontId="4" fillId="0" borderId="36" xfId="1" applyNumberFormat="1" applyFont="1" applyFill="1" applyBorder="1" applyAlignment="1">
      <alignment horizontal="center"/>
    </xf>
    <xf numFmtId="171" fontId="4" fillId="7" borderId="37" xfId="1" applyNumberFormat="1" applyFont="1" applyFill="1" applyBorder="1"/>
    <xf numFmtId="9" fontId="5" fillId="0" borderId="0" xfId="3" applyFont="1" applyAlignment="1">
      <alignment horizontal="center" vertical="center"/>
    </xf>
    <xf numFmtId="0" fontId="5" fillId="3" borderId="11" xfId="1" quotePrefix="1" applyFont="1" applyFill="1" applyBorder="1" applyAlignment="1">
      <alignment vertical="center" wrapText="1"/>
    </xf>
    <xf numFmtId="170" fontId="5" fillId="0" borderId="0" xfId="1" applyNumberFormat="1" applyFont="1" applyFill="1" applyBorder="1" applyAlignment="1">
      <alignment vertical="center"/>
    </xf>
    <xf numFmtId="164" fontId="5" fillId="2" borderId="2" xfId="1" applyNumberFormat="1" applyFont="1" applyFill="1" applyBorder="1" applyAlignment="1">
      <alignment horizontal="centerContinuous" vertical="center"/>
    </xf>
    <xf numFmtId="170" fontId="5" fillId="0" borderId="0" xfId="1" applyNumberFormat="1" applyFont="1" applyAlignment="1">
      <alignment vertical="center"/>
    </xf>
    <xf numFmtId="0" fontId="25" fillId="0" borderId="0" xfId="1" applyFont="1" applyFill="1" applyAlignment="1"/>
    <xf numFmtId="0" fontId="16" fillId="2" borderId="7" xfId="1" applyFont="1" applyFill="1" applyBorder="1" applyAlignment="1">
      <alignment vertical="center" wrapText="1"/>
    </xf>
    <xf numFmtId="0" fontId="16" fillId="2" borderId="8" xfId="1" applyFont="1" applyFill="1" applyBorder="1" applyAlignment="1">
      <alignment vertical="center" wrapText="1"/>
    </xf>
    <xf numFmtId="0" fontId="16" fillId="2" borderId="9" xfId="1" applyFont="1" applyFill="1" applyBorder="1" applyAlignment="1">
      <alignment vertical="center" wrapText="1"/>
    </xf>
    <xf numFmtId="0" fontId="31" fillId="8" borderId="0" xfId="1" applyFont="1" applyFill="1" applyAlignment="1">
      <alignment horizontal="right" vertical="center"/>
    </xf>
    <xf numFmtId="2" fontId="31" fillId="8" borderId="0" xfId="1" applyNumberFormat="1" applyFont="1" applyFill="1" applyAlignment="1">
      <alignment horizontal="right" vertical="center"/>
    </xf>
    <xf numFmtId="0" fontId="31" fillId="8" borderId="0" xfId="1" applyFont="1" applyFill="1" applyAlignment="1">
      <alignment horizontal="left" vertical="center"/>
    </xf>
    <xf numFmtId="170" fontId="32" fillId="8" borderId="0" xfId="1" applyNumberFormat="1" applyFont="1" applyFill="1" applyAlignment="1">
      <alignment horizontal="right" vertical="center"/>
    </xf>
    <xf numFmtId="0" fontId="32" fillId="8" borderId="0" xfId="1" applyFont="1" applyFill="1" applyAlignment="1">
      <alignment horizontal="left" vertical="center"/>
    </xf>
    <xf numFmtId="170" fontId="4" fillId="0" borderId="16" xfId="1" applyNumberFormat="1" applyFont="1" applyBorder="1" applyAlignment="1">
      <alignment horizontal="center" vertical="center"/>
    </xf>
    <xf numFmtId="0" fontId="5" fillId="3" borderId="45" xfId="1" applyFont="1" applyFill="1" applyBorder="1" applyAlignment="1">
      <alignment horizontal="center" vertical="center"/>
    </xf>
    <xf numFmtId="4" fontId="5" fillId="0" borderId="45" xfId="1" applyNumberFormat="1" applyFont="1" applyBorder="1" applyAlignment="1">
      <alignment vertical="center"/>
    </xf>
    <xf numFmtId="170" fontId="5" fillId="0" borderId="12" xfId="1" applyNumberFormat="1" applyFont="1" applyBorder="1" applyAlignment="1">
      <alignment vertical="center"/>
    </xf>
    <xf numFmtId="164" fontId="4" fillId="3" borderId="7" xfId="1" applyNumberFormat="1" applyFont="1" applyFill="1" applyBorder="1" applyAlignment="1">
      <alignment vertical="center"/>
    </xf>
    <xf numFmtId="164" fontId="4" fillId="3" borderId="8" xfId="1" applyNumberFormat="1" applyFont="1" applyFill="1" applyBorder="1" applyAlignment="1">
      <alignment vertical="center"/>
    </xf>
    <xf numFmtId="0" fontId="4" fillId="3" borderId="8" xfId="1" applyFont="1" applyFill="1" applyBorder="1" applyAlignment="1">
      <alignment vertical="center" wrapText="1"/>
    </xf>
    <xf numFmtId="0" fontId="5" fillId="3" borderId="48" xfId="1" applyFont="1" applyFill="1" applyBorder="1" applyAlignment="1">
      <alignment horizontal="center" vertical="center"/>
    </xf>
    <xf numFmtId="4" fontId="5" fillId="0" borderId="48" xfId="1" applyNumberFormat="1" applyFont="1" applyBorder="1" applyAlignment="1">
      <alignment vertical="center"/>
    </xf>
    <xf numFmtId="170" fontId="5" fillId="0" borderId="9" xfId="1" applyNumberFormat="1" applyFont="1" applyBorder="1" applyAlignment="1">
      <alignment vertical="center"/>
    </xf>
    <xf numFmtId="0" fontId="5" fillId="3" borderId="0" xfId="1" applyFont="1" applyFill="1" applyBorder="1" applyAlignment="1">
      <alignment vertical="center" wrapText="1"/>
    </xf>
    <xf numFmtId="0" fontId="5" fillId="3" borderId="46" xfId="1" applyFont="1" applyFill="1" applyBorder="1" applyAlignment="1">
      <alignment horizontal="center" vertical="center"/>
    </xf>
    <xf numFmtId="4" fontId="5" fillId="0" borderId="46" xfId="1" applyNumberFormat="1" applyFont="1" applyBorder="1" applyAlignment="1">
      <alignment vertical="center"/>
    </xf>
    <xf numFmtId="170" fontId="5" fillId="0" borderId="6" xfId="1" applyNumberFormat="1" applyFont="1" applyBorder="1" applyAlignment="1">
      <alignment vertical="center"/>
    </xf>
    <xf numFmtId="0" fontId="33" fillId="0" borderId="0" xfId="1" applyFont="1" applyAlignment="1">
      <alignment vertical="top" wrapText="1"/>
    </xf>
    <xf numFmtId="0" fontId="5" fillId="3" borderId="8" xfId="1" applyFont="1" applyFill="1" applyBorder="1" applyAlignment="1">
      <alignment vertical="center" wrapText="1"/>
    </xf>
    <xf numFmtId="170" fontId="4" fillId="0" borderId="9" xfId="1" applyNumberFormat="1" applyFont="1" applyFill="1" applyBorder="1"/>
    <xf numFmtId="0" fontId="5" fillId="3" borderId="10" xfId="1" applyFont="1" applyFill="1" applyBorder="1" applyAlignment="1">
      <alignment horizontal="center" vertical="center"/>
    </xf>
    <xf numFmtId="4" fontId="5" fillId="0" borderId="12" xfId="1" applyNumberFormat="1" applyFont="1" applyBorder="1" applyAlignment="1">
      <alignment vertical="center"/>
    </xf>
    <xf numFmtId="167" fontId="5" fillId="0" borderId="32" xfId="2" applyFont="1" applyBorder="1" applyAlignment="1">
      <alignment vertical="center"/>
    </xf>
    <xf numFmtId="4" fontId="5" fillId="0" borderId="49" xfId="1" applyNumberFormat="1" applyFont="1" applyBorder="1" applyAlignment="1">
      <alignment vertical="center"/>
    </xf>
    <xf numFmtId="0" fontId="5" fillId="3" borderId="7" xfId="1" applyFont="1" applyFill="1" applyBorder="1" applyAlignment="1">
      <alignment horizontal="center" vertical="center"/>
    </xf>
    <xf numFmtId="4" fontId="5" fillId="0" borderId="9" xfId="1" applyNumberFormat="1" applyFont="1" applyBorder="1" applyAlignment="1">
      <alignment vertical="center"/>
    </xf>
    <xf numFmtId="0" fontId="5" fillId="3" borderId="5" xfId="1" applyFont="1" applyFill="1" applyBorder="1" applyAlignment="1">
      <alignment horizontal="center" vertical="center"/>
    </xf>
    <xf numFmtId="4" fontId="5" fillId="0" borderId="6" xfId="1" applyNumberFormat="1" applyFont="1" applyBorder="1" applyAlignment="1">
      <alignment vertical="center"/>
    </xf>
    <xf numFmtId="4" fontId="34" fillId="3" borderId="35" xfId="1" applyNumberFormat="1" applyFont="1" applyFill="1" applyBorder="1" applyAlignment="1">
      <alignment vertical="center"/>
    </xf>
    <xf numFmtId="4" fontId="35" fillId="3" borderId="35" xfId="1" applyNumberFormat="1" applyFont="1" applyFill="1" applyBorder="1" applyAlignment="1">
      <alignment vertical="center"/>
    </xf>
    <xf numFmtId="0" fontId="4" fillId="0" borderId="34" xfId="1" applyNumberFormat="1" applyFont="1" applyFill="1" applyBorder="1" applyAlignment="1">
      <alignment horizontal="center"/>
    </xf>
    <xf numFmtId="0" fontId="4" fillId="0" borderId="0" xfId="1" applyNumberFormat="1" applyFont="1" applyFill="1" applyBorder="1" applyAlignment="1">
      <alignment horizontal="center"/>
    </xf>
    <xf numFmtId="0" fontId="5" fillId="0" borderId="36" xfId="1" applyNumberFormat="1" applyFont="1" applyBorder="1" applyAlignment="1">
      <alignment horizontal="center" vertical="center"/>
    </xf>
    <xf numFmtId="2" fontId="5" fillId="3" borderId="0" xfId="1" applyNumberFormat="1" applyFont="1" applyFill="1" applyBorder="1" applyAlignment="1">
      <alignment horizontal="center" vertical="center"/>
    </xf>
    <xf numFmtId="164" fontId="5" fillId="3" borderId="5" xfId="1" applyNumberFormat="1" applyFont="1" applyFill="1" applyBorder="1" applyAlignment="1">
      <alignment vertical="top"/>
    </xf>
    <xf numFmtId="164" fontId="5" fillId="3" borderId="0" xfId="1" applyNumberFormat="1" applyFont="1" applyFill="1" applyBorder="1" applyAlignment="1">
      <alignment vertical="top"/>
    </xf>
    <xf numFmtId="164" fontId="5" fillId="3" borderId="7" xfId="1" applyNumberFormat="1" applyFont="1" applyFill="1" applyBorder="1" applyAlignment="1">
      <alignment vertical="top"/>
    </xf>
    <xf numFmtId="164" fontId="5" fillId="3" borderId="8" xfId="1" applyNumberFormat="1" applyFont="1" applyFill="1" applyBorder="1" applyAlignment="1">
      <alignment vertical="top"/>
    </xf>
    <xf numFmtId="0" fontId="5" fillId="3" borderId="12" xfId="1" applyFont="1" applyFill="1" applyBorder="1" applyAlignment="1">
      <alignment horizontal="center" vertical="center"/>
    </xf>
    <xf numFmtId="0" fontId="4" fillId="3" borderId="48" xfId="1" applyFont="1" applyFill="1" applyBorder="1" applyAlignment="1">
      <alignment horizontal="center" vertical="center"/>
    </xf>
    <xf numFmtId="0" fontId="4" fillId="3" borderId="9" xfId="1" applyFont="1" applyFill="1" applyBorder="1" applyAlignment="1">
      <alignment horizontal="center" vertical="center"/>
    </xf>
    <xf numFmtId="0" fontId="5" fillId="3" borderId="9" xfId="1" applyFont="1" applyFill="1" applyBorder="1" applyAlignment="1">
      <alignment horizontal="center" vertical="center"/>
    </xf>
    <xf numFmtId="167" fontId="5" fillId="0" borderId="49" xfId="2" applyFont="1" applyBorder="1" applyAlignment="1">
      <alignment vertical="center"/>
    </xf>
    <xf numFmtId="0" fontId="5" fillId="0" borderId="39" xfId="1" applyNumberFormat="1" applyFont="1" applyBorder="1" applyAlignment="1">
      <alignment horizontal="center" vertical="center"/>
    </xf>
    <xf numFmtId="4" fontId="4" fillId="3" borderId="49" xfId="1" applyNumberFormat="1" applyFont="1" applyFill="1" applyBorder="1" applyAlignment="1">
      <alignment vertical="center"/>
    </xf>
    <xf numFmtId="0" fontId="4" fillId="3" borderId="7" xfId="1" applyFont="1" applyFill="1" applyBorder="1" applyAlignment="1">
      <alignment horizontal="center" vertical="center"/>
    </xf>
    <xf numFmtId="2" fontId="4" fillId="3" borderId="48" xfId="1" applyNumberFormat="1" applyFont="1" applyFill="1" applyBorder="1" applyAlignment="1">
      <alignment horizontal="center" vertical="center"/>
    </xf>
    <xf numFmtId="2" fontId="5" fillId="3" borderId="46" xfId="1" applyNumberFormat="1" applyFont="1" applyFill="1" applyBorder="1" applyAlignment="1">
      <alignment horizontal="center" vertical="center"/>
    </xf>
    <xf numFmtId="2" fontId="5" fillId="3" borderId="48" xfId="1" applyNumberFormat="1" applyFont="1" applyFill="1" applyBorder="1" applyAlignment="1">
      <alignment horizontal="center" vertical="center"/>
    </xf>
    <xf numFmtId="4" fontId="16" fillId="3" borderId="50" xfId="1" applyNumberFormat="1" applyFont="1" applyFill="1" applyBorder="1"/>
    <xf numFmtId="167" fontId="5" fillId="0" borderId="50" xfId="2" applyFont="1" applyFill="1" applyBorder="1"/>
    <xf numFmtId="0" fontId="5" fillId="0" borderId="51" xfId="1" applyNumberFormat="1" applyFont="1" applyBorder="1" applyAlignment="1">
      <alignment horizontal="center" vertical="center"/>
    </xf>
    <xf numFmtId="4" fontId="4" fillId="0" borderId="50" xfId="1" applyNumberFormat="1" applyFont="1" applyFill="1" applyBorder="1"/>
    <xf numFmtId="170" fontId="5" fillId="0" borderId="45" xfId="1" applyNumberFormat="1" applyFont="1" applyBorder="1" applyAlignment="1">
      <alignment vertical="center"/>
    </xf>
    <xf numFmtId="170" fontId="5" fillId="0" borderId="48" xfId="1" applyNumberFormat="1" applyFont="1" applyBorder="1" applyAlignment="1">
      <alignment vertical="center"/>
    </xf>
    <xf numFmtId="170" fontId="5" fillId="0" borderId="46" xfId="1" applyNumberFormat="1" applyFont="1" applyBorder="1" applyAlignment="1">
      <alignment vertical="center"/>
    </xf>
    <xf numFmtId="0" fontId="7" fillId="3" borderId="8" xfId="1" applyFont="1" applyFill="1" applyBorder="1" applyAlignment="1">
      <alignment vertical="center" wrapText="1"/>
    </xf>
    <xf numFmtId="0" fontId="4" fillId="0" borderId="33" xfId="1" applyNumberFormat="1" applyFont="1" applyFill="1" applyBorder="1" applyAlignment="1">
      <alignment horizontal="center" vertical="center"/>
    </xf>
    <xf numFmtId="0" fontId="9" fillId="0" borderId="0" xfId="1" applyFont="1" applyFill="1" applyBorder="1" applyAlignment="1">
      <alignment vertical="center"/>
    </xf>
    <xf numFmtId="0" fontId="4" fillId="0" borderId="0" xfId="1" applyNumberFormat="1" applyFont="1" applyFill="1" applyBorder="1" applyAlignment="1">
      <alignment horizontal="center" vertical="center"/>
    </xf>
    <xf numFmtId="0" fontId="4" fillId="0" borderId="38" xfId="1" applyNumberFormat="1" applyFont="1" applyFill="1" applyBorder="1" applyAlignment="1">
      <alignment horizontal="center" vertical="center"/>
    </xf>
    <xf numFmtId="0" fontId="4" fillId="0" borderId="52" xfId="1" applyNumberFormat="1" applyFont="1" applyFill="1" applyBorder="1" applyAlignment="1">
      <alignment horizontal="center" vertical="center"/>
    </xf>
    <xf numFmtId="0" fontId="4" fillId="0" borderId="5" xfId="1" applyNumberFormat="1" applyFont="1" applyBorder="1" applyAlignment="1">
      <alignment horizontal="center" vertical="center"/>
    </xf>
    <xf numFmtId="0" fontId="4" fillId="0" borderId="0" xfId="1" applyNumberFormat="1" applyFont="1" applyBorder="1" applyAlignment="1">
      <alignment horizontal="center" vertical="center"/>
    </xf>
    <xf numFmtId="0" fontId="5" fillId="0" borderId="5" xfId="1" applyNumberFormat="1" applyFont="1" applyBorder="1" applyAlignment="1">
      <alignment horizontal="center" vertical="center"/>
    </xf>
    <xf numFmtId="0" fontId="0" fillId="7" borderId="0" xfId="0" applyFill="1" applyAlignment="1">
      <alignment horizontal="center" vertical="center"/>
    </xf>
    <xf numFmtId="0" fontId="36" fillId="0" borderId="8" xfId="0" applyFont="1" applyBorder="1" applyAlignment="1">
      <alignment wrapText="1"/>
    </xf>
    <xf numFmtId="164" fontId="1" fillId="0" borderId="0" xfId="1" applyNumberFormat="1" applyAlignment="1">
      <alignment horizontal="left"/>
    </xf>
    <xf numFmtId="0" fontId="10" fillId="0" borderId="0" xfId="1" applyFont="1" applyFill="1" applyBorder="1" applyAlignment="1">
      <alignment horizontal="left" vertical="center"/>
    </xf>
    <xf numFmtId="4" fontId="10" fillId="0" borderId="0" xfId="1" applyNumberFormat="1" applyFont="1" applyFill="1" applyBorder="1" applyAlignment="1">
      <alignment horizontal="left" vertical="center"/>
    </xf>
    <xf numFmtId="0" fontId="10" fillId="0" borderId="0" xfId="1" applyFont="1" applyFill="1" applyBorder="1" applyAlignment="1">
      <alignment horizontal="right" vertical="center"/>
    </xf>
    <xf numFmtId="164" fontId="1" fillId="0" borderId="0" xfId="1" applyNumberFormat="1" applyFont="1" applyAlignment="1">
      <alignment horizontal="left"/>
    </xf>
    <xf numFmtId="0" fontId="1" fillId="0" borderId="0" xfId="1" applyFont="1"/>
    <xf numFmtId="0" fontId="1" fillId="0" borderId="0" xfId="1" applyFont="1" applyAlignment="1">
      <alignment horizontal="center"/>
    </xf>
    <xf numFmtId="4" fontId="1" fillId="0" borderId="0" xfId="1" applyNumberFormat="1" applyFont="1"/>
    <xf numFmtId="4" fontId="1" fillId="0" borderId="0" xfId="1" applyNumberFormat="1" applyFont="1" applyBorder="1"/>
    <xf numFmtId="0" fontId="1" fillId="0" borderId="0" xfId="1" applyFont="1" applyBorder="1"/>
    <xf numFmtId="0" fontId="1" fillId="0" borderId="0" xfId="1" applyFont="1" applyAlignment="1">
      <alignment vertical="center"/>
    </xf>
    <xf numFmtId="164" fontId="9" fillId="0" borderId="17" xfId="1" applyNumberFormat="1" applyFont="1" applyBorder="1" applyAlignment="1">
      <alignment horizontal="left" wrapText="1"/>
    </xf>
    <xf numFmtId="0" fontId="1" fillId="2" borderId="19" xfId="1" applyFont="1" applyFill="1" applyBorder="1" applyAlignment="1">
      <alignment vertical="center" wrapText="1"/>
    </xf>
    <xf numFmtId="164" fontId="9" fillId="0" borderId="21" xfId="1" applyNumberFormat="1" applyFont="1" applyBorder="1" applyAlignment="1">
      <alignment horizontal="left" vertical="center"/>
    </xf>
    <xf numFmtId="0" fontId="1" fillId="2" borderId="11" xfId="1" applyFont="1" applyFill="1" applyBorder="1" applyAlignment="1">
      <alignment vertical="center"/>
    </xf>
    <xf numFmtId="164" fontId="9" fillId="0" borderId="23" xfId="1" applyNumberFormat="1" applyFont="1" applyBorder="1" applyAlignment="1">
      <alignment horizontal="left" vertical="center"/>
    </xf>
    <xf numFmtId="0" fontId="1" fillId="2" borderId="0" xfId="1" applyFont="1" applyFill="1" applyBorder="1" applyAlignment="1">
      <alignment vertical="center" wrapText="1"/>
    </xf>
    <xf numFmtId="0" fontId="9" fillId="0" borderId="23" xfId="1" applyFont="1" applyBorder="1" applyAlignment="1">
      <alignment horizontal="center" vertical="center"/>
    </xf>
    <xf numFmtId="0" fontId="9" fillId="0" borderId="0" xfId="1" applyFont="1" applyBorder="1" applyAlignment="1">
      <alignment horizontal="center" vertical="center"/>
    </xf>
    <xf numFmtId="164" fontId="9" fillId="0" borderId="24" xfId="1" applyNumberFormat="1" applyFont="1" applyBorder="1" applyAlignment="1">
      <alignment horizontal="left" vertical="center"/>
    </xf>
    <xf numFmtId="0" fontId="1" fillId="2" borderId="25" xfId="1" applyFont="1" applyFill="1" applyBorder="1" applyAlignment="1">
      <alignment vertical="center"/>
    </xf>
    <xf numFmtId="0" fontId="9" fillId="0" borderId="24" xfId="1" applyFont="1" applyBorder="1" applyAlignment="1">
      <alignment horizontal="center" vertical="center"/>
    </xf>
    <xf numFmtId="0" fontId="9" fillId="0" borderId="25" xfId="1" applyFont="1" applyBorder="1" applyAlignment="1">
      <alignment horizontal="center" vertical="center"/>
    </xf>
    <xf numFmtId="164" fontId="1" fillId="0" borderId="0" xfId="1" applyNumberFormat="1" applyFont="1" applyAlignment="1">
      <alignment horizontal="left" vertical="center"/>
    </xf>
    <xf numFmtId="0" fontId="1" fillId="0" borderId="0" xfId="1" applyFont="1" applyAlignment="1">
      <alignment horizontal="center" vertical="center"/>
    </xf>
    <xf numFmtId="4" fontId="1" fillId="0" borderId="0" xfId="1" applyNumberFormat="1" applyFont="1" applyAlignment="1">
      <alignment vertical="center"/>
    </xf>
    <xf numFmtId="0" fontId="9" fillId="5" borderId="0" xfId="1" applyFont="1" applyFill="1" applyAlignment="1">
      <alignment horizontal="center" vertical="center"/>
    </xf>
    <xf numFmtId="0" fontId="1" fillId="0" borderId="0" xfId="1" applyFont="1" applyFill="1" applyAlignment="1">
      <alignment vertical="center"/>
    </xf>
    <xf numFmtId="164" fontId="1" fillId="0" borderId="0" xfId="1" applyNumberFormat="1" applyFont="1" applyFill="1" applyAlignment="1">
      <alignment horizontal="left" vertical="center"/>
    </xf>
    <xf numFmtId="0" fontId="8" fillId="0" borderId="0" xfId="1" applyFont="1" applyAlignment="1">
      <alignment horizontal="center" vertical="center"/>
    </xf>
    <xf numFmtId="0" fontId="39" fillId="0" borderId="0" xfId="0" applyFont="1"/>
    <xf numFmtId="0" fontId="1" fillId="0" borderId="0" xfId="1" applyFont="1" applyFill="1" applyBorder="1" applyAlignment="1">
      <alignment vertical="center"/>
    </xf>
    <xf numFmtId="164" fontId="8" fillId="9" borderId="53" xfId="1" applyNumberFormat="1" applyFont="1" applyFill="1" applyBorder="1" applyAlignment="1">
      <alignment horizontal="left" vertical="center"/>
    </xf>
    <xf numFmtId="0" fontId="8" fillId="9" borderId="54" xfId="1" applyFont="1" applyFill="1" applyBorder="1" applyAlignment="1">
      <alignment horizontal="center" vertical="center"/>
    </xf>
    <xf numFmtId="0" fontId="8" fillId="9" borderId="55" xfId="1" applyFont="1" applyFill="1" applyBorder="1" applyAlignment="1">
      <alignment horizontal="center" vertical="center"/>
    </xf>
    <xf numFmtId="4" fontId="8" fillId="9" borderId="55" xfId="1" applyNumberFormat="1" applyFont="1" applyFill="1" applyBorder="1" applyAlignment="1">
      <alignment horizontal="center" vertical="center"/>
    </xf>
    <xf numFmtId="4" fontId="8" fillId="9" borderId="41" xfId="1" applyNumberFormat="1" applyFont="1" applyFill="1" applyBorder="1" applyAlignment="1">
      <alignment horizontal="center" vertical="center"/>
    </xf>
    <xf numFmtId="0" fontId="39" fillId="0" borderId="19" xfId="0" applyFont="1" applyBorder="1"/>
    <xf numFmtId="49" fontId="8" fillId="3" borderId="9" xfId="1" applyNumberFormat="1" applyFont="1" applyFill="1" applyBorder="1" applyAlignment="1">
      <alignment horizontal="center" vertical="center"/>
    </xf>
    <xf numFmtId="0" fontId="8" fillId="3" borderId="48" xfId="1" applyFont="1" applyFill="1" applyBorder="1" applyAlignment="1">
      <alignment horizontal="center" vertical="center" wrapText="1"/>
    </xf>
    <xf numFmtId="0" fontId="6" fillId="3" borderId="48" xfId="1" applyFont="1" applyFill="1" applyBorder="1" applyAlignment="1">
      <alignment horizontal="center" vertical="center"/>
    </xf>
    <xf numFmtId="4" fontId="6" fillId="10" borderId="48" xfId="1" applyNumberFormat="1" applyFont="1" applyFill="1" applyBorder="1" applyAlignment="1">
      <alignment horizontal="center" vertical="center"/>
    </xf>
    <xf numFmtId="4" fontId="6" fillId="10" borderId="7" xfId="1" applyNumberFormat="1" applyFont="1" applyFill="1" applyBorder="1" applyAlignment="1">
      <alignment horizontal="center" vertical="center"/>
    </xf>
    <xf numFmtId="4" fontId="6" fillId="0" borderId="0" xfId="1" applyNumberFormat="1" applyFont="1" applyFill="1" applyBorder="1" applyAlignment="1">
      <alignment vertical="center"/>
    </xf>
    <xf numFmtId="164" fontId="8" fillId="2" borderId="2" xfId="1" applyNumberFormat="1" applyFont="1" applyFill="1" applyBorder="1" applyAlignment="1">
      <alignment horizontal="left" vertical="center"/>
    </xf>
    <xf numFmtId="0" fontId="8" fillId="2" borderId="3" xfId="1" applyFont="1" applyFill="1" applyBorder="1" applyAlignment="1">
      <alignment horizontal="centerContinuous" vertical="center"/>
    </xf>
    <xf numFmtId="0" fontId="8" fillId="2" borderId="3" xfId="1" applyFont="1" applyFill="1" applyBorder="1" applyAlignment="1">
      <alignment horizontal="center" vertical="center"/>
    </xf>
    <xf numFmtId="4" fontId="8" fillId="2" borderId="3" xfId="1" applyNumberFormat="1" applyFont="1" applyFill="1" applyBorder="1" applyAlignment="1">
      <alignment horizontal="centerContinuous" vertical="center"/>
    </xf>
    <xf numFmtId="170" fontId="8" fillId="2" borderId="4" xfId="1" applyNumberFormat="1" applyFont="1" applyFill="1" applyBorder="1" applyAlignment="1">
      <alignment horizontal="centerContinuous" vertical="center"/>
    </xf>
    <xf numFmtId="0" fontId="9" fillId="0" borderId="0" xfId="1" applyFont="1"/>
    <xf numFmtId="4" fontId="1" fillId="0" borderId="56" xfId="1" applyNumberFormat="1" applyFont="1" applyBorder="1"/>
    <xf numFmtId="4" fontId="1" fillId="0" borderId="57" xfId="1" applyNumberFormat="1" applyFont="1" applyBorder="1"/>
    <xf numFmtId="4" fontId="9" fillId="0" borderId="58" xfId="1" applyNumberFormat="1" applyFont="1" applyBorder="1"/>
    <xf numFmtId="4" fontId="1" fillId="0" borderId="0" xfId="1" applyNumberFormat="1" applyFont="1" applyBorder="1" applyAlignment="1">
      <alignment vertical="center"/>
    </xf>
    <xf numFmtId="0" fontId="1" fillId="0" borderId="0" xfId="1" applyFont="1" applyBorder="1" applyAlignment="1">
      <alignment vertical="center"/>
    </xf>
    <xf numFmtId="4" fontId="1" fillId="0" borderId="0" xfId="1" applyNumberFormat="1" applyFont="1" applyFill="1" applyBorder="1" applyAlignment="1">
      <alignment vertical="center"/>
    </xf>
    <xf numFmtId="4" fontId="8" fillId="0" borderId="0" xfId="1" applyNumberFormat="1" applyFont="1" applyBorder="1" applyAlignment="1">
      <alignment horizontal="center" vertical="center"/>
    </xf>
    <xf numFmtId="0" fontId="8" fillId="0" borderId="0" xfId="1" applyFont="1" applyBorder="1" applyAlignment="1">
      <alignment horizontal="center" vertical="center"/>
    </xf>
    <xf numFmtId="0" fontId="6" fillId="0" borderId="0" xfId="1" applyFont="1" applyFill="1" applyBorder="1" applyAlignment="1">
      <alignment vertical="center"/>
    </xf>
    <xf numFmtId="4" fontId="6" fillId="0" borderId="0" xfId="1" applyNumberFormat="1" applyFont="1" applyBorder="1" applyAlignment="1">
      <alignment vertical="center"/>
    </xf>
    <xf numFmtId="0" fontId="6" fillId="0" borderId="0" xfId="1" applyFont="1" applyBorder="1" applyAlignment="1">
      <alignment vertical="center"/>
    </xf>
    <xf numFmtId="4" fontId="8" fillId="0" borderId="0" xfId="1" applyNumberFormat="1" applyFont="1" applyBorder="1" applyAlignment="1">
      <alignment vertical="center"/>
    </xf>
    <xf numFmtId="0" fontId="8" fillId="0" borderId="0" xfId="1" applyFont="1" applyBorder="1" applyAlignment="1">
      <alignment vertical="center"/>
    </xf>
    <xf numFmtId="164" fontId="41" fillId="11" borderId="11" xfId="1" applyNumberFormat="1" applyFont="1" applyFill="1" applyBorder="1" applyAlignment="1">
      <alignment horizontal="left" vertical="center"/>
    </xf>
    <xf numFmtId="0" fontId="6" fillId="0" borderId="11" xfId="1" applyFont="1" applyFill="1" applyBorder="1" applyAlignment="1">
      <alignment horizontal="right" vertical="center"/>
    </xf>
    <xf numFmtId="0" fontId="6" fillId="0" borderId="11" xfId="1" applyFont="1" applyFill="1" applyBorder="1" applyAlignment="1">
      <alignment horizontal="center" vertical="center"/>
    </xf>
    <xf numFmtId="4" fontId="6" fillId="0" borderId="11" xfId="1" applyNumberFormat="1" applyFont="1" applyFill="1" applyBorder="1" applyAlignment="1">
      <alignment vertical="center"/>
    </xf>
    <xf numFmtId="0" fontId="42" fillId="0" borderId="11" xfId="0" applyFont="1" applyBorder="1"/>
    <xf numFmtId="0" fontId="39" fillId="0" borderId="11" xfId="0" applyFont="1" applyBorder="1"/>
    <xf numFmtId="164" fontId="41" fillId="0" borderId="11" xfId="1" applyNumberFormat="1" applyFont="1" applyFill="1" applyBorder="1" applyAlignment="1">
      <alignment horizontal="left" vertical="center"/>
    </xf>
    <xf numFmtId="4" fontId="44" fillId="0" borderId="0" xfId="1" applyNumberFormat="1" applyFont="1" applyBorder="1" applyAlignment="1">
      <alignment vertical="center"/>
    </xf>
    <xf numFmtId="0" fontId="44" fillId="0" borderId="0" xfId="1" applyFont="1" applyBorder="1" applyAlignment="1">
      <alignment vertical="center"/>
    </xf>
    <xf numFmtId="4" fontId="43" fillId="0" borderId="0" xfId="1" applyNumberFormat="1" applyFont="1" applyBorder="1"/>
    <xf numFmtId="0" fontId="43" fillId="0" borderId="0" xfId="1" applyFont="1" applyBorder="1"/>
    <xf numFmtId="164" fontId="45" fillId="0" borderId="0" xfId="1" applyNumberFormat="1" applyFont="1" applyFill="1" applyBorder="1" applyAlignment="1">
      <alignment horizontal="left" vertical="center"/>
    </xf>
    <xf numFmtId="0" fontId="45" fillId="0" borderId="0" xfId="1" applyFont="1" applyFill="1" applyBorder="1" applyAlignment="1">
      <alignment horizontal="centerContinuous" vertical="center"/>
    </xf>
    <xf numFmtId="0" fontId="45" fillId="0" borderId="0" xfId="1" applyFont="1" applyFill="1" applyBorder="1" applyAlignment="1">
      <alignment horizontal="center" vertical="center"/>
    </xf>
    <xf numFmtId="4" fontId="45" fillId="0" borderId="0" xfId="1" applyNumberFormat="1" applyFont="1" applyFill="1" applyBorder="1" applyAlignment="1">
      <alignment horizontal="centerContinuous" vertical="center"/>
    </xf>
    <xf numFmtId="170" fontId="45" fillId="0" borderId="0" xfId="1" applyNumberFormat="1" applyFont="1" applyFill="1" applyBorder="1" applyAlignment="1">
      <alignment horizontal="centerContinuous" vertical="center"/>
    </xf>
    <xf numFmtId="0" fontId="43" fillId="0" borderId="0" xfId="1" applyFont="1" applyBorder="1" applyAlignment="1">
      <alignment vertical="center"/>
    </xf>
    <xf numFmtId="164" fontId="43" fillId="0" borderId="11" xfId="1" applyNumberFormat="1" applyFont="1" applyBorder="1" applyAlignment="1">
      <alignment horizontal="left"/>
    </xf>
    <xf numFmtId="0" fontId="43" fillId="0" borderId="11" xfId="1" applyFont="1" applyBorder="1"/>
    <xf numFmtId="0" fontId="43" fillId="0" borderId="11" xfId="1" applyFont="1" applyBorder="1" applyAlignment="1">
      <alignment horizontal="center"/>
    </xf>
    <xf numFmtId="4" fontId="43" fillId="0" borderId="11" xfId="1" applyNumberFormat="1" applyFont="1" applyBorder="1"/>
    <xf numFmtId="164" fontId="43" fillId="0" borderId="0" xfId="1" applyNumberFormat="1" applyFont="1" applyBorder="1" applyAlignment="1">
      <alignment horizontal="left"/>
    </xf>
    <xf numFmtId="0" fontId="43" fillId="0" borderId="0" xfId="1" applyFont="1" applyBorder="1" applyAlignment="1">
      <alignment horizontal="center"/>
    </xf>
    <xf numFmtId="0" fontId="46" fillId="0" borderId="0" xfId="0" applyFont="1"/>
    <xf numFmtId="49" fontId="40" fillId="3" borderId="15" xfId="1" applyNumberFormat="1" applyFont="1" applyFill="1" applyBorder="1" applyAlignment="1">
      <alignment horizontal="left" vertical="center"/>
    </xf>
    <xf numFmtId="0" fontId="8" fillId="3" borderId="16" xfId="1" applyFont="1" applyFill="1" applyBorder="1" applyAlignment="1">
      <alignment horizontal="left" vertical="center" wrapText="1"/>
    </xf>
    <xf numFmtId="0" fontId="6" fillId="3" borderId="16" xfId="1" applyFont="1" applyFill="1" applyBorder="1" applyAlignment="1">
      <alignment horizontal="left" vertical="center"/>
    </xf>
    <xf numFmtId="0" fontId="1" fillId="0" borderId="0" xfId="1" applyFont="1" applyFill="1" applyBorder="1" applyAlignment="1">
      <alignment horizontal="center"/>
    </xf>
    <xf numFmtId="0" fontId="51" fillId="0" borderId="0" xfId="1" applyFont="1" applyFill="1" applyBorder="1" applyAlignment="1">
      <alignment horizontal="left" vertical="center"/>
    </xf>
    <xf numFmtId="0" fontId="51" fillId="0" borderId="0" xfId="1" applyFont="1" applyFill="1" applyBorder="1" applyAlignment="1">
      <alignment vertical="center"/>
    </xf>
    <xf numFmtId="0" fontId="1" fillId="0" borderId="0" xfId="1" applyFont="1" applyFill="1" applyAlignment="1">
      <alignment horizontal="center"/>
    </xf>
    <xf numFmtId="164" fontId="21" fillId="0" borderId="0" xfId="1" applyNumberFormat="1" applyFont="1" applyFill="1" applyBorder="1" applyAlignment="1">
      <alignment horizontal="centerContinuous" vertical="center"/>
    </xf>
    <xf numFmtId="0" fontId="21" fillId="0" borderId="0" xfId="1" applyFont="1" applyFill="1" applyBorder="1" applyAlignment="1">
      <alignment horizontal="centerContinuous" vertical="center"/>
    </xf>
    <xf numFmtId="4" fontId="21" fillId="0" borderId="0" xfId="1" applyNumberFormat="1" applyFont="1" applyFill="1" applyBorder="1" applyAlignment="1">
      <alignment horizontal="centerContinuous" vertical="center"/>
    </xf>
    <xf numFmtId="170" fontId="21" fillId="0" borderId="0" xfId="1" applyNumberFormat="1" applyFont="1" applyFill="1" applyBorder="1" applyAlignment="1">
      <alignment horizontal="centerContinuous" vertical="center"/>
    </xf>
    <xf numFmtId="0" fontId="54" fillId="0" borderId="0" xfId="1" applyFont="1" applyFill="1" applyBorder="1" applyAlignment="1">
      <alignment horizontal="left"/>
    </xf>
    <xf numFmtId="0" fontId="54" fillId="0" borderId="0" xfId="1" applyFont="1" applyFill="1" applyBorder="1" applyAlignment="1">
      <alignment horizontal="left" vertical="center"/>
    </xf>
    <xf numFmtId="0" fontId="54" fillId="0" borderId="0" xfId="1" applyFont="1" applyFill="1" applyBorder="1" applyAlignment="1">
      <alignment horizontal="left" vertical="center" wrapText="1"/>
    </xf>
    <xf numFmtId="0" fontId="54" fillId="0" borderId="0" xfId="1" applyFont="1" applyFill="1" applyBorder="1" applyAlignment="1">
      <alignment horizontal="left" wrapText="1"/>
    </xf>
    <xf numFmtId="0" fontId="54" fillId="0" borderId="0" xfId="1" applyFont="1" applyFill="1" applyBorder="1" applyAlignment="1">
      <alignment horizontal="left" vertical="top"/>
    </xf>
    <xf numFmtId="0" fontId="54" fillId="0" borderId="0" xfId="1" quotePrefix="1" applyFont="1" applyFill="1" applyBorder="1" applyAlignment="1">
      <alignment horizontal="left" vertical="center"/>
    </xf>
    <xf numFmtId="165" fontId="54" fillId="0" borderId="0" xfId="1" applyNumberFormat="1" applyFont="1" applyFill="1" applyBorder="1" applyAlignment="1">
      <alignment horizontal="left" vertical="center"/>
    </xf>
    <xf numFmtId="166" fontId="54" fillId="0" borderId="0" xfId="1" applyNumberFormat="1" applyFont="1" applyFill="1" applyBorder="1" applyAlignment="1">
      <alignment horizontal="left" vertical="center"/>
    </xf>
    <xf numFmtId="0" fontId="55" fillId="0" borderId="0" xfId="1" applyFont="1" applyFill="1" applyBorder="1" applyAlignment="1">
      <alignment horizontal="left" vertical="center"/>
    </xf>
    <xf numFmtId="0" fontId="55" fillId="0" borderId="0" xfId="1" applyFont="1" applyFill="1" applyBorder="1" applyAlignment="1">
      <alignment horizontal="left"/>
    </xf>
    <xf numFmtId="0" fontId="52" fillId="13" borderId="0" xfId="1" applyFont="1" applyFill="1" applyAlignment="1">
      <alignment vertical="center"/>
    </xf>
    <xf numFmtId="0" fontId="12" fillId="13" borderId="0" xfId="1" applyFont="1" applyFill="1"/>
    <xf numFmtId="164" fontId="2" fillId="0" borderId="0" xfId="1" applyNumberFormat="1" applyFont="1" applyAlignment="1">
      <alignment horizontal="left" vertical="center"/>
    </xf>
    <xf numFmtId="172" fontId="2" fillId="0" borderId="0" xfId="1" applyNumberFormat="1" applyFont="1" applyAlignment="1">
      <alignment horizontal="left" vertical="center"/>
    </xf>
    <xf numFmtId="164" fontId="1" fillId="0" borderId="0" xfId="1" applyNumberFormat="1" applyFont="1" applyAlignment="1">
      <alignment vertical="center"/>
    </xf>
    <xf numFmtId="170" fontId="1" fillId="0" borderId="0" xfId="1" applyNumberFormat="1" applyFont="1" applyAlignment="1">
      <alignment vertical="center"/>
    </xf>
    <xf numFmtId="164" fontId="56" fillId="0" borderId="14" xfId="1" applyNumberFormat="1" applyFont="1" applyBorder="1" applyAlignment="1">
      <alignment horizontal="centerContinuous" wrapText="1"/>
    </xf>
    <xf numFmtId="164" fontId="56" fillId="0" borderId="11" xfId="1" applyNumberFormat="1" applyFont="1" applyBorder="1" applyAlignment="1">
      <alignment horizontal="centerContinuous" vertical="center"/>
    </xf>
    <xf numFmtId="164" fontId="56" fillId="0" borderId="0" xfId="1" applyNumberFormat="1" applyFont="1" applyBorder="1" applyAlignment="1">
      <alignment vertical="center"/>
    </xf>
    <xf numFmtId="164" fontId="56" fillId="0" borderId="8" xfId="1" applyNumberFormat="1" applyFont="1" applyBorder="1" applyAlignment="1">
      <alignment vertical="center"/>
    </xf>
    <xf numFmtId="4" fontId="56" fillId="0" borderId="0" xfId="1" applyNumberFormat="1" applyFont="1" applyFill="1" applyBorder="1" applyAlignment="1">
      <alignment horizontal="left" vertical="center"/>
    </xf>
    <xf numFmtId="170" fontId="56" fillId="0" borderId="0" xfId="1" applyNumberFormat="1" applyFont="1" applyFill="1" applyBorder="1" applyAlignment="1">
      <alignment vertical="center"/>
    </xf>
    <xf numFmtId="0" fontId="21" fillId="0" borderId="10" xfId="1" applyFont="1" applyBorder="1" applyAlignment="1">
      <alignment horizontal="centerContinuous" vertical="center"/>
    </xf>
    <xf numFmtId="0" fontId="1" fillId="0" borderId="47" xfId="1" applyFont="1" applyBorder="1" applyAlignment="1">
      <alignment horizontal="centerContinuous" vertical="center"/>
    </xf>
    <xf numFmtId="0" fontId="1" fillId="0" borderId="12" xfId="1" applyFont="1" applyBorder="1" applyAlignment="1">
      <alignment horizontal="centerContinuous" vertical="center"/>
    </xf>
    <xf numFmtId="0" fontId="59" fillId="2" borderId="5" xfId="1" applyFont="1" applyFill="1" applyBorder="1" applyAlignment="1">
      <alignment horizontal="centerContinuous" vertical="center"/>
    </xf>
    <xf numFmtId="0" fontId="59" fillId="2" borderId="0" xfId="1" applyFont="1" applyFill="1" applyBorder="1" applyAlignment="1">
      <alignment horizontal="centerContinuous" vertical="center"/>
    </xf>
    <xf numFmtId="0" fontId="59" fillId="2" borderId="6" xfId="1" applyFont="1" applyFill="1" applyBorder="1" applyAlignment="1">
      <alignment horizontal="centerContinuous" vertical="center"/>
    </xf>
    <xf numFmtId="0" fontId="59" fillId="5" borderId="5" xfId="1" applyFont="1" applyFill="1" applyBorder="1" applyAlignment="1">
      <alignment horizontal="centerContinuous" vertical="center"/>
    </xf>
    <xf numFmtId="0" fontId="59" fillId="5" borderId="0" xfId="1" applyFont="1" applyFill="1" applyBorder="1" applyAlignment="1">
      <alignment horizontal="centerContinuous" vertical="center"/>
    </xf>
    <xf numFmtId="0" fontId="59" fillId="5" borderId="6" xfId="1" applyFont="1" applyFill="1" applyBorder="1" applyAlignment="1">
      <alignment horizontal="centerContinuous" vertical="center"/>
    </xf>
    <xf numFmtId="0" fontId="59" fillId="0" borderId="0" xfId="1" applyFont="1" applyFill="1" applyBorder="1" applyAlignment="1">
      <alignment horizontal="centerContinuous" vertical="center"/>
    </xf>
    <xf numFmtId="164" fontId="1" fillId="0" borderId="0" xfId="1" applyNumberFormat="1" applyFont="1" applyFill="1" applyBorder="1" applyAlignment="1">
      <alignment vertical="center"/>
    </xf>
    <xf numFmtId="170" fontId="1" fillId="0" borderId="0" xfId="1" applyNumberFormat="1" applyFont="1" applyFill="1" applyBorder="1" applyAlignment="1">
      <alignment vertical="center"/>
    </xf>
    <xf numFmtId="0" fontId="56" fillId="0" borderId="0" xfId="1" applyFont="1" applyAlignment="1">
      <alignment horizontal="center" vertical="center"/>
    </xf>
    <xf numFmtId="164" fontId="56" fillId="0" borderId="59" xfId="1" applyNumberFormat="1" applyFont="1" applyBorder="1" applyAlignment="1">
      <alignment horizontal="centerContinuous" vertical="center"/>
    </xf>
    <xf numFmtId="0" fontId="56" fillId="0" borderId="0" xfId="1" applyFont="1" applyBorder="1" applyAlignment="1">
      <alignment horizontal="center" vertical="center"/>
    </xf>
    <xf numFmtId="0" fontId="56" fillId="0" borderId="46" xfId="1" applyFont="1" applyBorder="1" applyAlignment="1">
      <alignment horizontal="center" vertical="center"/>
    </xf>
    <xf numFmtId="4" fontId="56" fillId="0" borderId="46" xfId="1" applyNumberFormat="1" applyFont="1" applyBorder="1" applyAlignment="1">
      <alignment horizontal="center" vertical="center"/>
    </xf>
    <xf numFmtId="170" fontId="56" fillId="0" borderId="46" xfId="1" applyNumberFormat="1" applyFont="1" applyBorder="1" applyAlignment="1">
      <alignment horizontal="center" vertical="center"/>
    </xf>
    <xf numFmtId="4" fontId="56" fillId="0" borderId="0" xfId="1" applyNumberFormat="1" applyFont="1" applyBorder="1" applyAlignment="1">
      <alignment horizontal="center" vertical="center"/>
    </xf>
    <xf numFmtId="0" fontId="56" fillId="0" borderId="48" xfId="1" applyFont="1" applyBorder="1" applyAlignment="1">
      <alignment horizontal="center" vertical="center"/>
    </xf>
    <xf numFmtId="0" fontId="56" fillId="0" borderId="7" xfId="1" applyFont="1" applyBorder="1" applyAlignment="1">
      <alignment horizontal="center" vertical="center"/>
    </xf>
    <xf numFmtId="164" fontId="21" fillId="3" borderId="11" xfId="1" applyNumberFormat="1" applyFont="1" applyFill="1" applyBorder="1" applyAlignment="1">
      <alignment vertical="center"/>
    </xf>
    <xf numFmtId="0" fontId="21" fillId="3" borderId="11" xfId="1" applyFont="1" applyFill="1" applyBorder="1" applyAlignment="1">
      <alignment vertical="center" wrapText="1"/>
    </xf>
    <xf numFmtId="0" fontId="21" fillId="3" borderId="11" xfId="1" applyFont="1" applyFill="1" applyBorder="1" applyAlignment="1">
      <alignment horizontal="center" vertical="center"/>
    </xf>
    <xf numFmtId="4" fontId="21" fillId="0" borderId="11" xfId="1" applyNumberFormat="1" applyFont="1" applyBorder="1" applyAlignment="1">
      <alignment vertical="center"/>
    </xf>
    <xf numFmtId="170" fontId="60" fillId="0" borderId="12" xfId="1" applyNumberFormat="1" applyFont="1" applyBorder="1" applyAlignment="1">
      <alignment vertical="center"/>
    </xf>
    <xf numFmtId="4" fontId="21" fillId="0" borderId="0" xfId="1" applyNumberFormat="1" applyFont="1" applyBorder="1" applyAlignment="1">
      <alignment vertical="center"/>
    </xf>
    <xf numFmtId="4" fontId="57" fillId="3" borderId="32" xfId="1" applyNumberFormat="1" applyFont="1" applyFill="1" applyBorder="1" applyAlignment="1">
      <alignment vertical="center"/>
    </xf>
    <xf numFmtId="167" fontId="21" fillId="0" borderId="35" xfId="2" applyFont="1" applyBorder="1" applyAlignment="1">
      <alignment vertical="center"/>
    </xf>
    <xf numFmtId="0" fontId="21" fillId="0" borderId="31" xfId="1" applyNumberFormat="1" applyFont="1" applyBorder="1" applyAlignment="1">
      <alignment horizontal="center" vertical="center"/>
    </xf>
    <xf numFmtId="4" fontId="56" fillId="3" borderId="32" xfId="1" applyNumberFormat="1" applyFont="1" applyFill="1" applyBorder="1" applyAlignment="1">
      <alignment vertical="center"/>
    </xf>
    <xf numFmtId="4" fontId="21" fillId="0" borderId="35" xfId="1" applyNumberFormat="1" applyFont="1" applyBorder="1" applyAlignment="1">
      <alignment vertical="center"/>
    </xf>
    <xf numFmtId="0" fontId="21" fillId="0" borderId="0" xfId="1" applyNumberFormat="1" applyFont="1" applyBorder="1" applyAlignment="1">
      <alignment horizontal="center" vertical="center"/>
    </xf>
    <xf numFmtId="164" fontId="56" fillId="3" borderId="0" xfId="1" applyNumberFormat="1" applyFont="1" applyFill="1" applyBorder="1" applyAlignment="1">
      <alignment vertical="center"/>
    </xf>
    <xf numFmtId="0" fontId="56" fillId="3" borderId="0" xfId="1" applyFont="1" applyFill="1" applyBorder="1" applyAlignment="1">
      <alignment vertical="center" wrapText="1"/>
    </xf>
    <xf numFmtId="0" fontId="21" fillId="3" borderId="0" xfId="1" applyFont="1" applyFill="1" applyBorder="1" applyAlignment="1">
      <alignment horizontal="center" vertical="center"/>
    </xf>
    <xf numFmtId="170" fontId="60" fillId="0" borderId="6" xfId="1" applyNumberFormat="1" applyFont="1" applyBorder="1" applyAlignment="1">
      <alignment vertical="center"/>
    </xf>
    <xf numFmtId="4" fontId="57" fillId="3" borderId="35" xfId="1" applyNumberFormat="1" applyFont="1" applyFill="1" applyBorder="1" applyAlignment="1">
      <alignment vertical="center"/>
    </xf>
    <xf numFmtId="0" fontId="21" fillId="0" borderId="34" xfId="1" applyNumberFormat="1" applyFont="1" applyBorder="1" applyAlignment="1">
      <alignment horizontal="center" vertical="center"/>
    </xf>
    <xf numFmtId="4" fontId="56" fillId="3" borderId="35" xfId="1" applyNumberFormat="1" applyFont="1" applyFill="1" applyBorder="1" applyAlignment="1">
      <alignment vertical="center"/>
    </xf>
    <xf numFmtId="164" fontId="56" fillId="0" borderId="8" xfId="1" applyNumberFormat="1" applyFont="1" applyFill="1" applyBorder="1"/>
    <xf numFmtId="0" fontId="56" fillId="0" borderId="8" xfId="1" applyFont="1" applyFill="1" applyBorder="1" applyAlignment="1">
      <alignment horizontal="right"/>
    </xf>
    <xf numFmtId="0" fontId="56" fillId="0" borderId="8" xfId="1" applyFont="1" applyFill="1" applyBorder="1" applyAlignment="1">
      <alignment horizontal="center"/>
    </xf>
    <xf numFmtId="4" fontId="56" fillId="0" borderId="8" xfId="1" applyNumberFormat="1" applyFont="1" applyFill="1" applyBorder="1"/>
    <xf numFmtId="170" fontId="61" fillId="0" borderId="9" xfId="1" applyNumberFormat="1" applyFont="1" applyFill="1" applyBorder="1"/>
    <xf numFmtId="4" fontId="56" fillId="0" borderId="0" xfId="1" applyNumberFormat="1" applyFont="1" applyFill="1" applyBorder="1"/>
    <xf numFmtId="4" fontId="57" fillId="3" borderId="37" xfId="1" applyNumberFormat="1" applyFont="1" applyFill="1" applyBorder="1"/>
    <xf numFmtId="167" fontId="21" fillId="0" borderId="37" xfId="2" applyFont="1" applyFill="1" applyBorder="1"/>
    <xf numFmtId="0" fontId="56" fillId="0" borderId="36" xfId="1" applyNumberFormat="1" applyFont="1" applyFill="1" applyBorder="1" applyAlignment="1">
      <alignment horizontal="center"/>
    </xf>
    <xf numFmtId="4" fontId="56" fillId="0" borderId="37" xfId="1" applyNumberFormat="1" applyFont="1" applyFill="1" applyBorder="1"/>
    <xf numFmtId="171" fontId="56" fillId="7" borderId="37" xfId="1" applyNumberFormat="1" applyFont="1" applyFill="1" applyBorder="1"/>
    <xf numFmtId="9" fontId="21" fillId="0" borderId="0" xfId="3" applyFont="1" applyAlignment="1">
      <alignment horizontal="center" vertical="center"/>
    </xf>
    <xf numFmtId="167" fontId="21" fillId="0" borderId="0" xfId="2" applyFont="1" applyFill="1" applyBorder="1"/>
    <xf numFmtId="0" fontId="56" fillId="0" borderId="16" xfId="1" applyFont="1" applyBorder="1" applyAlignment="1">
      <alignment horizontal="center" vertical="center"/>
    </xf>
    <xf numFmtId="0" fontId="56" fillId="0" borderId="13" xfId="1" applyFont="1" applyBorder="1" applyAlignment="1">
      <alignment horizontal="center" vertical="center"/>
    </xf>
    <xf numFmtId="0" fontId="56" fillId="3" borderId="0" xfId="1" applyFont="1" applyFill="1" applyBorder="1" applyAlignment="1">
      <alignment horizontal="center" vertical="center"/>
    </xf>
    <xf numFmtId="2" fontId="56" fillId="3" borderId="0" xfId="1" applyNumberFormat="1" applyFont="1" applyFill="1" applyBorder="1" applyAlignment="1">
      <alignment horizontal="center" vertical="center"/>
    </xf>
    <xf numFmtId="0" fontId="21" fillId="3" borderId="11" xfId="1" quotePrefix="1" applyFont="1" applyFill="1" applyBorder="1" applyAlignment="1">
      <alignment vertical="center" wrapText="1"/>
    </xf>
    <xf numFmtId="0" fontId="56" fillId="0" borderId="8" xfId="1" applyFont="1" applyBorder="1" applyAlignment="1">
      <alignment horizontal="right"/>
    </xf>
    <xf numFmtId="164" fontId="56" fillId="0" borderId="0" xfId="1" applyNumberFormat="1" applyFont="1" applyFill="1" applyBorder="1"/>
    <xf numFmtId="0" fontId="56" fillId="0" borderId="0" xfId="1" applyFont="1" applyFill="1" applyBorder="1" applyAlignment="1">
      <alignment horizontal="right"/>
    </xf>
    <xf numFmtId="0" fontId="56" fillId="0" borderId="0" xfId="1" applyFont="1" applyFill="1" applyBorder="1" applyAlignment="1">
      <alignment horizontal="center"/>
    </xf>
    <xf numFmtId="170" fontId="61" fillId="0" borderId="6" xfId="1" applyNumberFormat="1" applyFont="1" applyFill="1" applyBorder="1"/>
    <xf numFmtId="164" fontId="21" fillId="0" borderId="0" xfId="1" applyNumberFormat="1" applyFont="1" applyFill="1" applyBorder="1" applyAlignment="1">
      <alignment vertical="center"/>
    </xf>
    <xf numFmtId="0" fontId="21" fillId="0" borderId="0" xfId="1" applyFont="1" applyFill="1" applyBorder="1" applyAlignment="1">
      <alignment horizontal="right" vertical="center"/>
    </xf>
    <xf numFmtId="0" fontId="21" fillId="0" borderId="0" xfId="1" applyFont="1" applyFill="1" applyBorder="1" applyAlignment="1">
      <alignment horizontal="center" vertical="center"/>
    </xf>
    <xf numFmtId="4" fontId="21" fillId="0" borderId="0" xfId="1" applyNumberFormat="1" applyFont="1" applyFill="1" applyBorder="1" applyAlignment="1">
      <alignment vertical="center"/>
    </xf>
    <xf numFmtId="170" fontId="21" fillId="0" borderId="0" xfId="1" applyNumberFormat="1" applyFont="1" applyFill="1" applyBorder="1" applyAlignment="1">
      <alignment vertical="center"/>
    </xf>
    <xf numFmtId="164" fontId="21" fillId="2" borderId="3" xfId="1" applyNumberFormat="1" applyFont="1" applyFill="1" applyBorder="1" applyAlignment="1">
      <alignment horizontal="centerContinuous" vertical="center"/>
    </xf>
    <xf numFmtId="0" fontId="56" fillId="2" borderId="3" xfId="1" applyFont="1" applyFill="1" applyBorder="1" applyAlignment="1">
      <alignment horizontal="centerContinuous" vertical="center"/>
    </xf>
    <xf numFmtId="0" fontId="56" fillId="2" borderId="3" xfId="1" applyFont="1" applyFill="1" applyBorder="1" applyAlignment="1">
      <alignment horizontal="center" vertical="center"/>
    </xf>
    <xf numFmtId="4" fontId="56" fillId="2" borderId="3" xfId="1" applyNumberFormat="1" applyFont="1" applyFill="1" applyBorder="1" applyAlignment="1">
      <alignment horizontal="centerContinuous" vertical="center"/>
    </xf>
    <xf numFmtId="170" fontId="56" fillId="2" borderId="4" xfId="1" applyNumberFormat="1" applyFont="1" applyFill="1" applyBorder="1" applyAlignment="1">
      <alignment horizontal="centerContinuous" vertical="center"/>
    </xf>
    <xf numFmtId="164" fontId="21" fillId="0" borderId="0" xfId="1" applyNumberFormat="1" applyFont="1" applyAlignment="1">
      <alignment vertical="center"/>
    </xf>
    <xf numFmtId="0" fontId="21" fillId="0" borderId="0" xfId="1" applyFont="1" applyAlignment="1">
      <alignment vertical="center"/>
    </xf>
    <xf numFmtId="4" fontId="21" fillId="0" borderId="0" xfId="1" applyNumberFormat="1" applyFont="1" applyAlignment="1">
      <alignment vertical="center"/>
    </xf>
    <xf numFmtId="170" fontId="21" fillId="0" borderId="0" xfId="1" applyNumberFormat="1" applyFont="1" applyAlignment="1">
      <alignment vertical="center"/>
    </xf>
    <xf numFmtId="0" fontId="21" fillId="3" borderId="11" xfId="1" applyFont="1" applyFill="1" applyBorder="1" applyAlignment="1">
      <alignment vertical="center"/>
    </xf>
    <xf numFmtId="4" fontId="56" fillId="0" borderId="10" xfId="1" applyNumberFormat="1" applyFont="1" applyFill="1" applyBorder="1" applyAlignment="1">
      <alignment horizontal="right" vertical="center"/>
    </xf>
    <xf numFmtId="170" fontId="62" fillId="0" borderId="45" xfId="1" applyNumberFormat="1" applyFont="1" applyFill="1" applyBorder="1" applyAlignment="1">
      <alignment vertical="center"/>
    </xf>
    <xf numFmtId="164" fontId="21" fillId="3" borderId="0" xfId="1" applyNumberFormat="1" applyFont="1" applyFill="1" applyBorder="1" applyAlignment="1">
      <alignment vertical="center"/>
    </xf>
    <xf numFmtId="0" fontId="21" fillId="3" borderId="0" xfId="1" applyFont="1" applyFill="1" applyBorder="1" applyAlignment="1">
      <alignment vertical="center"/>
    </xf>
    <xf numFmtId="4" fontId="56" fillId="0" borderId="5" xfId="1" applyNumberFormat="1" applyFont="1" applyFill="1" applyBorder="1" applyAlignment="1">
      <alignment horizontal="right" vertical="center"/>
    </xf>
    <xf numFmtId="170" fontId="62" fillId="0" borderId="46" xfId="1" applyNumberFormat="1" applyFont="1" applyFill="1" applyBorder="1" applyAlignment="1">
      <alignment vertical="center"/>
    </xf>
    <xf numFmtId="164" fontId="21" fillId="3" borderId="8" xfId="1" applyNumberFormat="1" applyFont="1" applyFill="1" applyBorder="1" applyAlignment="1">
      <alignment vertical="center"/>
    </xf>
    <xf numFmtId="0" fontId="21" fillId="3" borderId="8" xfId="1" applyFont="1" applyFill="1" applyBorder="1" applyAlignment="1">
      <alignment vertical="center"/>
    </xf>
    <xf numFmtId="0" fontId="21" fillId="3" borderId="8" xfId="1" applyFont="1" applyFill="1" applyBorder="1" applyAlignment="1">
      <alignment horizontal="center" vertical="center"/>
    </xf>
    <xf numFmtId="164" fontId="21" fillId="0" borderId="0" xfId="1" applyNumberFormat="1" applyFont="1" applyBorder="1" applyAlignment="1">
      <alignment vertical="center"/>
    </xf>
    <xf numFmtId="0" fontId="21" fillId="0" borderId="0" xfId="1" applyFont="1" applyBorder="1" applyAlignment="1">
      <alignment horizontal="right" vertical="center"/>
    </xf>
    <xf numFmtId="4" fontId="56" fillId="2" borderId="40" xfId="1" applyNumberFormat="1" applyFont="1" applyFill="1" applyBorder="1" applyAlignment="1">
      <alignment horizontal="right" vertical="center"/>
    </xf>
    <xf numFmtId="170" fontId="56" fillId="2" borderId="41" xfId="1" applyNumberFormat="1" applyFont="1" applyFill="1" applyBorder="1" applyAlignment="1">
      <alignment vertical="center"/>
    </xf>
    <xf numFmtId="0" fontId="21" fillId="0" borderId="0" xfId="1" applyFont="1" applyBorder="1" applyAlignment="1">
      <alignment vertical="center"/>
    </xf>
    <xf numFmtId="0" fontId="21" fillId="0" borderId="0" xfId="1" applyFont="1" applyBorder="1" applyAlignment="1">
      <alignment horizontal="center" vertical="center"/>
    </xf>
    <xf numFmtId="4" fontId="56" fillId="2" borderId="23" xfId="1" applyNumberFormat="1" applyFont="1" applyFill="1" applyBorder="1" applyAlignment="1">
      <alignment horizontal="right" vertical="center"/>
    </xf>
    <xf numFmtId="170" fontId="21" fillId="2" borderId="42" xfId="1" applyNumberFormat="1" applyFont="1" applyFill="1" applyBorder="1" applyAlignment="1">
      <alignment vertical="center"/>
    </xf>
    <xf numFmtId="4" fontId="21" fillId="2" borderId="23" xfId="1" applyNumberFormat="1" applyFont="1" applyFill="1" applyBorder="1" applyAlignment="1">
      <alignment vertical="center"/>
    </xf>
    <xf numFmtId="170" fontId="21" fillId="2" borderId="43" xfId="1" applyNumberFormat="1" applyFont="1" applyFill="1" applyBorder="1" applyAlignment="1">
      <alignment vertical="center"/>
    </xf>
    <xf numFmtId="0" fontId="56" fillId="0" borderId="8" xfId="1" applyFont="1" applyBorder="1" applyAlignment="1">
      <alignment vertical="center"/>
    </xf>
    <xf numFmtId="0" fontId="56" fillId="0" borderId="8" xfId="1" applyFont="1" applyBorder="1" applyAlignment="1">
      <alignment horizontal="center" vertical="center"/>
    </xf>
    <xf numFmtId="4" fontId="56" fillId="2" borderId="24" xfId="1" applyNumberFormat="1" applyFont="1" applyFill="1" applyBorder="1" applyAlignment="1">
      <alignment horizontal="right" vertical="center"/>
    </xf>
    <xf numFmtId="170" fontId="56" fillId="2" borderId="44" xfId="1" applyNumberFormat="1" applyFont="1" applyFill="1" applyBorder="1" applyAlignment="1">
      <alignment vertical="center"/>
    </xf>
    <xf numFmtId="4" fontId="56" fillId="0" borderId="0" xfId="1" applyNumberFormat="1" applyFont="1" applyBorder="1" applyAlignment="1">
      <alignment vertical="center"/>
    </xf>
    <xf numFmtId="170" fontId="56" fillId="0" borderId="45" xfId="1" applyNumberFormat="1" applyFont="1" applyFill="1" applyBorder="1" applyAlignment="1">
      <alignment vertical="center"/>
    </xf>
    <xf numFmtId="170" fontId="56" fillId="0" borderId="46" xfId="1" applyNumberFormat="1" applyFont="1" applyFill="1" applyBorder="1" applyAlignment="1">
      <alignment vertical="center"/>
    </xf>
    <xf numFmtId="164" fontId="1" fillId="0" borderId="0" xfId="1" applyNumberFormat="1" applyFont="1"/>
    <xf numFmtId="170" fontId="1" fillId="0" borderId="0" xfId="1" applyNumberFormat="1" applyFont="1"/>
    <xf numFmtId="164" fontId="1" fillId="0" borderId="0" xfId="1" applyNumberFormat="1" applyFont="1" applyBorder="1"/>
    <xf numFmtId="164" fontId="21" fillId="3" borderId="14" xfId="1" applyNumberFormat="1" applyFont="1" applyFill="1" applyBorder="1" applyAlignment="1">
      <alignment vertical="center"/>
    </xf>
    <xf numFmtId="0" fontId="21" fillId="3" borderId="14" xfId="1" applyFont="1" applyFill="1" applyBorder="1" applyAlignment="1">
      <alignment vertical="center"/>
    </xf>
    <xf numFmtId="0" fontId="21" fillId="3" borderId="14" xfId="1" applyFont="1" applyFill="1" applyBorder="1" applyAlignment="1">
      <alignment horizontal="center" vertical="center"/>
    </xf>
    <xf numFmtId="4" fontId="56" fillId="6" borderId="40" xfId="1" applyNumberFormat="1" applyFont="1" applyFill="1" applyBorder="1" applyAlignment="1">
      <alignment horizontal="right" vertical="center"/>
    </xf>
    <xf numFmtId="170" fontId="56" fillId="6" borderId="41" xfId="1" applyNumberFormat="1" applyFont="1" applyFill="1" applyBorder="1" applyAlignment="1">
      <alignment vertical="center"/>
    </xf>
    <xf numFmtId="4" fontId="56" fillId="6" borderId="23" xfId="1" applyNumberFormat="1" applyFont="1" applyFill="1" applyBorder="1" applyAlignment="1">
      <alignment horizontal="right" vertical="center"/>
    </xf>
    <xf numFmtId="170" fontId="21" fillId="6" borderId="42" xfId="1" applyNumberFormat="1" applyFont="1" applyFill="1" applyBorder="1" applyAlignment="1">
      <alignment vertical="center"/>
    </xf>
    <xf numFmtId="4" fontId="21" fillId="6" borderId="23" xfId="1" applyNumberFormat="1" applyFont="1" applyFill="1" applyBorder="1" applyAlignment="1">
      <alignment vertical="center"/>
    </xf>
    <xf numFmtId="170" fontId="21" fillId="6" borderId="43" xfId="1" applyNumberFormat="1" applyFont="1" applyFill="1" applyBorder="1" applyAlignment="1">
      <alignment vertical="center"/>
    </xf>
    <xf numFmtId="0" fontId="56" fillId="0" borderId="0" xfId="1" applyFont="1" applyBorder="1" applyAlignment="1">
      <alignment vertical="center"/>
    </xf>
    <xf numFmtId="4" fontId="56" fillId="6" borderId="24" xfId="1" applyNumberFormat="1" applyFont="1" applyFill="1" applyBorder="1" applyAlignment="1">
      <alignment horizontal="right" vertical="center"/>
    </xf>
    <xf numFmtId="170" fontId="56" fillId="6" borderId="44" xfId="1" applyNumberFormat="1" applyFont="1" applyFill="1" applyBorder="1" applyAlignment="1">
      <alignment vertical="center"/>
    </xf>
    <xf numFmtId="164" fontId="43" fillId="11" borderId="11" xfId="1" applyNumberFormat="1" applyFont="1" applyFill="1" applyBorder="1" applyAlignment="1">
      <alignment horizontal="left" vertical="center"/>
    </xf>
    <xf numFmtId="0" fontId="1" fillId="0" borderId="11" xfId="1" applyFont="1" applyFill="1" applyBorder="1" applyAlignment="1">
      <alignment horizontal="right" vertical="center"/>
    </xf>
    <xf numFmtId="0" fontId="1" fillId="0" borderId="11" xfId="1" applyFont="1" applyFill="1" applyBorder="1" applyAlignment="1">
      <alignment horizontal="center" vertical="center"/>
    </xf>
    <xf numFmtId="4" fontId="1" fillId="0" borderId="11" xfId="1" applyNumberFormat="1" applyFont="1" applyFill="1" applyBorder="1" applyAlignment="1">
      <alignment vertical="center"/>
    </xf>
    <xf numFmtId="0" fontId="51" fillId="0" borderId="0" xfId="1" applyFont="1" applyFill="1" applyBorder="1" applyAlignment="1">
      <alignment horizontal="centerContinuous" vertical="center"/>
    </xf>
    <xf numFmtId="4" fontId="51" fillId="0" borderId="0" xfId="1" applyNumberFormat="1" applyFont="1" applyFill="1" applyBorder="1" applyAlignment="1">
      <alignment horizontal="centerContinuous" vertical="center"/>
    </xf>
    <xf numFmtId="170" fontId="51" fillId="0" borderId="0" xfId="1" applyNumberFormat="1" applyFont="1" applyFill="1" applyBorder="1" applyAlignment="1">
      <alignment horizontal="centerContinuous" vertical="center"/>
    </xf>
    <xf numFmtId="4" fontId="51" fillId="0" borderId="0" xfId="1" applyNumberFormat="1" applyFont="1" applyFill="1" applyBorder="1" applyAlignment="1">
      <alignment vertical="center"/>
    </xf>
    <xf numFmtId="0" fontId="63" fillId="0" borderId="0" xfId="1" applyFont="1" applyFill="1" applyBorder="1" applyAlignment="1">
      <alignment horizontal="centerContinuous" vertical="center"/>
    </xf>
    <xf numFmtId="0" fontId="53" fillId="0" borderId="0" xfId="1" applyFont="1"/>
    <xf numFmtId="167" fontId="53" fillId="0" borderId="0" xfId="2" applyFont="1"/>
    <xf numFmtId="168" fontId="53" fillId="0" borderId="0" xfId="1" applyNumberFormat="1" applyFont="1"/>
    <xf numFmtId="0" fontId="53" fillId="3" borderId="2" xfId="1" applyFont="1" applyFill="1" applyBorder="1" applyAlignment="1">
      <alignment horizontal="center"/>
    </xf>
    <xf numFmtId="0" fontId="53" fillId="3" borderId="1" xfId="1" applyFont="1" applyFill="1" applyBorder="1" applyAlignment="1">
      <alignment horizontal="center"/>
    </xf>
    <xf numFmtId="0" fontId="53" fillId="0" borderId="0" xfId="1" applyFont="1" applyFill="1"/>
    <xf numFmtId="169" fontId="53" fillId="0" borderId="0" xfId="1" applyNumberFormat="1" applyFont="1" applyFill="1"/>
    <xf numFmtId="167" fontId="53" fillId="0" borderId="0" xfId="2" applyFont="1" applyFill="1"/>
    <xf numFmtId="167" fontId="53" fillId="0" borderId="16" xfId="1" applyNumberFormat="1" applyFont="1" applyFill="1" applyBorder="1"/>
    <xf numFmtId="167" fontId="53" fillId="0" borderId="0" xfId="1" applyNumberFormat="1" applyFont="1"/>
    <xf numFmtId="167" fontId="64" fillId="3" borderId="2" xfId="2" applyFont="1" applyFill="1" applyBorder="1"/>
    <xf numFmtId="167" fontId="65" fillId="3" borderId="1" xfId="1" applyNumberFormat="1" applyFont="1" applyFill="1" applyBorder="1"/>
    <xf numFmtId="167" fontId="65" fillId="3" borderId="4" xfId="1" applyNumberFormat="1" applyFont="1" applyFill="1" applyBorder="1"/>
    <xf numFmtId="173" fontId="2" fillId="0" borderId="0" xfId="4" applyNumberFormat="1" applyFont="1" applyAlignment="1">
      <alignment horizontal="left" vertical="center"/>
    </xf>
    <xf numFmtId="49" fontId="9" fillId="3" borderId="0" xfId="1" applyNumberFormat="1" applyFont="1" applyFill="1" applyBorder="1" applyAlignment="1">
      <alignment horizontal="center" vertical="center"/>
    </xf>
    <xf numFmtId="0" fontId="9" fillId="3" borderId="5" xfId="1" applyFont="1" applyFill="1" applyBorder="1" applyAlignment="1">
      <alignment horizontal="center" vertical="center" wrapText="1"/>
    </xf>
    <xf numFmtId="0" fontId="9" fillId="3" borderId="5" xfId="1" applyFont="1" applyFill="1" applyBorder="1" applyAlignment="1">
      <alignment horizontal="center" vertical="center"/>
    </xf>
    <xf numFmtId="4" fontId="9" fillId="10" borderId="5" xfId="1" applyNumberFormat="1" applyFont="1" applyFill="1" applyBorder="1" applyAlignment="1">
      <alignment horizontal="center" vertical="center"/>
    </xf>
    <xf numFmtId="4" fontId="9" fillId="9" borderId="60" xfId="1" applyNumberFormat="1" applyFont="1" applyFill="1" applyBorder="1" applyAlignment="1">
      <alignment vertical="center"/>
    </xf>
    <xf numFmtId="49" fontId="1" fillId="3" borderId="14" xfId="1" applyNumberFormat="1" applyFont="1" applyFill="1" applyBorder="1" applyAlignment="1">
      <alignment horizontal="left" vertical="center"/>
    </xf>
    <xf numFmtId="0" fontId="9" fillId="3" borderId="13" xfId="1" applyFont="1" applyFill="1" applyBorder="1" applyAlignment="1">
      <alignment horizontal="left" vertical="center" wrapText="1"/>
    </xf>
    <xf numFmtId="0" fontId="1" fillId="3" borderId="13" xfId="1" applyFont="1" applyFill="1" applyBorder="1" applyAlignment="1">
      <alignment horizontal="left" vertical="center"/>
    </xf>
    <xf numFmtId="4" fontId="1" fillId="10" borderId="13" xfId="1" applyNumberFormat="1" applyFont="1" applyFill="1" applyBorder="1" applyAlignment="1">
      <alignment horizontal="left" vertical="center"/>
    </xf>
    <xf numFmtId="4" fontId="1" fillId="12" borderId="61" xfId="1" applyNumberFormat="1" applyFont="1" applyFill="1" applyBorder="1" applyAlignment="1">
      <alignment vertical="center"/>
    </xf>
    <xf numFmtId="0" fontId="1" fillId="0" borderId="0" xfId="1" applyFont="1" applyAlignment="1">
      <alignment horizontal="left"/>
    </xf>
    <xf numFmtId="2" fontId="6" fillId="10" borderId="7" xfId="1" applyNumberFormat="1" applyFont="1" applyFill="1" applyBorder="1" applyAlignment="1">
      <alignment horizontal="center" vertical="center"/>
    </xf>
    <xf numFmtId="4" fontId="6" fillId="10" borderId="16" xfId="1" applyNumberFormat="1" applyFont="1" applyFill="1" applyBorder="1" applyAlignment="1">
      <alignment horizontal="right" vertical="center"/>
    </xf>
    <xf numFmtId="4" fontId="6" fillId="10" borderId="13" xfId="1" applyNumberFormat="1" applyFont="1" applyFill="1" applyBorder="1" applyAlignment="1">
      <alignment horizontal="right" vertical="center"/>
    </xf>
    <xf numFmtId="2" fontId="1" fillId="0" borderId="0" xfId="1" applyNumberFormat="1" applyFont="1" applyAlignment="1"/>
    <xf numFmtId="2" fontId="6" fillId="10" borderId="13" xfId="1" applyNumberFormat="1" applyFont="1" applyFill="1" applyBorder="1" applyAlignment="1">
      <alignment horizontal="right" vertical="center"/>
    </xf>
    <xf numFmtId="0" fontId="64" fillId="3" borderId="2" xfId="1" applyFont="1" applyFill="1" applyBorder="1" applyAlignment="1">
      <alignment horizontal="center"/>
    </xf>
    <xf numFmtId="0" fontId="64" fillId="3" borderId="3" xfId="1" applyFont="1" applyFill="1" applyBorder="1" applyAlignment="1">
      <alignment horizontal="center"/>
    </xf>
    <xf numFmtId="0" fontId="64" fillId="3" borderId="4" xfId="1" applyFont="1" applyFill="1" applyBorder="1" applyAlignment="1">
      <alignment horizontal="center"/>
    </xf>
    <xf numFmtId="0" fontId="9" fillId="0" borderId="0" xfId="1" applyFont="1" applyFill="1" applyAlignment="1">
      <alignment horizontal="center" vertical="center"/>
    </xf>
    <xf numFmtId="0" fontId="9" fillId="0" borderId="17" xfId="1" applyFont="1" applyBorder="1" applyAlignment="1">
      <alignment horizontal="center" vertical="center" wrapText="1"/>
    </xf>
    <xf numFmtId="0" fontId="9" fillId="0" borderId="18" xfId="1" applyFont="1" applyBorder="1" applyAlignment="1">
      <alignment horizontal="center" vertical="center" wrapText="1"/>
    </xf>
    <xf numFmtId="0" fontId="1" fillId="4" borderId="18" xfId="1" applyFont="1" applyFill="1" applyBorder="1" applyAlignment="1">
      <alignment horizontal="center" vertical="center"/>
    </xf>
    <xf numFmtId="0" fontId="1" fillId="4" borderId="20" xfId="1" applyFont="1" applyFill="1" applyBorder="1" applyAlignment="1">
      <alignment horizontal="center" vertical="center"/>
    </xf>
    <xf numFmtId="0" fontId="9" fillId="0" borderId="21" xfId="1" applyFont="1" applyBorder="1" applyAlignment="1">
      <alignment horizontal="center" vertical="center"/>
    </xf>
    <xf numFmtId="0" fontId="9" fillId="0" borderId="11" xfId="1" applyFont="1" applyBorder="1" applyAlignment="1">
      <alignment horizontal="center" vertical="center"/>
    </xf>
    <xf numFmtId="0" fontId="1" fillId="4" borderId="0" xfId="1" applyFont="1" applyFill="1" applyBorder="1" applyAlignment="1">
      <alignment horizontal="center" vertical="top" wrapText="1"/>
    </xf>
    <xf numFmtId="0" fontId="1" fillId="4" borderId="22" xfId="1" applyFont="1" applyFill="1" applyBorder="1" applyAlignment="1">
      <alignment horizontal="center" vertical="top" wrapText="1"/>
    </xf>
    <xf numFmtId="0" fontId="1" fillId="4" borderId="25" xfId="1" applyFont="1" applyFill="1" applyBorder="1" applyAlignment="1">
      <alignment horizontal="center" vertical="top" wrapText="1"/>
    </xf>
    <xf numFmtId="0" fontId="1" fillId="4" borderId="26" xfId="1" applyFont="1" applyFill="1" applyBorder="1" applyAlignment="1">
      <alignment horizontal="center" vertical="top" wrapText="1"/>
    </xf>
    <xf numFmtId="0" fontId="9" fillId="5" borderId="0" xfId="1" applyFont="1" applyFill="1" applyAlignment="1">
      <alignment horizontal="center" vertical="center"/>
    </xf>
    <xf numFmtId="0" fontId="57" fillId="2" borderId="13" xfId="1" applyFont="1" applyFill="1" applyBorder="1" applyAlignment="1">
      <alignment horizontal="center" vertical="center"/>
    </xf>
    <xf numFmtId="0" fontId="57" fillId="2" borderId="14" xfId="1" applyFont="1" applyFill="1" applyBorder="1" applyAlignment="1">
      <alignment horizontal="center" vertical="center"/>
    </xf>
    <xf numFmtId="0" fontId="57" fillId="2" borderId="15" xfId="1" applyFont="1" applyFill="1" applyBorder="1" applyAlignment="1">
      <alignment horizontal="center" vertical="center"/>
    </xf>
    <xf numFmtId="4" fontId="17" fillId="0" borderId="0" xfId="1" applyNumberFormat="1" applyFont="1" applyAlignment="1">
      <alignment horizontal="center" vertical="center"/>
    </xf>
    <xf numFmtId="0" fontId="58" fillId="2" borderId="10" xfId="1" applyFont="1" applyFill="1" applyBorder="1" applyAlignment="1">
      <alignment horizontal="center" vertical="center"/>
    </xf>
    <xf numFmtId="0" fontId="58" fillId="2" borderId="11" xfId="1" applyFont="1" applyFill="1" applyBorder="1" applyAlignment="1">
      <alignment horizontal="center" vertical="center"/>
    </xf>
    <xf numFmtId="0" fontId="58" fillId="2" borderId="12" xfId="1" applyFont="1" applyFill="1" applyBorder="1" applyAlignment="1">
      <alignment horizontal="center" vertical="center"/>
    </xf>
    <xf numFmtId="0" fontId="57" fillId="2" borderId="5" xfId="1" applyFont="1" applyFill="1" applyBorder="1" applyAlignment="1">
      <alignment horizontal="center" vertical="center" wrapText="1"/>
    </xf>
    <xf numFmtId="0" fontId="57" fillId="2" borderId="0" xfId="1" applyFont="1" applyFill="1" applyBorder="1" applyAlignment="1">
      <alignment horizontal="center" vertical="center" wrapText="1"/>
    </xf>
    <xf numFmtId="0" fontId="57" fillId="2" borderId="6" xfId="1" applyFont="1" applyFill="1" applyBorder="1" applyAlignment="1">
      <alignment horizontal="center" vertical="center" wrapText="1"/>
    </xf>
    <xf numFmtId="0" fontId="56" fillId="2" borderId="7" xfId="1" applyFont="1" applyFill="1" applyBorder="1" applyAlignment="1">
      <alignment horizontal="center" vertical="center"/>
    </xf>
    <xf numFmtId="0" fontId="56" fillId="2" borderId="8" xfId="1" applyFont="1" applyFill="1" applyBorder="1" applyAlignment="1">
      <alignment horizontal="center" vertical="center"/>
    </xf>
    <xf numFmtId="0" fontId="56" fillId="2" borderId="9" xfId="1" applyFont="1" applyFill="1" applyBorder="1" applyAlignment="1">
      <alignment horizontal="center" vertical="center"/>
    </xf>
    <xf numFmtId="0" fontId="16" fillId="2" borderId="13" xfId="1" applyFont="1" applyFill="1" applyBorder="1" applyAlignment="1">
      <alignment horizontal="center" vertical="center"/>
    </xf>
    <xf numFmtId="0" fontId="16" fillId="2" borderId="14" xfId="1" applyFont="1" applyFill="1" applyBorder="1" applyAlignment="1">
      <alignment horizontal="center" vertical="center"/>
    </xf>
    <xf numFmtId="0" fontId="16" fillId="2" borderId="15" xfId="1" applyFont="1" applyFill="1" applyBorder="1" applyAlignment="1">
      <alignment horizontal="center" vertical="center"/>
    </xf>
    <xf numFmtId="0" fontId="18" fillId="2" borderId="10" xfId="1" applyFont="1" applyFill="1" applyBorder="1" applyAlignment="1">
      <alignment horizontal="center" vertical="center"/>
    </xf>
    <xf numFmtId="0" fontId="18" fillId="2" borderId="11" xfId="1" applyFont="1" applyFill="1" applyBorder="1" applyAlignment="1">
      <alignment horizontal="center" vertical="center"/>
    </xf>
    <xf numFmtId="0" fontId="18" fillId="2" borderId="12" xfId="1" applyFont="1" applyFill="1" applyBorder="1" applyAlignment="1">
      <alignment horizontal="center" vertical="center"/>
    </xf>
    <xf numFmtId="0" fontId="16" fillId="2" borderId="5" xfId="1" applyFont="1" applyFill="1" applyBorder="1" applyAlignment="1">
      <alignment horizontal="center" vertical="center" wrapText="1"/>
    </xf>
    <xf numFmtId="0" fontId="16" fillId="2" borderId="0" xfId="1" applyFont="1" applyFill="1" applyBorder="1" applyAlignment="1">
      <alignment horizontal="center" vertical="center" wrapText="1"/>
    </xf>
    <xf numFmtId="0" fontId="16" fillId="2" borderId="6" xfId="1" applyFont="1" applyFill="1" applyBorder="1" applyAlignment="1">
      <alignment horizontal="center" vertical="center" wrapText="1"/>
    </xf>
  </cellXfs>
  <cellStyles count="5">
    <cellStyle name="Monétaire 2" xfId="2" xr:uid="{CF5FB0C6-9892-45E9-AACF-C29B19816519}"/>
    <cellStyle name="Normal" xfId="0" builtinId="0"/>
    <cellStyle name="Normal 2" xfId="1" xr:uid="{67F9D2D9-0A99-4B86-AB35-260220B312D5}"/>
    <cellStyle name="Pourcentage" xfId="4" builtinId="5"/>
    <cellStyle name="Pourcentage 2" xfId="3" xr:uid="{940F243B-A82B-4C36-9796-71E268364087}"/>
  </cellStyles>
  <dxfs count="385">
    <dxf>
      <font>
        <b val="0"/>
        <i val="0"/>
        <strike val="0"/>
        <condense val="0"/>
        <extend val="0"/>
        <outline val="0"/>
        <shadow val="0"/>
        <u val="none"/>
        <vertAlign val="baseline"/>
        <sz val="12"/>
        <color auto="1"/>
        <name val="Arial Narrow"/>
        <family val="2"/>
        <scheme val="none"/>
      </font>
      <protection locked="1" hidden="0"/>
    </dxf>
    <dxf>
      <font>
        <strike val="0"/>
        <outline val="0"/>
        <shadow val="0"/>
        <u val="none"/>
        <vertAlign val="baseline"/>
        <sz val="10"/>
        <color auto="1"/>
        <name val="Arial Narrow"/>
        <family val="2"/>
        <scheme val="none"/>
      </font>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2"/>
        <color auto="1"/>
        <name val="Arial Narrow"/>
        <family val="2"/>
        <scheme val="none"/>
      </font>
      <protection locked="1" hidden="0"/>
    </dxf>
    <dxf>
      <font>
        <strike val="0"/>
        <outline val="0"/>
        <shadow val="0"/>
        <u val="none"/>
        <vertAlign val="baseline"/>
        <sz val="10"/>
        <color auto="1"/>
        <name val="Arial Narrow"/>
        <family val="2"/>
        <scheme val="none"/>
      </font>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2"/>
        <color auto="1"/>
        <name val="Arial Narrow"/>
        <family val="2"/>
        <scheme val="none"/>
      </font>
      <alignment horizontal="center" vertical="bottom" textRotation="0" wrapText="0" indent="0" justifyLastLine="0" shrinkToFit="0" readingOrder="0"/>
      <protection locked="1" hidden="0"/>
    </dxf>
    <dxf>
      <font>
        <strike val="0"/>
        <outline val="0"/>
        <shadow val="0"/>
        <u val="none"/>
        <vertAlign val="baseline"/>
        <sz val="10"/>
        <color auto="1"/>
        <name val="Arial Narrow"/>
        <family val="2"/>
        <scheme val="none"/>
      </font>
      <alignment horizontal="left" vertical="bottom" textRotation="0" wrapText="0" indent="0" justifyLastLine="0" shrinkToFit="0" readingOrder="0"/>
    </dxf>
    <dxf>
      <font>
        <b val="0"/>
        <i val="0"/>
        <strike val="0"/>
        <condense val="0"/>
        <extend val="0"/>
        <outline val="0"/>
        <shadow val="0"/>
        <u val="none"/>
        <vertAlign val="baseline"/>
        <sz val="12"/>
        <color auto="1"/>
        <name val="Arial Narrow"/>
        <family val="2"/>
        <scheme val="none"/>
      </font>
      <alignment horizontal="left" vertical="bottom" textRotation="0" wrapText="0" indent="0" justifyLastLine="0" shrinkToFit="0" readingOrder="0"/>
      <protection locked="1" hidden="0"/>
    </dxf>
    <dxf>
      <font>
        <strike val="0"/>
        <outline val="0"/>
        <shadow val="0"/>
        <u val="none"/>
        <vertAlign val="baseline"/>
        <sz val="10"/>
        <color auto="1"/>
        <name val="Arial Narrow"/>
        <family val="2"/>
        <scheme val="none"/>
      </font>
      <alignment horizontal="left" vertical="bottom" textRotation="0" wrapText="0" indent="0" justifyLastLine="0" shrinkToFit="0" readingOrder="0"/>
    </dxf>
    <dxf>
      <font>
        <b val="0"/>
        <i val="0"/>
        <strike val="0"/>
        <condense val="0"/>
        <extend val="0"/>
        <outline val="0"/>
        <shadow val="0"/>
        <u val="none"/>
        <vertAlign val="baseline"/>
        <sz val="12"/>
        <color auto="1"/>
        <name val="Arial Narrow"/>
        <family val="2"/>
        <scheme val="none"/>
      </font>
      <protection locked="1" hidden="0"/>
    </dxf>
    <dxf>
      <font>
        <strike val="0"/>
        <outline val="0"/>
        <shadow val="0"/>
        <u val="none"/>
        <vertAlign val="baseline"/>
        <sz val="10"/>
        <color auto="1"/>
        <name val="Arial Narrow"/>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Narrow"/>
        <family val="2"/>
        <scheme val="none"/>
      </font>
      <numFmt numFmtId="164" formatCode="0."/>
      <alignment horizontal="left" vertical="bottom" textRotation="0" wrapText="0" indent="0" justifyLastLine="0" shrinkToFit="0" readingOrder="0"/>
      <protection locked="1" hidden="0"/>
    </dxf>
    <dxf>
      <font>
        <strike val="0"/>
        <outline val="0"/>
        <shadow val="0"/>
        <u val="none"/>
        <vertAlign val="baseline"/>
        <sz val="10"/>
        <color auto="1"/>
        <name val="Arial Narrow"/>
        <family val="2"/>
        <scheme val="none"/>
      </font>
      <numFmt numFmtId="164" formatCode="0."/>
      <alignment horizontal="left" vertical="bottom" textRotation="0" wrapText="0" indent="0" justifyLastLine="0" shrinkToFit="0" readingOrder="0"/>
    </dxf>
    <dxf>
      <font>
        <strike val="0"/>
        <outline val="0"/>
        <shadow val="0"/>
        <u val="none"/>
        <vertAlign val="baseline"/>
        <sz val="10"/>
        <family val="2"/>
      </font>
    </dxf>
    <dxf>
      <font>
        <strike val="0"/>
        <outline val="0"/>
        <shadow val="0"/>
        <u val="none"/>
        <vertAlign val="baseline"/>
        <sz val="10"/>
        <color auto="1"/>
        <name val="Arial Narrow"/>
        <family val="2"/>
        <scheme val="none"/>
      </font>
      <alignment horizontal="left" vertical="bottom" textRotation="0" wrapText="0" indent="0" justifyLastLine="0" shrinkToFit="0" readingOrder="0"/>
    </dxf>
    <dxf>
      <font>
        <strike val="0"/>
        <outline val="0"/>
        <shadow val="0"/>
        <u val="none"/>
        <vertAlign val="baseline"/>
        <sz val="10"/>
        <color auto="1"/>
        <name val="Arial Narrow"/>
        <family val="2"/>
        <scheme val="none"/>
      </font>
    </dxf>
    <dxf>
      <font>
        <b val="0"/>
        <i val="0"/>
        <strike val="0"/>
        <condense val="0"/>
        <extend val="0"/>
        <outline val="0"/>
        <shadow val="0"/>
        <u val="none"/>
        <vertAlign val="baseline"/>
        <sz val="12"/>
        <color auto="1"/>
        <name val="Arial Narrow"/>
        <family val="2"/>
        <scheme val="none"/>
      </font>
      <protection locked="1" hidden="0"/>
    </dxf>
    <dxf>
      <font>
        <strike val="0"/>
        <outline val="0"/>
        <shadow val="0"/>
        <u val="none"/>
        <vertAlign val="baseline"/>
        <sz val="10"/>
        <color auto="1"/>
        <name val="Arial Narrow"/>
        <family val="2"/>
        <scheme val="none"/>
      </font>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2"/>
        <color auto="1"/>
        <name val="Arial Narrow"/>
        <family val="2"/>
        <scheme val="none"/>
      </font>
      <protection locked="1" hidden="0"/>
    </dxf>
    <dxf>
      <font>
        <strike val="0"/>
        <outline val="0"/>
        <shadow val="0"/>
        <u val="none"/>
        <vertAlign val="baseline"/>
        <sz val="10"/>
        <color auto="1"/>
        <name val="Arial Narrow"/>
        <family val="2"/>
        <scheme val="none"/>
      </font>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2"/>
        <color auto="1"/>
        <name val="Arial Narrow"/>
        <family val="2"/>
        <scheme val="none"/>
      </font>
      <alignment horizontal="center" vertical="bottom" textRotation="0" wrapText="0" indent="0" justifyLastLine="0" shrinkToFit="0" readingOrder="0"/>
      <protection locked="1" hidden="0"/>
    </dxf>
    <dxf>
      <font>
        <strike val="0"/>
        <outline val="0"/>
        <shadow val="0"/>
        <u val="none"/>
        <vertAlign val="baseline"/>
        <sz val="10"/>
        <color auto="1"/>
        <name val="Arial Narrow"/>
        <family val="2"/>
        <scheme val="none"/>
      </font>
      <alignment horizontal="left" vertical="bottom" textRotation="0" wrapText="0" indent="0" justifyLastLine="0" shrinkToFit="0" readingOrder="0"/>
    </dxf>
    <dxf>
      <font>
        <b val="0"/>
        <i val="0"/>
        <strike val="0"/>
        <condense val="0"/>
        <extend val="0"/>
        <outline val="0"/>
        <shadow val="0"/>
        <u val="none"/>
        <vertAlign val="baseline"/>
        <sz val="12"/>
        <color auto="1"/>
        <name val="Arial Narrow"/>
        <family val="2"/>
        <scheme val="none"/>
      </font>
      <alignment horizontal="left" vertical="bottom" textRotation="0" wrapText="0" indent="0" justifyLastLine="0" shrinkToFit="0" readingOrder="0"/>
      <protection locked="1" hidden="0"/>
    </dxf>
    <dxf>
      <font>
        <strike val="0"/>
        <outline val="0"/>
        <shadow val="0"/>
        <u val="none"/>
        <vertAlign val="baseline"/>
        <sz val="10"/>
        <color auto="1"/>
        <name val="Arial Narrow"/>
        <family val="2"/>
        <scheme val="none"/>
      </font>
      <alignment horizontal="left" vertical="bottom" textRotation="0" wrapText="0" indent="0" justifyLastLine="0" shrinkToFit="0" readingOrder="0"/>
    </dxf>
    <dxf>
      <font>
        <b val="0"/>
        <i val="0"/>
        <strike val="0"/>
        <condense val="0"/>
        <extend val="0"/>
        <outline val="0"/>
        <shadow val="0"/>
        <u val="none"/>
        <vertAlign val="baseline"/>
        <sz val="12"/>
        <color auto="1"/>
        <name val="Arial Narrow"/>
        <family val="2"/>
        <scheme val="none"/>
      </font>
      <protection locked="1" hidden="0"/>
    </dxf>
    <dxf>
      <font>
        <strike val="0"/>
        <outline val="0"/>
        <shadow val="0"/>
        <u val="none"/>
        <vertAlign val="baseline"/>
        <sz val="10"/>
        <color auto="1"/>
        <name val="Arial Narrow"/>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Narrow"/>
        <family val="2"/>
        <scheme val="none"/>
      </font>
      <numFmt numFmtId="164" formatCode="0."/>
      <alignment horizontal="left" vertical="bottom" textRotation="0" wrapText="0" indent="0" justifyLastLine="0" shrinkToFit="0" readingOrder="0"/>
      <protection locked="1" hidden="0"/>
    </dxf>
    <dxf>
      <font>
        <strike val="0"/>
        <outline val="0"/>
        <shadow val="0"/>
        <u val="none"/>
        <vertAlign val="baseline"/>
        <sz val="10"/>
        <color auto="1"/>
        <name val="Arial Narrow"/>
        <family val="2"/>
        <scheme val="none"/>
      </font>
      <numFmt numFmtId="164" formatCode="0."/>
      <alignment horizontal="left" vertical="bottom" textRotation="0" wrapText="0" indent="0" justifyLastLine="0" shrinkToFit="0" readingOrder="0"/>
    </dxf>
    <dxf>
      <font>
        <strike val="0"/>
        <outline val="0"/>
        <shadow val="0"/>
        <u val="none"/>
        <vertAlign val="baseline"/>
        <sz val="10"/>
        <family val="2"/>
      </font>
    </dxf>
    <dxf>
      <font>
        <strike val="0"/>
        <outline val="0"/>
        <shadow val="0"/>
        <u val="none"/>
        <vertAlign val="baseline"/>
        <sz val="10"/>
        <color auto="1"/>
        <name val="Arial Narrow"/>
        <family val="2"/>
        <scheme val="none"/>
      </font>
      <alignment horizontal="left" vertical="bottom" textRotation="0" wrapText="0" indent="0" justifyLastLine="0" shrinkToFit="0" readingOrder="0"/>
    </dxf>
    <dxf>
      <font>
        <strike val="0"/>
        <outline val="0"/>
        <shadow val="0"/>
        <u val="none"/>
        <vertAlign val="baseline"/>
        <sz val="10"/>
        <color auto="1"/>
        <name val="Arial Narrow"/>
        <family val="2"/>
        <scheme val="none"/>
      </font>
    </dxf>
    <dxf>
      <font>
        <b val="0"/>
        <i val="0"/>
        <strike val="0"/>
        <condense val="0"/>
        <extend val="0"/>
        <outline val="0"/>
        <shadow val="0"/>
        <u val="none"/>
        <vertAlign val="baseline"/>
        <sz val="12"/>
        <color auto="1"/>
        <name val="Arial Narrow"/>
        <family val="2"/>
        <scheme val="none"/>
      </font>
      <protection locked="1" hidden="0"/>
    </dxf>
    <dxf>
      <font>
        <strike val="0"/>
        <outline val="0"/>
        <shadow val="0"/>
        <u val="none"/>
        <vertAlign val="baseline"/>
        <sz val="10"/>
        <color auto="1"/>
        <name val="Arial Narrow"/>
        <family val="2"/>
        <scheme val="none"/>
      </font>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2"/>
        <color auto="1"/>
        <name val="Arial Narrow"/>
        <family val="2"/>
        <scheme val="none"/>
      </font>
      <protection locked="1" hidden="0"/>
    </dxf>
    <dxf>
      <font>
        <strike val="0"/>
        <outline val="0"/>
        <shadow val="0"/>
        <u val="none"/>
        <vertAlign val="baseline"/>
        <sz val="10"/>
        <color auto="1"/>
        <name val="Arial Narrow"/>
        <family val="2"/>
        <scheme val="none"/>
      </font>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2"/>
        <color auto="1"/>
        <name val="Arial Narrow"/>
        <family val="2"/>
        <scheme val="none"/>
      </font>
      <alignment horizontal="center" vertical="bottom" textRotation="0" wrapText="0" indent="0" justifyLastLine="0" shrinkToFit="0" readingOrder="0"/>
      <protection locked="1" hidden="0"/>
    </dxf>
    <dxf>
      <font>
        <strike val="0"/>
        <outline val="0"/>
        <shadow val="0"/>
        <u val="none"/>
        <vertAlign val="baseline"/>
        <sz val="10"/>
        <color auto="1"/>
        <name val="Arial Narrow"/>
        <family val="2"/>
        <scheme val="none"/>
      </font>
      <alignment horizontal="left" vertical="bottom" textRotation="0" wrapText="0" indent="0" justifyLastLine="0" shrinkToFit="0" readingOrder="0"/>
    </dxf>
    <dxf>
      <font>
        <b val="0"/>
        <i val="0"/>
        <strike val="0"/>
        <condense val="0"/>
        <extend val="0"/>
        <outline val="0"/>
        <shadow val="0"/>
        <u val="none"/>
        <vertAlign val="baseline"/>
        <sz val="12"/>
        <color auto="1"/>
        <name val="Arial Narrow"/>
        <family val="2"/>
        <scheme val="none"/>
      </font>
      <alignment horizontal="left" vertical="bottom" textRotation="0" wrapText="0" indent="0" justifyLastLine="0" shrinkToFit="0" readingOrder="0"/>
      <protection locked="1" hidden="0"/>
    </dxf>
    <dxf>
      <font>
        <strike val="0"/>
        <outline val="0"/>
        <shadow val="0"/>
        <u val="none"/>
        <vertAlign val="baseline"/>
        <sz val="10"/>
        <color auto="1"/>
        <name val="Arial Narrow"/>
        <family val="2"/>
        <scheme val="none"/>
      </font>
      <alignment horizontal="left" vertical="bottom" textRotation="0" wrapText="0" indent="0" justifyLastLine="0" shrinkToFit="0" readingOrder="0"/>
    </dxf>
    <dxf>
      <font>
        <b val="0"/>
        <i val="0"/>
        <strike val="0"/>
        <condense val="0"/>
        <extend val="0"/>
        <outline val="0"/>
        <shadow val="0"/>
        <u val="none"/>
        <vertAlign val="baseline"/>
        <sz val="12"/>
        <color auto="1"/>
        <name val="Arial Narrow"/>
        <family val="2"/>
        <scheme val="none"/>
      </font>
      <protection locked="1" hidden="0"/>
    </dxf>
    <dxf>
      <font>
        <strike val="0"/>
        <outline val="0"/>
        <shadow val="0"/>
        <u val="none"/>
        <vertAlign val="baseline"/>
        <sz val="10"/>
        <color auto="1"/>
        <name val="Arial Narrow"/>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Narrow"/>
        <family val="2"/>
        <scheme val="none"/>
      </font>
      <numFmt numFmtId="164" formatCode="0."/>
      <alignment horizontal="left" vertical="bottom" textRotation="0" wrapText="0" indent="0" justifyLastLine="0" shrinkToFit="0" readingOrder="0"/>
      <protection locked="1" hidden="0"/>
    </dxf>
    <dxf>
      <font>
        <strike val="0"/>
        <outline val="0"/>
        <shadow val="0"/>
        <u val="none"/>
        <vertAlign val="baseline"/>
        <sz val="10"/>
        <color auto="1"/>
        <name val="Arial Narrow"/>
        <family val="2"/>
        <scheme val="none"/>
      </font>
      <numFmt numFmtId="164" formatCode="0."/>
      <alignment horizontal="left" vertical="bottom" textRotation="0" wrapText="0" indent="0" justifyLastLine="0" shrinkToFit="0" readingOrder="0"/>
    </dxf>
    <dxf>
      <font>
        <strike val="0"/>
        <outline val="0"/>
        <shadow val="0"/>
        <u val="none"/>
        <vertAlign val="baseline"/>
        <sz val="10"/>
        <family val="2"/>
      </font>
    </dxf>
    <dxf>
      <font>
        <strike val="0"/>
        <outline val="0"/>
        <shadow val="0"/>
        <u val="none"/>
        <vertAlign val="baseline"/>
        <sz val="10"/>
        <color auto="1"/>
        <name val="Arial Narrow"/>
        <family val="2"/>
        <scheme val="none"/>
      </font>
      <alignment horizontal="left" vertical="bottom" textRotation="0" wrapText="0" indent="0" justifyLastLine="0" shrinkToFit="0" readingOrder="0"/>
    </dxf>
    <dxf>
      <font>
        <strike val="0"/>
        <outline val="0"/>
        <shadow val="0"/>
        <u val="none"/>
        <vertAlign val="baseline"/>
        <sz val="10"/>
        <color auto="1"/>
        <name val="Arial Narrow"/>
        <family val="2"/>
        <scheme val="none"/>
      </font>
    </dxf>
    <dxf>
      <font>
        <b val="0"/>
        <i val="0"/>
        <strike val="0"/>
        <condense val="0"/>
        <extend val="0"/>
        <outline val="0"/>
        <shadow val="0"/>
        <u val="none"/>
        <vertAlign val="baseline"/>
        <sz val="10"/>
        <color theme="1"/>
        <name val="Calibri"/>
        <family val="2"/>
        <scheme val="minor"/>
      </font>
      <numFmt numFmtId="4" formatCode="#,##0.00"/>
      <alignment horizontal="left" vertical="center" textRotation="0" wrapText="0" indent="0" justifyLastLine="0" shrinkToFit="0" readingOrder="0"/>
      <border diagonalUp="0" diagonalDown="0" outline="0">
        <left style="thin">
          <color auto="1"/>
        </left>
        <right/>
        <top style="thin">
          <color auto="1"/>
        </top>
        <bottom style="thin">
          <color auto="1"/>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alignment horizontal="left"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alignment horizontal="left"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alignment horizontal="left"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alignment horizontal="left"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alignment horizontal="left" vertical="center" textRotation="0" wrapText="0" indent="0" justifyLastLine="0" shrinkToFit="0" readingOrder="0"/>
      <border diagonalUp="0" diagonalDown="0" outline="0">
        <left/>
        <right style="thin">
          <color auto="1"/>
        </right>
        <top style="thin">
          <color auto="1"/>
        </top>
        <bottom style="thin">
          <color auto="1"/>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auto="1"/>
        </left>
        <right/>
        <top style="thin">
          <color auto="1"/>
        </top>
        <bottom style="thin">
          <color auto="1"/>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auto="1"/>
        </left>
        <right style="thin">
          <color auto="1"/>
        </right>
        <top style="thin">
          <color auto="1"/>
        </top>
        <bottom style="thin">
          <color auto="1"/>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auto="1"/>
        </left>
        <right style="thin">
          <color auto="1"/>
        </right>
        <top style="thin">
          <color auto="1"/>
        </top>
        <bottom style="thin">
          <color auto="1"/>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auto="1"/>
        </right>
        <top style="thin">
          <color auto="1"/>
        </top>
        <bottom style="thin">
          <color auto="1"/>
        </bottom>
      </border>
    </dxf>
    <dxf>
      <font>
        <strike val="0"/>
        <outline val="0"/>
        <shadow val="0"/>
        <u val="none"/>
        <vertAlign val="baseline"/>
        <sz val="10"/>
      </font>
      <border diagonalUp="0" diagonalDown="0" outline="0">
        <left style="thin">
          <color auto="1"/>
        </left>
        <right style="thin">
          <color auto="1"/>
        </right>
        <top/>
        <bottom/>
      </border>
    </dxf>
    <dxf>
      <border diagonalUp="0" diagonalDown="0">
        <left style="thin">
          <color auto="1"/>
        </left>
        <right style="thin">
          <color auto="1"/>
        </right>
        <top style="thin">
          <color auto="1"/>
        </top>
        <bottom style="thin">
          <color auto="1"/>
        </bottom>
      </border>
    </dxf>
    <dxf>
      <font>
        <strike val="0"/>
        <outline val="0"/>
        <shadow val="0"/>
        <u val="none"/>
        <vertAlign val="baseline"/>
        <sz val="10"/>
      </font>
      <alignment horizontal="left" vertical="center" textRotation="0" indent="0" justifyLastLine="0" shrinkToFit="0" readingOrder="0"/>
    </dxf>
    <dxf>
      <border>
        <bottom style="thin">
          <color auto="1"/>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auto="1"/>
        </left>
        <right style="thin">
          <color auto="1"/>
        </right>
        <top/>
        <bottom/>
      </border>
    </dxf>
    <dxf>
      <numFmt numFmtId="4" formatCode="#,##0.00"/>
      <border diagonalUp="0" diagonalDown="0" outline="0">
        <left/>
        <right style="medium">
          <color indexed="64"/>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auto="1"/>
        </left>
        <right/>
        <top style="thin">
          <color auto="1"/>
        </top>
        <bottom style="thin">
          <color auto="1"/>
        </bottom>
      </border>
    </dxf>
    <dxf>
      <border diagonalUp="0" diagonalDown="0" outline="0">
        <left/>
        <right/>
        <top/>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auto="1"/>
        </left>
        <right style="thin">
          <color auto="1"/>
        </right>
        <top style="thin">
          <color auto="1"/>
        </top>
        <bottom style="thin">
          <color auto="1"/>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auto="1"/>
        </left>
        <right style="thin">
          <color auto="1"/>
        </right>
        <top style="thin">
          <color auto="1"/>
        </top>
        <bottom style="thin">
          <color auto="1"/>
        </bottom>
      </border>
    </dxf>
    <dxf>
      <border diagonalUp="0" diagonalDown="0" outline="0">
        <left/>
        <right/>
        <top/>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Calibri"/>
        <family val="2"/>
        <scheme val="minor"/>
      </font>
      <border diagonalUp="0" diagonalDown="0" outline="0">
        <left style="medium">
          <color auto="1"/>
        </left>
        <right/>
        <top/>
        <bottom/>
      </border>
    </dxf>
    <dxf>
      <font>
        <b val="0"/>
        <strike val="0"/>
        <outline val="0"/>
        <shadow val="0"/>
        <u val="none"/>
        <vertAlign val="baseline"/>
        <sz val="10"/>
        <family val="2"/>
      </font>
      <alignment horizontal="left" vertical="center" textRotation="0" indent="0" justifyLastLine="0" shrinkToFit="0" readingOrder="0"/>
      <border diagonalUp="0" diagonalDown="0" outline="0">
        <left/>
        <right style="thin">
          <color auto="1"/>
        </right>
        <top style="thin">
          <color auto="1"/>
        </top>
        <bottom style="thin">
          <color auto="1"/>
        </bottom>
      </border>
    </dxf>
    <dxf>
      <font>
        <strike val="0"/>
        <outline val="0"/>
        <shadow val="0"/>
        <u val="none"/>
        <vertAlign val="baseline"/>
        <sz val="10"/>
      </font>
      <border diagonalUp="0" diagonalDown="0" outline="0">
        <left style="thin">
          <color auto="1"/>
        </left>
        <right style="thin">
          <color auto="1"/>
        </right>
        <top/>
        <bottom/>
      </border>
    </dxf>
    <dxf>
      <border diagonalUp="0" diagonalDown="0">
        <left style="thin">
          <color auto="1"/>
        </left>
        <right style="thin">
          <color auto="1"/>
        </right>
        <top style="thin">
          <color auto="1"/>
        </top>
        <bottom style="thin">
          <color auto="1"/>
        </bottom>
      </border>
    </dxf>
    <dxf>
      <font>
        <strike val="0"/>
        <outline val="0"/>
        <shadow val="0"/>
        <u val="none"/>
        <vertAlign val="baseline"/>
        <sz val="10"/>
      </font>
      <alignment horizontal="left" vertical="center" textRotation="0" indent="0" justifyLastLine="0" shrinkToFit="0" readingOrder="0"/>
    </dxf>
    <dxf>
      <border>
        <bottom style="thin">
          <color auto="1"/>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theme="1"/>
        <name val="Calibri"/>
        <family val="2"/>
        <scheme val="minor"/>
      </font>
      <numFmt numFmtId="4" formatCode="#,##0.00"/>
      <alignment horizontal="left" vertical="center" textRotation="0" wrapText="0" indent="0" justifyLastLine="0" shrinkToFit="0" readingOrder="0"/>
      <border diagonalUp="0" diagonalDown="0" outline="0">
        <left style="thin">
          <color auto="1"/>
        </left>
        <right/>
        <top style="thin">
          <color auto="1"/>
        </top>
        <bottom style="thin">
          <color auto="1"/>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alignment horizontal="left"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0"/>
      </font>
      <alignment horizontal="righ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alignment horizontal="left"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auto="1"/>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alignment horizontal="left"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alignment horizontal="left"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0"/>
      </font>
      <alignment horizontal="left" vertical="center" textRotation="0" indent="0" justifyLastLine="0" shrinkToFit="0" readingOrder="0"/>
      <border diagonalUp="0" diagonalDown="0" outline="0">
        <left style="thin">
          <color auto="1"/>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alignment horizontal="left" vertical="center" textRotation="0" wrapText="0" indent="0" justifyLastLine="0" shrinkToFit="0" readingOrder="0"/>
      <border diagonalUp="0" diagonalDown="0" outline="0">
        <left/>
        <right style="thin">
          <color auto="1"/>
        </right>
        <top style="thin">
          <color auto="1"/>
        </top>
        <bottom style="thin">
          <color auto="1"/>
        </bottom>
      </border>
    </dxf>
    <dxf>
      <font>
        <b val="0"/>
        <strike val="0"/>
        <outline val="0"/>
        <shadow val="0"/>
        <u val="none"/>
        <vertAlign val="baseline"/>
        <sz val="10"/>
        <family val="2"/>
      </font>
      <alignment horizontal="left" vertical="center" textRotation="0" wrapText="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font>
      <alignment horizontal="left" vertical="center" textRotation="0" indent="0" justifyLastLine="0" shrinkToFit="0" readingOrder="0"/>
    </dxf>
    <dxf>
      <border>
        <bottom style="thin">
          <color indexed="64"/>
        </bottom>
      </border>
    </dxf>
    <dxf>
      <font>
        <strike val="0"/>
        <outline val="0"/>
        <shadow val="0"/>
        <u val="none"/>
        <vertAlign val="baseline"/>
        <sz val="10"/>
      </font>
      <alignment horizontal="center" vertical="center" textRotation="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mruColors>
      <color rgb="FFEA141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http://clipart-library.com/clip-art/city-silhouette-drawing-3.htm"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hyperlink" Target="https://fauconnier.developpez.com/tutoriels/tableaux-structures/"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514349</xdr:colOff>
      <xdr:row>5</xdr:row>
      <xdr:rowOff>175113</xdr:rowOff>
    </xdr:to>
    <xdr:sp macro="" textlink="">
      <xdr:nvSpPr>
        <xdr:cNvPr id="4" name="ZoneTexte 3">
          <a:extLst>
            <a:ext uri="{FF2B5EF4-FFF2-40B4-BE49-F238E27FC236}">
              <a16:creationId xmlns:a16="http://schemas.microsoft.com/office/drawing/2014/main" id="{1514179C-6E5A-4BEA-9E53-3A45B841FF59}"/>
            </a:ext>
          </a:extLst>
        </xdr:cNvPr>
        <xdr:cNvSpPr txBox="1"/>
      </xdr:nvSpPr>
      <xdr:spPr>
        <a:xfrm>
          <a:off x="0" y="0"/>
          <a:ext cx="6505574" cy="137526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0" cap="none" spc="0">
              <a:ln w="0">
                <a:solidFill>
                  <a:schemeClr val="tx1">
                    <a:lumMod val="95000"/>
                    <a:lumOff val="5000"/>
                  </a:schemeClr>
                </a:solidFill>
              </a:ln>
              <a:solidFill>
                <a:schemeClr val="tx1">
                  <a:lumMod val="50000"/>
                  <a:lumOff val="50000"/>
                </a:schemeClr>
              </a:solidFill>
              <a:effectLst/>
              <a:latin typeface="Book Antiqua" panose="02040602050305030304" pitchFamily="18" charset="0"/>
            </a:rPr>
            <a:t>S</a:t>
          </a:r>
          <a:r>
            <a:rPr lang="fr-FR" sz="2400" b="0" cap="none" spc="0">
              <a:ln w="0">
                <a:solidFill>
                  <a:srgbClr val="FF0000"/>
                </a:solidFill>
              </a:ln>
              <a:solidFill>
                <a:srgbClr val="EA1414"/>
              </a:solidFill>
              <a:effectLst/>
              <a:latin typeface="Book Antiqua" panose="02040602050305030304" pitchFamily="18" charset="0"/>
            </a:rPr>
            <a:t>T</a:t>
          </a:r>
          <a:r>
            <a:rPr lang="fr-FR" sz="2400" b="0" cap="none" spc="0">
              <a:ln w="0">
                <a:solidFill>
                  <a:schemeClr val="tx1">
                    <a:lumMod val="95000"/>
                    <a:lumOff val="5000"/>
                  </a:schemeClr>
                </a:solidFill>
              </a:ln>
              <a:solidFill>
                <a:schemeClr val="tx1">
                  <a:lumMod val="50000"/>
                  <a:lumOff val="50000"/>
                </a:schemeClr>
              </a:solidFill>
              <a:effectLst/>
              <a:latin typeface="Book Antiqua" panose="02040602050305030304" pitchFamily="18" charset="0"/>
            </a:rPr>
            <a:t>UDIO CAMARASA</a:t>
          </a:r>
        </a:p>
        <a:p>
          <a:pPr algn="ctr"/>
          <a:r>
            <a:rPr lang="fr-FR" sz="1800" b="0" cap="none" spc="0">
              <a:ln w="0">
                <a:solidFill>
                  <a:schemeClr val="tx1">
                    <a:lumMod val="95000"/>
                    <a:lumOff val="5000"/>
                  </a:schemeClr>
                </a:solidFill>
              </a:ln>
              <a:solidFill>
                <a:schemeClr val="tx1">
                  <a:lumMod val="50000"/>
                  <a:lumOff val="50000"/>
                </a:schemeClr>
              </a:solidFill>
              <a:effectLst/>
              <a:latin typeface="Book Antiqua" panose="02040602050305030304" pitchFamily="18" charset="0"/>
            </a:rPr>
            <a:t>studio d’architecture d’interieur</a:t>
          </a:r>
        </a:p>
      </xdr:txBody>
    </xdr:sp>
    <xdr:clientData/>
  </xdr:twoCellAnchor>
  <xdr:twoCellAnchor editAs="oneCell">
    <xdr:from>
      <xdr:col>0</xdr:col>
      <xdr:colOff>0</xdr:colOff>
      <xdr:row>4</xdr:row>
      <xdr:rowOff>58615</xdr:rowOff>
    </xdr:from>
    <xdr:to>
      <xdr:col>3</xdr:col>
      <xdr:colOff>1009650</xdr:colOff>
      <xdr:row>45</xdr:row>
      <xdr:rowOff>80597</xdr:rowOff>
    </xdr:to>
    <xdr:pic>
      <xdr:nvPicPr>
        <xdr:cNvPr id="3" name="Image 2">
          <a:extLst>
            <a:ext uri="{FF2B5EF4-FFF2-40B4-BE49-F238E27FC236}">
              <a16:creationId xmlns:a16="http://schemas.microsoft.com/office/drawing/2014/main" id="{8B1E9E6A-0C27-48EB-9EBF-33190544E5F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rcRect l="489" t="10948" r="245" b="7057"/>
        <a:stretch/>
      </xdr:blipFill>
      <xdr:spPr>
        <a:xfrm rot="5400000">
          <a:off x="-2924176" y="3942618"/>
          <a:ext cx="9063405" cy="3215054"/>
        </a:xfrm>
        <a:prstGeom prst="rect">
          <a:avLst/>
        </a:prstGeom>
      </xdr:spPr>
    </xdr:pic>
    <xdr:clientData/>
  </xdr:twoCellAnchor>
  <xdr:twoCellAnchor>
    <xdr:from>
      <xdr:col>3</xdr:col>
      <xdr:colOff>579006</xdr:colOff>
      <xdr:row>8</xdr:row>
      <xdr:rowOff>183174</xdr:rowOff>
    </xdr:from>
    <xdr:to>
      <xdr:col>7</xdr:col>
      <xdr:colOff>514349</xdr:colOff>
      <xdr:row>8</xdr:row>
      <xdr:rowOff>527538</xdr:rowOff>
    </xdr:to>
    <xdr:sp macro="" textlink="'BASE DE DONNÉ'!C5">
      <xdr:nvSpPr>
        <xdr:cNvPr id="5" name="ZoneTexte 4">
          <a:extLst>
            <a:ext uri="{FF2B5EF4-FFF2-40B4-BE49-F238E27FC236}">
              <a16:creationId xmlns:a16="http://schemas.microsoft.com/office/drawing/2014/main" id="{9BCB598E-E095-4DF9-99F6-E865BDABDE79}"/>
            </a:ext>
          </a:extLst>
        </xdr:cNvPr>
        <xdr:cNvSpPr txBox="1"/>
      </xdr:nvSpPr>
      <xdr:spPr>
        <a:xfrm>
          <a:off x="2779281" y="2440599"/>
          <a:ext cx="3726293" cy="3443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177281C9-B178-47E9-9E14-C88C9A1AC68D}" type="TxLink">
            <a:rPr lang="en-US" sz="1600" b="0" i="0" u="none" strike="noStrike" cap="none" spc="0">
              <a:ln w="0">
                <a:solidFill>
                  <a:schemeClr val="tx1">
                    <a:lumMod val="65000"/>
                    <a:lumOff val="35000"/>
                  </a:schemeClr>
                </a:solidFill>
              </a:ln>
              <a:solidFill>
                <a:schemeClr val="tx1">
                  <a:lumMod val="65000"/>
                  <a:lumOff val="35000"/>
                </a:schemeClr>
              </a:solidFill>
              <a:effectLst>
                <a:outerShdw blurRad="38100" dist="25400" dir="5400000" algn="ctr" rotWithShape="0">
                  <a:srgbClr val="6E747A">
                    <a:alpha val="43000"/>
                  </a:srgbClr>
                </a:outerShdw>
              </a:effectLst>
              <a:latin typeface="Century Gothic"/>
            </a:rPr>
            <a:pPr/>
            <a:t>Valtrase Jean-Paul</a:t>
          </a:fld>
          <a:endParaRPr lang="fr-FR" sz="1100" b="0" cap="none" spc="0">
            <a:ln w="0">
              <a:solidFill>
                <a:schemeClr val="tx1">
                  <a:lumMod val="65000"/>
                  <a:lumOff val="35000"/>
                </a:schemeClr>
              </a:solidFill>
            </a:ln>
            <a:solidFill>
              <a:schemeClr val="tx1">
                <a:lumMod val="65000"/>
                <a:lumOff val="35000"/>
              </a:schemeClr>
            </a:solidFill>
            <a:effectLst>
              <a:outerShdw blurRad="38100" dist="25400" dir="5400000" algn="ctr" rotWithShape="0">
                <a:srgbClr val="6E747A">
                  <a:alpha val="43000"/>
                </a:srgbClr>
              </a:outerShdw>
            </a:effectLst>
          </a:endParaRPr>
        </a:p>
      </xdr:txBody>
    </xdr:sp>
    <xdr:clientData/>
  </xdr:twoCellAnchor>
  <xdr:twoCellAnchor>
    <xdr:from>
      <xdr:col>2</xdr:col>
      <xdr:colOff>543657</xdr:colOff>
      <xdr:row>5</xdr:row>
      <xdr:rowOff>300404</xdr:rowOff>
    </xdr:from>
    <xdr:to>
      <xdr:col>7</xdr:col>
      <xdr:colOff>514349</xdr:colOff>
      <xdr:row>8</xdr:row>
      <xdr:rowOff>87923</xdr:rowOff>
    </xdr:to>
    <xdr:sp macro="" textlink="'BASE DE DONNÉ'!C9">
      <xdr:nvSpPr>
        <xdr:cNvPr id="6" name="ZoneTexte 5">
          <a:extLst>
            <a:ext uri="{FF2B5EF4-FFF2-40B4-BE49-F238E27FC236}">
              <a16:creationId xmlns:a16="http://schemas.microsoft.com/office/drawing/2014/main" id="{DD38C9F9-B565-4B74-BBEA-C6E4112F9D20}"/>
            </a:ext>
          </a:extLst>
        </xdr:cNvPr>
        <xdr:cNvSpPr txBox="1"/>
      </xdr:nvSpPr>
      <xdr:spPr>
        <a:xfrm>
          <a:off x="1667607" y="1500554"/>
          <a:ext cx="4837967" cy="844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fld id="{B8219CCC-7E47-41AD-B17D-5496749F2D2E}" type="TxLink">
            <a:rPr lang="en-US" sz="2000" b="0" i="0" u="none" strike="noStrike" cap="none" spc="0">
              <a:ln w="0">
                <a:solidFill>
                  <a:schemeClr val="tx1">
                    <a:lumMod val="95000"/>
                    <a:lumOff val="5000"/>
                  </a:schemeClr>
                </a:solidFill>
              </a:ln>
              <a:solidFill>
                <a:schemeClr val="tx1">
                  <a:lumMod val="50000"/>
                  <a:lumOff val="50000"/>
                </a:schemeClr>
              </a:solidFill>
              <a:effectLst/>
              <a:latin typeface="Book Antiqua" panose="02040602050305030304" pitchFamily="18" charset="0"/>
              <a:ea typeface="+mn-ea"/>
              <a:cs typeface="+mn-cs"/>
            </a:rPr>
            <a:pPr marL="0" indent="0" algn="ctr"/>
            <a:t>EXTENSION CUISINE D'ÉTÉ </a:t>
          </a:fld>
          <a:endParaRPr lang="fr-FR" sz="2000" b="0" i="0" u="none" strike="noStrike" cap="none" spc="0">
            <a:ln w="0">
              <a:solidFill>
                <a:schemeClr val="tx1">
                  <a:lumMod val="95000"/>
                  <a:lumOff val="5000"/>
                </a:schemeClr>
              </a:solidFill>
            </a:ln>
            <a:solidFill>
              <a:schemeClr val="tx1">
                <a:lumMod val="50000"/>
                <a:lumOff val="50000"/>
              </a:schemeClr>
            </a:solidFill>
            <a:effectLst/>
            <a:latin typeface="Book Antiqua" panose="02040602050305030304" pitchFamily="18" charset="0"/>
            <a:ea typeface="+mn-ea"/>
            <a:cs typeface="+mn-cs"/>
          </a:endParaRPr>
        </a:p>
      </xdr:txBody>
    </xdr:sp>
    <xdr:clientData/>
  </xdr:twoCellAnchor>
  <xdr:twoCellAnchor>
    <xdr:from>
      <xdr:col>2</xdr:col>
      <xdr:colOff>609598</xdr:colOff>
      <xdr:row>20</xdr:row>
      <xdr:rowOff>14655</xdr:rowOff>
    </xdr:from>
    <xdr:to>
      <xdr:col>7</xdr:col>
      <xdr:colOff>514349</xdr:colOff>
      <xdr:row>32</xdr:row>
      <xdr:rowOff>58616</xdr:rowOff>
    </xdr:to>
    <xdr:sp macro="" textlink="$A$1">
      <xdr:nvSpPr>
        <xdr:cNvPr id="7" name="ZoneTexte 6">
          <a:extLst>
            <a:ext uri="{FF2B5EF4-FFF2-40B4-BE49-F238E27FC236}">
              <a16:creationId xmlns:a16="http://schemas.microsoft.com/office/drawing/2014/main" id="{32F6EE48-B665-45AC-807C-08B4640696B0}"/>
            </a:ext>
          </a:extLst>
        </xdr:cNvPr>
        <xdr:cNvSpPr txBox="1"/>
      </xdr:nvSpPr>
      <xdr:spPr>
        <a:xfrm>
          <a:off x="1733548" y="4548555"/>
          <a:ext cx="4772026" cy="27300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0B01F52-B7F4-447B-8E78-17342688CFFC}" type="TxLink">
            <a:rPr lang="en-US" sz="1100" b="0" i="0" u="none" strike="noStrike">
              <a:solidFill>
                <a:schemeClr val="tx1">
                  <a:lumMod val="75000"/>
                  <a:lumOff val="25000"/>
                </a:schemeClr>
              </a:solidFill>
              <a:latin typeface="Calibri"/>
              <a:cs typeface="Calibri"/>
            </a:rPr>
            <a:pPr/>
            <a:t>Adresse du projet :	3 Rue des Lilas 77830 La Rochelle
Bureau d'étude :	Le bureau d'étude
Surface du projet  :	66,12 m²</a:t>
          </a:fld>
          <a:endParaRPr lang="en-US" sz="1100">
            <a:solidFill>
              <a:schemeClr val="tx1">
                <a:lumMod val="75000"/>
                <a:lumOff val="25000"/>
              </a:schemeClr>
            </a:solidFill>
            <a:latin typeface="Book Antiqua" panose="02040602050305030304" pitchFamily="18" charset="0"/>
          </a:endParaRPr>
        </a:p>
      </xdr:txBody>
    </xdr:sp>
    <xdr:clientData/>
  </xdr:twoCellAnchor>
  <xdr:twoCellAnchor>
    <xdr:from>
      <xdr:col>3</xdr:col>
      <xdr:colOff>609599</xdr:colOff>
      <xdr:row>16</xdr:row>
      <xdr:rowOff>19050</xdr:rowOff>
    </xdr:from>
    <xdr:to>
      <xdr:col>7</xdr:col>
      <xdr:colOff>514349</xdr:colOff>
      <xdr:row>20</xdr:row>
      <xdr:rowOff>38100</xdr:rowOff>
    </xdr:to>
    <xdr:sp macro="" textlink="'BASE DE DONNÉ'!C13">
      <xdr:nvSpPr>
        <xdr:cNvPr id="2" name="ZoneTexte 1">
          <a:extLst>
            <a:ext uri="{FF2B5EF4-FFF2-40B4-BE49-F238E27FC236}">
              <a16:creationId xmlns:a16="http://schemas.microsoft.com/office/drawing/2014/main" id="{8B9BD8B6-4289-4C9E-8028-5FB8BA297A6F}"/>
            </a:ext>
          </a:extLst>
        </xdr:cNvPr>
        <xdr:cNvSpPr txBox="1"/>
      </xdr:nvSpPr>
      <xdr:spPr>
        <a:xfrm>
          <a:off x="2809874" y="4057650"/>
          <a:ext cx="3695700" cy="514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l"/>
          <a:fld id="{4380EEED-5E94-4484-B318-198DF002DC6B}" type="TxLink">
            <a:rPr lang="en-US" sz="2000" b="0" i="0" u="none" strike="noStrike" cap="none" spc="0">
              <a:ln w="0">
                <a:solidFill>
                  <a:schemeClr val="tx1">
                    <a:lumMod val="95000"/>
                    <a:lumOff val="5000"/>
                  </a:schemeClr>
                </a:solidFill>
              </a:ln>
              <a:solidFill>
                <a:schemeClr val="tx1">
                  <a:lumMod val="50000"/>
                  <a:lumOff val="50000"/>
                </a:schemeClr>
              </a:solidFill>
              <a:effectLst/>
              <a:latin typeface="Book Antiqua" panose="02040602050305030304" pitchFamily="18" charset="0"/>
              <a:ea typeface="+mn-ea"/>
              <a:cs typeface="+mn-cs"/>
            </a:rPr>
            <a:pPr marL="0" indent="0" algn="l"/>
            <a:t>Le bureau d'étude</a:t>
          </a:fld>
          <a:endParaRPr lang="fr-FR" sz="2000" b="0" i="0" u="none" strike="noStrike" cap="none" spc="0">
            <a:ln w="0">
              <a:solidFill>
                <a:schemeClr val="tx1">
                  <a:lumMod val="95000"/>
                  <a:lumOff val="5000"/>
                </a:schemeClr>
              </a:solidFill>
            </a:ln>
            <a:solidFill>
              <a:schemeClr val="tx1">
                <a:lumMod val="50000"/>
                <a:lumOff val="50000"/>
              </a:schemeClr>
            </a:solidFill>
            <a:effectLst/>
            <a:latin typeface="Book Antiqua" panose="02040602050305030304" pitchFamily="18" charset="0"/>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513230</xdr:colOff>
      <xdr:row>13</xdr:row>
      <xdr:rowOff>1682</xdr:rowOff>
    </xdr:from>
    <xdr:to>
      <xdr:col>14</xdr:col>
      <xdr:colOff>9526</xdr:colOff>
      <xdr:row>30</xdr:row>
      <xdr:rowOff>0</xdr:rowOff>
    </xdr:to>
    <xdr:sp macro="" textlink="">
      <xdr:nvSpPr>
        <xdr:cNvPr id="3" name="Légende : encadrée à une bordure 2">
          <a:hlinkClick xmlns:r="http://schemas.openxmlformats.org/officeDocument/2006/relationships" r:id="rId1"/>
          <a:extLst>
            <a:ext uri="{FF2B5EF4-FFF2-40B4-BE49-F238E27FC236}">
              <a16:creationId xmlns:a16="http://schemas.microsoft.com/office/drawing/2014/main" id="{00000000-0008-0000-0300-000003000000}"/>
            </a:ext>
          </a:extLst>
        </xdr:cNvPr>
        <xdr:cNvSpPr/>
      </xdr:nvSpPr>
      <xdr:spPr>
        <a:xfrm>
          <a:off x="10228730" y="2106707"/>
          <a:ext cx="3211046" cy="2751043"/>
        </a:xfrm>
        <a:prstGeom prst="accentBorderCallout1">
          <a:avLst>
            <a:gd name="adj1" fmla="val 51674"/>
            <a:gd name="adj2" fmla="val -1534"/>
            <a:gd name="adj3" fmla="val 53544"/>
            <a:gd name="adj4" fmla="val -20861"/>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ysClr val="windowText" lastClr="000000"/>
              </a:solidFill>
            </a:rPr>
            <a:t>Utilises les tableaux structurés dans tes feuilles.</a:t>
          </a:r>
          <a:r>
            <a:rPr lang="fr-FR" sz="1100" baseline="0">
              <a:solidFill>
                <a:sysClr val="windowText" lastClr="000000"/>
              </a:solidFill>
            </a:rPr>
            <a:t> Une fois bien assimilés tu ne pourras plus t'en passer, Quand tu clique dessus tu as un nouvel onglet dans lequel tu peut paramètrer ton tableau.</a:t>
          </a:r>
        </a:p>
        <a:p>
          <a:pPr algn="l"/>
          <a:r>
            <a:rPr lang="fr-FR" sz="1100" baseline="0">
              <a:solidFill>
                <a:sysClr val="windowText" lastClr="000000"/>
              </a:solidFill>
            </a:rPr>
            <a:t>Tu peux par exemple ajouter ou pas une ligne de total, somme, écart, etc...</a:t>
          </a:r>
        </a:p>
        <a:p>
          <a:pPr algn="l"/>
          <a:r>
            <a:rPr lang="fr-FR" sz="1100" baseline="0">
              <a:solidFill>
                <a:sysClr val="windowText" lastClr="000000"/>
              </a:solidFill>
            </a:rPr>
            <a:t>Pour ajouter une ligne va dans la dernierre cellule de la dernière ligne et fait [TAB], génial non ? ton tableau est automatiquement redimentionné, plus de souci de [#REF].</a:t>
          </a:r>
        </a:p>
        <a:p>
          <a:pPr algn="l"/>
          <a:endParaRPr lang="fr-FR" sz="1100" baseline="0">
            <a:solidFill>
              <a:sysClr val="windowText" lastClr="000000"/>
            </a:solidFill>
          </a:endParaRPr>
        </a:p>
        <a:p>
          <a:pPr algn="l"/>
          <a:r>
            <a:rPr lang="fr-FR" sz="1100" u="sng" baseline="0">
              <a:solidFill>
                <a:srgbClr val="00B0F0"/>
              </a:solidFill>
            </a:rPr>
            <a:t>Pour en apprendre plus...</a:t>
          </a:r>
          <a:endParaRPr lang="fr-FR" sz="1100" u="sng">
            <a:solidFill>
              <a:srgbClr val="00B0F0"/>
            </a:solidFill>
          </a:endParaRP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91276A3-8ED6-4FDA-BA8D-92D073072EC2}" name="ta_Lot1" displayName="ta_Lot1" ref="A15:F16" headerRowDxfId="384" dataDxfId="382" totalsRowDxfId="380" headerRowBorderDxfId="383" tableBorderDxfId="381">
  <autoFilter ref="A15:F16" xr:uid="{52884868-9B97-4216-9238-4E0AB1DD560B}">
    <filterColumn colId="0" hiddenButton="1"/>
    <filterColumn colId="1" hiddenButton="1"/>
    <filterColumn colId="2" hiddenButton="1"/>
    <filterColumn colId="3" hiddenButton="1"/>
    <filterColumn colId="4" hiddenButton="1"/>
    <filterColumn colId="5" hiddenButton="1"/>
  </autoFilter>
  <tableColumns count="6">
    <tableColumn id="1" xr3:uid="{BB09BB0C-8267-47E8-B10C-2DED893D148B}" name="1" totalsRowLabel="Total" dataDxfId="379" totalsRowDxfId="378"/>
    <tableColumn id="2" xr3:uid="{9548DB52-94C9-491F-8B67-E36BFBE01E65}" name="LOT X" dataDxfId="377" totalsRowDxfId="376"/>
    <tableColumn id="3" xr3:uid="{D04882A8-7916-44A7-AB82-3AE210BBBA59}" name="U" dataDxfId="375" totalsRowDxfId="374"/>
    <tableColumn id="4" xr3:uid="{B6412EC2-B5F0-463D-B55A-F2CD6898C3E4}" name="Q" dataDxfId="373" totalsRowDxfId="372"/>
    <tableColumn id="5" xr3:uid="{906AF963-78D5-47C1-90B4-5E36E14845A4}" name="PU HT" dataDxfId="371" totalsRowDxfId="370"/>
    <tableColumn id="6" xr3:uid="{1256B2AD-FF78-4086-9DD8-30E6695BF2EA}" name="TOTAL HT" totalsRowFunction="sum" dataDxfId="369" totalsRowDxfId="368"/>
  </tableColumns>
  <tableStyleInfo name="TableStyleMedium9"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3401F43-91B8-4F5F-8ED3-2CFE71CDB3B6}" name="ta_Lot2" displayName="ta_Lot2" ref="A18:F19" headerRowDxfId="367" dataDxfId="365" totalsRowDxfId="363" headerRowBorderDxfId="366" tableBorderDxfId="364">
  <autoFilter ref="A18:F19" xr:uid="{0E4C17B7-7ED7-4101-8258-04A4789A3C09}">
    <filterColumn colId="0" hiddenButton="1"/>
    <filterColumn colId="1" hiddenButton="1"/>
    <filterColumn colId="2" hiddenButton="1"/>
    <filterColumn colId="3" hiddenButton="1"/>
    <filterColumn colId="4" hiddenButton="1"/>
    <filterColumn colId="5" hiddenButton="1"/>
  </autoFilter>
  <tableColumns count="6">
    <tableColumn id="1" xr3:uid="{4C04FF78-C3C2-4C99-B65E-CFDC7A774825}" name="2" totalsRowLabel="Total" dataDxfId="362" totalsRowDxfId="361"/>
    <tableColumn id="2" xr3:uid="{1DCF07A5-39A6-4269-A171-A9D93248C729}" name="LOT X" dataDxfId="360" totalsRowDxfId="359"/>
    <tableColumn id="3" xr3:uid="{03B965C6-B29A-4EE9-98EF-E01CBD8750F1}" name="U" dataDxfId="358" totalsRowDxfId="357"/>
    <tableColumn id="4" xr3:uid="{5756A5EB-8B84-4F28-9440-99A45404B252}" name="Q" dataDxfId="356" totalsRowDxfId="355"/>
    <tableColumn id="5" xr3:uid="{2B1FE1A1-EDDF-4C7A-8FE1-BBF7D1C30765}" name="PU HT" dataDxfId="354" totalsRowDxfId="353"/>
    <tableColumn id="6" xr3:uid="{02E47CD5-3B39-4760-A38F-6643AA984D1D}" name="TOTAL HT" totalsRowFunction="sum" dataDxfId="352" totalsRowDxfId="351"/>
  </tableColumns>
  <tableStyleInfo name="TableStyleMedium9"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D37F846-1AD1-40C6-85DE-8C9DEA50C147}" name="ta_Lot3" displayName="ta_Lot3" ref="A21:F22" headerRowDxfId="350" dataDxfId="348" totalsRowDxfId="346" headerRowBorderDxfId="349" tableBorderDxfId="347">
  <autoFilter ref="A21:F22" xr:uid="{BA96984C-79D6-41BC-9FB8-B1C33327C324}">
    <filterColumn colId="0" hiddenButton="1"/>
    <filterColumn colId="1" hiddenButton="1"/>
    <filterColumn colId="2" hiddenButton="1"/>
    <filterColumn colId="3" hiddenButton="1"/>
    <filterColumn colId="4" hiddenButton="1"/>
    <filterColumn colId="5" hiddenButton="1"/>
  </autoFilter>
  <tableColumns count="6">
    <tableColumn id="1" xr3:uid="{422B42F8-78AC-45EC-AC4F-75FF16E22258}" name="3" totalsRowLabel="Total" dataDxfId="345" totalsRowDxfId="344"/>
    <tableColumn id="2" xr3:uid="{358BD227-8C5D-4B9E-80D7-ECDFB346FC88}" name="LOT X" dataDxfId="343" totalsRowDxfId="342"/>
    <tableColumn id="3" xr3:uid="{3460C9A7-36DD-4986-99C7-2E70A27807AC}" name="U" dataDxfId="341" totalsRowDxfId="340"/>
    <tableColumn id="4" xr3:uid="{BEE7E885-72A6-4064-9730-EE21BDCFD175}" name="Q" dataDxfId="339" totalsRowDxfId="338"/>
    <tableColumn id="5" xr3:uid="{2456E2AF-7572-4EEA-B02F-C6D44308742E}" name="PU HT" dataDxfId="337" totalsRowDxfId="336"/>
    <tableColumn id="6" xr3:uid="{242D1596-6506-4C2F-A708-90A51F7BF2FA}" name="TOTAL HT" totalsRowFunction="sum" dataDxfId="335" totalsRowDxfId="334"/>
  </tableColumns>
  <tableStyleInfo name="TableStyleMedium9"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98204F1-E058-495D-BAA6-85D609B06AC6}" name="ta_Lot4" displayName="ta_Lot4" ref="A24:F25" headerRowDxfId="333" dataDxfId="331" totalsRowDxfId="329" headerRowBorderDxfId="332" tableBorderDxfId="330">
  <autoFilter ref="A24:F25" xr:uid="{BF358E01-787F-49C0-BFC3-415361B1D834}">
    <filterColumn colId="0" hiddenButton="1"/>
    <filterColumn colId="1" hiddenButton="1"/>
    <filterColumn colId="2" hiddenButton="1"/>
    <filterColumn colId="3" hiddenButton="1"/>
    <filterColumn colId="4" hiddenButton="1"/>
    <filterColumn colId="5" hiddenButton="1"/>
  </autoFilter>
  <tableColumns count="6">
    <tableColumn id="1" xr3:uid="{D7B4CB30-A36F-42EB-8252-122A8E10E613}" name="4" totalsRowLabel="Total" dataDxfId="328" totalsRowDxfId="327"/>
    <tableColumn id="2" xr3:uid="{A0BB248F-5FC0-4174-9ABD-1CF4A61536A5}" name="LOT X" dataDxfId="326" totalsRowDxfId="325"/>
    <tableColumn id="3" xr3:uid="{B01C8D65-9939-499F-8ED8-7186D09AD335}" name="U" dataDxfId="324" totalsRowDxfId="323"/>
    <tableColumn id="4" xr3:uid="{26096405-65DD-4DF6-802A-60ED155C3C10}" name="Q" dataDxfId="322" totalsRowDxfId="321"/>
    <tableColumn id="5" xr3:uid="{CDC0B5FF-E00D-4814-9703-D36068B769D2}" name="PU HT" dataDxfId="320" totalsRowDxfId="319"/>
    <tableColumn id="6" xr3:uid="{633E9789-6D44-440F-AA42-00AE174DFDDD}" name="TOTAL HT" totalsRowFunction="sum" dataDxfId="318" totalsRowDxfId="317"/>
  </tableColumns>
  <tableStyleInfo name="TableStyleMedium9"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6EA50E7-6A5F-41D2-BC0B-97DF8F5AA8F2}" name="ta_Lot5" displayName="ta_Lot5" ref="A27:F28" headerRowDxfId="316" dataDxfId="314" totalsRowDxfId="312" headerRowBorderDxfId="315" tableBorderDxfId="313">
  <autoFilter ref="A27:F28" xr:uid="{CF2BE826-2455-4349-B932-07B9A7EEE2A2}">
    <filterColumn colId="0" hiddenButton="1"/>
    <filterColumn colId="1" hiddenButton="1"/>
    <filterColumn colId="2" hiddenButton="1"/>
    <filterColumn colId="3" hiddenButton="1"/>
    <filterColumn colId="4" hiddenButton="1"/>
    <filterColumn colId="5" hiddenButton="1"/>
  </autoFilter>
  <tableColumns count="6">
    <tableColumn id="1" xr3:uid="{DF1B6534-2ED4-419A-A4C8-03869F9B2B1E}" name="5" totalsRowLabel="Total" dataDxfId="311" totalsRowDxfId="310"/>
    <tableColumn id="2" xr3:uid="{12CEFA5B-4D98-47AF-A08E-4BC4AB4C3C57}" name="LOT X" dataDxfId="309" totalsRowDxfId="308"/>
    <tableColumn id="3" xr3:uid="{F0DF2A60-2684-4D02-83A9-24A3D3A6C0F2}" name="U" dataDxfId="307" totalsRowDxfId="306"/>
    <tableColumn id="4" xr3:uid="{76B82A36-30F7-47E8-A90C-D59C8D5A8C2B}" name="Q" dataDxfId="305" totalsRowDxfId="304"/>
    <tableColumn id="5" xr3:uid="{DE746A5B-486D-472A-936B-EFEA06805AD2}" name="PU HT" dataDxfId="303" totalsRowDxfId="302"/>
    <tableColumn id="6" xr3:uid="{91006689-6537-45C2-BDA9-E84B7A7521D9}" name="TOTAL HT" totalsRowFunction="sum" dataDxfId="301" totalsRowDxfId="300"/>
  </tableColumns>
  <tableStyleInfo name="TableStyleMedium9"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B611F4C-DE68-4962-876E-D44C82BA441F}" name="ta_Lot6" displayName="ta_Lot6" ref="A30:F31" headerRowDxfId="299" dataDxfId="297" totalsRowDxfId="295" headerRowBorderDxfId="298" tableBorderDxfId="296">
  <autoFilter ref="A30:F31" xr:uid="{C6880E8C-2AED-481B-8E2F-768693BC06D8}">
    <filterColumn colId="0" hiddenButton="1"/>
    <filterColumn colId="1" hiddenButton="1"/>
    <filterColumn colId="2" hiddenButton="1"/>
    <filterColumn colId="3" hiddenButton="1"/>
    <filterColumn colId="4" hiddenButton="1"/>
    <filterColumn colId="5" hiddenButton="1"/>
  </autoFilter>
  <tableColumns count="6">
    <tableColumn id="1" xr3:uid="{425967BA-15E2-41BA-AA6A-F46032435BF5}" name="6" totalsRowLabel="Total" dataDxfId="294" totalsRowDxfId="293"/>
    <tableColumn id="2" xr3:uid="{E583AFDC-BCEF-4D26-B2DC-E96FF0CE2EE3}" name="LOT X" dataDxfId="292" totalsRowDxfId="291"/>
    <tableColumn id="3" xr3:uid="{CB6EADE0-8306-4B83-9434-AFAA1AF6697B}" name="U" dataDxfId="290" totalsRowDxfId="289"/>
    <tableColumn id="4" xr3:uid="{3D809DB9-A845-4680-A00E-5463D6DF5AD3}" name="Q" dataDxfId="288" totalsRowDxfId="287"/>
    <tableColumn id="5" xr3:uid="{AE4DCCB0-2213-47E8-B949-78ECF0D69CA1}" name="PU HT" dataDxfId="286" totalsRowDxfId="285"/>
    <tableColumn id="6" xr3:uid="{5273D7B1-DB8C-4768-8F3A-1D3A8DD04844}" name="TOTAL HT" totalsRowFunction="sum" dataDxfId="284" totalsRowDxfId="283"/>
  </tableColumns>
  <tableStyleInfo name="TableStyleMedium9" showFirstColumn="0" showLastColumn="0" showRowStripes="0"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F3BD837-47E6-41A9-81F8-6B9AF863C5FC}" name="ta_Lot7" displayName="ta_Lot7" ref="A33:F34" headerRowDxfId="282" dataDxfId="280" totalsRowDxfId="278" headerRowBorderDxfId="281" tableBorderDxfId="279">
  <autoFilter ref="A33:F34" xr:uid="{14DE2438-E661-410D-AFDD-D02BAF077269}">
    <filterColumn colId="0" hiddenButton="1"/>
    <filterColumn colId="1" hiddenButton="1"/>
    <filterColumn colId="2" hiddenButton="1"/>
    <filterColumn colId="3" hiddenButton="1"/>
    <filterColumn colId="4" hiddenButton="1"/>
    <filterColumn colId="5" hiddenButton="1"/>
  </autoFilter>
  <tableColumns count="6">
    <tableColumn id="1" xr3:uid="{E3401527-C435-4171-B575-09CB43CABD14}" name="7" totalsRowLabel="Total" dataDxfId="277" totalsRowDxfId="276"/>
    <tableColumn id="2" xr3:uid="{79984CE7-5453-4426-87B8-92FBCFC128DC}" name="LOT X" dataDxfId="275" totalsRowDxfId="274"/>
    <tableColumn id="3" xr3:uid="{AD8BE6D3-B0CD-47BE-8E95-27605E8AAE5C}" name="U" dataDxfId="273" totalsRowDxfId="272"/>
    <tableColumn id="4" xr3:uid="{FD518A99-82FE-4E08-A927-B46A562B679E}" name="Q" dataDxfId="271" totalsRowDxfId="270"/>
    <tableColumn id="5" xr3:uid="{8D4547E9-139F-46D3-B8CB-BF27A4D0588B}" name="PU HT" dataDxfId="269" totalsRowDxfId="268"/>
    <tableColumn id="6" xr3:uid="{495E31CE-948C-4B8C-88A4-71BFC236F8BD}" name="TOTAL HT" totalsRowFunction="sum" dataDxfId="267" totalsRowDxfId="266"/>
  </tableColumns>
  <tableStyleInfo name="TableStyleMedium9"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1B127D3E-0571-4840-B8C6-853F272FE41F}" name="ta_Lot8" displayName="ta_Lot8" ref="A36:F37" headerRowDxfId="265" dataDxfId="263" totalsRowDxfId="261" headerRowBorderDxfId="264" tableBorderDxfId="262">
  <autoFilter ref="A36:F37" xr:uid="{B06D0A07-A851-435E-ABFF-31E73E2FFA17}">
    <filterColumn colId="0" hiddenButton="1"/>
    <filterColumn colId="1" hiddenButton="1"/>
    <filterColumn colId="2" hiddenButton="1"/>
    <filterColumn colId="3" hiddenButton="1"/>
    <filterColumn colId="4" hiddenButton="1"/>
    <filterColumn colId="5" hiddenButton="1"/>
  </autoFilter>
  <tableColumns count="6">
    <tableColumn id="1" xr3:uid="{F52B5FF9-3C3E-4985-9530-F9A36A3566D2}" name="8" totalsRowLabel="Total" dataDxfId="260" totalsRowDxfId="259"/>
    <tableColumn id="2" xr3:uid="{75A6D88F-A0A9-4E12-BA70-15468A82D406}" name="LOT X" dataDxfId="258" totalsRowDxfId="257"/>
    <tableColumn id="3" xr3:uid="{BACABF17-92DF-4F6A-9F6E-80146EF3AC87}" name="U" dataDxfId="256" totalsRowDxfId="255"/>
    <tableColumn id="4" xr3:uid="{5B4A2565-BE17-401B-8F0C-BEE2FF6707F2}" name="Q" dataDxfId="254" totalsRowDxfId="253"/>
    <tableColumn id="5" xr3:uid="{845FDE00-34F9-4A75-95E4-6AB2BF474859}" name="PU HT" dataDxfId="252" totalsRowDxfId="251"/>
    <tableColumn id="6" xr3:uid="{DD83011C-C90D-4333-AC5D-F6EF47D7066F}" name="TOTAL HT" totalsRowFunction="sum" dataDxfId="250" totalsRowDxfId="249"/>
  </tableColumns>
  <tableStyleInfo name="TableStyleMedium9"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31EB6B-17F2-4C70-8B02-6FE7C25C714D}" name="ta_Lot9" displayName="ta_Lot9" ref="A39:F40" headerRowDxfId="248" dataDxfId="246" totalsRowDxfId="244" headerRowBorderDxfId="247" tableBorderDxfId="245">
  <autoFilter ref="A39:F40" xr:uid="{68F6448F-088A-4E02-885D-EC26DBF494B2}">
    <filterColumn colId="0" hiddenButton="1"/>
    <filterColumn colId="1" hiddenButton="1"/>
    <filterColumn colId="2" hiddenButton="1"/>
    <filterColumn colId="3" hiddenButton="1"/>
    <filterColumn colId="4" hiddenButton="1"/>
    <filterColumn colId="5" hiddenButton="1"/>
  </autoFilter>
  <tableColumns count="6">
    <tableColumn id="1" xr3:uid="{61C65676-834B-474D-9D04-2DE1531F9520}" name="9" totalsRowLabel="Total" dataDxfId="243" totalsRowDxfId="242"/>
    <tableColumn id="2" xr3:uid="{39E0FAF2-0E67-4AB0-8CA0-C6A9D0CB5F82}" name="LOT X" dataDxfId="241" totalsRowDxfId="240"/>
    <tableColumn id="3" xr3:uid="{EF641695-E829-4A4A-BF54-8000C3179177}" name="U" dataDxfId="239" totalsRowDxfId="238"/>
    <tableColumn id="4" xr3:uid="{9EA9ED91-CA4C-44F3-858B-18C2F6BC2195}" name="Q" dataDxfId="237" totalsRowDxfId="236"/>
    <tableColumn id="5" xr3:uid="{4DBC1119-2CB5-4E22-9B3D-08F2FC1F4189}" name="PU HT" dataDxfId="235" totalsRowDxfId="234"/>
    <tableColumn id="6" xr3:uid="{23861F25-866D-4636-8ED6-F7DF0A30C94B}" name="TOTAL HT" totalsRowFunction="sum" dataDxfId="233" totalsRowDxfId="232"/>
  </tableColumns>
  <tableStyleInfo name="TableStyleMedium9" showFirstColumn="0" showLastColumn="0" showRowStripes="0"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5D4D8270-7825-460C-ACA2-19F698463759}" name="ta_Lot10" displayName="ta_Lot10" ref="A42:F43" headerRowDxfId="231" dataDxfId="229" totalsRowDxfId="227" headerRowBorderDxfId="230" tableBorderDxfId="228">
  <autoFilter ref="A42:F43" xr:uid="{0935DCD2-0665-4F51-9065-B52EBEBE2401}">
    <filterColumn colId="0" hiddenButton="1"/>
    <filterColumn colId="1" hiddenButton="1"/>
    <filterColumn colId="2" hiddenButton="1"/>
    <filterColumn colId="3" hiddenButton="1"/>
    <filterColumn colId="4" hiddenButton="1"/>
    <filterColumn colId="5" hiddenButton="1"/>
  </autoFilter>
  <tableColumns count="6">
    <tableColumn id="1" xr3:uid="{C936E171-9706-44A1-84BF-0D612A241C7D}" name="10" totalsRowLabel="Total" dataDxfId="226" totalsRowDxfId="225"/>
    <tableColumn id="2" xr3:uid="{99047C74-7937-4F4D-A70B-331B954085E8}" name="LOT X" dataDxfId="224" totalsRowDxfId="223"/>
    <tableColumn id="3" xr3:uid="{060EF944-160F-4203-AD4B-CE8C7923A1F3}" name="U" dataDxfId="222" totalsRowDxfId="221"/>
    <tableColumn id="4" xr3:uid="{C75133DD-4176-4095-9DB2-3EBEE26175A6}" name="Q" dataDxfId="220" totalsRowDxfId="219"/>
    <tableColumn id="5" xr3:uid="{26A6400D-8CFC-4BE5-B931-D77B0D0A45BF}" name="PU HT" dataDxfId="218" totalsRowDxfId="217"/>
    <tableColumn id="6" xr3:uid="{151DCB8C-77AF-49B2-A63C-5EFC67370EA1}" name="TOTAL HT" totalsRowFunction="sum" dataDxfId="216" totalsRowDxfId="215"/>
  </tableColumns>
  <tableStyleInfo name="TableStyleMedium9" showFirstColumn="0" showLastColumn="0" showRowStripes="0"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937B40FA-288C-4B9D-A7EC-D0B19BE97BA7}" name="ta_Lot11" displayName="ta_Lot11" ref="A45:F46" headerRowDxfId="214" dataDxfId="212" totalsRowDxfId="210" headerRowBorderDxfId="213" tableBorderDxfId="211">
  <autoFilter ref="A45:F46" xr:uid="{94760EC3-EE7E-4220-BA04-BD547E02022D}">
    <filterColumn colId="0" hiddenButton="1"/>
    <filterColumn colId="1" hiddenButton="1"/>
    <filterColumn colId="2" hiddenButton="1"/>
    <filterColumn colId="3" hiddenButton="1"/>
    <filterColumn colId="4" hiddenButton="1"/>
    <filterColumn colId="5" hiddenButton="1"/>
  </autoFilter>
  <tableColumns count="6">
    <tableColumn id="1" xr3:uid="{C8345E87-B3C6-4DF4-BCE6-601EF68B33FD}" name="11" totalsRowLabel="Total" dataDxfId="209" totalsRowDxfId="208"/>
    <tableColumn id="2" xr3:uid="{171CE131-5AE2-4F47-BD83-2E9E48ACFCEC}" name="LOT X" dataDxfId="207" totalsRowDxfId="206"/>
    <tableColumn id="3" xr3:uid="{ECA4587D-1677-4A50-9499-61DB46798B4A}" name="U" dataDxfId="205" totalsRowDxfId="204"/>
    <tableColumn id="4" xr3:uid="{D3BB5EBA-77D6-4EF3-AA07-5EE24AB0A17C}" name="Q" dataDxfId="203" totalsRowDxfId="202"/>
    <tableColumn id="5" xr3:uid="{BDC6FE85-BB27-48C3-B474-106A141D66C3}" name="PU HT" dataDxfId="201" totalsRowDxfId="200"/>
    <tableColumn id="6" xr3:uid="{AFFFC993-471B-4B23-970A-E9086B09A29C}" name="TOTAL HT" totalsRowFunction="sum" dataDxfId="199" totalsRowDxfId="198"/>
  </tableColumns>
  <tableStyleInfo name="TableStyleMedium9" showFirstColumn="0" showLastColumn="0" showRowStripes="0"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975769EE-01FD-4D45-8F0E-19AE9E76E6C0}" name="ta_Lot12" displayName="ta_Lot12" ref="A48:F49" headerRowDxfId="197" dataDxfId="195" totalsRowDxfId="193" headerRowBorderDxfId="196" tableBorderDxfId="194">
  <autoFilter ref="A48:F49" xr:uid="{21C5D1B3-8E52-4405-A7E0-7F712950A42E}">
    <filterColumn colId="0" hiddenButton="1"/>
    <filterColumn colId="1" hiddenButton="1"/>
    <filterColumn colId="2" hiddenButton="1"/>
    <filterColumn colId="3" hiddenButton="1"/>
    <filterColumn colId="4" hiddenButton="1"/>
    <filterColumn colId="5" hiddenButton="1"/>
  </autoFilter>
  <tableColumns count="6">
    <tableColumn id="1" xr3:uid="{8E25A748-BCA3-4F4F-98DC-A520D3970656}" name="12" totalsRowLabel="Total" dataDxfId="192" totalsRowDxfId="191"/>
    <tableColumn id="2" xr3:uid="{07CD54F5-FB1C-47A3-A9F9-E01FDF0D8D6B}" name="LOT X" dataDxfId="190" totalsRowDxfId="189"/>
    <tableColumn id="3" xr3:uid="{691FD438-090D-44B0-AE72-19EA915FAD8F}" name="U" dataDxfId="188" totalsRowDxfId="187"/>
    <tableColumn id="4" xr3:uid="{D2829CF0-562E-4B34-82A1-33588D5BBB88}" name="Q" dataDxfId="186" totalsRowDxfId="185"/>
    <tableColumn id="5" xr3:uid="{1A6DD9D2-52AB-4752-B9DF-9983BF08E41A}" name="PU HT" dataDxfId="184" totalsRowDxfId="183"/>
    <tableColumn id="6" xr3:uid="{D4054E54-8CD3-4CA3-A33D-71228C525BA2}" name="TOTAL HT" totalsRowFunction="sum" dataDxfId="182" totalsRowDxfId="181"/>
  </tableColumns>
  <tableStyleInfo name="TableStyleMedium9" showFirstColumn="0" showLastColumn="0" showRowStripes="0"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25DBED1-13EE-46E3-BE97-7B91A26C1A15}" name="ta_Lot13" displayName="ta_Lot13" ref="A51:F52" headerRowDxfId="180" dataDxfId="178" totalsRowDxfId="176" headerRowBorderDxfId="179" tableBorderDxfId="177">
  <autoFilter ref="A51:F52" xr:uid="{53D53C92-360A-493A-A796-C180221D14A3}">
    <filterColumn colId="0" hiddenButton="1"/>
    <filterColumn colId="1" hiddenButton="1"/>
    <filterColumn colId="2" hiddenButton="1"/>
    <filterColumn colId="3" hiddenButton="1"/>
    <filterColumn colId="4" hiddenButton="1"/>
    <filterColumn colId="5" hiddenButton="1"/>
  </autoFilter>
  <tableColumns count="6">
    <tableColumn id="1" xr3:uid="{299449D2-925E-4C97-88A0-64CE3B52F65B}" name="13" totalsRowLabel="Total" dataDxfId="175" totalsRowDxfId="174"/>
    <tableColumn id="2" xr3:uid="{269D5FAB-8C76-4AC1-84D5-5CED684591D5}" name="LOT X" dataDxfId="173" totalsRowDxfId="172"/>
    <tableColumn id="3" xr3:uid="{03C4CF7F-F505-4667-9B20-0A10BADC06B7}" name="U" dataDxfId="171" totalsRowDxfId="170"/>
    <tableColumn id="4" xr3:uid="{548E46F0-FF65-4897-9620-76BA63AB42E9}" name="Q" dataDxfId="169" totalsRowDxfId="168"/>
    <tableColumn id="5" xr3:uid="{E8F6D6E3-6EA4-48E3-B979-801A9F846EE8}" name="PU HT" dataDxfId="167" totalsRowDxfId="166"/>
    <tableColumn id="6" xr3:uid="{49B26486-F45C-4FC4-B769-CFF4DED9EFE2}" name="TOTAL HT" totalsRowFunction="sum" dataDxfId="165" totalsRowDxfId="164"/>
  </tableColumns>
  <tableStyleInfo name="TableStyleMedium9" showFirstColumn="0" showLastColumn="0" showRowStripes="0"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F8860E7D-EA4E-4E3A-B58C-5F5EE0A682CB}" name="ta_Lot14" displayName="ta_Lot14" ref="A54:F55" headerRowDxfId="163" dataDxfId="161" totalsRowDxfId="159" headerRowBorderDxfId="162" tableBorderDxfId="160">
  <autoFilter ref="A54:F55" xr:uid="{40D5FDB6-973A-46E1-BF81-F6DE7885FE42}">
    <filterColumn colId="0" hiddenButton="1"/>
    <filterColumn colId="1" hiddenButton="1"/>
    <filterColumn colId="2" hiddenButton="1"/>
    <filterColumn colId="3" hiddenButton="1"/>
    <filterColumn colId="4" hiddenButton="1"/>
    <filterColumn colId="5" hiddenButton="1"/>
  </autoFilter>
  <tableColumns count="6">
    <tableColumn id="1" xr3:uid="{29DFD314-F1F3-4220-A086-F4DA799CD4A1}" name="14" totalsRowLabel="Total" dataDxfId="158" totalsRowDxfId="157"/>
    <tableColumn id="2" xr3:uid="{B4BAB793-39ED-4BD8-8BC3-B8086EFD8A4F}" name="LOT X" dataDxfId="156" totalsRowDxfId="155"/>
    <tableColumn id="3" xr3:uid="{43DFAB6A-E82F-4457-BF27-27305FE7C3EA}" name="U" dataDxfId="154" totalsRowDxfId="153"/>
    <tableColumn id="4" xr3:uid="{44D39273-72C0-4FF6-8DED-E772E1418192}" name="Q" dataDxfId="152" totalsRowDxfId="151"/>
    <tableColumn id="5" xr3:uid="{12F443B6-FD29-45B7-BC4C-8E8EF44AE670}" name="PU HT" dataDxfId="150" totalsRowDxfId="149"/>
    <tableColumn id="6" xr3:uid="{A41DC847-3CAA-41E0-83F0-D902DAD471A1}" name="TOTAL HT" totalsRowFunction="sum" dataDxfId="148" totalsRowDxfId="147"/>
  </tableColumns>
  <tableStyleInfo name="TableStyleMedium9" showFirstColumn="0" showLastColumn="0" showRowStripes="0"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8EA5BFC-70F9-4300-A28C-47CE18F7D6F7}" name="ta_Lot15" displayName="ta_Lot15" ref="A57:F58" headerRowDxfId="146" dataDxfId="144" totalsRowDxfId="142" headerRowBorderDxfId="145" tableBorderDxfId="143">
  <autoFilter ref="A57:F58" xr:uid="{9701E52A-BDCF-4403-9CB8-521A667C4BD5}">
    <filterColumn colId="0" hiddenButton="1"/>
    <filterColumn colId="1" hiddenButton="1"/>
    <filterColumn colId="2" hiddenButton="1"/>
    <filterColumn colId="3" hiddenButton="1"/>
    <filterColumn colId="4" hiddenButton="1"/>
    <filterColumn colId="5" hiddenButton="1"/>
  </autoFilter>
  <tableColumns count="6">
    <tableColumn id="1" xr3:uid="{BE897E48-BDA8-45C7-AE8B-B0DF91433808}" name="15" totalsRowLabel="Total" dataDxfId="141" totalsRowDxfId="140"/>
    <tableColumn id="2" xr3:uid="{ED6F97D0-A4D5-45A3-BD25-205FB39CACE9}" name="LOT X" dataDxfId="139" totalsRowDxfId="138"/>
    <tableColumn id="3" xr3:uid="{FD0597FA-2422-43A4-A354-F1BFA0DF0B72}" name="U" dataDxfId="137" totalsRowDxfId="136"/>
    <tableColumn id="4" xr3:uid="{7C4B4358-760E-4BA4-B5E4-541312E4765F}" name="Q" dataDxfId="135" totalsRowDxfId="134"/>
    <tableColumn id="5" xr3:uid="{BC78ABC2-F71D-4AAA-9484-1C4FFA67E1BC}" name="PU HT" dataDxfId="133" totalsRowDxfId="132"/>
    <tableColumn id="6" xr3:uid="{25D26C5A-2090-4AE3-9025-9D5A843A7DDF}" name="TOTAL HT" totalsRowFunction="sum" dataDxfId="131" totalsRowDxfId="130"/>
  </tableColumns>
  <tableStyleInfo name="TableStyleMedium9" showFirstColumn="0" showLastColumn="0" showRowStripes="0"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23B1ECF-BE51-43C0-ABCA-CF84DB22FDD0}" name="ta_Lot16" displayName="ta_Lot16" ref="A60:F61" headerRowDxfId="129" dataDxfId="127" totalsRowDxfId="125" headerRowBorderDxfId="128" tableBorderDxfId="126">
  <autoFilter ref="A60:F61" xr:uid="{3B08B8AC-66C9-4ACA-9820-2F9B97B4A88E}">
    <filterColumn colId="0" hiddenButton="1"/>
    <filterColumn colId="1" hiddenButton="1"/>
    <filterColumn colId="2" hiddenButton="1"/>
    <filterColumn colId="3" hiddenButton="1"/>
    <filterColumn colId="4" hiddenButton="1"/>
    <filterColumn colId="5" hiddenButton="1"/>
  </autoFilter>
  <tableColumns count="6">
    <tableColumn id="1" xr3:uid="{00E402B1-AE2F-4D3D-A1EF-8260E4B68C23}" name="16" totalsRowLabel="Total" dataDxfId="124" totalsRowDxfId="123"/>
    <tableColumn id="2" xr3:uid="{375A2A58-3830-43D7-99DA-1511081FD38F}" name="LOT X" dataDxfId="122" totalsRowDxfId="121"/>
    <tableColumn id="3" xr3:uid="{31E9B8C8-CB96-4DEF-AC40-D8586005B3AC}" name="U" dataDxfId="120" totalsRowDxfId="119"/>
    <tableColumn id="4" xr3:uid="{91F72484-8582-44C3-B0D3-B36E65E48AF4}" name="Q" dataDxfId="118" totalsRowDxfId="117"/>
    <tableColumn id="5" xr3:uid="{35FEBCE9-D26B-462B-929D-7419BB3879B6}" name="PU HT" dataDxfId="116" totalsRowDxfId="115"/>
    <tableColumn id="6" xr3:uid="{6DF63948-B105-4566-9D3B-80CFC0112A26}" name="TOTAL HT" totalsRowFunction="sum" dataDxfId="114" totalsRowDxfId="113"/>
  </tableColumns>
  <tableStyleInfo name="TableStyleMedium9" showFirstColumn="0" showLastColumn="0" showRowStripes="0"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48019726-FBE6-4B97-B363-E0F30FB75604}" name="ta_Lot17" displayName="ta_Lot17" ref="A63:F64" headerRowDxfId="112" dataDxfId="110" totalsRowDxfId="108" headerRowBorderDxfId="111" tableBorderDxfId="109">
  <autoFilter ref="A63:F64" xr:uid="{BE5CFF5E-5B2C-4F9A-822A-8BE2EB49788F}">
    <filterColumn colId="0" hiddenButton="1"/>
    <filterColumn colId="1" hiddenButton="1"/>
    <filterColumn colId="2" hiddenButton="1"/>
    <filterColumn colId="3" hiddenButton="1"/>
    <filterColumn colId="4" hiddenButton="1"/>
    <filterColumn colId="5" hiddenButton="1"/>
  </autoFilter>
  <tableColumns count="6">
    <tableColumn id="1" xr3:uid="{E530F695-67BB-485B-954F-5A5FB024C1B0}" name="17" totalsRowLabel="Total" dataDxfId="107" totalsRowDxfId="106"/>
    <tableColumn id="2" xr3:uid="{2986201C-4EA5-4E24-AE73-38740609A27B}" name="LOT X" dataDxfId="105" totalsRowDxfId="104"/>
    <tableColumn id="3" xr3:uid="{885BEF1E-65E1-434C-A292-A9C23A9F70A8}" name="U" dataDxfId="103" totalsRowDxfId="102"/>
    <tableColumn id="4" xr3:uid="{D10D77B7-F5FC-4D4B-BC76-FEB785994EEB}" name="Q" dataDxfId="101" totalsRowDxfId="100"/>
    <tableColumn id="5" xr3:uid="{902ADE51-87EA-4237-BDD1-CE5B419C663C}" name="PU HT" dataDxfId="99" totalsRowDxfId="98"/>
    <tableColumn id="6" xr3:uid="{541C2A96-9EB3-4AD4-807A-04170BB2368D}" name="TOTAL HT" totalsRowFunction="sum" dataDxfId="97" totalsRowDxfId="96"/>
  </tableColumns>
  <tableStyleInfo name="TableStyleMedium9" showFirstColumn="0" showLastColumn="0" showRowStripes="0"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395C3C06-0B4E-41AA-85FC-DB8063658129}" name="ta_Lot18" displayName="ta_Lot18" ref="A66:F67" headerRowDxfId="95" dataDxfId="93" totalsRowDxfId="91" headerRowBorderDxfId="94" tableBorderDxfId="92">
  <autoFilter ref="A66:F67" xr:uid="{DACDD8CA-448C-4902-B726-CDAA2E6D2FFA}">
    <filterColumn colId="0" hiddenButton="1"/>
    <filterColumn colId="1" hiddenButton="1"/>
    <filterColumn colId="2" hiddenButton="1"/>
    <filterColumn colId="3" hiddenButton="1"/>
    <filterColumn colId="4" hiddenButton="1"/>
    <filterColumn colId="5" hiddenButton="1"/>
  </autoFilter>
  <tableColumns count="6">
    <tableColumn id="1" xr3:uid="{B81602C2-7731-47DF-BCD0-D38D2C46D352}" name="18" totalsRowLabel="Total" dataDxfId="90" totalsRowDxfId="89"/>
    <tableColumn id="2" xr3:uid="{FC209989-41EA-4D80-BFD8-3B03B11BAC0E}" name="LOT X" dataDxfId="88" totalsRowDxfId="87"/>
    <tableColumn id="3" xr3:uid="{EEB1ECB5-37FA-4777-9B2D-62839251CC11}" name="U" dataDxfId="86" totalsRowDxfId="85"/>
    <tableColumn id="4" xr3:uid="{D8420E3C-5FE0-4493-9A1F-C36D208F0D14}" name="Q" dataDxfId="84" totalsRowDxfId="83"/>
    <tableColumn id="5" xr3:uid="{22F8572A-8FAA-4771-8BC5-5D4D8D90F6B4}" name="PU HT" dataDxfId="82" totalsRowDxfId="81"/>
    <tableColumn id="6" xr3:uid="{95A736C6-0A7F-47DE-B0DA-FE682F4161B9}" name="TOTAL HT" totalsRowFunction="sum" dataDxfId="80" totalsRowDxfId="79"/>
  </tableColumns>
  <tableStyleInfo name="TableStyleMedium9" showFirstColumn="0" showLastColumn="0" showRowStripes="0"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AA5DBFC2-F444-47AA-9618-5C1772ECA6C6}" name="ta_Lot19" displayName="ta_Lot19" ref="A69:F70" headerRowDxfId="78" dataDxfId="76" totalsRowDxfId="74" headerRowBorderDxfId="77" tableBorderDxfId="75">
  <autoFilter ref="A69:F70" xr:uid="{18A8D69D-927A-4867-B5B2-CC26FAE62BE2}">
    <filterColumn colId="0" hiddenButton="1"/>
    <filterColumn colId="1" hiddenButton="1"/>
    <filterColumn colId="2" hiddenButton="1"/>
    <filterColumn colId="3" hiddenButton="1"/>
    <filterColumn colId="4" hiddenButton="1"/>
    <filterColumn colId="5" hiddenButton="1"/>
  </autoFilter>
  <tableColumns count="6">
    <tableColumn id="1" xr3:uid="{FAAF778B-A709-4901-86D1-CF95A04D2538}" name="19" totalsRowLabel="Total" dataDxfId="73" totalsRowDxfId="72"/>
    <tableColumn id="2" xr3:uid="{93F9A74B-83CA-4497-B585-C5E4FB14B97C}" name="LOT X" dataDxfId="71" totalsRowDxfId="70"/>
    <tableColumn id="3" xr3:uid="{7CB0C1E7-4D58-4CEB-9611-483952B5F35A}" name="U" dataDxfId="69" totalsRowDxfId="68"/>
    <tableColumn id="4" xr3:uid="{6E982CB0-F6AF-4682-A59C-9683190D97FF}" name="Q" dataDxfId="67" totalsRowDxfId="66"/>
    <tableColumn id="5" xr3:uid="{EEC263E5-4A2B-4011-81C4-A9330F729F0E}" name="PU HT" dataDxfId="65" totalsRowDxfId="64"/>
    <tableColumn id="6" xr3:uid="{24D18F6D-79D3-40BB-BD24-34F6E2B308CF}" name="TOTAL HT" totalsRowFunction="sum" dataDxfId="63" totalsRowDxfId="62"/>
  </tableColumns>
  <tableStyleInfo name="TableStyleMedium9" showFirstColumn="0" showLastColumn="0" showRowStripes="0"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7F711F39-5B87-4447-B26B-D8BC64B17C9D}" name="ta_Lot20" displayName="ta_Lot20" ref="A72:F73" headerRowDxfId="61" dataDxfId="59" totalsRowDxfId="57" headerRowBorderDxfId="60" tableBorderDxfId="58">
  <autoFilter ref="A72:F73" xr:uid="{5CF3C79F-DD95-4D97-BFE9-E31A42A93975}">
    <filterColumn colId="0" hiddenButton="1"/>
    <filterColumn colId="1" hiddenButton="1"/>
    <filterColumn colId="2" hiddenButton="1"/>
    <filterColumn colId="3" hiddenButton="1"/>
    <filterColumn colId="4" hiddenButton="1"/>
    <filterColumn colId="5" hiddenButton="1"/>
  </autoFilter>
  <tableColumns count="6">
    <tableColumn id="1" xr3:uid="{358B4522-FCA2-439F-AA91-14FA90B03A51}" name="20" totalsRowLabel="Total" dataDxfId="56" totalsRowDxfId="55"/>
    <tableColumn id="2" xr3:uid="{4DD8FFAC-1B9C-4748-8F03-7F29DFDD227A}" name="LOT X" dataDxfId="54" totalsRowDxfId="53"/>
    <tableColumn id="3" xr3:uid="{3C761B6E-8A6F-42D0-B053-10A2D8ED67D6}" name="U" dataDxfId="52" totalsRowDxfId="51"/>
    <tableColumn id="4" xr3:uid="{B4E9AF1F-833E-4020-8A1A-3A4DF4B360FE}" name="Q" dataDxfId="50" totalsRowDxfId="49"/>
    <tableColumn id="5" xr3:uid="{CA95ACA9-8DCF-4945-8193-1D9A849A6841}" name="PU HT" dataDxfId="48" totalsRowDxfId="47"/>
    <tableColumn id="6" xr3:uid="{6A9AD36C-5D63-4F93-BFAB-28164D06FB61}" name="TOTAL HT" totalsRowFunction="sum" dataDxfId="46" totalsRowDxfId="45"/>
  </tableColumns>
  <tableStyleInfo name="TableStyleMedium9" showFirstColumn="0" showLastColumn="0" showRowStripes="0"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BDB7AD4B-F383-481B-B489-E38042730263}" name="ta_Travaux" displayName="ta_Travaux" ref="A77:F78" headerRowDxfId="44" dataDxfId="43" totalsRowDxfId="42">
  <autoFilter ref="A77:F78" xr:uid="{A2D83ED3-7A71-4013-B1D9-2F8CA78A8D20}">
    <filterColumn colId="0" hiddenButton="1"/>
    <filterColumn colId="1" hiddenButton="1"/>
    <filterColumn colId="2" hiddenButton="1"/>
    <filterColumn colId="3" hiddenButton="1"/>
    <filterColumn colId="4" hiddenButton="1"/>
    <filterColumn colId="5" hiddenButton="1"/>
  </autoFilter>
  <tableColumns count="6">
    <tableColumn id="1" xr3:uid="{DCB274D3-B9DF-4A96-9E57-E960AB4A2088}" name="n° Position" dataDxfId="41" totalsRowDxfId="40" dataCellStyle="Normal 2"/>
    <tableColumn id="2" xr3:uid="{3278DA48-9C86-4E1D-BA9E-83190F969F61}" name="Désignation des ouvrages" dataDxfId="39" totalsRowDxfId="38" dataCellStyle="Normal 2"/>
    <tableColumn id="3" xr3:uid="{DEDC18CA-168C-47BD-9132-4BD22D350698}" name="U" totalsRowLabel="Total" dataDxfId="37" totalsRowDxfId="36" dataCellStyle="Normal 2"/>
    <tableColumn id="4" xr3:uid="{5CC4B7A5-230F-4873-B2D4-55997439B1D6}" name="Q" dataDxfId="35" totalsRowDxfId="34" dataCellStyle="Normal 2"/>
    <tableColumn id="5" xr3:uid="{AF60EBDB-C70F-48A8-B8F2-4AE13BDDDDC0}" name="PU HT" dataDxfId="33" totalsRowDxfId="32" dataCellStyle="Normal 2"/>
    <tableColumn id="6" xr3:uid="{147A6761-D909-4E82-9586-1FEB867BC6B4}" name="TOTAL HT" totalsRowFunction="count" dataDxfId="31" totalsRowDxfId="30" dataCellStyle="Normal 2"/>
  </tableColumns>
  <tableStyleInfo name="TableStyleMedium7"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666ACEA2-0F61-4F1D-B018-A8F8972B0960}" name="ta_Honoraires" displayName="ta_Honoraires" ref="A86:F87" headerRowDxfId="29" dataDxfId="28" totalsRowDxfId="27">
  <autoFilter ref="A86:F87" xr:uid="{16B50DDF-9885-47CA-8BD6-87EF73751694}">
    <filterColumn colId="0" hiddenButton="1"/>
    <filterColumn colId="1" hiddenButton="1"/>
    <filterColumn colId="2" hiddenButton="1"/>
    <filterColumn colId="3" hiddenButton="1"/>
    <filterColumn colId="4" hiddenButton="1"/>
    <filterColumn colId="5" hiddenButton="1"/>
  </autoFilter>
  <tableColumns count="6">
    <tableColumn id="1" xr3:uid="{A8E50823-CC34-4FDA-83AB-F4DA6E5C72B1}" name="N° Position" dataDxfId="26" totalsRowDxfId="25" dataCellStyle="Normal 2"/>
    <tableColumn id="2" xr3:uid="{1F7EA674-4EAE-4912-9D8D-044E9D9E266C}" name="Désignation des ouvrages" dataDxfId="24" totalsRowDxfId="23" dataCellStyle="Normal 2"/>
    <tableColumn id="3" xr3:uid="{AB04797F-ACB0-4AA3-8B18-0B19FB969181}" name="U" totalsRowLabel="Total" dataDxfId="22" totalsRowDxfId="21" dataCellStyle="Normal 2"/>
    <tableColumn id="4" xr3:uid="{E32935ED-9FA6-47DD-9E04-A4C4A60B490B}" name="Q" dataDxfId="20" totalsRowDxfId="19" dataCellStyle="Normal 2"/>
    <tableColumn id="5" xr3:uid="{F280CEA3-18E9-4B6A-9C89-2E4F5C153C9F}" name="PU HT" dataDxfId="18" totalsRowDxfId="17" dataCellStyle="Normal 2"/>
    <tableColumn id="6" xr3:uid="{A3686EF3-AEA3-4405-B1FA-182F5AAFD312}" name="TOTAL HT" totalsRowFunction="count" dataDxfId="16" totalsRowDxfId="15" dataCellStyle="Normal 2"/>
  </tableColumns>
  <tableStyleInfo name="TableStyleMedium7"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9B777710-DA76-4BFB-B8C8-C100EA0F6087}" name="ta_Total" displayName="ta_Total" ref="A95:F96" headerRowDxfId="14" dataDxfId="13" totalsRowDxfId="12">
  <autoFilter ref="A95:F96" xr:uid="{B48E13AC-EAAD-4F92-BBE4-9D493138CB91}">
    <filterColumn colId="0" hiddenButton="1"/>
    <filterColumn colId="1" hiddenButton="1"/>
    <filterColumn colId="2" hiddenButton="1"/>
    <filterColumn colId="3" hiddenButton="1"/>
    <filterColumn colId="4" hiddenButton="1"/>
    <filterColumn colId="5" hiddenButton="1"/>
  </autoFilter>
  <tableColumns count="6">
    <tableColumn id="1" xr3:uid="{79E4D8CE-872F-4F7D-A99A-434B00C24C7F}" name="N° Position" dataDxfId="11" totalsRowDxfId="10" dataCellStyle="Normal 2"/>
    <tableColumn id="2" xr3:uid="{B8C096EB-FD55-4BAA-937E-8FF7F5E1EED3}" name="Désignation des ouvrages" dataDxfId="9" totalsRowDxfId="8" dataCellStyle="Normal 2"/>
    <tableColumn id="3" xr3:uid="{E9031B1B-1B3B-438A-AC5F-832140EE64D9}" name="U" totalsRowLabel="Total" dataDxfId="7" totalsRowDxfId="6" dataCellStyle="Normal 2"/>
    <tableColumn id="4" xr3:uid="{B454F4B5-114B-43C3-8FA4-47D876A6083B}" name="Q" dataDxfId="5" totalsRowDxfId="4" dataCellStyle="Normal 2"/>
    <tableColumn id="5" xr3:uid="{A8F6CA86-6894-4455-BB69-001D8280FBB4}" name="PU HT" dataDxfId="3" totalsRowDxfId="2" dataCellStyle="Normal 2"/>
    <tableColumn id="6" xr3:uid="{43429223-144D-4B2D-9C00-0C62C204FE41}" name="TOTAL HT" totalsRowFunction="count" dataDxfId="1" totalsRowDxfId="0" dataCellStyle="Normal 2"/>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5.xml"/><Relationship Id="rId13" Type="http://schemas.openxmlformats.org/officeDocument/2006/relationships/table" Target="../tables/table10.xml"/><Relationship Id="rId18" Type="http://schemas.openxmlformats.org/officeDocument/2006/relationships/table" Target="../tables/table15.xml"/><Relationship Id="rId26" Type="http://schemas.openxmlformats.org/officeDocument/2006/relationships/table" Target="../tables/table23.xml"/><Relationship Id="rId3" Type="http://schemas.openxmlformats.org/officeDocument/2006/relationships/vmlDrawing" Target="../drawings/vmlDrawing1.vml"/><Relationship Id="rId21" Type="http://schemas.openxmlformats.org/officeDocument/2006/relationships/table" Target="../tables/table18.xml"/><Relationship Id="rId7" Type="http://schemas.openxmlformats.org/officeDocument/2006/relationships/table" Target="../tables/table4.xml"/><Relationship Id="rId12" Type="http://schemas.openxmlformats.org/officeDocument/2006/relationships/table" Target="../tables/table9.xml"/><Relationship Id="rId17" Type="http://schemas.openxmlformats.org/officeDocument/2006/relationships/table" Target="../tables/table14.xml"/><Relationship Id="rId25" Type="http://schemas.openxmlformats.org/officeDocument/2006/relationships/table" Target="../tables/table22.xml"/><Relationship Id="rId2" Type="http://schemas.openxmlformats.org/officeDocument/2006/relationships/drawing" Target="../drawings/drawing2.xml"/><Relationship Id="rId16" Type="http://schemas.openxmlformats.org/officeDocument/2006/relationships/table" Target="../tables/table13.xml"/><Relationship Id="rId20" Type="http://schemas.openxmlformats.org/officeDocument/2006/relationships/table" Target="../tables/table17.xml"/><Relationship Id="rId1" Type="http://schemas.openxmlformats.org/officeDocument/2006/relationships/printerSettings" Target="../printerSettings/printerSettings4.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table" Target="../tables/table21.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10" Type="http://schemas.openxmlformats.org/officeDocument/2006/relationships/table" Target="../tables/table7.xml"/><Relationship Id="rId19" Type="http://schemas.openxmlformats.org/officeDocument/2006/relationships/table" Target="../tables/table16.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 Id="rId27"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7DFAB-3A7D-4E3D-A24E-5D6E6FCEA9FA}">
  <sheetPr codeName="Feuil2"/>
  <dimension ref="B2:K19"/>
  <sheetViews>
    <sheetView tabSelected="1" workbookViewId="0">
      <selection activeCell="C19" sqref="C19"/>
    </sheetView>
  </sheetViews>
  <sheetFormatPr baseColWidth="10" defaultColWidth="9.28515625" defaultRowHeight="19.5" x14ac:dyDescent="0.25"/>
  <cols>
    <col min="1" max="1" width="9.28515625" style="3"/>
    <col min="2" max="2" width="28.5703125" style="1" bestFit="1" customWidth="1"/>
    <col min="3" max="3" width="85.42578125" style="352" bestFit="1" customWidth="1"/>
    <col min="4" max="6" width="9.28515625" style="2"/>
    <col min="7" max="7" width="9.28515625" style="3"/>
    <col min="8" max="9" width="9.28515625" style="5"/>
    <col min="10" max="16384" width="9.28515625" style="3"/>
  </cols>
  <sheetData>
    <row r="2" spans="2:11" ht="20.25" thickBot="1" x14ac:dyDescent="0.3">
      <c r="G2" s="2"/>
      <c r="H2" s="2"/>
      <c r="I2" s="2"/>
      <c r="J2" s="2"/>
      <c r="K2" s="2"/>
    </row>
    <row r="3" spans="2:11" ht="21" thickBot="1" x14ac:dyDescent="0.35">
      <c r="B3" s="4" t="s">
        <v>0</v>
      </c>
      <c r="C3" s="352" t="s">
        <v>249</v>
      </c>
      <c r="G3" s="2"/>
      <c r="H3" s="2"/>
      <c r="I3" s="2"/>
      <c r="J3" s="2"/>
      <c r="K3" s="2"/>
    </row>
    <row r="4" spans="2:11" ht="20.25" thickBot="1" x14ac:dyDescent="0.25">
      <c r="B4" s="3"/>
      <c r="G4" s="2"/>
      <c r="H4" s="2"/>
      <c r="I4" s="2"/>
      <c r="J4" s="2"/>
      <c r="K4" s="2"/>
    </row>
    <row r="5" spans="2:11" ht="21" thickBot="1" x14ac:dyDescent="0.35">
      <c r="B5" s="4" t="s">
        <v>1</v>
      </c>
      <c r="C5" s="352" t="s">
        <v>250</v>
      </c>
      <c r="G5" s="2"/>
      <c r="H5" s="2"/>
      <c r="I5" s="2"/>
      <c r="J5" s="2"/>
      <c r="K5" s="2"/>
    </row>
    <row r="6" spans="2:11" ht="20.25" thickBot="1" x14ac:dyDescent="0.3">
      <c r="G6" s="2"/>
      <c r="H6" s="2"/>
      <c r="I6" s="2"/>
      <c r="J6" s="2"/>
      <c r="K6" s="2"/>
    </row>
    <row r="7" spans="2:11" ht="21" thickBot="1" x14ac:dyDescent="0.35">
      <c r="B7" s="4" t="s">
        <v>2</v>
      </c>
      <c r="C7" s="352" t="s">
        <v>248</v>
      </c>
      <c r="G7" s="2"/>
      <c r="H7" s="2"/>
      <c r="I7" s="2"/>
      <c r="J7" s="2"/>
      <c r="K7" s="2"/>
    </row>
    <row r="8" spans="2:11" ht="20.25" thickBot="1" x14ac:dyDescent="0.3"/>
    <row r="9" spans="2:11" ht="21" thickBot="1" x14ac:dyDescent="0.35">
      <c r="B9" s="4" t="s">
        <v>3</v>
      </c>
      <c r="C9" s="352" t="s">
        <v>4</v>
      </c>
    </row>
    <row r="10" spans="2:11" ht="20.25" thickBot="1" x14ac:dyDescent="0.3"/>
    <row r="11" spans="2:11" ht="21" thickBot="1" x14ac:dyDescent="0.35">
      <c r="B11" s="4" t="s">
        <v>5</v>
      </c>
      <c r="C11" s="352" t="s">
        <v>247</v>
      </c>
    </row>
    <row r="12" spans="2:11" ht="20.25" thickBot="1" x14ac:dyDescent="0.3"/>
    <row r="13" spans="2:11" ht="21" thickBot="1" x14ac:dyDescent="0.35">
      <c r="B13" s="4" t="s">
        <v>6</v>
      </c>
      <c r="C13" s="352" t="s">
        <v>251</v>
      </c>
    </row>
    <row r="14" spans="2:11" ht="20.25" thickBot="1" x14ac:dyDescent="0.3"/>
    <row r="15" spans="2:11" ht="21" thickBot="1" x14ac:dyDescent="0.35">
      <c r="B15" s="4" t="s">
        <v>7</v>
      </c>
      <c r="C15" s="353">
        <v>66.12</v>
      </c>
    </row>
    <row r="16" spans="2:11" ht="20.25" thickBot="1" x14ac:dyDescent="0.3"/>
    <row r="17" spans="2:3" ht="21" thickBot="1" x14ac:dyDescent="0.35">
      <c r="B17" s="4" t="s">
        <v>8</v>
      </c>
      <c r="C17" s="352" t="s">
        <v>9</v>
      </c>
    </row>
    <row r="18" spans="2:3" ht="20.25" thickBot="1" x14ac:dyDescent="0.3"/>
    <row r="19" spans="2:3" ht="21" thickBot="1" x14ac:dyDescent="0.35">
      <c r="B19" s="4" t="s">
        <v>253</v>
      </c>
      <c r="C19" s="503">
        <v>0.1</v>
      </c>
    </row>
  </sheetData>
  <dataValidations count="1">
    <dataValidation type="list" allowBlank="1" showInputMessage="1" showErrorMessage="1" sqref="C19" xr:uid="{5AE3227C-9B8A-4359-9868-C29F106097CD}">
      <mc:AlternateContent xmlns:x12ac="http://schemas.microsoft.com/office/spreadsheetml/2011/1/ac" xmlns:mc="http://schemas.openxmlformats.org/markup-compatibility/2006">
        <mc:Choice Requires="x12ac">
          <x12ac:list>"0,2","0,055","0,10"</x12ac:list>
        </mc:Choice>
        <mc:Fallback>
          <formula1>"0,2,0,055,0,10"</formula1>
        </mc:Fallback>
      </mc:AlternateContent>
    </dataValidation>
  </dataValidation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A711A-43FF-4328-91C0-E50E946626FB}">
  <sheetPr codeName="Feuil3"/>
  <dimension ref="A1:M40"/>
  <sheetViews>
    <sheetView showGridLines="0" showRowColHeaders="0" showRuler="0" zoomScaleNormal="100" zoomScaleSheetLayoutView="100" zoomScalePageLayoutView="130" workbookViewId="0">
      <selection activeCell="A2" sqref="A2"/>
    </sheetView>
  </sheetViews>
  <sheetFormatPr baseColWidth="10" defaultRowHeight="15" x14ac:dyDescent="0.25"/>
  <cols>
    <col min="1" max="1" width="7.5703125" style="340" customWidth="1"/>
    <col min="2" max="2" width="9.28515625" style="340" customWidth="1"/>
    <col min="3" max="4" width="16.140625" style="340" customWidth="1"/>
    <col min="5" max="5" width="23.85546875" style="340" customWidth="1"/>
    <col min="6" max="8" width="8.42578125" style="340" customWidth="1"/>
    <col min="9" max="16384" width="11.42578125" style="340"/>
  </cols>
  <sheetData>
    <row r="1" spans="1:13" ht="24" customHeight="1" x14ac:dyDescent="0.25">
      <c r="A1" s="348" t="str">
        <f>"Adresse du projet :"&amp;CHAR(9)&amp;'BASE DE DONNÉ'!C11&amp;CHAR(10)&amp;"Bureau d'étude :"&amp;CHAR(9)&amp;'BASE DE DONNÉ'!C13&amp;CHAR(10)&amp;"Surface du projet  :"&amp;CHAR(9)&amp;'BASE DE DONNÉ'!C15&amp;" m²"</f>
        <v>Adresse du projet :	3 Rue des Lilas 77830 La Rochelle
Bureau d'étude :	Le bureau d'étude
Surface du projet  :	66,12 m²</v>
      </c>
      <c r="B1" s="341"/>
      <c r="C1" s="341"/>
      <c r="D1" s="341"/>
      <c r="E1" s="341"/>
      <c r="F1" s="341"/>
      <c r="G1" s="341"/>
      <c r="H1" s="341"/>
      <c r="J1" s="349"/>
    </row>
    <row r="2" spans="1:13" ht="9" customHeight="1" x14ac:dyDescent="0.25"/>
    <row r="3" spans="1:13" ht="26.1" customHeight="1" x14ac:dyDescent="0.25">
      <c r="A3" s="341"/>
      <c r="B3" s="341"/>
      <c r="E3" s="343"/>
      <c r="F3" s="343"/>
      <c r="G3" s="343"/>
      <c r="H3" s="343"/>
    </row>
    <row r="4" spans="1:13" ht="16.5" customHeight="1" x14ac:dyDescent="0.25">
      <c r="A4" s="348"/>
      <c r="B4" s="341"/>
      <c r="E4" s="343"/>
      <c r="F4" s="343"/>
      <c r="G4" s="343"/>
      <c r="H4" s="343"/>
    </row>
    <row r="5" spans="1:13" ht="20.100000000000001" customHeight="1" x14ac:dyDescent="0.25">
      <c r="A5" s="341"/>
      <c r="B5" s="341"/>
      <c r="E5" s="343"/>
      <c r="F5" s="343"/>
      <c r="G5" s="343"/>
      <c r="H5" s="343"/>
    </row>
    <row r="6" spans="1:13" ht="24" customHeight="1" x14ac:dyDescent="0.25">
      <c r="A6" s="341"/>
      <c r="B6" s="341"/>
      <c r="M6" s="340" t="s">
        <v>255</v>
      </c>
    </row>
    <row r="7" spans="1:13" ht="13.5" customHeight="1" x14ac:dyDescent="0.25"/>
    <row r="8" spans="1:13" ht="45.75" customHeight="1" x14ac:dyDescent="0.25">
      <c r="A8" s="342"/>
      <c r="B8" s="342"/>
      <c r="C8" s="342"/>
      <c r="D8" s="342"/>
      <c r="E8" s="342"/>
      <c r="F8" s="342"/>
      <c r="G8" s="342"/>
      <c r="H8" s="342"/>
    </row>
    <row r="9" spans="1:13" ht="45.75" customHeight="1" x14ac:dyDescent="0.25">
      <c r="A9" s="342"/>
      <c r="B9" s="342"/>
      <c r="C9" s="342"/>
      <c r="D9" s="342"/>
      <c r="E9" s="342"/>
      <c r="F9" s="342"/>
      <c r="G9" s="342"/>
      <c r="H9" s="342"/>
    </row>
    <row r="10" spans="1:13" ht="24" customHeight="1" x14ac:dyDescent="0.25"/>
    <row r="11" spans="1:13" ht="12.95" customHeight="1" x14ac:dyDescent="0.25">
      <c r="A11" s="341"/>
      <c r="B11" s="341"/>
      <c r="C11" s="341"/>
      <c r="D11" s="341"/>
      <c r="E11" s="341"/>
      <c r="F11" s="341"/>
      <c r="G11" s="341"/>
      <c r="H11" s="341"/>
    </row>
    <row r="12" spans="1:13" ht="6.75" customHeight="1" x14ac:dyDescent="0.25">
      <c r="A12" s="341"/>
      <c r="B12" s="341"/>
      <c r="C12" s="341"/>
      <c r="D12" s="341"/>
      <c r="E12" s="341"/>
      <c r="F12" s="341"/>
      <c r="G12" s="341"/>
      <c r="H12" s="341"/>
    </row>
    <row r="13" spans="1:13" ht="12.95" customHeight="1" x14ac:dyDescent="0.25">
      <c r="A13" s="342"/>
      <c r="B13" s="342"/>
      <c r="C13" s="342"/>
      <c r="D13" s="342"/>
      <c r="E13" s="341"/>
      <c r="F13" s="341"/>
      <c r="G13" s="341"/>
      <c r="H13" s="341"/>
    </row>
    <row r="14" spans="1:13" ht="12.95" customHeight="1" x14ac:dyDescent="0.25">
      <c r="A14" s="341"/>
      <c r="B14" s="341"/>
      <c r="C14" s="341"/>
      <c r="D14" s="341"/>
      <c r="E14" s="341"/>
      <c r="F14" s="341"/>
      <c r="G14" s="341"/>
      <c r="H14" s="341"/>
    </row>
    <row r="15" spans="1:13" ht="12.95" customHeight="1" x14ac:dyDescent="0.25">
      <c r="A15" s="341"/>
      <c r="B15" s="341"/>
      <c r="C15" s="341"/>
      <c r="D15" s="341"/>
      <c r="E15" s="341"/>
      <c r="F15" s="341"/>
      <c r="G15" s="341"/>
      <c r="H15" s="341"/>
    </row>
    <row r="16" spans="1:13" ht="12.95" customHeight="1" x14ac:dyDescent="0.25">
      <c r="A16" s="341"/>
      <c r="B16" s="341"/>
      <c r="C16" s="341"/>
      <c r="D16" s="341"/>
      <c r="E16" s="341"/>
      <c r="F16" s="341"/>
      <c r="G16" s="341"/>
      <c r="H16" s="341"/>
    </row>
    <row r="17" spans="1:8" ht="12.95" customHeight="1" x14ac:dyDescent="0.25">
      <c r="A17" s="341"/>
      <c r="B17" s="341"/>
      <c r="C17" s="341"/>
      <c r="D17" s="341"/>
      <c r="E17" s="341"/>
      <c r="F17" s="341"/>
      <c r="G17" s="341"/>
      <c r="H17" s="341"/>
    </row>
    <row r="18" spans="1:8" ht="6.75" customHeight="1" x14ac:dyDescent="0.25">
      <c r="A18" s="341"/>
      <c r="B18" s="341"/>
      <c r="C18" s="341"/>
      <c r="D18" s="341"/>
      <c r="E18" s="341"/>
      <c r="F18" s="341"/>
      <c r="G18" s="341"/>
      <c r="H18" s="341"/>
    </row>
    <row r="19" spans="1:8" ht="12.95" customHeight="1" x14ac:dyDescent="0.25">
      <c r="A19" s="341"/>
      <c r="B19" s="341"/>
      <c r="C19" s="341"/>
      <c r="D19" s="341"/>
      <c r="E19" s="341"/>
      <c r="F19" s="341"/>
      <c r="G19" s="341"/>
      <c r="H19" s="341"/>
    </row>
    <row r="20" spans="1:8" ht="6.75" customHeight="1" x14ac:dyDescent="0.25">
      <c r="A20" s="341"/>
      <c r="B20" s="341"/>
      <c r="C20" s="341"/>
      <c r="D20" s="341"/>
      <c r="E20" s="341"/>
      <c r="F20" s="341"/>
      <c r="G20" s="341"/>
      <c r="H20" s="341"/>
    </row>
    <row r="21" spans="1:8" ht="12.95" customHeight="1" x14ac:dyDescent="0.25">
      <c r="A21" s="342"/>
      <c r="B21" s="341"/>
      <c r="C21" s="341"/>
      <c r="D21" s="341"/>
      <c r="E21" s="341"/>
      <c r="F21" s="341"/>
      <c r="G21" s="341"/>
      <c r="H21" s="341"/>
    </row>
    <row r="22" spans="1:8" ht="12.95" customHeight="1" x14ac:dyDescent="0.25">
      <c r="A22" s="341"/>
      <c r="B22" s="341"/>
      <c r="C22" s="341"/>
      <c r="D22" s="341"/>
      <c r="E22" s="341"/>
      <c r="F22" s="341"/>
      <c r="G22" s="341"/>
      <c r="H22" s="341"/>
    </row>
    <row r="23" spans="1:8" ht="12.95" customHeight="1" x14ac:dyDescent="0.25">
      <c r="A23" s="341"/>
      <c r="B23" s="341"/>
      <c r="C23" s="341"/>
      <c r="D23" s="341"/>
      <c r="E23" s="341"/>
      <c r="F23" s="341"/>
      <c r="G23" s="341"/>
      <c r="H23" s="341"/>
    </row>
    <row r="24" spans="1:8" ht="12.95" customHeight="1" x14ac:dyDescent="0.25">
      <c r="A24" s="341"/>
      <c r="B24" s="341"/>
      <c r="C24" s="341"/>
      <c r="D24" s="341"/>
      <c r="E24" s="341"/>
      <c r="F24" s="341"/>
      <c r="G24" s="341"/>
      <c r="H24" s="341"/>
    </row>
    <row r="25" spans="1:8" ht="12.95" customHeight="1" x14ac:dyDescent="0.25">
      <c r="A25" s="341"/>
      <c r="B25" s="341"/>
      <c r="C25" s="341"/>
      <c r="D25" s="341"/>
      <c r="E25" s="341"/>
      <c r="F25" s="341"/>
      <c r="G25" s="341"/>
      <c r="H25" s="341"/>
    </row>
    <row r="26" spans="1:8" ht="6.75" customHeight="1" x14ac:dyDescent="0.25">
      <c r="A26" s="341"/>
      <c r="B26" s="341"/>
      <c r="C26" s="341"/>
      <c r="D26" s="341"/>
      <c r="E26" s="341"/>
      <c r="F26" s="341"/>
      <c r="G26" s="341"/>
      <c r="H26" s="341"/>
    </row>
    <row r="27" spans="1:8" ht="19.5" customHeight="1" x14ac:dyDescent="0.25"/>
    <row r="28" spans="1:8" x14ac:dyDescent="0.25">
      <c r="A28" s="341"/>
      <c r="B28" s="341"/>
      <c r="C28" s="341"/>
      <c r="D28" s="341"/>
      <c r="E28" s="341"/>
      <c r="F28" s="341"/>
      <c r="G28" s="341"/>
      <c r="H28" s="341"/>
    </row>
    <row r="29" spans="1:8" ht="8.25" customHeight="1" x14ac:dyDescent="0.25"/>
    <row r="30" spans="1:8" ht="25.5" customHeight="1" x14ac:dyDescent="0.25"/>
    <row r="31" spans="1:8" ht="25.5" customHeight="1" x14ac:dyDescent="0.25">
      <c r="A31" s="344"/>
      <c r="B31" s="344"/>
      <c r="C31" s="344"/>
      <c r="D31" s="344"/>
      <c r="E31" s="344"/>
      <c r="F31" s="344"/>
      <c r="G31" s="344"/>
      <c r="H31" s="344"/>
    </row>
    <row r="32" spans="1:8" ht="47.25" customHeight="1" x14ac:dyDescent="0.25"/>
    <row r="33" spans="1:8" ht="14.25" customHeight="1" x14ac:dyDescent="0.25">
      <c r="A33" s="341"/>
      <c r="B33" s="341"/>
      <c r="C33" s="341"/>
      <c r="D33" s="341"/>
      <c r="E33" s="341"/>
      <c r="F33" s="341"/>
      <c r="G33" s="341"/>
      <c r="H33" s="341"/>
    </row>
    <row r="34" spans="1:8" ht="18" customHeight="1" x14ac:dyDescent="0.25">
      <c r="A34" s="345"/>
      <c r="B34" s="346"/>
      <c r="C34" s="342"/>
      <c r="D34" s="342"/>
      <c r="E34" s="342"/>
      <c r="F34" s="341"/>
      <c r="G34" s="341"/>
      <c r="H34" s="341"/>
    </row>
    <row r="35" spans="1:8" ht="18" customHeight="1" x14ac:dyDescent="0.25">
      <c r="A35" s="341"/>
      <c r="B35" s="347"/>
      <c r="C35" s="342"/>
      <c r="D35" s="342"/>
      <c r="E35" s="342"/>
      <c r="F35" s="341"/>
      <c r="G35" s="341"/>
      <c r="H35" s="341"/>
    </row>
    <row r="36" spans="1:8" ht="18" customHeight="1" x14ac:dyDescent="0.25">
      <c r="A36" s="341"/>
      <c r="B36" s="347"/>
      <c r="C36" s="342"/>
      <c r="D36" s="342"/>
      <c r="E36" s="342"/>
      <c r="F36" s="341"/>
      <c r="G36" s="341"/>
      <c r="H36" s="341"/>
    </row>
    <row r="37" spans="1:8" ht="18" customHeight="1" x14ac:dyDescent="0.25">
      <c r="A37" s="341"/>
      <c r="B37" s="347"/>
      <c r="C37" s="342"/>
      <c r="D37" s="342"/>
      <c r="E37" s="342"/>
      <c r="F37" s="341"/>
      <c r="G37" s="341"/>
      <c r="H37" s="341"/>
    </row>
    <row r="38" spans="1:8" ht="15" customHeight="1" x14ac:dyDescent="0.25"/>
    <row r="39" spans="1:8" ht="13.5" customHeight="1" x14ac:dyDescent="0.25">
      <c r="B39" s="341"/>
      <c r="C39" s="341"/>
      <c r="D39" s="341"/>
      <c r="E39" s="341"/>
      <c r="F39" s="341"/>
      <c r="G39" s="341"/>
      <c r="H39" s="341"/>
    </row>
    <row r="40" spans="1:8" ht="29.25" customHeight="1" x14ac:dyDescent="0.25">
      <c r="B40" s="342"/>
      <c r="C40" s="342"/>
      <c r="D40" s="342"/>
      <c r="E40" s="342"/>
      <c r="F40" s="342"/>
      <c r="G40" s="342"/>
      <c r="H40" s="341"/>
    </row>
  </sheetData>
  <printOptions horizontalCentered="1" verticalCentered="1"/>
  <pageMargins left="0.23622047244094491" right="0.23622047244094491" top="0.39370078740157483" bottom="0.39370078740157483" header="0" footer="0"/>
  <pageSetup paperSize="9" orientation="portrait" horizontalDpi="4294967293"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868AF-9183-461B-9E8A-DC73973AF3CF}">
  <sheetPr codeName="Feuil4"/>
  <dimension ref="B1:G28"/>
  <sheetViews>
    <sheetView zoomScale="154" zoomScaleNormal="154" workbookViewId="0">
      <selection activeCell="A2" sqref="A2"/>
    </sheetView>
  </sheetViews>
  <sheetFormatPr baseColWidth="10" defaultColWidth="9.42578125" defaultRowHeight="12.75" x14ac:dyDescent="0.2"/>
  <cols>
    <col min="1" max="1" width="3.42578125" style="490" customWidth="1"/>
    <col min="2" max="2" width="9.7109375" style="490" bestFit="1" customWidth="1"/>
    <col min="3" max="3" width="30.140625" style="490" bestFit="1" customWidth="1"/>
    <col min="4" max="4" width="9.7109375" style="490" bestFit="1" customWidth="1"/>
    <col min="5" max="5" width="16.28515625" style="491" bestFit="1" customWidth="1"/>
    <col min="6" max="7" width="17" style="490" bestFit="1" customWidth="1"/>
    <col min="8" max="8" width="16.28515625" style="490" bestFit="1" customWidth="1"/>
    <col min="9" max="16384" width="9.42578125" style="490"/>
  </cols>
  <sheetData>
    <row r="1" spans="2:7" ht="13.5" thickBot="1" x14ac:dyDescent="0.25"/>
    <row r="2" spans="2:7" ht="13.5" thickBot="1" x14ac:dyDescent="0.25">
      <c r="B2" s="520" t="s">
        <v>10</v>
      </c>
      <c r="C2" s="521"/>
      <c r="D2" s="521"/>
      <c r="E2" s="521"/>
      <c r="F2" s="521"/>
      <c r="G2" s="522"/>
    </row>
    <row r="3" spans="2:7" ht="13.5" thickBot="1" x14ac:dyDescent="0.25"/>
    <row r="4" spans="2:7" ht="13.5" thickBot="1" x14ac:dyDescent="0.25">
      <c r="B4" s="490" t="s">
        <v>11</v>
      </c>
      <c r="C4" s="492">
        <v>66.12</v>
      </c>
      <c r="F4" s="493" t="s">
        <v>12</v>
      </c>
      <c r="G4" s="494" t="s">
        <v>13</v>
      </c>
    </row>
    <row r="6" spans="2:7" x14ac:dyDescent="0.2">
      <c r="B6" s="495">
        <v>1</v>
      </c>
      <c r="C6" s="495" t="s">
        <v>14</v>
      </c>
      <c r="D6" s="496">
        <f>C4</f>
        <v>66.12</v>
      </c>
      <c r="E6" s="497">
        <v>0</v>
      </c>
      <c r="F6" s="498">
        <v>1100</v>
      </c>
      <c r="G6" s="498">
        <f>F6*1.2</f>
        <v>1320</v>
      </c>
    </row>
    <row r="7" spans="2:7" x14ac:dyDescent="0.2">
      <c r="B7" s="495">
        <v>2</v>
      </c>
      <c r="C7" s="495" t="s">
        <v>15</v>
      </c>
      <c r="D7" s="496">
        <f>C4</f>
        <v>66.12</v>
      </c>
      <c r="E7" s="497">
        <v>0</v>
      </c>
      <c r="F7" s="498">
        <f>E7*D7</f>
        <v>0</v>
      </c>
      <c r="G7" s="498">
        <f t="shared" ref="G7:G25" si="0">F7*1.2</f>
        <v>0</v>
      </c>
    </row>
    <row r="8" spans="2:7" x14ac:dyDescent="0.2">
      <c r="B8" s="495">
        <v>3</v>
      </c>
      <c r="C8" s="495" t="s">
        <v>16</v>
      </c>
      <c r="D8" s="496">
        <f>30*2.91</f>
        <v>87.300000000000011</v>
      </c>
      <c r="E8" s="497">
        <v>0</v>
      </c>
      <c r="F8" s="498">
        <f t="shared" ref="F8:F22" si="1">E8*D8</f>
        <v>0</v>
      </c>
      <c r="G8" s="498">
        <f t="shared" si="0"/>
        <v>0</v>
      </c>
    </row>
    <row r="9" spans="2:7" x14ac:dyDescent="0.2">
      <c r="B9" s="495">
        <v>3</v>
      </c>
      <c r="C9" s="495" t="s">
        <v>17</v>
      </c>
      <c r="D9" s="496">
        <f>C4</f>
        <v>66.12</v>
      </c>
      <c r="E9" s="497">
        <v>0</v>
      </c>
      <c r="F9" s="498">
        <f t="shared" si="1"/>
        <v>0</v>
      </c>
      <c r="G9" s="498">
        <f t="shared" si="0"/>
        <v>0</v>
      </c>
    </row>
    <row r="10" spans="2:7" x14ac:dyDescent="0.2">
      <c r="B10" s="495">
        <v>4</v>
      </c>
      <c r="C10" s="495" t="s">
        <v>18</v>
      </c>
      <c r="D10" s="496">
        <f>60*2.91</f>
        <v>174.60000000000002</v>
      </c>
      <c r="E10" s="497">
        <v>0</v>
      </c>
      <c r="F10" s="498">
        <f t="shared" si="1"/>
        <v>0</v>
      </c>
      <c r="G10" s="498">
        <f t="shared" si="0"/>
        <v>0</v>
      </c>
    </row>
    <row r="11" spans="2:7" x14ac:dyDescent="0.2">
      <c r="B11" s="495">
        <v>4</v>
      </c>
      <c r="C11" s="495" t="s">
        <v>19</v>
      </c>
      <c r="D11" s="496">
        <v>25</v>
      </c>
      <c r="E11" s="497">
        <v>0</v>
      </c>
      <c r="F11" s="498">
        <f t="shared" si="1"/>
        <v>0</v>
      </c>
      <c r="G11" s="498">
        <f t="shared" si="0"/>
        <v>0</v>
      </c>
    </row>
    <row r="12" spans="2:7" x14ac:dyDescent="0.2">
      <c r="B12" s="495">
        <v>5</v>
      </c>
      <c r="C12" s="495" t="s">
        <v>20</v>
      </c>
      <c r="D12" s="495">
        <v>3</v>
      </c>
      <c r="E12" s="497">
        <v>0</v>
      </c>
      <c r="F12" s="498">
        <f t="shared" si="1"/>
        <v>0</v>
      </c>
      <c r="G12" s="498">
        <f t="shared" si="0"/>
        <v>0</v>
      </c>
    </row>
    <row r="13" spans="2:7" x14ac:dyDescent="0.2">
      <c r="B13" s="495">
        <v>5</v>
      </c>
      <c r="C13" s="495" t="s">
        <v>21</v>
      </c>
      <c r="D13" s="495">
        <v>1</v>
      </c>
      <c r="E13" s="497">
        <v>0</v>
      </c>
      <c r="F13" s="498">
        <f t="shared" si="1"/>
        <v>0</v>
      </c>
      <c r="G13" s="498">
        <f t="shared" si="0"/>
        <v>0</v>
      </c>
    </row>
    <row r="14" spans="2:7" x14ac:dyDescent="0.2">
      <c r="B14" s="495">
        <v>5</v>
      </c>
      <c r="C14" s="495" t="s">
        <v>22</v>
      </c>
      <c r="D14" s="495">
        <v>1</v>
      </c>
      <c r="E14" s="497">
        <v>0</v>
      </c>
      <c r="F14" s="498">
        <f t="shared" si="1"/>
        <v>0</v>
      </c>
      <c r="G14" s="498">
        <f t="shared" si="0"/>
        <v>0</v>
      </c>
    </row>
    <row r="15" spans="2:7" x14ac:dyDescent="0.2">
      <c r="B15" s="495">
        <v>5</v>
      </c>
      <c r="C15" s="495" t="s">
        <v>23</v>
      </c>
      <c r="D15" s="495">
        <v>2</v>
      </c>
      <c r="E15" s="497">
        <v>0</v>
      </c>
      <c r="F15" s="498">
        <f t="shared" si="1"/>
        <v>0</v>
      </c>
      <c r="G15" s="498">
        <f t="shared" si="0"/>
        <v>0</v>
      </c>
    </row>
    <row r="16" spans="2:7" x14ac:dyDescent="0.2">
      <c r="B16" s="495">
        <v>5</v>
      </c>
      <c r="C16" s="495" t="s">
        <v>24</v>
      </c>
      <c r="D16" s="495">
        <v>1</v>
      </c>
      <c r="E16" s="497">
        <v>0</v>
      </c>
      <c r="F16" s="498">
        <f t="shared" si="1"/>
        <v>0</v>
      </c>
      <c r="G16" s="498">
        <f t="shared" si="0"/>
        <v>0</v>
      </c>
    </row>
    <row r="17" spans="2:7" x14ac:dyDescent="0.2">
      <c r="B17" s="495">
        <v>6</v>
      </c>
      <c r="C17" s="495" t="s">
        <v>25</v>
      </c>
      <c r="D17" s="495">
        <v>1</v>
      </c>
      <c r="E17" s="497">
        <v>0</v>
      </c>
      <c r="F17" s="498">
        <f t="shared" si="1"/>
        <v>0</v>
      </c>
      <c r="G17" s="498">
        <f t="shared" si="0"/>
        <v>0</v>
      </c>
    </row>
    <row r="18" spans="2:7" x14ac:dyDescent="0.2">
      <c r="B18" s="495">
        <v>7</v>
      </c>
      <c r="C18" s="495" t="s">
        <v>26</v>
      </c>
      <c r="D18" s="495">
        <v>1</v>
      </c>
      <c r="E18" s="497">
        <v>0</v>
      </c>
      <c r="F18" s="498">
        <f t="shared" si="1"/>
        <v>0</v>
      </c>
      <c r="G18" s="498">
        <f t="shared" si="0"/>
        <v>0</v>
      </c>
    </row>
    <row r="19" spans="2:7" x14ac:dyDescent="0.2">
      <c r="B19" s="495">
        <v>7</v>
      </c>
      <c r="C19" s="495" t="s">
        <v>27</v>
      </c>
      <c r="D19" s="495">
        <v>1</v>
      </c>
      <c r="E19" s="497">
        <v>0</v>
      </c>
      <c r="F19" s="498">
        <v>1000</v>
      </c>
      <c r="G19" s="498">
        <f t="shared" si="0"/>
        <v>1200</v>
      </c>
    </row>
    <row r="20" spans="2:7" x14ac:dyDescent="0.2">
      <c r="B20" s="495">
        <v>8</v>
      </c>
      <c r="C20" s="495" t="s">
        <v>28</v>
      </c>
      <c r="D20" s="495">
        <v>1</v>
      </c>
      <c r="E20" s="497">
        <v>0</v>
      </c>
      <c r="F20" s="498">
        <f t="shared" si="1"/>
        <v>0</v>
      </c>
      <c r="G20" s="498">
        <f t="shared" si="0"/>
        <v>0</v>
      </c>
    </row>
    <row r="21" spans="2:7" x14ac:dyDescent="0.2">
      <c r="B21" s="495">
        <v>9</v>
      </c>
      <c r="C21" s="495" t="s">
        <v>29</v>
      </c>
      <c r="D21" s="495">
        <v>1</v>
      </c>
      <c r="E21" s="497">
        <v>0</v>
      </c>
      <c r="F21" s="498">
        <f t="shared" si="1"/>
        <v>0</v>
      </c>
      <c r="G21" s="498">
        <f t="shared" si="0"/>
        <v>0</v>
      </c>
    </row>
    <row r="22" spans="2:7" x14ac:dyDescent="0.2">
      <c r="B22" s="495">
        <v>6</v>
      </c>
      <c r="C22" s="495" t="s">
        <v>30</v>
      </c>
      <c r="D22" s="495">
        <v>1</v>
      </c>
      <c r="E22" s="497">
        <v>0</v>
      </c>
      <c r="F22" s="498">
        <f t="shared" si="1"/>
        <v>0</v>
      </c>
      <c r="G22" s="498">
        <f t="shared" si="0"/>
        <v>0</v>
      </c>
    </row>
    <row r="23" spans="2:7" ht="13.5" thickBot="1" x14ac:dyDescent="0.25">
      <c r="G23" s="499">
        <f t="shared" si="0"/>
        <v>0</v>
      </c>
    </row>
    <row r="24" spans="2:7" ht="13.5" thickBot="1" x14ac:dyDescent="0.25">
      <c r="E24" s="500" t="s">
        <v>31</v>
      </c>
      <c r="F24" s="501">
        <f>SUM(F6:F23)</f>
        <v>2100</v>
      </c>
      <c r="G24" s="502">
        <f t="shared" si="0"/>
        <v>2520</v>
      </c>
    </row>
    <row r="25" spans="2:7" x14ac:dyDescent="0.2">
      <c r="E25" s="491" t="s">
        <v>32</v>
      </c>
      <c r="F25" s="499">
        <f>(F24*1.12)-F24</f>
        <v>252</v>
      </c>
      <c r="G25" s="499">
        <f t="shared" si="0"/>
        <v>302.39999999999998</v>
      </c>
    </row>
    <row r="28" spans="2:7" x14ac:dyDescent="0.2">
      <c r="E28" s="491" t="s">
        <v>33</v>
      </c>
      <c r="F28" s="499">
        <f>F24/C4</f>
        <v>31.760435571687839</v>
      </c>
      <c r="G28" s="499">
        <f>F28*1.2</f>
        <v>38.112522686025407</v>
      </c>
    </row>
  </sheetData>
  <mergeCells count="1">
    <mergeCell ref="B2:G2"/>
  </mergeCells>
  <pageMargins left="0.7" right="0.7" top="0.75" bottom="0.75" header="0.3" footer="0.3"/>
  <pageSetup paperSize="9" orientation="portrait" horizontalDpi="4294967293" verticalDpi="4294967293"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42A27-2036-4188-BB08-D5AB8D424D9D}">
  <sheetPr codeName="Feuil1"/>
  <dimension ref="A1:O103"/>
  <sheetViews>
    <sheetView showGridLines="0" showZeros="0" topLeftCell="A75" zoomScaleNormal="100" zoomScaleSheetLayoutView="120" workbookViewId="0">
      <selection activeCell="A2" sqref="A2"/>
    </sheetView>
  </sheetViews>
  <sheetFormatPr baseColWidth="10" defaultColWidth="9.28515625" defaultRowHeight="12.75" x14ac:dyDescent="0.2"/>
  <cols>
    <col min="1" max="1" width="9.42578125" style="242" customWidth="1"/>
    <col min="2" max="2" width="80.85546875" style="3" customWidth="1"/>
    <col min="3" max="4" width="9.7109375" style="5" customWidth="1"/>
    <col min="5" max="6" width="16.42578125" style="62" customWidth="1"/>
    <col min="7" max="7" width="1.5703125" style="63" customWidth="1"/>
    <col min="8" max="8" width="1.5703125" style="64" customWidth="1"/>
    <col min="9" max="16384" width="9.28515625" style="3"/>
  </cols>
  <sheetData>
    <row r="1" spans="1:15" s="252" customFormat="1" ht="12.75" customHeight="1" x14ac:dyDescent="0.2">
      <c r="A1" s="253" t="s">
        <v>0</v>
      </c>
      <c r="B1" s="254"/>
      <c r="C1" s="524" t="str">
        <f>'BASE DE DONNÉ'!B5</f>
        <v>Maître d'œuvre :</v>
      </c>
      <c r="D1" s="525"/>
      <c r="E1" s="526" t="str">
        <f>'BASE DE DONNÉ'!C5</f>
        <v>Valtrase Jean-Paul</v>
      </c>
      <c r="F1" s="527"/>
      <c r="G1" s="295"/>
      <c r="H1" s="296"/>
    </row>
    <row r="2" spans="1:15" s="11" customFormat="1" ht="12.75" customHeight="1" x14ac:dyDescent="0.25">
      <c r="A2" s="255" t="s">
        <v>34</v>
      </c>
      <c r="B2" s="256" t="str">
        <f>'BASE DE DONNÉ'!C9</f>
        <v xml:space="preserve">EXTENSION CUISINE D'ÉTÉ </v>
      </c>
      <c r="C2" s="528" t="s">
        <v>35</v>
      </c>
      <c r="D2" s="529"/>
      <c r="E2" s="530" t="str">
        <f>'BASE DE DONNÉ'!C7</f>
        <v>58 Rue Paul Emile Victor</v>
      </c>
      <c r="F2" s="531"/>
      <c r="G2" s="9"/>
      <c r="H2" s="10"/>
    </row>
    <row r="3" spans="1:15" s="11" customFormat="1" ht="12.75" customHeight="1" x14ac:dyDescent="0.25">
      <c r="A3" s="257"/>
      <c r="B3" s="258"/>
      <c r="C3" s="259"/>
      <c r="D3" s="260"/>
      <c r="E3" s="530"/>
      <c r="F3" s="531"/>
      <c r="G3" s="9"/>
      <c r="H3" s="10"/>
    </row>
    <row r="4" spans="1:15" s="11" customFormat="1" ht="12.75" customHeight="1" thickBot="1" x14ac:dyDescent="0.3">
      <c r="A4" s="261"/>
      <c r="B4" s="262"/>
      <c r="C4" s="263"/>
      <c r="D4" s="264"/>
      <c r="E4" s="532"/>
      <c r="F4" s="533"/>
      <c r="G4" s="9"/>
      <c r="H4" s="10"/>
    </row>
    <row r="5" spans="1:15" s="252" customFormat="1" ht="12.75" customHeight="1" x14ac:dyDescent="0.25">
      <c r="A5" s="265"/>
      <c r="C5" s="266"/>
      <c r="D5" s="266"/>
      <c r="E5" s="267"/>
      <c r="F5" s="267"/>
      <c r="G5" s="295"/>
      <c r="H5" s="296"/>
    </row>
    <row r="6" spans="1:15" s="252" customFormat="1" ht="12.75" customHeight="1" x14ac:dyDescent="0.25">
      <c r="A6" s="534" t="str">
        <f>'BASE DE DONNÉ'!C17</f>
        <v>ESTIMATIF DE TRAVAUX</v>
      </c>
      <c r="B6" s="534"/>
      <c r="C6" s="534"/>
      <c r="D6" s="534"/>
      <c r="E6" s="534"/>
      <c r="F6" s="534"/>
      <c r="G6" s="295"/>
      <c r="H6" s="296"/>
    </row>
    <row r="7" spans="1:15" s="252" customFormat="1" ht="12.75" customHeight="1" x14ac:dyDescent="0.25">
      <c r="A7" s="268"/>
      <c r="B7" s="268"/>
      <c r="C7" s="268"/>
      <c r="D7" s="268"/>
      <c r="E7" s="268"/>
      <c r="F7" s="268"/>
      <c r="G7" s="295"/>
      <c r="H7" s="296"/>
    </row>
    <row r="8" spans="1:15" s="252" customFormat="1" ht="12.75" customHeight="1" x14ac:dyDescent="0.25">
      <c r="A8" s="268"/>
      <c r="B8" s="268"/>
      <c r="C8" s="268"/>
      <c r="D8" s="268"/>
      <c r="E8" s="268"/>
      <c r="F8" s="268"/>
      <c r="G8" s="295"/>
      <c r="H8" s="296"/>
    </row>
    <row r="9" spans="1:15" s="252" customFormat="1" ht="12.75" customHeight="1" x14ac:dyDescent="0.25">
      <c r="A9" s="268"/>
      <c r="B9" s="268"/>
      <c r="C9" s="268"/>
      <c r="D9" s="268"/>
      <c r="E9" s="268"/>
      <c r="F9" s="268"/>
      <c r="G9" s="295"/>
      <c r="H9" s="296"/>
    </row>
    <row r="10" spans="1:15" s="252" customFormat="1" ht="12.75" customHeight="1" x14ac:dyDescent="0.25">
      <c r="A10" s="523" t="s">
        <v>36</v>
      </c>
      <c r="B10" s="523"/>
      <c r="C10" s="523"/>
      <c r="D10" s="523"/>
      <c r="E10" s="523"/>
      <c r="F10" s="523"/>
      <c r="G10" s="295"/>
      <c r="H10" s="296"/>
    </row>
    <row r="11" spans="1:15" s="269" customFormat="1" ht="12.75" customHeight="1" x14ac:dyDescent="0.25">
      <c r="A11" s="270"/>
      <c r="C11" s="243"/>
      <c r="D11" s="243"/>
      <c r="E11" s="244"/>
      <c r="F11" s="245"/>
      <c r="G11" s="297"/>
      <c r="H11" s="273"/>
    </row>
    <row r="12" spans="1:15" s="271" customFormat="1" ht="12.75" customHeight="1" thickBot="1" x14ac:dyDescent="0.25">
      <c r="A12" s="272"/>
      <c r="B12" s="272"/>
      <c r="C12" s="272"/>
      <c r="D12" s="272"/>
      <c r="E12" s="272"/>
      <c r="F12" s="272"/>
      <c r="G12" s="298"/>
      <c r="H12" s="299"/>
    </row>
    <row r="13" spans="1:15" s="273" customFormat="1" ht="12.75" customHeight="1" thickBot="1" x14ac:dyDescent="0.3">
      <c r="A13" s="274" t="s">
        <v>254</v>
      </c>
      <c r="B13" s="275" t="s">
        <v>38</v>
      </c>
      <c r="C13" s="276" t="s">
        <v>39</v>
      </c>
      <c r="D13" s="276" t="s">
        <v>40</v>
      </c>
      <c r="E13" s="277" t="s">
        <v>41</v>
      </c>
      <c r="F13" s="278" t="s">
        <v>42</v>
      </c>
      <c r="G13" s="285"/>
      <c r="H13" s="300"/>
    </row>
    <row r="14" spans="1:15" s="252" customFormat="1" ht="12.75" customHeight="1" thickBot="1" x14ac:dyDescent="0.25">
      <c r="A14" s="279"/>
      <c r="B14" s="279"/>
      <c r="C14" s="279"/>
      <c r="D14" s="279"/>
      <c r="E14" s="279"/>
      <c r="F14" s="279"/>
      <c r="G14" s="301"/>
      <c r="H14" s="302"/>
    </row>
    <row r="15" spans="1:15" s="252" customFormat="1" ht="12.75" hidden="1" customHeight="1" x14ac:dyDescent="0.25">
      <c r="A15" s="280" t="s">
        <v>212</v>
      </c>
      <c r="B15" s="281" t="s">
        <v>43</v>
      </c>
      <c r="C15" s="282" t="s">
        <v>39</v>
      </c>
      <c r="D15" s="282" t="s">
        <v>40</v>
      </c>
      <c r="E15" s="283" t="s">
        <v>238</v>
      </c>
      <c r="F15" s="284" t="s">
        <v>42</v>
      </c>
      <c r="G15" s="301"/>
      <c r="H15" s="302"/>
    </row>
    <row r="16" spans="1:15" s="269" customFormat="1" ht="12.75" hidden="1" customHeight="1" x14ac:dyDescent="0.25">
      <c r="A16" s="329"/>
      <c r="B16" s="330"/>
      <c r="C16" s="331"/>
      <c r="D16" s="331"/>
      <c r="E16" s="516"/>
      <c r="F16" s="517"/>
      <c r="G16" s="285"/>
      <c r="H16" s="300"/>
      <c r="I16" s="273"/>
      <c r="J16" s="273"/>
      <c r="K16" s="273"/>
      <c r="L16" s="273"/>
      <c r="M16" s="273"/>
      <c r="N16" s="273"/>
      <c r="O16" s="273"/>
    </row>
    <row r="17" spans="1:11" s="296" customFormat="1" ht="12.75" hidden="1" customHeight="1" x14ac:dyDescent="0.25">
      <c r="A17" s="305" t="s">
        <v>244</v>
      </c>
      <c r="B17" s="306"/>
      <c r="C17" s="307"/>
      <c r="D17" s="307"/>
      <c r="E17" s="308"/>
      <c r="F17" s="308"/>
      <c r="G17" s="301"/>
      <c r="H17" s="302"/>
    </row>
    <row r="18" spans="1:11" s="252" customFormat="1" ht="12.75" hidden="1" customHeight="1" x14ac:dyDescent="0.25">
      <c r="A18" s="280" t="s">
        <v>216</v>
      </c>
      <c r="B18" s="281" t="s">
        <v>43</v>
      </c>
      <c r="C18" s="282" t="s">
        <v>39</v>
      </c>
      <c r="D18" s="282" t="s">
        <v>40</v>
      </c>
      <c r="E18" s="283" t="s">
        <v>238</v>
      </c>
      <c r="F18" s="284" t="s">
        <v>42</v>
      </c>
      <c r="G18" s="301"/>
      <c r="H18" s="302"/>
    </row>
    <row r="19" spans="1:11" s="252" customFormat="1" ht="12.75" hidden="1" customHeight="1" x14ac:dyDescent="0.25">
      <c r="A19" s="329"/>
      <c r="B19" s="330"/>
      <c r="C19" s="331"/>
      <c r="D19" s="331"/>
      <c r="E19" s="516"/>
      <c r="F19" s="517"/>
      <c r="G19" s="301"/>
      <c r="H19" s="302"/>
    </row>
    <row r="20" spans="1:11" s="296" customFormat="1" ht="12.75" hidden="1" customHeight="1" x14ac:dyDescent="0.2">
      <c r="A20" s="309" t="s">
        <v>244</v>
      </c>
      <c r="B20" s="310"/>
      <c r="C20" s="310"/>
      <c r="D20" s="310"/>
      <c r="E20" s="310"/>
      <c r="F20" s="310"/>
      <c r="G20" s="301"/>
      <c r="H20" s="302"/>
    </row>
    <row r="21" spans="1:11" s="252" customFormat="1" ht="12.75" hidden="1" customHeight="1" x14ac:dyDescent="0.25">
      <c r="A21" s="280" t="s">
        <v>218</v>
      </c>
      <c r="B21" s="281" t="s">
        <v>43</v>
      </c>
      <c r="C21" s="282" t="s">
        <v>39</v>
      </c>
      <c r="D21" s="282" t="s">
        <v>40</v>
      </c>
      <c r="E21" s="283" t="s">
        <v>238</v>
      </c>
      <c r="F21" s="284" t="s">
        <v>42</v>
      </c>
      <c r="G21" s="301"/>
      <c r="H21" s="302"/>
    </row>
    <row r="22" spans="1:11" s="252" customFormat="1" ht="12.75" hidden="1" customHeight="1" x14ac:dyDescent="0.25">
      <c r="A22" s="329"/>
      <c r="B22" s="330"/>
      <c r="C22" s="331"/>
      <c r="D22" s="331"/>
      <c r="E22" s="516"/>
      <c r="F22" s="517"/>
      <c r="G22" s="301"/>
      <c r="H22" s="302"/>
    </row>
    <row r="23" spans="1:11" s="273" customFormat="1" ht="12.75" hidden="1" customHeight="1" x14ac:dyDescent="0.25">
      <c r="A23" s="311" t="s">
        <v>244</v>
      </c>
      <c r="B23" s="306"/>
      <c r="C23" s="307"/>
      <c r="D23" s="307"/>
      <c r="E23" s="308"/>
      <c r="F23" s="308"/>
      <c r="G23" s="285"/>
      <c r="H23" s="300"/>
    </row>
    <row r="24" spans="1:11" s="273" customFormat="1" ht="12.75" hidden="1" customHeight="1" x14ac:dyDescent="0.25">
      <c r="A24" s="280" t="s">
        <v>219</v>
      </c>
      <c r="B24" s="281" t="s">
        <v>43</v>
      </c>
      <c r="C24" s="282" t="s">
        <v>39</v>
      </c>
      <c r="D24" s="282" t="s">
        <v>40</v>
      </c>
      <c r="E24" s="283" t="s">
        <v>238</v>
      </c>
      <c r="F24" s="284" t="s">
        <v>42</v>
      </c>
      <c r="G24" s="285"/>
      <c r="H24" s="300"/>
    </row>
    <row r="25" spans="1:11" s="252" customFormat="1" ht="12.75" hidden="1" customHeight="1" x14ac:dyDescent="0.25">
      <c r="A25" s="329"/>
      <c r="B25" s="330"/>
      <c r="C25" s="331"/>
      <c r="D25" s="331"/>
      <c r="E25" s="516"/>
      <c r="F25" s="517"/>
      <c r="G25" s="301"/>
      <c r="H25" s="302"/>
    </row>
    <row r="26" spans="1:11" s="321" customFormat="1" ht="12.75" hidden="1" customHeight="1" x14ac:dyDescent="0.2">
      <c r="A26" s="322" t="s">
        <v>244</v>
      </c>
      <c r="B26" s="323"/>
      <c r="C26" s="324"/>
      <c r="D26" s="324"/>
      <c r="E26" s="325"/>
      <c r="F26" s="325"/>
      <c r="G26" s="312"/>
      <c r="H26" s="313"/>
    </row>
    <row r="27" spans="1:11" s="11" customFormat="1" ht="12.75" hidden="1" customHeight="1" x14ac:dyDescent="0.25">
      <c r="A27" s="280" t="s">
        <v>220</v>
      </c>
      <c r="B27" s="281" t="s">
        <v>43</v>
      </c>
      <c r="C27" s="282" t="s">
        <v>39</v>
      </c>
      <c r="D27" s="282" t="s">
        <v>40</v>
      </c>
      <c r="E27" s="283" t="s">
        <v>238</v>
      </c>
      <c r="F27" s="284" t="s">
        <v>42</v>
      </c>
      <c r="G27" s="303"/>
      <c r="H27" s="304"/>
    </row>
    <row r="28" spans="1:11" s="247" customFormat="1" ht="12.75" hidden="1" customHeight="1" x14ac:dyDescent="0.2">
      <c r="A28" s="329"/>
      <c r="B28" s="330"/>
      <c r="C28" s="331"/>
      <c r="D28" s="331"/>
      <c r="E28" s="516"/>
      <c r="F28" s="517"/>
      <c r="G28" s="250"/>
      <c r="H28" s="251"/>
    </row>
    <row r="29" spans="1:11" s="315" customFormat="1" ht="12.75" hidden="1" customHeight="1" x14ac:dyDescent="0.2">
      <c r="A29" s="322" t="s">
        <v>244</v>
      </c>
      <c r="B29" s="323"/>
      <c r="C29" s="324"/>
      <c r="D29" s="324"/>
      <c r="E29" s="325"/>
      <c r="F29" s="325"/>
      <c r="G29" s="314"/>
    </row>
    <row r="30" spans="1:11" s="247" customFormat="1" ht="12.75" hidden="1" customHeight="1" x14ac:dyDescent="0.2">
      <c r="A30" s="280" t="s">
        <v>221</v>
      </c>
      <c r="B30" s="281" t="s">
        <v>43</v>
      </c>
      <c r="C30" s="282" t="s">
        <v>39</v>
      </c>
      <c r="D30" s="282" t="s">
        <v>40</v>
      </c>
      <c r="E30" s="283" t="s">
        <v>238</v>
      </c>
      <c r="F30" s="284" t="s">
        <v>42</v>
      </c>
      <c r="G30" s="250"/>
      <c r="H30" s="251"/>
      <c r="J30" s="249">
        <f>SUM(ta_Lot2[PU HT])</f>
        <v>0</v>
      </c>
      <c r="K30" s="249">
        <f>SUM(ta_Lot2[TOTAL HT])</f>
        <v>0</v>
      </c>
    </row>
    <row r="31" spans="1:11" s="247" customFormat="1" ht="12.75" hidden="1" customHeight="1" x14ac:dyDescent="0.2">
      <c r="A31" s="329"/>
      <c r="B31" s="330"/>
      <c r="C31" s="331"/>
      <c r="D31" s="331"/>
      <c r="E31" s="516"/>
      <c r="F31" s="517"/>
      <c r="G31" s="250"/>
      <c r="H31" s="251"/>
    </row>
    <row r="32" spans="1:11" s="315" customFormat="1" ht="12.75" hidden="1" customHeight="1" x14ac:dyDescent="0.2">
      <c r="A32" s="322" t="s">
        <v>244</v>
      </c>
      <c r="B32" s="323"/>
      <c r="C32" s="324"/>
      <c r="D32" s="324"/>
      <c r="E32" s="325"/>
      <c r="F32" s="325"/>
      <c r="G32" s="314"/>
    </row>
    <row r="33" spans="1:8" s="247" customFormat="1" ht="12.75" hidden="1" customHeight="1" x14ac:dyDescent="0.2">
      <c r="A33" s="280" t="s">
        <v>222</v>
      </c>
      <c r="B33" s="281" t="s">
        <v>43</v>
      </c>
      <c r="C33" s="282" t="s">
        <v>39</v>
      </c>
      <c r="D33" s="282" t="s">
        <v>40</v>
      </c>
      <c r="E33" s="283" t="s">
        <v>238</v>
      </c>
      <c r="F33" s="284" t="s">
        <v>42</v>
      </c>
      <c r="G33" s="250"/>
      <c r="H33" s="251"/>
    </row>
    <row r="34" spans="1:8" s="247" customFormat="1" ht="12.75" hidden="1" customHeight="1" x14ac:dyDescent="0.2">
      <c r="A34" s="329"/>
      <c r="B34" s="330"/>
      <c r="C34" s="331"/>
      <c r="D34" s="331"/>
      <c r="E34" s="516"/>
      <c r="F34" s="517"/>
      <c r="G34" s="250"/>
      <c r="H34" s="251"/>
    </row>
    <row r="35" spans="1:8" s="315" customFormat="1" ht="12.75" hidden="1" customHeight="1" x14ac:dyDescent="0.2">
      <c r="A35" s="322" t="s">
        <v>244</v>
      </c>
      <c r="B35" s="323"/>
      <c r="C35" s="324"/>
      <c r="D35" s="324"/>
      <c r="E35" s="325"/>
      <c r="F35" s="325"/>
      <c r="G35" s="314"/>
    </row>
    <row r="36" spans="1:8" s="247" customFormat="1" ht="12.75" hidden="1" customHeight="1" x14ac:dyDescent="0.2">
      <c r="A36" s="280" t="s">
        <v>223</v>
      </c>
      <c r="B36" s="281" t="s">
        <v>43</v>
      </c>
      <c r="C36" s="282" t="s">
        <v>39</v>
      </c>
      <c r="D36" s="282" t="s">
        <v>40</v>
      </c>
      <c r="E36" s="283" t="s">
        <v>238</v>
      </c>
      <c r="F36" s="284" t="s">
        <v>42</v>
      </c>
      <c r="G36" s="250"/>
      <c r="H36" s="251"/>
    </row>
    <row r="37" spans="1:8" s="247" customFormat="1" ht="12.75" hidden="1" customHeight="1" x14ac:dyDescent="0.2">
      <c r="A37" s="329"/>
      <c r="B37" s="330"/>
      <c r="C37" s="331"/>
      <c r="D37" s="331"/>
      <c r="E37" s="516"/>
      <c r="F37" s="517"/>
      <c r="G37" s="250"/>
      <c r="H37" s="251"/>
    </row>
    <row r="38" spans="1:8" s="315" customFormat="1" ht="12.75" hidden="1" customHeight="1" x14ac:dyDescent="0.2">
      <c r="A38" s="322" t="s">
        <v>244</v>
      </c>
      <c r="B38" s="323"/>
      <c r="C38" s="324"/>
      <c r="D38" s="324"/>
      <c r="E38" s="325"/>
      <c r="F38" s="325"/>
      <c r="G38" s="314"/>
    </row>
    <row r="39" spans="1:8" s="247" customFormat="1" ht="12.75" hidden="1" customHeight="1" x14ac:dyDescent="0.2">
      <c r="A39" s="280" t="s">
        <v>224</v>
      </c>
      <c r="B39" s="281" t="s">
        <v>43</v>
      </c>
      <c r="C39" s="282" t="s">
        <v>39</v>
      </c>
      <c r="D39" s="282" t="s">
        <v>40</v>
      </c>
      <c r="E39" s="283" t="s">
        <v>238</v>
      </c>
      <c r="F39" s="284" t="s">
        <v>42</v>
      </c>
      <c r="G39" s="250"/>
      <c r="H39" s="251"/>
    </row>
    <row r="40" spans="1:8" s="247" customFormat="1" ht="12.75" hidden="1" customHeight="1" x14ac:dyDescent="0.2">
      <c r="A40" s="329"/>
      <c r="B40" s="330"/>
      <c r="C40" s="331"/>
      <c r="D40" s="331"/>
      <c r="E40" s="516"/>
      <c r="F40" s="517"/>
      <c r="G40" s="250"/>
      <c r="H40" s="251"/>
    </row>
    <row r="41" spans="1:8" s="315" customFormat="1" ht="12.75" hidden="1" customHeight="1" x14ac:dyDescent="0.2">
      <c r="A41" s="322" t="s">
        <v>244</v>
      </c>
      <c r="B41" s="323"/>
      <c r="C41" s="324"/>
      <c r="D41" s="324"/>
      <c r="E41" s="325"/>
      <c r="F41" s="325"/>
      <c r="G41" s="314"/>
    </row>
    <row r="42" spans="1:8" s="247" customFormat="1" ht="12.75" hidden="1" customHeight="1" x14ac:dyDescent="0.2">
      <c r="A42" s="280" t="s">
        <v>225</v>
      </c>
      <c r="B42" s="281" t="s">
        <v>43</v>
      </c>
      <c r="C42" s="282" t="s">
        <v>39</v>
      </c>
      <c r="D42" s="282" t="s">
        <v>40</v>
      </c>
      <c r="E42" s="283" t="s">
        <v>238</v>
      </c>
      <c r="F42" s="284" t="s">
        <v>42</v>
      </c>
      <c r="G42" s="250"/>
      <c r="H42" s="251"/>
    </row>
    <row r="43" spans="1:8" s="247" customFormat="1" ht="12.75" hidden="1" customHeight="1" x14ac:dyDescent="0.2">
      <c r="A43" s="329"/>
      <c r="B43" s="330"/>
      <c r="C43" s="331"/>
      <c r="D43" s="331"/>
      <c r="E43" s="516"/>
      <c r="F43" s="517"/>
      <c r="G43" s="250"/>
      <c r="H43" s="251"/>
    </row>
    <row r="44" spans="1:8" s="315" customFormat="1" ht="12.75" hidden="1" customHeight="1" x14ac:dyDescent="0.2">
      <c r="A44" s="322" t="s">
        <v>244</v>
      </c>
      <c r="B44" s="323"/>
      <c r="C44" s="324"/>
      <c r="D44" s="324"/>
      <c r="E44" s="325"/>
      <c r="F44" s="325"/>
      <c r="G44" s="314"/>
    </row>
    <row r="45" spans="1:8" s="247" customFormat="1" ht="12.75" hidden="1" customHeight="1" x14ac:dyDescent="0.2">
      <c r="A45" s="280" t="s">
        <v>213</v>
      </c>
      <c r="B45" s="281" t="s">
        <v>43</v>
      </c>
      <c r="C45" s="282" t="s">
        <v>39</v>
      </c>
      <c r="D45" s="282" t="s">
        <v>40</v>
      </c>
      <c r="E45" s="283" t="s">
        <v>238</v>
      </c>
      <c r="F45" s="284" t="s">
        <v>42</v>
      </c>
      <c r="G45" s="250"/>
      <c r="H45" s="251"/>
    </row>
    <row r="46" spans="1:8" s="247" customFormat="1" ht="12.75" hidden="1" customHeight="1" x14ac:dyDescent="0.2">
      <c r="A46" s="329"/>
      <c r="B46" s="330"/>
      <c r="C46" s="331"/>
      <c r="D46" s="331"/>
      <c r="E46" s="516"/>
      <c r="F46" s="517"/>
      <c r="G46" s="250"/>
      <c r="H46" s="251"/>
    </row>
    <row r="47" spans="1:8" s="315" customFormat="1" ht="12.75" hidden="1" customHeight="1" x14ac:dyDescent="0.2">
      <c r="A47" s="322" t="s">
        <v>244</v>
      </c>
      <c r="B47" s="323"/>
      <c r="C47" s="324"/>
      <c r="D47" s="324"/>
      <c r="E47" s="325"/>
      <c r="F47" s="325"/>
      <c r="G47" s="314"/>
    </row>
    <row r="48" spans="1:8" s="247" customFormat="1" ht="12.75" hidden="1" customHeight="1" x14ac:dyDescent="0.2">
      <c r="A48" s="280" t="s">
        <v>214</v>
      </c>
      <c r="B48" s="281" t="s">
        <v>43</v>
      </c>
      <c r="C48" s="282" t="s">
        <v>39</v>
      </c>
      <c r="D48" s="282" t="s">
        <v>40</v>
      </c>
      <c r="E48" s="283" t="s">
        <v>238</v>
      </c>
      <c r="F48" s="284" t="s">
        <v>42</v>
      </c>
      <c r="G48" s="250"/>
      <c r="H48" s="251"/>
    </row>
    <row r="49" spans="1:8" s="247" customFormat="1" ht="12.75" hidden="1" customHeight="1" x14ac:dyDescent="0.2">
      <c r="A49" s="329"/>
      <c r="B49" s="330"/>
      <c r="C49" s="331"/>
      <c r="D49" s="331"/>
      <c r="E49" s="516"/>
      <c r="F49" s="517"/>
      <c r="G49" s="250"/>
      <c r="H49" s="251"/>
    </row>
    <row r="50" spans="1:8" s="315" customFormat="1" ht="12.75" hidden="1" customHeight="1" x14ac:dyDescent="0.2">
      <c r="A50" s="322" t="s">
        <v>244</v>
      </c>
      <c r="B50" s="323"/>
      <c r="C50" s="324"/>
      <c r="D50" s="324"/>
      <c r="E50" s="325"/>
      <c r="F50" s="325"/>
      <c r="G50" s="314"/>
    </row>
    <row r="51" spans="1:8" s="247" customFormat="1" ht="12.75" hidden="1" customHeight="1" x14ac:dyDescent="0.2">
      <c r="A51" s="280" t="s">
        <v>226</v>
      </c>
      <c r="B51" s="281" t="s">
        <v>43</v>
      </c>
      <c r="C51" s="282" t="s">
        <v>39</v>
      </c>
      <c r="D51" s="282" t="s">
        <v>40</v>
      </c>
      <c r="E51" s="283" t="s">
        <v>238</v>
      </c>
      <c r="F51" s="284" t="s">
        <v>42</v>
      </c>
      <c r="G51" s="250"/>
      <c r="H51" s="251"/>
    </row>
    <row r="52" spans="1:8" s="247" customFormat="1" ht="12.75" hidden="1" customHeight="1" x14ac:dyDescent="0.2">
      <c r="A52" s="329"/>
      <c r="B52" s="330"/>
      <c r="C52" s="331"/>
      <c r="D52" s="331"/>
      <c r="E52" s="516"/>
      <c r="F52" s="517"/>
      <c r="G52" s="250"/>
      <c r="H52" s="251"/>
    </row>
    <row r="53" spans="1:8" s="315" customFormat="1" ht="12.75" hidden="1" customHeight="1" x14ac:dyDescent="0.2">
      <c r="A53" s="322" t="s">
        <v>244</v>
      </c>
      <c r="B53" s="323"/>
      <c r="C53" s="324"/>
      <c r="D53" s="324"/>
      <c r="E53" s="325"/>
      <c r="F53" s="325"/>
      <c r="G53" s="314"/>
    </row>
    <row r="54" spans="1:8" s="247" customFormat="1" ht="12.75" hidden="1" customHeight="1" x14ac:dyDescent="0.2">
      <c r="A54" s="280" t="s">
        <v>227</v>
      </c>
      <c r="B54" s="281" t="s">
        <v>43</v>
      </c>
      <c r="C54" s="282" t="s">
        <v>39</v>
      </c>
      <c r="D54" s="282" t="s">
        <v>40</v>
      </c>
      <c r="E54" s="283" t="s">
        <v>238</v>
      </c>
      <c r="F54" s="284" t="s">
        <v>42</v>
      </c>
      <c r="G54" s="250"/>
      <c r="H54" s="251"/>
    </row>
    <row r="55" spans="1:8" s="247" customFormat="1" ht="12.75" hidden="1" customHeight="1" x14ac:dyDescent="0.2">
      <c r="A55" s="329"/>
      <c r="B55" s="330"/>
      <c r="C55" s="331"/>
      <c r="D55" s="331"/>
      <c r="E55" s="516"/>
      <c r="F55" s="517"/>
      <c r="G55" s="250"/>
      <c r="H55" s="251"/>
    </row>
    <row r="56" spans="1:8" s="315" customFormat="1" ht="12.75" hidden="1" customHeight="1" x14ac:dyDescent="0.2">
      <c r="A56" s="322" t="s">
        <v>244</v>
      </c>
      <c r="B56" s="323"/>
      <c r="C56" s="324"/>
      <c r="D56" s="324"/>
      <c r="E56" s="325"/>
      <c r="F56" s="325"/>
      <c r="G56" s="314"/>
    </row>
    <row r="57" spans="1:8" s="247" customFormat="1" ht="12.75" hidden="1" customHeight="1" x14ac:dyDescent="0.2">
      <c r="A57" s="280" t="s">
        <v>228</v>
      </c>
      <c r="B57" s="281" t="s">
        <v>43</v>
      </c>
      <c r="C57" s="282" t="s">
        <v>39</v>
      </c>
      <c r="D57" s="282" t="s">
        <v>40</v>
      </c>
      <c r="E57" s="283" t="s">
        <v>238</v>
      </c>
      <c r="F57" s="284" t="s">
        <v>42</v>
      </c>
      <c r="G57" s="250"/>
      <c r="H57" s="251"/>
    </row>
    <row r="58" spans="1:8" s="247" customFormat="1" ht="12.75" hidden="1" customHeight="1" x14ac:dyDescent="0.2">
      <c r="A58" s="329"/>
      <c r="B58" s="330"/>
      <c r="C58" s="331"/>
      <c r="D58" s="331"/>
      <c r="E58" s="516"/>
      <c r="F58" s="517"/>
      <c r="G58" s="250"/>
      <c r="H58" s="251"/>
    </row>
    <row r="59" spans="1:8" s="315" customFormat="1" ht="12.75" hidden="1" customHeight="1" x14ac:dyDescent="0.2">
      <c r="A59" s="322" t="s">
        <v>244</v>
      </c>
      <c r="B59" s="323"/>
      <c r="C59" s="324"/>
      <c r="D59" s="324"/>
      <c r="E59" s="325"/>
      <c r="F59" s="325"/>
      <c r="G59" s="314"/>
    </row>
    <row r="60" spans="1:8" s="247" customFormat="1" ht="12.75" hidden="1" customHeight="1" x14ac:dyDescent="0.2">
      <c r="A60" s="280" t="s">
        <v>229</v>
      </c>
      <c r="B60" s="281" t="s">
        <v>43</v>
      </c>
      <c r="C60" s="282" t="s">
        <v>39</v>
      </c>
      <c r="D60" s="282" t="s">
        <v>40</v>
      </c>
      <c r="E60" s="283" t="s">
        <v>238</v>
      </c>
      <c r="F60" s="284" t="s">
        <v>42</v>
      </c>
      <c r="G60" s="250"/>
      <c r="H60" s="251"/>
    </row>
    <row r="61" spans="1:8" s="247" customFormat="1" ht="12.75" hidden="1" customHeight="1" x14ac:dyDescent="0.2">
      <c r="A61" s="329"/>
      <c r="B61" s="330"/>
      <c r="C61" s="331"/>
      <c r="D61" s="331"/>
      <c r="E61" s="516"/>
      <c r="F61" s="517"/>
      <c r="G61" s="250"/>
      <c r="H61" s="251"/>
    </row>
    <row r="62" spans="1:8" s="315" customFormat="1" ht="12.75" hidden="1" customHeight="1" x14ac:dyDescent="0.2">
      <c r="A62" s="322" t="s">
        <v>244</v>
      </c>
      <c r="B62" s="323"/>
      <c r="C62" s="324"/>
      <c r="D62" s="324"/>
      <c r="E62" s="325"/>
      <c r="F62" s="325"/>
      <c r="G62" s="314"/>
    </row>
    <row r="63" spans="1:8" s="247" customFormat="1" ht="12.75" hidden="1" customHeight="1" x14ac:dyDescent="0.2">
      <c r="A63" s="280" t="s">
        <v>230</v>
      </c>
      <c r="B63" s="281" t="s">
        <v>43</v>
      </c>
      <c r="C63" s="282" t="s">
        <v>39</v>
      </c>
      <c r="D63" s="282" t="s">
        <v>40</v>
      </c>
      <c r="E63" s="283" t="s">
        <v>238</v>
      </c>
      <c r="F63" s="284" t="s">
        <v>42</v>
      </c>
      <c r="G63" s="250"/>
      <c r="H63" s="251"/>
    </row>
    <row r="64" spans="1:8" s="247" customFormat="1" ht="12.75" hidden="1" customHeight="1" x14ac:dyDescent="0.2">
      <c r="A64" s="329"/>
      <c r="B64" s="330"/>
      <c r="C64" s="331"/>
      <c r="D64" s="331"/>
      <c r="E64" s="516"/>
      <c r="F64" s="517"/>
      <c r="G64" s="250"/>
      <c r="H64" s="251"/>
    </row>
    <row r="65" spans="1:8" s="315" customFormat="1" ht="12.75" hidden="1" customHeight="1" x14ac:dyDescent="0.2">
      <c r="A65" s="322" t="s">
        <v>244</v>
      </c>
      <c r="B65" s="323"/>
      <c r="C65" s="324"/>
      <c r="D65" s="324"/>
      <c r="E65" s="325"/>
      <c r="F65" s="325"/>
      <c r="G65" s="314"/>
    </row>
    <row r="66" spans="1:8" s="247" customFormat="1" ht="12.75" hidden="1" customHeight="1" x14ac:dyDescent="0.2">
      <c r="A66" s="280" t="s">
        <v>231</v>
      </c>
      <c r="B66" s="281" t="s">
        <v>43</v>
      </c>
      <c r="C66" s="282" t="s">
        <v>39</v>
      </c>
      <c r="D66" s="282" t="s">
        <v>40</v>
      </c>
      <c r="E66" s="283" t="s">
        <v>238</v>
      </c>
      <c r="F66" s="284" t="s">
        <v>42</v>
      </c>
      <c r="G66" s="250"/>
      <c r="H66" s="251"/>
    </row>
    <row r="67" spans="1:8" s="247" customFormat="1" ht="12.75" hidden="1" customHeight="1" x14ac:dyDescent="0.2">
      <c r="A67" s="329"/>
      <c r="B67" s="330"/>
      <c r="C67" s="331"/>
      <c r="D67" s="331"/>
      <c r="E67" s="516"/>
      <c r="F67" s="517"/>
      <c r="G67" s="250"/>
      <c r="H67" s="251"/>
    </row>
    <row r="68" spans="1:8" s="315" customFormat="1" ht="12.75" hidden="1" customHeight="1" x14ac:dyDescent="0.2">
      <c r="A68" s="322" t="s">
        <v>244</v>
      </c>
      <c r="B68" s="323"/>
      <c r="C68" s="324"/>
      <c r="D68" s="324"/>
      <c r="E68" s="325"/>
      <c r="F68" s="325"/>
      <c r="G68" s="314"/>
    </row>
    <row r="69" spans="1:8" s="247" customFormat="1" ht="12.75" hidden="1" customHeight="1" x14ac:dyDescent="0.2">
      <c r="A69" s="280" t="s">
        <v>232</v>
      </c>
      <c r="B69" s="281" t="s">
        <v>43</v>
      </c>
      <c r="C69" s="282" t="s">
        <v>39</v>
      </c>
      <c r="D69" s="282" t="s">
        <v>40</v>
      </c>
      <c r="E69" s="283" t="s">
        <v>238</v>
      </c>
      <c r="F69" s="284" t="s">
        <v>42</v>
      </c>
      <c r="G69" s="250"/>
      <c r="H69" s="251"/>
    </row>
    <row r="70" spans="1:8" s="247" customFormat="1" ht="12.75" hidden="1" customHeight="1" x14ac:dyDescent="0.2">
      <c r="A70" s="329"/>
      <c r="B70" s="330"/>
      <c r="C70" s="331"/>
      <c r="D70" s="331"/>
      <c r="E70" s="516"/>
      <c r="F70" s="517"/>
      <c r="G70" s="250"/>
      <c r="H70" s="251"/>
    </row>
    <row r="71" spans="1:8" s="315" customFormat="1" ht="12.75" hidden="1" customHeight="1" x14ac:dyDescent="0.2">
      <c r="A71" s="322" t="s">
        <v>244</v>
      </c>
      <c r="B71" s="323"/>
      <c r="C71" s="324"/>
      <c r="D71" s="324"/>
      <c r="E71" s="325"/>
      <c r="F71" s="325"/>
      <c r="G71" s="314"/>
    </row>
    <row r="72" spans="1:8" s="247" customFormat="1" ht="12.75" hidden="1" customHeight="1" x14ac:dyDescent="0.2">
      <c r="A72" s="280" t="s">
        <v>233</v>
      </c>
      <c r="B72" s="281" t="s">
        <v>43</v>
      </c>
      <c r="C72" s="282" t="s">
        <v>39</v>
      </c>
      <c r="D72" s="282" t="s">
        <v>40</v>
      </c>
      <c r="E72" s="283" t="s">
        <v>238</v>
      </c>
      <c r="F72" s="515" t="s">
        <v>42</v>
      </c>
      <c r="G72" s="250"/>
      <c r="H72" s="251"/>
    </row>
    <row r="73" spans="1:8" s="247" customFormat="1" ht="12.75" hidden="1" customHeight="1" x14ac:dyDescent="0.2">
      <c r="A73" s="329"/>
      <c r="B73" s="330"/>
      <c r="C73" s="331"/>
      <c r="D73" s="331"/>
      <c r="E73" s="516"/>
      <c r="F73" s="519"/>
      <c r="G73" s="250"/>
      <c r="H73" s="251"/>
    </row>
    <row r="74" spans="1:8" s="247" customFormat="1" ht="12.75" hidden="1" customHeight="1" thickBot="1" x14ac:dyDescent="0.25">
      <c r="A74" s="316" t="s">
        <v>244</v>
      </c>
      <c r="B74" s="317"/>
      <c r="C74" s="318"/>
      <c r="D74" s="318"/>
      <c r="E74" s="319"/>
      <c r="F74" s="320"/>
      <c r="G74" s="250"/>
      <c r="H74" s="251"/>
    </row>
    <row r="75" spans="1:8" s="315" customFormat="1" ht="12.75" customHeight="1" thickBot="1" x14ac:dyDescent="0.25">
      <c r="A75" s="286" t="s">
        <v>57</v>
      </c>
      <c r="B75" s="287"/>
      <c r="C75" s="288"/>
      <c r="D75" s="288"/>
      <c r="E75" s="289"/>
      <c r="F75" s="290"/>
      <c r="G75" s="314"/>
    </row>
    <row r="76" spans="1:8" s="247" customFormat="1" ht="12.75" customHeight="1" x14ac:dyDescent="0.2">
      <c r="A76" s="326" t="s">
        <v>244</v>
      </c>
      <c r="B76" s="315"/>
      <c r="C76" s="327"/>
      <c r="D76" s="327"/>
      <c r="E76" s="314"/>
      <c r="F76" s="314"/>
      <c r="G76" s="250"/>
      <c r="H76" s="251"/>
    </row>
    <row r="77" spans="1:8" s="315" customFormat="1" ht="12.75" customHeight="1" x14ac:dyDescent="0.2">
      <c r="A77" s="246" t="s">
        <v>246</v>
      </c>
      <c r="B77" s="247" t="s">
        <v>38</v>
      </c>
      <c r="C77" s="248" t="s">
        <v>39</v>
      </c>
      <c r="D77" s="248" t="s">
        <v>40</v>
      </c>
      <c r="E77" s="249" t="s">
        <v>238</v>
      </c>
      <c r="F77" s="249" t="s">
        <v>42</v>
      </c>
      <c r="G77" s="314"/>
    </row>
    <row r="78" spans="1:8" s="247" customFormat="1" ht="12.75" customHeight="1" x14ac:dyDescent="0.2">
      <c r="A78" s="246"/>
      <c r="B78" s="514"/>
      <c r="C78" s="514"/>
      <c r="D78" s="514"/>
      <c r="E78" s="518"/>
      <c r="F78" s="518"/>
      <c r="G78" s="250"/>
      <c r="H78" s="251"/>
    </row>
    <row r="79" spans="1:8" s="247" customFormat="1" ht="12.75" customHeight="1" thickBot="1" x14ac:dyDescent="0.25">
      <c r="A79" s="326" t="s">
        <v>244</v>
      </c>
      <c r="B79" s="315"/>
      <c r="C79" s="327"/>
      <c r="D79" s="327"/>
      <c r="E79" s="314"/>
      <c r="F79" s="314">
        <f>SUBTOTAL(9,ta_Travaux[TOTAL HT])</f>
        <v>0</v>
      </c>
      <c r="G79" s="250"/>
      <c r="H79" s="251"/>
    </row>
    <row r="80" spans="1:8" s="315" customFormat="1" ht="12.75" customHeight="1" x14ac:dyDescent="0.2">
      <c r="A80" s="246"/>
      <c r="B80" s="291" t="s">
        <v>240</v>
      </c>
      <c r="C80" s="248"/>
      <c r="D80" s="248"/>
      <c r="E80" s="292" t="s">
        <v>241</v>
      </c>
      <c r="F80" s="292">
        <f>SUM(ta_Travaux[TOTAL HT])</f>
        <v>0</v>
      </c>
      <c r="G80" s="314"/>
    </row>
    <row r="81" spans="1:8" s="247" customFormat="1" ht="12.75" customHeight="1" x14ac:dyDescent="0.2">
      <c r="A81" s="246"/>
      <c r="C81" s="248"/>
      <c r="D81" s="248"/>
      <c r="E81" s="293" t="s">
        <v>242</v>
      </c>
      <c r="F81" s="293">
        <f>F80*20%</f>
        <v>0</v>
      </c>
      <c r="G81" s="250"/>
      <c r="H81" s="251"/>
    </row>
    <row r="82" spans="1:8" s="247" customFormat="1" ht="12.75" customHeight="1" thickBot="1" x14ac:dyDescent="0.25">
      <c r="A82" s="246"/>
      <c r="C82" s="248"/>
      <c r="D82" s="248"/>
      <c r="E82" s="294" t="s">
        <v>243</v>
      </c>
      <c r="F82" s="294">
        <f>F80+F81</f>
        <v>0</v>
      </c>
      <c r="G82" s="250"/>
      <c r="H82" s="251"/>
    </row>
    <row r="83" spans="1:8" s="247" customFormat="1" ht="12.75" customHeight="1" thickBot="1" x14ac:dyDescent="0.25">
      <c r="A83" s="326" t="s">
        <v>244</v>
      </c>
      <c r="B83" s="315"/>
      <c r="C83" s="327"/>
      <c r="D83" s="327"/>
      <c r="E83" s="314"/>
      <c r="F83" s="314"/>
      <c r="G83" s="250"/>
      <c r="H83" s="251"/>
    </row>
    <row r="84" spans="1:8" s="315" customFormat="1" ht="12.75" customHeight="1" thickBot="1" x14ac:dyDescent="0.25">
      <c r="A84" s="286" t="s">
        <v>76</v>
      </c>
      <c r="B84" s="287"/>
      <c r="C84" s="288"/>
      <c r="D84" s="288"/>
      <c r="E84" s="289"/>
      <c r="F84" s="290"/>
      <c r="G84" s="314"/>
    </row>
    <row r="85" spans="1:8" s="247" customFormat="1" ht="12.75" customHeight="1" x14ac:dyDescent="0.2">
      <c r="A85" s="326" t="s">
        <v>244</v>
      </c>
      <c r="B85" s="315"/>
      <c r="C85" s="327"/>
      <c r="D85" s="327"/>
      <c r="E85" s="314"/>
      <c r="F85" s="314"/>
      <c r="G85" s="250"/>
      <c r="H85" s="251"/>
    </row>
    <row r="86" spans="1:8" s="315" customFormat="1" ht="12.75" customHeight="1" x14ac:dyDescent="0.2">
      <c r="A86" s="246" t="s">
        <v>239</v>
      </c>
      <c r="B86" s="247" t="s">
        <v>38</v>
      </c>
      <c r="C86" s="248" t="s">
        <v>39</v>
      </c>
      <c r="D86" s="248" t="s">
        <v>40</v>
      </c>
      <c r="E86" s="249" t="s">
        <v>238</v>
      </c>
      <c r="F86" s="249" t="s">
        <v>42</v>
      </c>
      <c r="G86" s="314"/>
    </row>
    <row r="87" spans="1:8" s="247" customFormat="1" ht="12.75" customHeight="1" x14ac:dyDescent="0.2">
      <c r="A87" s="246"/>
      <c r="B87" s="514"/>
      <c r="C87" s="514"/>
      <c r="D87" s="514"/>
      <c r="E87" s="518"/>
      <c r="F87" s="518"/>
      <c r="G87" s="250"/>
      <c r="H87" s="251"/>
    </row>
    <row r="88" spans="1:8" s="247" customFormat="1" ht="12.75" customHeight="1" thickBot="1" x14ac:dyDescent="0.25">
      <c r="A88" s="326" t="s">
        <v>244</v>
      </c>
      <c r="B88" s="315"/>
      <c r="C88" s="327"/>
      <c r="D88" s="327"/>
      <c r="E88" s="314"/>
      <c r="F88" s="314">
        <f>SUBTOTAL(9,ta_Lot1[TOTAL HT])</f>
        <v>0</v>
      </c>
      <c r="G88" s="250"/>
      <c r="H88" s="251"/>
    </row>
    <row r="89" spans="1:8" s="315" customFormat="1" ht="12.75" customHeight="1" x14ac:dyDescent="0.2">
      <c r="A89" s="246"/>
      <c r="B89" s="291" t="s">
        <v>240</v>
      </c>
      <c r="C89" s="248"/>
      <c r="D89" s="248"/>
      <c r="E89" s="292" t="s">
        <v>241</v>
      </c>
      <c r="F89" s="292">
        <f>SUM(ta_Honoraires[TOTAL HT])</f>
        <v>0</v>
      </c>
      <c r="G89" s="314"/>
    </row>
    <row r="90" spans="1:8" s="247" customFormat="1" ht="12.75" customHeight="1" x14ac:dyDescent="0.2">
      <c r="A90" s="246"/>
      <c r="C90" s="248"/>
      <c r="D90" s="248"/>
      <c r="E90" s="293" t="s">
        <v>242</v>
      </c>
      <c r="F90" s="293">
        <f>F89*20%</f>
        <v>0</v>
      </c>
      <c r="G90" s="250"/>
      <c r="H90" s="251"/>
    </row>
    <row r="91" spans="1:8" s="247" customFormat="1" ht="12.75" customHeight="1" thickBot="1" x14ac:dyDescent="0.25">
      <c r="A91" s="246"/>
      <c r="C91" s="248"/>
      <c r="D91" s="248"/>
      <c r="E91" s="294" t="s">
        <v>243</v>
      </c>
      <c r="F91" s="294">
        <f>F89+F90</f>
        <v>0</v>
      </c>
      <c r="G91" s="250"/>
      <c r="H91" s="251"/>
    </row>
    <row r="92" spans="1:8" s="247" customFormat="1" ht="12.75" customHeight="1" thickBot="1" x14ac:dyDescent="0.25">
      <c r="A92" s="326" t="s">
        <v>244</v>
      </c>
      <c r="B92" s="315"/>
      <c r="C92" s="327"/>
      <c r="D92" s="327"/>
      <c r="E92" s="314"/>
      <c r="F92" s="314"/>
      <c r="G92" s="250"/>
      <c r="H92" s="251"/>
    </row>
    <row r="93" spans="1:8" s="315" customFormat="1" ht="12.75" customHeight="1" thickBot="1" x14ac:dyDescent="0.25">
      <c r="A93" s="286" t="s">
        <v>82</v>
      </c>
      <c r="B93" s="287"/>
      <c r="C93" s="288"/>
      <c r="D93" s="288"/>
      <c r="E93" s="289"/>
      <c r="F93" s="290"/>
      <c r="G93" s="314"/>
    </row>
    <row r="94" spans="1:8" s="247" customFormat="1" ht="12.75" customHeight="1" x14ac:dyDescent="0.2">
      <c r="A94" s="326" t="s">
        <v>244</v>
      </c>
      <c r="B94" s="315"/>
      <c r="C94" s="327"/>
      <c r="D94" s="327"/>
      <c r="E94" s="314"/>
      <c r="F94" s="314"/>
      <c r="G94" s="250"/>
      <c r="H94" s="251"/>
    </row>
    <row r="95" spans="1:8" s="315" customFormat="1" ht="12.75" customHeight="1" x14ac:dyDescent="0.2">
      <c r="A95" s="246" t="s">
        <v>239</v>
      </c>
      <c r="B95" s="247" t="s">
        <v>38</v>
      </c>
      <c r="C95" s="248" t="s">
        <v>39</v>
      </c>
      <c r="D95" s="248" t="s">
        <v>40</v>
      </c>
      <c r="E95" s="249" t="s">
        <v>238</v>
      </c>
      <c r="F95" s="249" t="s">
        <v>42</v>
      </c>
      <c r="G95" s="314"/>
    </row>
    <row r="96" spans="1:8" s="247" customFormat="1" ht="12.75" customHeight="1" x14ac:dyDescent="0.2">
      <c r="A96" s="246"/>
      <c r="B96" s="514"/>
      <c r="C96" s="514"/>
      <c r="D96" s="514"/>
      <c r="E96" s="518"/>
      <c r="F96" s="518"/>
      <c r="G96" s="250"/>
      <c r="H96" s="251"/>
    </row>
    <row r="97" spans="1:8" s="247" customFormat="1" ht="12.75" customHeight="1" thickBot="1" x14ac:dyDescent="0.25">
      <c r="A97" s="326" t="s">
        <v>244</v>
      </c>
      <c r="B97" s="315"/>
      <c r="C97" s="327"/>
      <c r="D97" s="327"/>
      <c r="E97" s="314"/>
      <c r="F97" s="314">
        <f>SUBTOTAL(9,ta_Lot1[TOTAL HT])</f>
        <v>0</v>
      </c>
      <c r="G97" s="250"/>
      <c r="H97" s="251"/>
    </row>
    <row r="98" spans="1:8" s="315" customFormat="1" ht="12.75" customHeight="1" x14ac:dyDescent="0.2">
      <c r="A98" s="246"/>
      <c r="B98" s="291" t="s">
        <v>240</v>
      </c>
      <c r="C98" s="248"/>
      <c r="D98" s="248"/>
      <c r="E98" s="292" t="s">
        <v>241</v>
      </c>
      <c r="F98" s="292">
        <f>SUM(ta_Total[TOTAL HT])</f>
        <v>0</v>
      </c>
      <c r="G98" s="314"/>
    </row>
    <row r="99" spans="1:8" s="247" customFormat="1" ht="12.75" customHeight="1" x14ac:dyDescent="0.2">
      <c r="A99" s="246"/>
      <c r="C99" s="248"/>
      <c r="D99" s="248"/>
      <c r="E99" s="293" t="s">
        <v>242</v>
      </c>
      <c r="F99" s="293">
        <f>F98*20%</f>
        <v>0</v>
      </c>
      <c r="G99" s="250"/>
      <c r="H99" s="251"/>
    </row>
    <row r="100" spans="1:8" s="247" customFormat="1" ht="12.75" customHeight="1" thickBot="1" x14ac:dyDescent="0.25">
      <c r="A100" s="246"/>
      <c r="C100" s="248"/>
      <c r="D100" s="248"/>
      <c r="E100" s="294" t="s">
        <v>243</v>
      </c>
      <c r="F100" s="294">
        <f>F98+F99</f>
        <v>0</v>
      </c>
      <c r="G100" s="250"/>
      <c r="H100" s="251"/>
    </row>
    <row r="101" spans="1:8" s="247" customFormat="1" ht="12.75" customHeight="1" x14ac:dyDescent="0.2">
      <c r="A101" s="246"/>
      <c r="C101" s="248"/>
      <c r="D101" s="248"/>
      <c r="E101" s="249"/>
      <c r="F101" s="249"/>
      <c r="G101" s="250"/>
      <c r="H101" s="251"/>
    </row>
    <row r="102" spans="1:8" s="247" customFormat="1" ht="12.75" customHeight="1" x14ac:dyDescent="0.2">
      <c r="A102" s="242"/>
      <c r="B102" s="3"/>
      <c r="C102" s="5"/>
      <c r="D102" s="5"/>
      <c r="E102" s="62"/>
      <c r="F102" s="62"/>
      <c r="G102" s="250"/>
      <c r="H102" s="251"/>
    </row>
    <row r="103" spans="1:8" s="247" customFormat="1" ht="12.75" customHeight="1" x14ac:dyDescent="0.2">
      <c r="A103" s="242"/>
      <c r="B103" s="3"/>
      <c r="C103" s="5"/>
      <c r="D103" s="5"/>
      <c r="E103" s="62"/>
      <c r="F103" s="62"/>
      <c r="G103" s="250"/>
      <c r="H103" s="251"/>
    </row>
  </sheetData>
  <mergeCells count="6">
    <mergeCell ref="A10:F10"/>
    <mergeCell ref="C1:D1"/>
    <mergeCell ref="E1:F1"/>
    <mergeCell ref="C2:D2"/>
    <mergeCell ref="E2:F4"/>
    <mergeCell ref="A6:F6"/>
  </mergeCells>
  <phoneticPr fontId="38" type="noConversion"/>
  <printOptions horizontalCentered="1" verticalCentered="1"/>
  <pageMargins left="0.23622047244094491" right="0.23622047244094491" top="0.39370078740157483" bottom="0.39370078740157483" header="0" footer="0"/>
  <pageSetup paperSize="9" fitToHeight="0" orientation="portrait" r:id="rId1"/>
  <drawing r:id="rId2"/>
  <legacyDrawing r:id="rId3"/>
  <tableParts count="2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5DF1D-196E-45C6-91E5-3FA9EEEB32FD}">
  <sheetPr codeName="Feuil5"/>
  <dimension ref="A1:P124"/>
  <sheetViews>
    <sheetView topLeftCell="A97" zoomScaleNormal="100" workbookViewId="0">
      <selection activeCell="A2" sqref="A2"/>
    </sheetView>
  </sheetViews>
  <sheetFormatPr baseColWidth="10" defaultColWidth="9.28515625" defaultRowHeight="12.75" outlineLevelCol="1" x14ac:dyDescent="0.2"/>
  <cols>
    <col min="1" max="1" width="2.28515625" style="247" customWidth="1"/>
    <col min="2" max="2" width="9.42578125" style="466" customWidth="1"/>
    <col min="3" max="3" width="48.140625" style="247" customWidth="1"/>
    <col min="4" max="4" width="5" style="248" customWidth="1"/>
    <col min="5" max="5" width="8.42578125" style="248" customWidth="1"/>
    <col min="6" max="6" width="13.42578125" style="249" customWidth="1" outlineLevel="1"/>
    <col min="7" max="7" width="17.7109375" style="467" customWidth="1" outlineLevel="1"/>
    <col min="8" max="8" width="1.5703125" style="250" customWidth="1"/>
    <col min="9" max="11" width="13.140625" style="247" customWidth="1"/>
    <col min="12" max="12" width="4.140625" style="247" customWidth="1"/>
    <col min="13" max="15" width="13.140625" style="247" customWidth="1"/>
    <col min="16" max="16" width="8.85546875" style="247" bestFit="1" customWidth="1"/>
    <col min="17" max="16384" width="9.28515625" style="247"/>
  </cols>
  <sheetData>
    <row r="1" spans="2:15" s="252" customFormat="1" ht="18.75" customHeight="1" x14ac:dyDescent="0.25">
      <c r="B1" s="354"/>
      <c r="D1" s="266"/>
      <c r="E1" s="266"/>
      <c r="F1" s="267"/>
      <c r="G1" s="355"/>
      <c r="H1" s="295"/>
    </row>
    <row r="2" spans="2:15" s="252" customFormat="1" ht="47.25" x14ac:dyDescent="0.25">
      <c r="B2" s="356" t="s">
        <v>0</v>
      </c>
      <c r="C2" s="535" t="str">
        <f>'BASE DE DONNÉ'!C3</f>
        <v>Dupond</v>
      </c>
      <c r="D2" s="536"/>
      <c r="E2" s="537"/>
      <c r="F2" s="538"/>
      <c r="G2" s="538"/>
      <c r="H2" s="295"/>
      <c r="I2" s="247"/>
      <c r="J2" s="247"/>
      <c r="K2" s="247"/>
      <c r="L2" s="247"/>
      <c r="M2" s="113" t="s">
        <v>84</v>
      </c>
      <c r="N2" s="114">
        <v>43586</v>
      </c>
    </row>
    <row r="3" spans="2:15" s="11" customFormat="1" ht="16.5" x14ac:dyDescent="0.25">
      <c r="B3" s="357" t="s">
        <v>34</v>
      </c>
      <c r="C3" s="539" t="str">
        <f>'BASE DE DONNÉ'!C9</f>
        <v xml:space="preserve">EXTENSION CUISINE D'ÉTÉ </v>
      </c>
      <c r="D3" s="540"/>
      <c r="E3" s="541"/>
      <c r="F3" s="267"/>
      <c r="G3" s="355" t="s">
        <v>85</v>
      </c>
      <c r="H3" s="9"/>
      <c r="I3" s="252"/>
    </row>
    <row r="4" spans="2:15" s="11" customFormat="1" ht="15.75" x14ac:dyDescent="0.25">
      <c r="B4" s="358"/>
      <c r="C4" s="542" t="str">
        <f>'BASE DE DONNÉ'!C11</f>
        <v>3 Rue des Lilas 77830 La Rochelle</v>
      </c>
      <c r="D4" s="543"/>
      <c r="E4" s="544"/>
      <c r="F4" s="267"/>
      <c r="G4" s="355"/>
      <c r="H4" s="9"/>
    </row>
    <row r="5" spans="2:15" s="11" customFormat="1" ht="15.75" x14ac:dyDescent="0.25">
      <c r="B5" s="359"/>
      <c r="C5" s="545"/>
      <c r="D5" s="546"/>
      <c r="E5" s="547"/>
      <c r="F5" s="360"/>
      <c r="G5" s="361"/>
      <c r="H5" s="9"/>
      <c r="I5" s="362" t="s">
        <v>86</v>
      </c>
      <c r="J5" s="363"/>
      <c r="K5" s="364"/>
      <c r="M5" s="362" t="s">
        <v>87</v>
      </c>
      <c r="N5" s="363"/>
      <c r="O5" s="364"/>
    </row>
    <row r="6" spans="2:15" s="252" customFormat="1" ht="12" customHeight="1" x14ac:dyDescent="0.25">
      <c r="B6" s="354"/>
      <c r="D6" s="266"/>
      <c r="E6" s="266"/>
      <c r="F6" s="267"/>
      <c r="G6" s="355"/>
      <c r="H6" s="295"/>
      <c r="I6" s="365"/>
      <c r="J6" s="366"/>
      <c r="K6" s="367"/>
      <c r="M6" s="368"/>
      <c r="N6" s="369"/>
      <c r="O6" s="370"/>
    </row>
    <row r="7" spans="2:15" s="252" customFormat="1" ht="18" customHeight="1" x14ac:dyDescent="0.25">
      <c r="B7" s="354"/>
      <c r="C7" s="127" t="s">
        <v>88</v>
      </c>
      <c r="D7" s="128" t="str">
        <f>'BASE DE DONNÉ'!C15 &amp; " m²"</f>
        <v>66,12 m²</v>
      </c>
      <c r="E7" s="129"/>
      <c r="F7" s="130"/>
      <c r="G7" s="355"/>
      <c r="H7" s="295"/>
      <c r="I7" s="365"/>
      <c r="J7" s="366"/>
      <c r="K7" s="367"/>
      <c r="M7" s="368"/>
      <c r="N7" s="369"/>
      <c r="O7" s="370"/>
    </row>
    <row r="8" spans="2:15" s="252" customFormat="1" ht="12" customHeight="1" x14ac:dyDescent="0.25">
      <c r="B8" s="354"/>
      <c r="D8" s="266"/>
      <c r="E8" s="266"/>
      <c r="F8" s="267"/>
      <c r="G8" s="355"/>
      <c r="H8" s="295"/>
      <c r="I8" s="365"/>
      <c r="J8" s="366"/>
      <c r="K8" s="367"/>
      <c r="M8" s="368"/>
      <c r="N8" s="369"/>
      <c r="O8" s="370"/>
    </row>
    <row r="9" spans="2:15" s="252" customFormat="1" ht="15.75" x14ac:dyDescent="0.25">
      <c r="B9" s="132" t="s">
        <v>89</v>
      </c>
      <c r="C9" s="134"/>
      <c r="D9" s="134"/>
      <c r="E9" s="134"/>
      <c r="F9" s="135"/>
      <c r="G9" s="136"/>
      <c r="H9" s="295"/>
      <c r="I9" s="365"/>
      <c r="J9" s="366"/>
      <c r="K9" s="367"/>
      <c r="M9" s="368"/>
      <c r="N9" s="369"/>
      <c r="O9" s="370"/>
    </row>
    <row r="10" spans="2:15" s="273" customFormat="1" ht="12.75" customHeight="1" x14ac:dyDescent="0.25">
      <c r="B10" s="336"/>
      <c r="C10" s="337"/>
      <c r="D10" s="337"/>
      <c r="E10" s="337"/>
      <c r="F10" s="338"/>
      <c r="G10" s="339"/>
      <c r="H10" s="297"/>
      <c r="I10" s="371"/>
      <c r="J10" s="371"/>
      <c r="K10" s="371"/>
      <c r="M10" s="371"/>
      <c r="N10" s="371"/>
      <c r="O10" s="371"/>
    </row>
    <row r="11" spans="2:15" s="334" customFormat="1" ht="12.75" customHeight="1" x14ac:dyDescent="0.25">
      <c r="B11" s="333" t="s">
        <v>239</v>
      </c>
      <c r="C11" s="334" t="s">
        <v>38</v>
      </c>
      <c r="D11" s="485"/>
      <c r="E11" s="485"/>
      <c r="F11" s="486"/>
      <c r="G11" s="487"/>
      <c r="H11" s="488"/>
      <c r="I11" s="489"/>
      <c r="J11" s="489"/>
      <c r="K11" s="489"/>
      <c r="M11" s="489"/>
      <c r="N11" s="489"/>
      <c r="O11" s="489"/>
    </row>
    <row r="12" spans="2:15" s="273" customFormat="1" ht="12.75" customHeight="1" x14ac:dyDescent="0.25">
      <c r="B12" s="336"/>
      <c r="C12" s="337"/>
      <c r="D12" s="337"/>
      <c r="E12" s="337"/>
      <c r="F12" s="338"/>
      <c r="G12" s="339"/>
      <c r="H12" s="297"/>
      <c r="I12" s="371"/>
      <c r="J12" s="371"/>
      <c r="K12" s="371"/>
      <c r="M12" s="371"/>
      <c r="N12" s="371"/>
      <c r="O12" s="371"/>
    </row>
    <row r="13" spans="2:15" s="273" customFormat="1" ht="12.75" customHeight="1" x14ac:dyDescent="0.25">
      <c r="B13" s="336"/>
      <c r="C13" s="337"/>
      <c r="D13" s="337"/>
      <c r="E13" s="337"/>
      <c r="F13" s="338"/>
      <c r="G13" s="339"/>
      <c r="H13" s="297"/>
      <c r="I13" s="371"/>
      <c r="J13" s="371"/>
      <c r="K13" s="371"/>
      <c r="M13" s="371"/>
      <c r="N13" s="371"/>
      <c r="O13" s="371"/>
    </row>
    <row r="14" spans="2:15" s="273" customFormat="1" ht="12.75" customHeight="1" x14ac:dyDescent="0.25">
      <c r="B14" s="336"/>
      <c r="C14" s="337"/>
      <c r="D14" s="337"/>
      <c r="E14" s="337"/>
      <c r="F14" s="338"/>
      <c r="G14" s="339"/>
      <c r="H14" s="297"/>
      <c r="I14" s="371"/>
      <c r="J14" s="371"/>
      <c r="K14" s="371"/>
      <c r="M14" s="371"/>
      <c r="N14" s="371"/>
      <c r="O14" s="371"/>
    </row>
    <row r="15" spans="2:15" s="273" customFormat="1" ht="12.75" customHeight="1" x14ac:dyDescent="0.25">
      <c r="B15" s="372"/>
      <c r="D15" s="243"/>
      <c r="E15" s="243"/>
      <c r="F15" s="244"/>
      <c r="G15" s="373"/>
    </row>
    <row r="16" spans="2:15" s="273" customFormat="1" ht="12.75" customHeight="1" x14ac:dyDescent="0.25">
      <c r="B16" s="372"/>
      <c r="D16" s="243"/>
      <c r="E16" s="243"/>
      <c r="F16" s="244"/>
      <c r="G16" s="373"/>
    </row>
    <row r="17" spans="2:16" s="374" customFormat="1" ht="15.75" x14ac:dyDescent="0.25">
      <c r="B17" s="375" t="s">
        <v>37</v>
      </c>
      <c r="C17" s="376" t="s">
        <v>38</v>
      </c>
      <c r="D17" s="377" t="s">
        <v>39</v>
      </c>
      <c r="E17" s="377" t="s">
        <v>40</v>
      </c>
      <c r="F17" s="378" t="s">
        <v>41</v>
      </c>
      <c r="G17" s="379" t="s">
        <v>42</v>
      </c>
      <c r="H17" s="380"/>
      <c r="I17" s="381" t="s">
        <v>41</v>
      </c>
      <c r="J17" s="382" t="s">
        <v>42</v>
      </c>
      <c r="K17" s="381" t="s">
        <v>90</v>
      </c>
      <c r="M17" s="381" t="s">
        <v>41</v>
      </c>
      <c r="N17" s="382" t="s">
        <v>42</v>
      </c>
      <c r="O17" s="381" t="s">
        <v>90</v>
      </c>
      <c r="P17" s="376"/>
    </row>
    <row r="18" spans="2:16" s="30" customFormat="1" ht="15.75" x14ac:dyDescent="0.25">
      <c r="B18" s="383"/>
      <c r="C18" s="384"/>
      <c r="D18" s="385"/>
      <c r="E18" s="385"/>
      <c r="F18" s="386"/>
      <c r="G18" s="387"/>
      <c r="H18" s="388"/>
      <c r="I18" s="389" t="s">
        <v>91</v>
      </c>
      <c r="J18" s="390">
        <v>100</v>
      </c>
      <c r="K18" s="391"/>
      <c r="M18" s="392"/>
      <c r="N18" s="393"/>
      <c r="O18" s="391"/>
      <c r="P18" s="394"/>
    </row>
    <row r="19" spans="2:16" s="30" customFormat="1" ht="15.75" x14ac:dyDescent="0.25">
      <c r="B19" s="395">
        <v>1</v>
      </c>
      <c r="C19" s="396" t="str">
        <f>ACT!B13</f>
        <v>Désignation des ouvrages</v>
      </c>
      <c r="D19" s="397"/>
      <c r="E19" s="397"/>
      <c r="F19" s="388"/>
      <c r="G19" s="398"/>
      <c r="H19" s="388"/>
      <c r="I19" s="399" t="s">
        <v>91</v>
      </c>
      <c r="J19" s="390">
        <v>200</v>
      </c>
      <c r="K19" s="400"/>
      <c r="M19" s="401"/>
      <c r="N19" s="393"/>
      <c r="O19" s="400"/>
      <c r="P19" s="394"/>
    </row>
    <row r="20" spans="2:16" s="35" customFormat="1" ht="25.5" customHeight="1" collapsed="1" x14ac:dyDescent="0.25">
      <c r="B20" s="402"/>
      <c r="C20" s="403" t="s">
        <v>44</v>
      </c>
      <c r="D20" s="404"/>
      <c r="E20" s="404"/>
      <c r="F20" s="405"/>
      <c r="G20" s="406">
        <v>80</v>
      </c>
      <c r="H20" s="407"/>
      <c r="I20" s="408" t="s">
        <v>91</v>
      </c>
      <c r="J20" s="409">
        <v>300</v>
      </c>
      <c r="K20" s="410"/>
      <c r="M20" s="411"/>
      <c r="N20" s="412">
        <f>SMALL(J18:J28,1)</f>
        <v>100</v>
      </c>
      <c r="O20" s="410"/>
      <c r="P20" s="413"/>
    </row>
    <row r="21" spans="2:16" s="35" customFormat="1" ht="25.5" customHeight="1" x14ac:dyDescent="0.25">
      <c r="B21" s="414"/>
      <c r="C21" s="414"/>
      <c r="I21" s="415" t="s">
        <v>41</v>
      </c>
      <c r="J21" s="416" t="s">
        <v>42</v>
      </c>
      <c r="K21" s="415" t="s">
        <v>90</v>
      </c>
      <c r="L21" s="374"/>
      <c r="M21" s="415" t="s">
        <v>41</v>
      </c>
      <c r="N21" s="416" t="s">
        <v>42</v>
      </c>
      <c r="O21" s="415" t="s">
        <v>90</v>
      </c>
      <c r="P21" s="376"/>
    </row>
    <row r="22" spans="2:16" s="30" customFormat="1" ht="15.75" x14ac:dyDescent="0.25">
      <c r="B22" s="383"/>
      <c r="C22" s="384"/>
      <c r="D22" s="385"/>
      <c r="E22" s="385"/>
      <c r="F22" s="386"/>
      <c r="G22" s="387"/>
      <c r="H22" s="388"/>
      <c r="I22" s="389" t="s">
        <v>91</v>
      </c>
      <c r="J22" s="390">
        <v>100</v>
      </c>
      <c r="K22" s="391"/>
      <c r="M22" s="392"/>
      <c r="N22" s="393"/>
      <c r="O22" s="391"/>
      <c r="P22" s="394"/>
    </row>
    <row r="23" spans="2:16" s="30" customFormat="1" ht="15.75" x14ac:dyDescent="0.25">
      <c r="B23" s="395">
        <v>2</v>
      </c>
      <c r="C23" s="396" t="e">
        <f>ACT!#REF!</f>
        <v>#REF!</v>
      </c>
      <c r="D23" s="397"/>
      <c r="E23" s="397"/>
      <c r="F23" s="388"/>
      <c r="G23" s="398"/>
      <c r="H23" s="388"/>
      <c r="I23" s="399" t="s">
        <v>91</v>
      </c>
      <c r="J23" s="390">
        <v>200</v>
      </c>
      <c r="K23" s="400"/>
      <c r="M23" s="401"/>
      <c r="N23" s="393"/>
      <c r="O23" s="400"/>
      <c r="P23" s="394"/>
    </row>
    <row r="24" spans="2:16" s="35" customFormat="1" ht="25.5" customHeight="1" collapsed="1" x14ac:dyDescent="0.25">
      <c r="B24" s="402"/>
      <c r="C24" s="403" t="s">
        <v>45</v>
      </c>
      <c r="D24" s="404"/>
      <c r="E24" s="404"/>
      <c r="F24" s="405"/>
      <c r="G24" s="406">
        <v>100</v>
      </c>
      <c r="H24" s="407"/>
      <c r="I24" s="408" t="s">
        <v>91</v>
      </c>
      <c r="J24" s="409">
        <v>300</v>
      </c>
      <c r="K24" s="410"/>
      <c r="M24" s="411"/>
      <c r="N24" s="412">
        <f t="shared" ref="N24" si="0">SMALL(J22:J32,1)</f>
        <v>100</v>
      </c>
      <c r="O24" s="410"/>
      <c r="P24" s="413"/>
    </row>
    <row r="25" spans="2:16" s="35" customFormat="1" ht="25.5" customHeight="1" x14ac:dyDescent="0.25">
      <c r="B25" s="414"/>
      <c r="C25" s="414"/>
      <c r="D25" s="414"/>
      <c r="E25" s="414"/>
      <c r="F25" s="414"/>
      <c r="I25" s="415" t="s">
        <v>41</v>
      </c>
      <c r="J25" s="416" t="s">
        <v>42</v>
      </c>
      <c r="K25" s="415" t="s">
        <v>90</v>
      </c>
      <c r="L25" s="374"/>
      <c r="M25" s="415" t="s">
        <v>41</v>
      </c>
      <c r="N25" s="416" t="s">
        <v>42</v>
      </c>
      <c r="O25" s="415" t="s">
        <v>90</v>
      </c>
      <c r="P25" s="376"/>
    </row>
    <row r="26" spans="2:16" s="30" customFormat="1" ht="15.75" x14ac:dyDescent="0.25">
      <c r="B26" s="383"/>
      <c r="C26" s="384"/>
      <c r="D26" s="385"/>
      <c r="E26" s="385"/>
      <c r="F26" s="386"/>
      <c r="G26" s="387"/>
      <c r="H26" s="388"/>
      <c r="I26" s="389" t="s">
        <v>91</v>
      </c>
      <c r="J26" s="390">
        <v>100</v>
      </c>
      <c r="K26" s="391"/>
      <c r="M26" s="392"/>
      <c r="N26" s="393"/>
      <c r="O26" s="391"/>
      <c r="P26" s="394"/>
    </row>
    <row r="27" spans="2:16" s="30" customFormat="1" ht="15.75" x14ac:dyDescent="0.25">
      <c r="B27" s="395">
        <v>3</v>
      </c>
      <c r="C27" s="396" t="e">
        <f>ACT!#REF!</f>
        <v>#REF!</v>
      </c>
      <c r="D27" s="397"/>
      <c r="E27" s="397"/>
      <c r="F27" s="388"/>
      <c r="G27" s="398"/>
      <c r="H27" s="388"/>
      <c r="I27" s="399" t="s">
        <v>91</v>
      </c>
      <c r="J27" s="390">
        <v>200</v>
      </c>
      <c r="K27" s="400"/>
      <c r="M27" s="401"/>
      <c r="N27" s="393"/>
      <c r="O27" s="400"/>
      <c r="P27" s="394"/>
    </row>
    <row r="28" spans="2:16" s="35" customFormat="1" ht="25.5" customHeight="1" x14ac:dyDescent="0.25">
      <c r="B28" s="402"/>
      <c r="C28" s="403" t="s">
        <v>46</v>
      </c>
      <c r="D28" s="404"/>
      <c r="E28" s="404"/>
      <c r="F28" s="405"/>
      <c r="G28" s="406">
        <v>500</v>
      </c>
      <c r="H28" s="407"/>
      <c r="I28" s="408" t="s">
        <v>91</v>
      </c>
      <c r="J28" s="409">
        <v>300</v>
      </c>
      <c r="K28" s="410"/>
      <c r="M28" s="411"/>
      <c r="N28" s="412">
        <f t="shared" ref="N28" si="1">SMALL(J26:J36,1)</f>
        <v>100</v>
      </c>
      <c r="O28" s="410"/>
      <c r="P28" s="413"/>
    </row>
    <row r="29" spans="2:16" s="35" customFormat="1" ht="25.5" customHeight="1" x14ac:dyDescent="0.2">
      <c r="B29" s="394"/>
      <c r="C29" s="394"/>
      <c r="D29" s="394"/>
      <c r="E29" s="394"/>
      <c r="F29" s="394"/>
      <c r="G29" s="394"/>
      <c r="H29" s="394"/>
      <c r="I29" s="415" t="s">
        <v>41</v>
      </c>
      <c r="J29" s="416" t="s">
        <v>42</v>
      </c>
      <c r="K29" s="415" t="s">
        <v>90</v>
      </c>
      <c r="L29" s="374"/>
      <c r="M29" s="415" t="s">
        <v>41</v>
      </c>
      <c r="N29" s="416" t="s">
        <v>42</v>
      </c>
      <c r="O29" s="415" t="s">
        <v>90</v>
      </c>
      <c r="P29" s="376"/>
    </row>
    <row r="30" spans="2:16" s="30" customFormat="1" ht="15.75" x14ac:dyDescent="0.25">
      <c r="B30" s="383"/>
      <c r="C30" s="384"/>
      <c r="D30" s="385"/>
      <c r="E30" s="385"/>
      <c r="F30" s="386"/>
      <c r="G30" s="387"/>
      <c r="H30" s="388"/>
      <c r="I30" s="389" t="s">
        <v>91</v>
      </c>
      <c r="J30" s="390">
        <v>100</v>
      </c>
      <c r="K30" s="391"/>
      <c r="M30" s="392"/>
      <c r="N30" s="393"/>
      <c r="O30" s="391"/>
      <c r="P30" s="394"/>
    </row>
    <row r="31" spans="2:16" s="30" customFormat="1" ht="15.75" x14ac:dyDescent="0.25">
      <c r="B31" s="395">
        <v>4</v>
      </c>
      <c r="C31" s="396" t="e">
        <f>ACT!#REF!</f>
        <v>#REF!</v>
      </c>
      <c r="D31" s="397"/>
      <c r="E31" s="397"/>
      <c r="F31" s="388"/>
      <c r="G31" s="398"/>
      <c r="H31" s="388"/>
      <c r="I31" s="399" t="s">
        <v>91</v>
      </c>
      <c r="J31" s="390">
        <v>200</v>
      </c>
      <c r="K31" s="400"/>
      <c r="M31" s="401"/>
      <c r="N31" s="393"/>
      <c r="O31" s="400"/>
      <c r="P31" s="394"/>
    </row>
    <row r="32" spans="2:16" s="35" customFormat="1" ht="25.5" customHeight="1" x14ac:dyDescent="0.25">
      <c r="B32" s="402"/>
      <c r="C32" s="403" t="s">
        <v>47</v>
      </c>
      <c r="D32" s="404"/>
      <c r="E32" s="404"/>
      <c r="F32" s="405"/>
      <c r="G32" s="406">
        <v>80</v>
      </c>
      <c r="H32" s="407"/>
      <c r="I32" s="408" t="s">
        <v>91</v>
      </c>
      <c r="J32" s="409">
        <v>300</v>
      </c>
      <c r="K32" s="410"/>
      <c r="M32" s="411"/>
      <c r="N32" s="412">
        <f t="shared" ref="N32" si="2">SMALL(J30:J40,1)</f>
        <v>100</v>
      </c>
      <c r="O32" s="410"/>
      <c r="P32" s="413"/>
    </row>
    <row r="33" spans="1:16" s="35" customFormat="1" ht="25.5" customHeight="1" x14ac:dyDescent="0.2">
      <c r="I33" s="415" t="s">
        <v>41</v>
      </c>
      <c r="J33" s="416" t="s">
        <v>42</v>
      </c>
      <c r="K33" s="415" t="s">
        <v>90</v>
      </c>
      <c r="L33" s="374"/>
      <c r="M33" s="415" t="s">
        <v>41</v>
      </c>
      <c r="N33" s="416" t="s">
        <v>42</v>
      </c>
      <c r="O33" s="415" t="s">
        <v>90</v>
      </c>
      <c r="P33" s="376"/>
    </row>
    <row r="34" spans="1:16" s="30" customFormat="1" ht="15.75" x14ac:dyDescent="0.25">
      <c r="B34" s="383"/>
      <c r="C34" s="384"/>
      <c r="D34" s="385"/>
      <c r="E34" s="385"/>
      <c r="F34" s="386"/>
      <c r="G34" s="387"/>
      <c r="H34" s="388"/>
      <c r="I34" s="389" t="s">
        <v>91</v>
      </c>
      <c r="J34" s="390">
        <v>100</v>
      </c>
      <c r="K34" s="391"/>
      <c r="M34" s="392"/>
      <c r="N34" s="393"/>
      <c r="O34" s="391"/>
      <c r="P34" s="394"/>
    </row>
    <row r="35" spans="1:16" s="30" customFormat="1" ht="15.75" x14ac:dyDescent="0.25">
      <c r="B35" s="395">
        <v>5</v>
      </c>
      <c r="C35" s="396" t="e">
        <f>ACT!#REF!</f>
        <v>#REF!</v>
      </c>
      <c r="D35" s="397"/>
      <c r="E35" s="397"/>
      <c r="F35" s="388"/>
      <c r="G35" s="398"/>
      <c r="H35" s="388"/>
      <c r="I35" s="399" t="s">
        <v>91</v>
      </c>
      <c r="J35" s="390">
        <v>200</v>
      </c>
      <c r="K35" s="400"/>
      <c r="M35" s="401"/>
      <c r="N35" s="393"/>
      <c r="O35" s="400"/>
      <c r="P35" s="394"/>
    </row>
    <row r="36" spans="1:16" s="35" customFormat="1" ht="24.95" customHeight="1" x14ac:dyDescent="0.25">
      <c r="B36" s="402"/>
      <c r="C36" s="403" t="s">
        <v>48</v>
      </c>
      <c r="D36" s="404"/>
      <c r="E36" s="404"/>
      <c r="F36" s="405"/>
      <c r="G36" s="406">
        <v>100</v>
      </c>
      <c r="H36" s="407"/>
      <c r="I36" s="408" t="s">
        <v>91</v>
      </c>
      <c r="J36" s="409">
        <v>300</v>
      </c>
      <c r="K36" s="410"/>
      <c r="M36" s="411"/>
      <c r="N36" s="412">
        <f t="shared" ref="N36" si="3">SMALL(J34:J44,1)</f>
        <v>100</v>
      </c>
      <c r="O36" s="410"/>
      <c r="P36" s="413"/>
    </row>
    <row r="37" spans="1:16" s="35" customFormat="1" ht="24.95" customHeight="1" x14ac:dyDescent="0.2">
      <c r="I37" s="415" t="s">
        <v>41</v>
      </c>
      <c r="J37" s="416" t="s">
        <v>42</v>
      </c>
      <c r="K37" s="415" t="s">
        <v>90</v>
      </c>
      <c r="L37" s="374"/>
      <c r="M37" s="415" t="s">
        <v>41</v>
      </c>
      <c r="N37" s="416" t="s">
        <v>42</v>
      </c>
      <c r="O37" s="415" t="s">
        <v>90</v>
      </c>
      <c r="P37" s="376"/>
    </row>
    <row r="38" spans="1:16" s="30" customFormat="1" ht="15.75" x14ac:dyDescent="0.25">
      <c r="B38" s="383"/>
      <c r="C38" s="384"/>
      <c r="D38" s="385"/>
      <c r="E38" s="385"/>
      <c r="F38" s="386"/>
      <c r="G38" s="387"/>
      <c r="H38" s="388"/>
      <c r="I38" s="389" t="s">
        <v>91</v>
      </c>
      <c r="J38" s="390">
        <v>100</v>
      </c>
      <c r="K38" s="391"/>
      <c r="M38" s="392"/>
      <c r="N38" s="393"/>
      <c r="O38" s="391"/>
      <c r="P38" s="394"/>
    </row>
    <row r="39" spans="1:16" s="30" customFormat="1" ht="15.75" x14ac:dyDescent="0.25">
      <c r="B39" s="395">
        <v>6</v>
      </c>
      <c r="C39" s="396" t="e">
        <f>ACT!#REF!</f>
        <v>#REF!</v>
      </c>
      <c r="D39" s="417"/>
      <c r="E39" s="417"/>
      <c r="F39" s="388"/>
      <c r="G39" s="398"/>
      <c r="H39" s="388"/>
      <c r="I39" s="399" t="s">
        <v>91</v>
      </c>
      <c r="J39" s="390">
        <v>200</v>
      </c>
      <c r="K39" s="400"/>
      <c r="M39" s="401"/>
      <c r="N39" s="393"/>
      <c r="O39" s="400"/>
      <c r="P39" s="394"/>
    </row>
    <row r="40" spans="1:16" s="35" customFormat="1" ht="25.5" customHeight="1" x14ac:dyDescent="0.25">
      <c r="B40" s="402"/>
      <c r="C40" s="403" t="s">
        <v>49</v>
      </c>
      <c r="D40" s="404"/>
      <c r="E40" s="404"/>
      <c r="F40" s="405"/>
      <c r="G40" s="406">
        <v>500</v>
      </c>
      <c r="H40" s="407"/>
      <c r="I40" s="408" t="s">
        <v>91</v>
      </c>
      <c r="J40" s="409">
        <v>300</v>
      </c>
      <c r="K40" s="410"/>
      <c r="M40" s="411"/>
      <c r="N40" s="412">
        <f t="shared" ref="N40" si="4">SMALL(J38:J48,1)</f>
        <v>100</v>
      </c>
      <c r="O40" s="410"/>
      <c r="P40" s="413"/>
    </row>
    <row r="41" spans="1:16" s="35" customFormat="1" ht="25.5" customHeight="1" x14ac:dyDescent="0.2">
      <c r="I41" s="415" t="s">
        <v>41</v>
      </c>
      <c r="J41" s="416" t="s">
        <v>42</v>
      </c>
      <c r="K41" s="415" t="s">
        <v>90</v>
      </c>
      <c r="L41" s="374"/>
      <c r="M41" s="415" t="s">
        <v>41</v>
      </c>
      <c r="N41" s="416" t="s">
        <v>42</v>
      </c>
      <c r="O41" s="415" t="s">
        <v>90</v>
      </c>
      <c r="P41" s="376"/>
    </row>
    <row r="42" spans="1:16" s="30" customFormat="1" ht="15.75" x14ac:dyDescent="0.25">
      <c r="A42" s="350"/>
      <c r="B42" s="383"/>
      <c r="C42" s="384"/>
      <c r="D42" s="385"/>
      <c r="E42" s="385"/>
      <c r="F42" s="386"/>
      <c r="G42" s="387"/>
      <c r="H42" s="388"/>
      <c r="I42" s="389" t="s">
        <v>91</v>
      </c>
      <c r="J42" s="390">
        <v>100</v>
      </c>
      <c r="K42" s="391"/>
      <c r="M42" s="392"/>
      <c r="N42" s="393"/>
      <c r="O42" s="391"/>
      <c r="P42" s="394"/>
    </row>
    <row r="43" spans="1:16" s="30" customFormat="1" ht="15.75" x14ac:dyDescent="0.25">
      <c r="A43" s="350"/>
      <c r="B43" s="395">
        <v>7</v>
      </c>
      <c r="C43" s="396" t="e">
        <f>ACT!#REF!</f>
        <v>#REF!</v>
      </c>
      <c r="D43" s="417"/>
      <c r="E43" s="418"/>
      <c r="F43" s="388"/>
      <c r="G43" s="398"/>
      <c r="H43" s="388"/>
      <c r="I43" s="399" t="s">
        <v>91</v>
      </c>
      <c r="J43" s="390">
        <v>200</v>
      </c>
      <c r="K43" s="400"/>
      <c r="M43" s="401"/>
      <c r="N43" s="393"/>
      <c r="O43" s="400"/>
      <c r="P43" s="394"/>
    </row>
    <row r="44" spans="1:16" s="35" customFormat="1" ht="25.5" customHeight="1" x14ac:dyDescent="0.25">
      <c r="A44" s="351"/>
      <c r="B44" s="402"/>
      <c r="C44" s="403" t="s">
        <v>50</v>
      </c>
      <c r="D44" s="404"/>
      <c r="E44" s="404"/>
      <c r="F44" s="405"/>
      <c r="G44" s="406">
        <v>80</v>
      </c>
      <c r="H44" s="407"/>
      <c r="I44" s="408" t="s">
        <v>91</v>
      </c>
      <c r="J44" s="409">
        <v>300</v>
      </c>
      <c r="K44" s="410"/>
      <c r="M44" s="411"/>
      <c r="N44" s="412">
        <f t="shared" ref="N44" si="5">SMALL(J42:J52,1)</f>
        <v>100</v>
      </c>
      <c r="O44" s="410"/>
      <c r="P44" s="413"/>
    </row>
    <row r="45" spans="1:16" s="35" customFormat="1" ht="25.5" customHeight="1" x14ac:dyDescent="0.2">
      <c r="I45" s="415" t="s">
        <v>41</v>
      </c>
      <c r="J45" s="416" t="s">
        <v>42</v>
      </c>
      <c r="K45" s="415" t="s">
        <v>90</v>
      </c>
      <c r="L45" s="374"/>
      <c r="M45" s="415" t="s">
        <v>41</v>
      </c>
      <c r="N45" s="416" t="s">
        <v>42</v>
      </c>
      <c r="O45" s="415" t="s">
        <v>90</v>
      </c>
      <c r="P45" s="376"/>
    </row>
    <row r="46" spans="1:16" s="30" customFormat="1" ht="15.75" x14ac:dyDescent="0.25">
      <c r="B46" s="383"/>
      <c r="C46" s="419"/>
      <c r="D46" s="385"/>
      <c r="E46" s="385"/>
      <c r="F46" s="386"/>
      <c r="G46" s="387"/>
      <c r="H46" s="388"/>
      <c r="I46" s="389" t="s">
        <v>91</v>
      </c>
      <c r="J46" s="390">
        <v>100</v>
      </c>
      <c r="K46" s="391"/>
      <c r="M46" s="392"/>
      <c r="N46" s="393"/>
      <c r="O46" s="391"/>
      <c r="P46" s="394"/>
    </row>
    <row r="47" spans="1:16" s="30" customFormat="1" ht="15.75" x14ac:dyDescent="0.25">
      <c r="B47" s="395">
        <v>8</v>
      </c>
      <c r="C47" s="396" t="e">
        <f>ACT!#REF!</f>
        <v>#REF!</v>
      </c>
      <c r="D47" s="417"/>
      <c r="E47" s="417"/>
      <c r="F47" s="388"/>
      <c r="G47" s="398"/>
      <c r="H47" s="388"/>
      <c r="I47" s="399" t="s">
        <v>91</v>
      </c>
      <c r="J47" s="390">
        <v>200</v>
      </c>
      <c r="K47" s="400"/>
      <c r="M47" s="401"/>
      <c r="N47" s="393"/>
      <c r="O47" s="400"/>
      <c r="P47" s="394"/>
    </row>
    <row r="48" spans="1:16" s="35" customFormat="1" ht="21.95" customHeight="1" x14ac:dyDescent="0.25">
      <c r="B48" s="402"/>
      <c r="C48" s="420" t="s">
        <v>51</v>
      </c>
      <c r="D48" s="404"/>
      <c r="E48" s="404"/>
      <c r="F48" s="405"/>
      <c r="G48" s="406">
        <v>100</v>
      </c>
      <c r="H48" s="407"/>
      <c r="I48" s="408" t="s">
        <v>91</v>
      </c>
      <c r="J48" s="409">
        <v>300</v>
      </c>
      <c r="K48" s="410"/>
      <c r="M48" s="411"/>
      <c r="N48" s="412">
        <f t="shared" ref="N48" si="6">SMALL(J46:J56,1)</f>
        <v>100</v>
      </c>
      <c r="O48" s="410"/>
      <c r="P48" s="413"/>
    </row>
    <row r="49" spans="2:16" s="35" customFormat="1" ht="21.95" customHeight="1" x14ac:dyDescent="0.2">
      <c r="I49" s="415" t="s">
        <v>41</v>
      </c>
      <c r="J49" s="416" t="s">
        <v>42</v>
      </c>
      <c r="K49" s="415" t="s">
        <v>90</v>
      </c>
      <c r="L49" s="374"/>
      <c r="M49" s="415" t="s">
        <v>41</v>
      </c>
      <c r="N49" s="416" t="s">
        <v>42</v>
      </c>
      <c r="O49" s="415" t="s">
        <v>90</v>
      </c>
      <c r="P49" s="376"/>
    </row>
    <row r="50" spans="2:16" s="30" customFormat="1" ht="15.75" x14ac:dyDescent="0.25">
      <c r="B50" s="383"/>
      <c r="C50" s="384"/>
      <c r="D50" s="385"/>
      <c r="E50" s="385"/>
      <c r="F50" s="386"/>
      <c r="G50" s="387"/>
      <c r="H50" s="388"/>
      <c r="I50" s="389" t="s">
        <v>91</v>
      </c>
      <c r="J50" s="390">
        <v>100</v>
      </c>
      <c r="K50" s="391"/>
      <c r="M50" s="392"/>
      <c r="N50" s="393"/>
      <c r="O50" s="391"/>
      <c r="P50" s="394"/>
    </row>
    <row r="51" spans="2:16" s="30" customFormat="1" ht="15.75" x14ac:dyDescent="0.25">
      <c r="B51" s="395">
        <v>9</v>
      </c>
      <c r="C51" s="396" t="e">
        <f>ACT!#REF!</f>
        <v>#REF!</v>
      </c>
      <c r="D51" s="397"/>
      <c r="E51" s="397"/>
      <c r="F51" s="388"/>
      <c r="G51" s="398"/>
      <c r="H51" s="388"/>
      <c r="I51" s="399" t="s">
        <v>91</v>
      </c>
      <c r="J51" s="390">
        <v>200</v>
      </c>
      <c r="K51" s="400"/>
      <c r="M51" s="401"/>
      <c r="N51" s="393"/>
      <c r="O51" s="400"/>
      <c r="P51" s="394"/>
    </row>
    <row r="52" spans="2:16" s="35" customFormat="1" ht="25.5" customHeight="1" collapsed="1" x14ac:dyDescent="0.25">
      <c r="B52" s="402"/>
      <c r="C52" s="403" t="s">
        <v>52</v>
      </c>
      <c r="D52" s="404"/>
      <c r="E52" s="404"/>
      <c r="F52" s="405"/>
      <c r="G52" s="406">
        <v>500</v>
      </c>
      <c r="H52" s="407"/>
      <c r="I52" s="408" t="s">
        <v>91</v>
      </c>
      <c r="J52" s="409">
        <v>300</v>
      </c>
      <c r="K52" s="410"/>
      <c r="M52" s="411"/>
      <c r="N52" s="412">
        <f t="shared" ref="N52" si="7">SMALL(J50:J60,1)</f>
        <v>100</v>
      </c>
      <c r="O52" s="410"/>
      <c r="P52" s="413"/>
    </row>
    <row r="53" spans="2:16" s="35" customFormat="1" ht="25.5" customHeight="1" x14ac:dyDescent="0.25">
      <c r="B53" s="421"/>
      <c r="C53" s="422"/>
      <c r="D53" s="423"/>
      <c r="E53" s="423"/>
      <c r="F53" s="407"/>
      <c r="G53" s="424"/>
      <c r="H53" s="407"/>
      <c r="I53" s="415" t="s">
        <v>41</v>
      </c>
      <c r="J53" s="416" t="s">
        <v>42</v>
      </c>
      <c r="K53" s="415" t="s">
        <v>90</v>
      </c>
      <c r="L53" s="374"/>
      <c r="M53" s="415" t="s">
        <v>41</v>
      </c>
      <c r="N53" s="416" t="s">
        <v>42</v>
      </c>
      <c r="O53" s="415" t="s">
        <v>90</v>
      </c>
      <c r="P53" s="376"/>
    </row>
    <row r="54" spans="2:16" s="30" customFormat="1" ht="15.75" x14ac:dyDescent="0.25">
      <c r="B54" s="383"/>
      <c r="C54" s="384"/>
      <c r="D54" s="385"/>
      <c r="E54" s="385"/>
      <c r="F54" s="386"/>
      <c r="G54" s="387"/>
      <c r="H54" s="388"/>
      <c r="I54" s="389" t="s">
        <v>91</v>
      </c>
      <c r="J54" s="390">
        <v>100</v>
      </c>
      <c r="K54" s="391"/>
      <c r="M54" s="392"/>
      <c r="N54" s="393"/>
      <c r="O54" s="391"/>
      <c r="P54" s="394"/>
    </row>
    <row r="55" spans="2:16" s="30" customFormat="1" ht="15.75" x14ac:dyDescent="0.25">
      <c r="B55" s="395">
        <v>10</v>
      </c>
      <c r="C55" s="396" t="e">
        <f>ACT!#REF!</f>
        <v>#REF!</v>
      </c>
      <c r="D55" s="397"/>
      <c r="E55" s="397"/>
      <c r="F55" s="388"/>
      <c r="G55" s="398"/>
      <c r="H55" s="388"/>
      <c r="I55" s="399" t="s">
        <v>91</v>
      </c>
      <c r="J55" s="390">
        <v>200</v>
      </c>
      <c r="K55" s="400"/>
      <c r="M55" s="401"/>
      <c r="N55" s="393"/>
      <c r="O55" s="400"/>
      <c r="P55" s="394"/>
    </row>
    <row r="56" spans="2:16" s="35" customFormat="1" ht="25.5" customHeight="1" collapsed="1" x14ac:dyDescent="0.25">
      <c r="B56" s="402"/>
      <c r="C56" s="403" t="s">
        <v>53</v>
      </c>
      <c r="D56" s="404"/>
      <c r="E56" s="404"/>
      <c r="F56" s="405"/>
      <c r="G56" s="406">
        <v>80</v>
      </c>
      <c r="H56" s="407"/>
      <c r="I56" s="408" t="s">
        <v>91</v>
      </c>
      <c r="J56" s="409">
        <v>300</v>
      </c>
      <c r="K56" s="410"/>
      <c r="M56" s="411"/>
      <c r="N56" s="412">
        <f t="shared" ref="N56" si="8">SMALL(J54:J64,1)</f>
        <v>100</v>
      </c>
      <c r="O56" s="410"/>
      <c r="P56" s="413"/>
    </row>
    <row r="57" spans="2:16" s="35" customFormat="1" ht="25.5" customHeight="1" x14ac:dyDescent="0.25">
      <c r="B57" s="421"/>
      <c r="C57" s="422"/>
      <c r="D57" s="423"/>
      <c r="E57" s="423"/>
      <c r="F57" s="407"/>
      <c r="G57" s="424"/>
      <c r="H57" s="407"/>
      <c r="I57" s="415" t="s">
        <v>41</v>
      </c>
      <c r="J57" s="416" t="s">
        <v>42</v>
      </c>
      <c r="K57" s="415" t="s">
        <v>90</v>
      </c>
      <c r="L57" s="374"/>
      <c r="M57" s="415" t="s">
        <v>41</v>
      </c>
      <c r="N57" s="416" t="s">
        <v>42</v>
      </c>
      <c r="O57" s="415" t="s">
        <v>90</v>
      </c>
      <c r="P57" s="376"/>
    </row>
    <row r="58" spans="2:16" s="30" customFormat="1" ht="15.75" x14ac:dyDescent="0.25">
      <c r="B58" s="383"/>
      <c r="C58" s="384"/>
      <c r="D58" s="385"/>
      <c r="E58" s="385"/>
      <c r="F58" s="386"/>
      <c r="G58" s="387"/>
      <c r="H58" s="388"/>
      <c r="I58" s="389" t="s">
        <v>91</v>
      </c>
      <c r="J58" s="390">
        <v>100</v>
      </c>
      <c r="K58" s="391"/>
      <c r="M58" s="392"/>
      <c r="N58" s="393"/>
      <c r="O58" s="391"/>
      <c r="P58" s="394"/>
    </row>
    <row r="59" spans="2:16" s="30" customFormat="1" ht="15.75" x14ac:dyDescent="0.25">
      <c r="B59" s="395">
        <v>11</v>
      </c>
      <c r="C59" s="396" t="e">
        <f>ACT!#REF!</f>
        <v>#REF!</v>
      </c>
      <c r="D59" s="397"/>
      <c r="E59" s="397"/>
      <c r="F59" s="388"/>
      <c r="G59" s="398"/>
      <c r="H59" s="388"/>
      <c r="I59" s="399" t="s">
        <v>91</v>
      </c>
      <c r="J59" s="390">
        <v>200</v>
      </c>
      <c r="K59" s="400"/>
      <c r="M59" s="401"/>
      <c r="N59" s="393"/>
      <c r="O59" s="400"/>
      <c r="P59" s="394"/>
    </row>
    <row r="60" spans="2:16" s="35" customFormat="1" ht="25.5" customHeight="1" collapsed="1" x14ac:dyDescent="0.25">
      <c r="B60" s="402"/>
      <c r="C60" s="403" t="s">
        <v>54</v>
      </c>
      <c r="D60" s="404"/>
      <c r="E60" s="404"/>
      <c r="F60" s="405"/>
      <c r="G60" s="406">
        <v>100</v>
      </c>
      <c r="H60" s="407"/>
      <c r="I60" s="408" t="s">
        <v>91</v>
      </c>
      <c r="J60" s="409">
        <v>300</v>
      </c>
      <c r="K60" s="410"/>
      <c r="M60" s="411"/>
      <c r="N60" s="412">
        <f t="shared" ref="N60" si="9">SMALL(J58:J68,1)</f>
        <v>100</v>
      </c>
      <c r="O60" s="410"/>
      <c r="P60" s="413"/>
    </row>
    <row r="61" spans="2:16" s="35" customFormat="1" ht="25.5" customHeight="1" x14ac:dyDescent="0.25">
      <c r="B61" s="421"/>
      <c r="C61" s="422"/>
      <c r="D61" s="423"/>
      <c r="E61" s="423"/>
      <c r="F61" s="407"/>
      <c r="G61" s="424"/>
      <c r="H61" s="407"/>
      <c r="I61" s="415" t="s">
        <v>41</v>
      </c>
      <c r="J61" s="416" t="s">
        <v>42</v>
      </c>
      <c r="K61" s="415" t="s">
        <v>90</v>
      </c>
      <c r="L61" s="374"/>
      <c r="M61" s="415" t="s">
        <v>41</v>
      </c>
      <c r="N61" s="416" t="s">
        <v>42</v>
      </c>
      <c r="O61" s="415" t="s">
        <v>90</v>
      </c>
      <c r="P61" s="376"/>
    </row>
    <row r="62" spans="2:16" s="35" customFormat="1" ht="25.5" customHeight="1" x14ac:dyDescent="0.25">
      <c r="B62" s="383"/>
      <c r="C62" s="384"/>
      <c r="D62" s="385"/>
      <c r="E62" s="385"/>
      <c r="F62" s="386"/>
      <c r="G62" s="387"/>
      <c r="H62" s="407"/>
      <c r="I62" s="389" t="s">
        <v>91</v>
      </c>
      <c r="J62" s="390">
        <v>100</v>
      </c>
      <c r="K62" s="391"/>
      <c r="L62" s="30"/>
      <c r="M62" s="392"/>
      <c r="N62" s="393"/>
      <c r="O62" s="391"/>
      <c r="P62" s="394"/>
    </row>
    <row r="63" spans="2:16" s="35" customFormat="1" ht="25.5" customHeight="1" x14ac:dyDescent="0.25">
      <c r="B63" s="395">
        <v>12</v>
      </c>
      <c r="C63" s="396" t="e">
        <f>ACT!#REF!</f>
        <v>#REF!</v>
      </c>
      <c r="D63" s="397"/>
      <c r="E63" s="397"/>
      <c r="F63" s="388"/>
      <c r="G63" s="398"/>
      <c r="H63" s="407"/>
      <c r="I63" s="399" t="s">
        <v>91</v>
      </c>
      <c r="J63" s="390">
        <v>200</v>
      </c>
      <c r="K63" s="400"/>
      <c r="L63" s="30"/>
      <c r="M63" s="401"/>
      <c r="N63" s="393"/>
      <c r="O63" s="400"/>
      <c r="P63" s="394"/>
    </row>
    <row r="64" spans="2:16" s="35" customFormat="1" ht="25.5" customHeight="1" x14ac:dyDescent="0.25">
      <c r="B64" s="402"/>
      <c r="C64" s="403" t="s">
        <v>55</v>
      </c>
      <c r="D64" s="404"/>
      <c r="E64" s="404"/>
      <c r="F64" s="405"/>
      <c r="G64" s="406">
        <v>500</v>
      </c>
      <c r="H64" s="407"/>
      <c r="I64" s="408" t="s">
        <v>91</v>
      </c>
      <c r="J64" s="409">
        <v>300</v>
      </c>
      <c r="K64" s="410"/>
      <c r="M64" s="411"/>
      <c r="N64" s="412">
        <f t="shared" ref="N64" si="10">SMALL(J62:J72,1)</f>
        <v>100</v>
      </c>
      <c r="O64" s="410"/>
      <c r="P64" s="413"/>
    </row>
    <row r="65" spans="2:16" s="35" customFormat="1" ht="25.5" customHeight="1" x14ac:dyDescent="0.25">
      <c r="B65" s="421"/>
      <c r="C65" s="422"/>
      <c r="D65" s="423"/>
      <c r="E65" s="423"/>
      <c r="F65" s="407"/>
      <c r="G65" s="424"/>
      <c r="H65" s="407"/>
      <c r="I65" s="415" t="s">
        <v>41</v>
      </c>
      <c r="J65" s="416" t="s">
        <v>42</v>
      </c>
      <c r="K65" s="415" t="s">
        <v>90</v>
      </c>
      <c r="L65" s="374"/>
      <c r="M65" s="415" t="s">
        <v>41</v>
      </c>
      <c r="N65" s="416" t="s">
        <v>42</v>
      </c>
      <c r="O65" s="415" t="s">
        <v>90</v>
      </c>
      <c r="P65" s="376"/>
    </row>
    <row r="66" spans="2:16" s="35" customFormat="1" ht="25.5" customHeight="1" x14ac:dyDescent="0.25">
      <c r="B66" s="383"/>
      <c r="C66" s="384"/>
      <c r="D66" s="385"/>
      <c r="E66" s="385"/>
      <c r="F66" s="386"/>
      <c r="G66" s="387"/>
      <c r="H66" s="407"/>
      <c r="I66" s="389" t="s">
        <v>91</v>
      </c>
      <c r="J66" s="390">
        <v>100</v>
      </c>
      <c r="K66" s="391"/>
      <c r="L66" s="30"/>
      <c r="M66" s="392"/>
      <c r="N66" s="393"/>
      <c r="O66" s="391"/>
      <c r="P66" s="394"/>
    </row>
    <row r="67" spans="2:16" s="35" customFormat="1" ht="25.5" customHeight="1" x14ac:dyDescent="0.25">
      <c r="B67" s="395">
        <v>13</v>
      </c>
      <c r="C67" s="396" t="e">
        <f>ACT!#REF!</f>
        <v>#REF!</v>
      </c>
      <c r="D67" s="397"/>
      <c r="E67" s="397"/>
      <c r="F67" s="388"/>
      <c r="G67" s="398"/>
      <c r="H67" s="407"/>
      <c r="I67" s="399" t="s">
        <v>91</v>
      </c>
      <c r="J67" s="390">
        <v>200</v>
      </c>
      <c r="K67" s="400"/>
      <c r="L67" s="30"/>
      <c r="M67" s="401"/>
      <c r="N67" s="393"/>
      <c r="O67" s="400"/>
      <c r="P67" s="394"/>
    </row>
    <row r="68" spans="2:16" s="35" customFormat="1" ht="25.5" customHeight="1" x14ac:dyDescent="0.25">
      <c r="B68" s="402"/>
      <c r="C68" s="403" t="s">
        <v>56</v>
      </c>
      <c r="D68" s="404"/>
      <c r="E68" s="404"/>
      <c r="F68" s="405"/>
      <c r="G68" s="406">
        <v>80</v>
      </c>
      <c r="H68" s="407"/>
      <c r="I68" s="408" t="s">
        <v>91</v>
      </c>
      <c r="J68" s="409">
        <v>300</v>
      </c>
      <c r="K68" s="410"/>
      <c r="M68" s="411"/>
      <c r="N68" s="412">
        <f t="shared" ref="N68" si="11">SMALL(J66:J76,1)</f>
        <v>100</v>
      </c>
      <c r="O68" s="410"/>
      <c r="P68" s="413"/>
    </row>
    <row r="69" spans="2:16" s="35" customFormat="1" ht="25.5" customHeight="1" x14ac:dyDescent="0.25">
      <c r="B69" s="421"/>
      <c r="C69" s="422"/>
      <c r="D69" s="423"/>
      <c r="E69" s="423"/>
      <c r="F69" s="407"/>
      <c r="G69" s="424"/>
      <c r="H69" s="407"/>
      <c r="I69" s="415" t="s">
        <v>41</v>
      </c>
      <c r="J69" s="416" t="s">
        <v>42</v>
      </c>
      <c r="K69" s="415" t="s">
        <v>90</v>
      </c>
      <c r="L69" s="374"/>
      <c r="M69" s="415" t="s">
        <v>41</v>
      </c>
      <c r="N69" s="416" t="s">
        <v>42</v>
      </c>
      <c r="O69" s="415" t="s">
        <v>90</v>
      </c>
      <c r="P69" s="376"/>
    </row>
    <row r="70" spans="2:16" s="35" customFormat="1" ht="25.5" customHeight="1" x14ac:dyDescent="0.25">
      <c r="B70" s="383"/>
      <c r="C70" s="384"/>
      <c r="D70" s="385"/>
      <c r="E70" s="385"/>
      <c r="F70" s="386"/>
      <c r="G70" s="387"/>
      <c r="H70" s="407"/>
      <c r="I70" s="389" t="s">
        <v>91</v>
      </c>
      <c r="J70" s="390">
        <v>100</v>
      </c>
      <c r="K70" s="391"/>
      <c r="L70" s="30"/>
      <c r="M70" s="392"/>
      <c r="N70" s="393"/>
      <c r="O70" s="391"/>
      <c r="P70" s="394"/>
    </row>
    <row r="71" spans="2:16" s="35" customFormat="1" ht="25.5" customHeight="1" x14ac:dyDescent="0.25">
      <c r="B71" s="395">
        <v>14</v>
      </c>
      <c r="C71" s="396" t="e">
        <f>ACT!#REF!</f>
        <v>#REF!</v>
      </c>
      <c r="D71" s="397"/>
      <c r="E71" s="397"/>
      <c r="F71" s="388"/>
      <c r="G71" s="398"/>
      <c r="H71" s="407"/>
      <c r="I71" s="399" t="s">
        <v>91</v>
      </c>
      <c r="J71" s="390">
        <v>200</v>
      </c>
      <c r="K71" s="400"/>
      <c r="L71" s="30"/>
      <c r="M71" s="401"/>
      <c r="N71" s="393"/>
      <c r="O71" s="400"/>
      <c r="P71" s="394"/>
    </row>
    <row r="72" spans="2:16" s="35" customFormat="1" ht="25.5" customHeight="1" x14ac:dyDescent="0.25">
      <c r="B72" s="402"/>
      <c r="C72" s="403" t="s">
        <v>92</v>
      </c>
      <c r="D72" s="404"/>
      <c r="E72" s="404"/>
      <c r="F72" s="405"/>
      <c r="G72" s="406">
        <v>100</v>
      </c>
      <c r="H72" s="407"/>
      <c r="I72" s="408" t="s">
        <v>91</v>
      </c>
      <c r="J72" s="409">
        <v>300</v>
      </c>
      <c r="K72" s="410"/>
      <c r="M72" s="411"/>
      <c r="N72" s="412">
        <f t="shared" ref="N72" si="12">SMALL(J70:J80,1)</f>
        <v>100</v>
      </c>
      <c r="O72" s="410"/>
      <c r="P72" s="413"/>
    </row>
    <row r="73" spans="2:16" s="35" customFormat="1" ht="25.5" customHeight="1" x14ac:dyDescent="0.25">
      <c r="B73" s="421"/>
      <c r="C73" s="422"/>
      <c r="D73" s="423"/>
      <c r="E73" s="423"/>
      <c r="F73" s="407"/>
      <c r="G73" s="424"/>
      <c r="H73" s="407"/>
      <c r="I73" s="415" t="s">
        <v>41</v>
      </c>
      <c r="J73" s="416" t="s">
        <v>42</v>
      </c>
      <c r="K73" s="415" t="s">
        <v>90</v>
      </c>
      <c r="L73" s="374"/>
      <c r="M73" s="415" t="s">
        <v>41</v>
      </c>
      <c r="N73" s="416" t="s">
        <v>42</v>
      </c>
      <c r="O73" s="415" t="s">
        <v>90</v>
      </c>
      <c r="P73" s="376"/>
    </row>
    <row r="74" spans="2:16" s="30" customFormat="1" ht="15.75" x14ac:dyDescent="0.25">
      <c r="B74" s="383"/>
      <c r="C74" s="384"/>
      <c r="D74" s="385"/>
      <c r="E74" s="385"/>
      <c r="F74" s="386"/>
      <c r="G74" s="387"/>
      <c r="H74" s="388"/>
      <c r="I74" s="389" t="s">
        <v>91</v>
      </c>
      <c r="J74" s="390">
        <v>100</v>
      </c>
      <c r="K74" s="391"/>
      <c r="M74" s="392"/>
      <c r="N74" s="393"/>
      <c r="O74" s="391"/>
      <c r="P74" s="394"/>
    </row>
    <row r="75" spans="2:16" s="30" customFormat="1" ht="24.95" customHeight="1" x14ac:dyDescent="0.25">
      <c r="B75" s="395">
        <v>15</v>
      </c>
      <c r="C75" s="396" t="e">
        <f>ACT!#REF!</f>
        <v>#REF!</v>
      </c>
      <c r="D75" s="397"/>
      <c r="E75" s="397"/>
      <c r="F75" s="388"/>
      <c r="G75" s="398"/>
      <c r="H75" s="388"/>
      <c r="I75" s="399" t="s">
        <v>91</v>
      </c>
      <c r="J75" s="390">
        <v>200</v>
      </c>
      <c r="K75" s="400"/>
      <c r="M75" s="401"/>
      <c r="N75" s="393"/>
      <c r="O75" s="400"/>
      <c r="P75" s="394"/>
    </row>
    <row r="76" spans="2:16" s="35" customFormat="1" ht="25.5" customHeight="1" collapsed="1" x14ac:dyDescent="0.25">
      <c r="B76" s="402"/>
      <c r="C76" s="403" t="s">
        <v>93</v>
      </c>
      <c r="D76" s="404"/>
      <c r="E76" s="404"/>
      <c r="F76" s="405"/>
      <c r="G76" s="406">
        <v>500</v>
      </c>
      <c r="H76" s="407"/>
      <c r="I76" s="408" t="s">
        <v>91</v>
      </c>
      <c r="J76" s="409">
        <v>300</v>
      </c>
      <c r="K76" s="410"/>
      <c r="M76" s="411"/>
      <c r="N76" s="412">
        <f t="shared" ref="N76" si="13">SMALL(J74:J84,1)</f>
        <v>100</v>
      </c>
      <c r="O76" s="410"/>
      <c r="P76" s="413"/>
    </row>
    <row r="77" spans="2:16" s="269" customFormat="1" ht="11.1" customHeight="1" thickBot="1" x14ac:dyDescent="0.3">
      <c r="B77" s="425"/>
      <c r="C77" s="426"/>
      <c r="D77" s="427"/>
      <c r="E77" s="427"/>
      <c r="F77" s="428"/>
      <c r="G77" s="429"/>
      <c r="H77" s="428"/>
    </row>
    <row r="78" spans="2:16" s="252" customFormat="1" ht="16.5" thickBot="1" x14ac:dyDescent="0.3">
      <c r="B78" s="430" t="s">
        <v>57</v>
      </c>
      <c r="C78" s="431"/>
      <c r="D78" s="432"/>
      <c r="E78" s="432"/>
      <c r="F78" s="433"/>
      <c r="G78" s="434"/>
      <c r="H78" s="388"/>
    </row>
    <row r="79" spans="2:16" s="252" customFormat="1" ht="15.75" x14ac:dyDescent="0.25">
      <c r="B79" s="435"/>
      <c r="C79" s="436"/>
      <c r="D79" s="129"/>
      <c r="E79" s="129"/>
      <c r="F79" s="437"/>
      <c r="G79" s="438"/>
      <c r="H79" s="388"/>
    </row>
    <row r="80" spans="2:16" s="50" customFormat="1" ht="15.75" x14ac:dyDescent="0.25">
      <c r="B80" s="383"/>
      <c r="C80" s="439" t="str">
        <f>C19</f>
        <v>Désignation des ouvrages</v>
      </c>
      <c r="D80" s="385"/>
      <c r="E80" s="385"/>
      <c r="F80" s="440" t="s">
        <v>58</v>
      </c>
      <c r="G80" s="441">
        <f>G20</f>
        <v>80</v>
      </c>
      <c r="H80" s="428"/>
    </row>
    <row r="81" spans="2:8" s="50" customFormat="1" ht="15.75" x14ac:dyDescent="0.25">
      <c r="B81" s="442"/>
      <c r="C81" s="443" t="e">
        <f>C23</f>
        <v>#REF!</v>
      </c>
      <c r="D81" s="397"/>
      <c r="E81" s="397"/>
      <c r="F81" s="444" t="s">
        <v>59</v>
      </c>
      <c r="G81" s="445">
        <f>G24</f>
        <v>100</v>
      </c>
      <c r="H81" s="428"/>
    </row>
    <row r="82" spans="2:8" s="50" customFormat="1" ht="15.75" x14ac:dyDescent="0.25">
      <c r="B82" s="442"/>
      <c r="C82" s="443" t="e">
        <f>C27</f>
        <v>#REF!</v>
      </c>
      <c r="D82" s="397"/>
      <c r="E82" s="397"/>
      <c r="F82" s="444" t="s">
        <v>60</v>
      </c>
      <c r="G82" s="445">
        <f>G28</f>
        <v>500</v>
      </c>
      <c r="H82" s="428"/>
    </row>
    <row r="83" spans="2:8" s="50" customFormat="1" ht="15.75" x14ac:dyDescent="0.25">
      <c r="B83" s="442"/>
      <c r="C83" s="443" t="e">
        <f>C31</f>
        <v>#REF!</v>
      </c>
      <c r="D83" s="397"/>
      <c r="E83" s="397"/>
      <c r="F83" s="444" t="s">
        <v>61</v>
      </c>
      <c r="G83" s="445">
        <f>G32</f>
        <v>80</v>
      </c>
      <c r="H83" s="428"/>
    </row>
    <row r="84" spans="2:8" s="50" customFormat="1" ht="15.75" x14ac:dyDescent="0.25">
      <c r="B84" s="442"/>
      <c r="C84" s="443" t="e">
        <f>C35</f>
        <v>#REF!</v>
      </c>
      <c r="D84" s="397"/>
      <c r="E84" s="397"/>
      <c r="F84" s="444" t="s">
        <v>62</v>
      </c>
      <c r="G84" s="445">
        <f>G36</f>
        <v>100</v>
      </c>
      <c r="H84" s="428"/>
    </row>
    <row r="85" spans="2:8" s="50" customFormat="1" ht="15.75" x14ac:dyDescent="0.25">
      <c r="B85" s="442"/>
      <c r="C85" s="443" t="e">
        <f>C39</f>
        <v>#REF!</v>
      </c>
      <c r="D85" s="397"/>
      <c r="E85" s="397"/>
      <c r="F85" s="444" t="s">
        <v>63</v>
      </c>
      <c r="G85" s="445">
        <f>G40</f>
        <v>500</v>
      </c>
      <c r="H85" s="428"/>
    </row>
    <row r="86" spans="2:8" s="50" customFormat="1" ht="15.75" x14ac:dyDescent="0.25">
      <c r="B86" s="442"/>
      <c r="C86" s="443" t="e">
        <f>C43</f>
        <v>#REF!</v>
      </c>
      <c r="D86" s="397"/>
      <c r="E86" s="397"/>
      <c r="F86" s="444" t="s">
        <v>64</v>
      </c>
      <c r="G86" s="445">
        <f>G44</f>
        <v>80</v>
      </c>
      <c r="H86" s="428"/>
    </row>
    <row r="87" spans="2:8" s="50" customFormat="1" ht="15.75" x14ac:dyDescent="0.25">
      <c r="B87" s="442"/>
      <c r="C87" s="443" t="e">
        <f>C47</f>
        <v>#REF!</v>
      </c>
      <c r="D87" s="397"/>
      <c r="E87" s="397"/>
      <c r="F87" s="444" t="s">
        <v>65</v>
      </c>
      <c r="G87" s="445">
        <f>G48</f>
        <v>100</v>
      </c>
      <c r="H87" s="428"/>
    </row>
    <row r="88" spans="2:8" s="50" customFormat="1" ht="15.75" x14ac:dyDescent="0.25">
      <c r="B88" s="442"/>
      <c r="C88" s="443" t="e">
        <f>C51</f>
        <v>#REF!</v>
      </c>
      <c r="D88" s="397"/>
      <c r="E88" s="397"/>
      <c r="F88" s="444" t="s">
        <v>66</v>
      </c>
      <c r="G88" s="445">
        <f>G52</f>
        <v>500</v>
      </c>
      <c r="H88" s="428"/>
    </row>
    <row r="89" spans="2:8" s="50" customFormat="1" ht="15.75" x14ac:dyDescent="0.25">
      <c r="B89" s="442"/>
      <c r="C89" s="443"/>
      <c r="D89" s="397"/>
      <c r="E89" s="397"/>
      <c r="F89" s="444"/>
      <c r="G89" s="445"/>
      <c r="H89" s="428"/>
    </row>
    <row r="90" spans="2:8" s="50" customFormat="1" ht="15.75" x14ac:dyDescent="0.25">
      <c r="B90" s="442"/>
      <c r="C90" s="443" t="e">
        <f>C55</f>
        <v>#REF!</v>
      </c>
      <c r="D90" s="397"/>
      <c r="E90" s="397"/>
      <c r="F90" s="444" t="s">
        <v>67</v>
      </c>
      <c r="G90" s="445">
        <f>G56</f>
        <v>80</v>
      </c>
      <c r="H90" s="428"/>
    </row>
    <row r="91" spans="2:8" s="50" customFormat="1" ht="15.75" x14ac:dyDescent="0.25">
      <c r="B91" s="442"/>
      <c r="C91" s="443" t="e">
        <f>C59</f>
        <v>#REF!</v>
      </c>
      <c r="D91" s="397"/>
      <c r="E91" s="397"/>
      <c r="F91" s="444" t="s">
        <v>68</v>
      </c>
      <c r="G91" s="445">
        <f>G60</f>
        <v>100</v>
      </c>
      <c r="H91" s="428"/>
    </row>
    <row r="92" spans="2:8" s="50" customFormat="1" ht="15.75" x14ac:dyDescent="0.25">
      <c r="B92" s="442"/>
      <c r="C92" s="443" t="e">
        <f>C63</f>
        <v>#REF!</v>
      </c>
      <c r="D92" s="397"/>
      <c r="E92" s="397"/>
      <c r="F92" s="444" t="s">
        <v>69</v>
      </c>
      <c r="G92" s="445">
        <f>G64</f>
        <v>500</v>
      </c>
      <c r="H92" s="428"/>
    </row>
    <row r="93" spans="2:8" s="50" customFormat="1" ht="15.75" x14ac:dyDescent="0.25">
      <c r="B93" s="442"/>
      <c r="C93" s="443" t="e">
        <f>C67</f>
        <v>#REF!</v>
      </c>
      <c r="D93" s="397"/>
      <c r="E93" s="397"/>
      <c r="F93" s="444" t="s">
        <v>70</v>
      </c>
      <c r="G93" s="445">
        <f>G68</f>
        <v>80</v>
      </c>
      <c r="H93" s="428"/>
    </row>
    <row r="94" spans="2:8" s="50" customFormat="1" ht="15.75" x14ac:dyDescent="0.25">
      <c r="B94" s="442"/>
      <c r="C94" s="443" t="e">
        <f>C71</f>
        <v>#REF!</v>
      </c>
      <c r="D94" s="397"/>
      <c r="E94" s="397"/>
      <c r="F94" s="444" t="s">
        <v>71</v>
      </c>
      <c r="G94" s="445">
        <f>G72</f>
        <v>100</v>
      </c>
      <c r="H94" s="428"/>
    </row>
    <row r="95" spans="2:8" s="50" customFormat="1" ht="15.75" x14ac:dyDescent="0.25">
      <c r="B95" s="442"/>
      <c r="C95" s="443" t="e">
        <f>C75</f>
        <v>#REF!</v>
      </c>
      <c r="D95" s="397"/>
      <c r="E95" s="397"/>
      <c r="F95" s="444" t="s">
        <v>72</v>
      </c>
      <c r="G95" s="445">
        <f>G76</f>
        <v>500</v>
      </c>
      <c r="H95" s="428"/>
    </row>
    <row r="96" spans="2:8" s="50" customFormat="1" ht="16.5" thickBot="1" x14ac:dyDescent="0.3">
      <c r="B96" s="446"/>
      <c r="C96" s="447"/>
      <c r="D96" s="448"/>
      <c r="E96" s="448"/>
      <c r="F96" s="444"/>
      <c r="G96" s="445"/>
      <c r="H96" s="428"/>
    </row>
    <row r="97" spans="2:8" s="252" customFormat="1" ht="15.75" x14ac:dyDescent="0.25">
      <c r="B97" s="449"/>
      <c r="C97" s="450" t="s">
        <v>73</v>
      </c>
      <c r="D97" s="450"/>
      <c r="E97" s="450"/>
      <c r="F97" s="451" t="s">
        <v>42</v>
      </c>
      <c r="G97" s="452">
        <f>SUM(G80:G96)</f>
        <v>3400</v>
      </c>
      <c r="H97" s="388"/>
    </row>
    <row r="98" spans="2:8" s="252" customFormat="1" ht="15.75" x14ac:dyDescent="0.25">
      <c r="B98" s="449"/>
      <c r="C98" s="453"/>
      <c r="D98" s="454"/>
      <c r="E98" s="454"/>
      <c r="F98" s="455" t="s">
        <v>74</v>
      </c>
      <c r="G98" s="456">
        <f>G97*0.2</f>
        <v>680</v>
      </c>
      <c r="H98" s="388"/>
    </row>
    <row r="99" spans="2:8" s="252" customFormat="1" ht="15.75" x14ac:dyDescent="0.25">
      <c r="B99" s="449"/>
      <c r="C99" s="453"/>
      <c r="D99" s="454"/>
      <c r="E99" s="454"/>
      <c r="F99" s="457"/>
      <c r="G99" s="458"/>
      <c r="H99" s="388"/>
    </row>
    <row r="100" spans="2:8" s="11" customFormat="1" ht="16.5" thickBot="1" x14ac:dyDescent="0.3">
      <c r="B100" s="359"/>
      <c r="C100" s="459"/>
      <c r="D100" s="460"/>
      <c r="E100" s="460"/>
      <c r="F100" s="461" t="s">
        <v>75</v>
      </c>
      <c r="G100" s="462">
        <f>SUM(G97:G98)</f>
        <v>4080</v>
      </c>
      <c r="H100" s="463"/>
    </row>
    <row r="101" spans="2:8" s="252" customFormat="1" ht="13.5" thickBot="1" x14ac:dyDescent="0.3">
      <c r="B101" s="354"/>
      <c r="D101" s="266"/>
      <c r="E101" s="266"/>
      <c r="F101" s="267"/>
      <c r="G101" s="355"/>
      <c r="H101" s="295"/>
    </row>
    <row r="102" spans="2:8" s="252" customFormat="1" ht="16.5" thickBot="1" x14ac:dyDescent="0.3">
      <c r="B102" s="430" t="s">
        <v>76</v>
      </c>
      <c r="C102" s="431"/>
      <c r="D102" s="432"/>
      <c r="E102" s="432"/>
      <c r="F102" s="433"/>
      <c r="G102" s="434"/>
      <c r="H102" s="388"/>
    </row>
    <row r="103" spans="2:8" s="252" customFormat="1" x14ac:dyDescent="0.25">
      <c r="B103" s="354"/>
      <c r="D103" s="266"/>
      <c r="E103" s="67"/>
      <c r="H103" s="295"/>
    </row>
    <row r="104" spans="2:8" s="50" customFormat="1" ht="15.75" x14ac:dyDescent="0.25">
      <c r="B104" s="383"/>
      <c r="C104" s="439" t="s">
        <v>77</v>
      </c>
      <c r="D104" s="385"/>
      <c r="E104" s="385"/>
      <c r="F104" s="440" t="s">
        <v>67</v>
      </c>
      <c r="G104" s="464">
        <v>0</v>
      </c>
      <c r="H104" s="428"/>
    </row>
    <row r="105" spans="2:8" s="50" customFormat="1" ht="15.75" x14ac:dyDescent="0.25">
      <c r="B105" s="442"/>
      <c r="C105" s="443" t="s">
        <v>78</v>
      </c>
      <c r="D105" s="397"/>
      <c r="E105" s="397"/>
      <c r="F105" s="444" t="s">
        <v>68</v>
      </c>
      <c r="G105" s="465">
        <v>0</v>
      </c>
      <c r="H105" s="428"/>
    </row>
    <row r="106" spans="2:8" s="50" customFormat="1" ht="15.75" x14ac:dyDescent="0.25">
      <c r="B106" s="442"/>
      <c r="C106" s="443" t="s">
        <v>79</v>
      </c>
      <c r="D106" s="397"/>
      <c r="E106" s="397"/>
      <c r="F106" s="444" t="s">
        <v>69</v>
      </c>
      <c r="G106" s="465">
        <v>1200</v>
      </c>
      <c r="H106" s="428"/>
    </row>
    <row r="107" spans="2:8" s="50" customFormat="1" ht="16.5" thickBot="1" x14ac:dyDescent="0.3">
      <c r="B107" s="446"/>
      <c r="C107" s="447" t="s">
        <v>80</v>
      </c>
      <c r="D107" s="448"/>
      <c r="E107" s="448"/>
      <c r="F107" s="444"/>
      <c r="G107" s="465">
        <f>G97*0.13</f>
        <v>442</v>
      </c>
      <c r="H107" s="428"/>
    </row>
    <row r="108" spans="2:8" s="252" customFormat="1" ht="15.75" x14ac:dyDescent="0.25">
      <c r="B108" s="449"/>
      <c r="C108" s="450" t="s">
        <v>81</v>
      </c>
      <c r="D108" s="450"/>
      <c r="E108" s="450"/>
      <c r="F108" s="451" t="s">
        <v>42</v>
      </c>
      <c r="G108" s="452">
        <f>G104+G105+G106+G107</f>
        <v>1642</v>
      </c>
      <c r="H108" s="388"/>
    </row>
    <row r="109" spans="2:8" s="252" customFormat="1" ht="15.75" x14ac:dyDescent="0.25">
      <c r="B109" s="449"/>
      <c r="C109" s="453"/>
      <c r="D109" s="454"/>
      <c r="E109" s="454"/>
      <c r="F109" s="455" t="s">
        <v>74</v>
      </c>
      <c r="G109" s="456">
        <f>G108*0.2</f>
        <v>328.40000000000003</v>
      </c>
      <c r="H109" s="388"/>
    </row>
    <row r="110" spans="2:8" s="252" customFormat="1" ht="15.75" x14ac:dyDescent="0.25">
      <c r="B110" s="449"/>
      <c r="C110" s="453"/>
      <c r="D110" s="454"/>
      <c r="E110" s="454"/>
      <c r="F110" s="457"/>
      <c r="G110" s="458"/>
      <c r="H110" s="388"/>
    </row>
    <row r="111" spans="2:8" s="11" customFormat="1" ht="16.5" thickBot="1" x14ac:dyDescent="0.3">
      <c r="B111" s="359"/>
      <c r="C111" s="459"/>
      <c r="D111" s="460"/>
      <c r="E111" s="460"/>
      <c r="F111" s="461" t="s">
        <v>75</v>
      </c>
      <c r="G111" s="462">
        <f>SUM(G108:G109)</f>
        <v>1970.4</v>
      </c>
      <c r="H111" s="463"/>
    </row>
    <row r="112" spans="2:8" ht="13.5" thickBot="1" x14ac:dyDescent="0.25"/>
    <row r="113" spans="1:16" s="252" customFormat="1" ht="16.5" thickBot="1" x14ac:dyDescent="0.3">
      <c r="B113" s="430" t="s">
        <v>76</v>
      </c>
      <c r="C113" s="431"/>
      <c r="D113" s="432"/>
      <c r="E113" s="432"/>
      <c r="F113" s="433"/>
      <c r="G113" s="434"/>
      <c r="H113" s="388"/>
    </row>
    <row r="114" spans="1:16" ht="13.5" thickBot="1" x14ac:dyDescent="0.25">
      <c r="B114" s="468"/>
      <c r="C114" s="251"/>
    </row>
    <row r="115" spans="1:16" s="252" customFormat="1" ht="15.75" x14ac:dyDescent="0.25">
      <c r="B115" s="469"/>
      <c r="C115" s="470" t="s">
        <v>83</v>
      </c>
      <c r="D115" s="471"/>
      <c r="E115" s="471"/>
      <c r="F115" s="472" t="s">
        <v>42</v>
      </c>
      <c r="G115" s="473">
        <f>G108+G97</f>
        <v>5042</v>
      </c>
      <c r="H115" s="388"/>
    </row>
    <row r="116" spans="1:16" s="252" customFormat="1" ht="15.75" x14ac:dyDescent="0.25">
      <c r="B116" s="449"/>
      <c r="C116" s="453"/>
      <c r="D116" s="454"/>
      <c r="E116" s="454"/>
      <c r="F116" s="474" t="s">
        <v>74</v>
      </c>
      <c r="G116" s="475">
        <f>G115*0.2</f>
        <v>1008.4000000000001</v>
      </c>
      <c r="H116" s="388"/>
    </row>
    <row r="117" spans="1:16" s="252" customFormat="1" ht="15.75" x14ac:dyDescent="0.25">
      <c r="B117" s="449"/>
      <c r="C117" s="453"/>
      <c r="D117" s="454"/>
      <c r="E117" s="454"/>
      <c r="F117" s="476"/>
      <c r="G117" s="477"/>
      <c r="H117" s="388"/>
    </row>
    <row r="118" spans="1:16" s="11" customFormat="1" ht="16.5" thickBot="1" x14ac:dyDescent="0.3">
      <c r="B118" s="358"/>
      <c r="C118" s="478"/>
      <c r="D118" s="376"/>
      <c r="E118" s="376"/>
      <c r="F118" s="479" t="s">
        <v>75</v>
      </c>
      <c r="G118" s="480">
        <f>SUM(G115:G116)</f>
        <v>6050.4</v>
      </c>
      <c r="H118" s="463"/>
    </row>
    <row r="119" spans="1:16" x14ac:dyDescent="0.2">
      <c r="B119" s="468"/>
      <c r="C119" s="251"/>
    </row>
    <row r="120" spans="1:16" s="252" customFormat="1" ht="12.75" customHeight="1" x14ac:dyDescent="0.2">
      <c r="A120" s="335"/>
      <c r="B120" s="504" t="s">
        <v>212</v>
      </c>
      <c r="C120" s="505" t="s">
        <v>43</v>
      </c>
      <c r="D120" s="506" t="s">
        <v>39</v>
      </c>
      <c r="E120" s="506" t="s">
        <v>40</v>
      </c>
      <c r="F120" s="507" t="s">
        <v>238</v>
      </c>
      <c r="G120" s="507" t="s">
        <v>42</v>
      </c>
      <c r="H120" s="508" t="s">
        <v>252</v>
      </c>
      <c r="I120" s="296"/>
    </row>
    <row r="121" spans="1:16" s="269" customFormat="1" ht="12.75" customHeight="1" x14ac:dyDescent="0.2">
      <c r="A121" s="335"/>
      <c r="B121" s="509" t="s">
        <v>215</v>
      </c>
      <c r="C121" s="510"/>
      <c r="D121" s="511"/>
      <c r="E121" s="511"/>
      <c r="F121" s="512"/>
      <c r="G121" s="512"/>
      <c r="H121" s="513"/>
      <c r="I121" s="273"/>
      <c r="J121" s="273"/>
      <c r="K121" s="273"/>
      <c r="L121" s="273"/>
      <c r="M121" s="273"/>
      <c r="N121" s="273"/>
      <c r="O121" s="273"/>
      <c r="P121" s="273"/>
    </row>
    <row r="122" spans="1:16" s="296" customFormat="1" ht="12.75" customHeight="1" x14ac:dyDescent="0.2">
      <c r="A122" s="332"/>
      <c r="B122" s="481" t="s">
        <v>244</v>
      </c>
      <c r="C122" s="482"/>
      <c r="D122" s="483"/>
      <c r="E122" s="483"/>
      <c r="F122" s="484"/>
      <c r="G122" s="484"/>
      <c r="H122" s="295"/>
    </row>
    <row r="123" spans="1:16" s="252" customFormat="1" ht="12.75" customHeight="1" x14ac:dyDescent="0.2">
      <c r="A123" s="335"/>
      <c r="B123" s="504" t="s">
        <v>216</v>
      </c>
      <c r="C123" s="505" t="s">
        <v>43</v>
      </c>
      <c r="D123" s="506" t="s">
        <v>39</v>
      </c>
      <c r="E123" s="506" t="s">
        <v>40</v>
      </c>
      <c r="F123" s="507" t="s">
        <v>238</v>
      </c>
      <c r="G123" s="507" t="s">
        <v>42</v>
      </c>
      <c r="H123" s="295"/>
      <c r="I123" s="296"/>
    </row>
    <row r="124" spans="1:16" s="252" customFormat="1" ht="12.75" customHeight="1" x14ac:dyDescent="0.2">
      <c r="A124" s="335"/>
      <c r="B124" s="509" t="s">
        <v>217</v>
      </c>
      <c r="C124" s="510"/>
      <c r="D124" s="511"/>
      <c r="E124" s="511"/>
      <c r="F124" s="512"/>
      <c r="G124" s="512"/>
      <c r="H124" s="295"/>
      <c r="I124" s="296"/>
    </row>
  </sheetData>
  <mergeCells count="5">
    <mergeCell ref="C2:E2"/>
    <mergeCell ref="F2:G2"/>
    <mergeCell ref="C3:E3"/>
    <mergeCell ref="C4:E4"/>
    <mergeCell ref="C5:E5"/>
  </mergeCells>
  <printOptions horizontalCentered="1" verticalCentered="1"/>
  <pageMargins left="0.23622047244094491" right="0.23622047244094491" top="0.39370078740157483" bottom="0.39370078740157483" header="0" footer="0"/>
  <pageSetup paperSize="9" fitToHeight="0" orientation="portrait" horizontalDpi="4294967292" verticalDpi="4294967292" r:id="rId1"/>
  <rowBreaks count="1" manualBreakCount="1">
    <brk id="77" max="16383" man="1"/>
  </rowBreaks>
  <colBreaks count="1" manualBreakCount="1">
    <brk id="7" max="1048575" man="1"/>
  </col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2CD19-BA3F-421B-A0F5-25E11E10E5BD}">
  <sheetPr codeName="Feuil6">
    <pageSetUpPr fitToPage="1"/>
  </sheetPr>
  <dimension ref="A1:Z144"/>
  <sheetViews>
    <sheetView topLeftCell="A97" workbookViewId="0">
      <selection activeCell="W101" sqref="W101"/>
    </sheetView>
  </sheetViews>
  <sheetFormatPr baseColWidth="10" defaultColWidth="9.28515625" defaultRowHeight="12.75" outlineLevelRow="1" outlineLevelCol="2" x14ac:dyDescent="0.2"/>
  <cols>
    <col min="1" max="1" width="4.28515625" style="2" customWidth="1"/>
    <col min="2" max="5" width="2.85546875" style="2" customWidth="1"/>
    <col min="6" max="6" width="48.140625" style="3" customWidth="1"/>
    <col min="7" max="7" width="5" style="5" customWidth="1"/>
    <col min="8" max="8" width="8.42578125" style="5" customWidth="1"/>
    <col min="9" max="9" width="13.42578125" style="62" customWidth="1" outlineLevel="1"/>
    <col min="10" max="10" width="17.7109375" style="91" customWidth="1" outlineLevel="1"/>
    <col min="11" max="11" width="1.5703125" style="63" customWidth="1"/>
    <col min="12" max="12" width="1.5703125" style="64" customWidth="1"/>
    <col min="13" max="13" width="23.7109375" style="3" customWidth="1" outlineLevel="1"/>
    <col min="14" max="14" width="16.140625" style="3" customWidth="1" outlineLevel="1"/>
    <col min="15" max="15" width="5.140625" style="3" customWidth="1" outlineLevel="1"/>
    <col min="16" max="16" width="3.28515625" style="3" customWidth="1"/>
    <col min="17" max="17" width="19.7109375" style="3" customWidth="1" outlineLevel="1"/>
    <col min="18" max="18" width="16.140625" style="3" customWidth="1" outlineLevel="1"/>
    <col min="19" max="19" width="5.140625" style="3" customWidth="1" outlineLevel="1"/>
    <col min="20" max="20" width="9.140625" style="3" customWidth="1" outlineLevel="2"/>
    <col min="21" max="21" width="9.28515625" style="3" outlineLevel="1"/>
    <col min="22" max="16384" width="9.28515625" style="3"/>
  </cols>
  <sheetData>
    <row r="1" spans="1:26" ht="30" x14ac:dyDescent="0.4">
      <c r="A1" s="169" t="s">
        <v>94</v>
      </c>
      <c r="B1" s="106"/>
      <c r="C1" s="106"/>
      <c r="D1" s="106"/>
      <c r="E1" s="106"/>
    </row>
    <row r="2" spans="1:26" ht="17.25" x14ac:dyDescent="0.3">
      <c r="A2" s="107" t="str">
        <f>'BASE DE DONNÉ'!C7</f>
        <v>58 Rue Paul Emile Victor</v>
      </c>
      <c r="B2" s="108"/>
      <c r="C2" s="108"/>
      <c r="D2" s="108"/>
      <c r="E2" s="108"/>
    </row>
    <row r="3" spans="1:26" ht="17.25" x14ac:dyDescent="0.3">
      <c r="A3" s="107" t="s">
        <v>95</v>
      </c>
      <c r="B3" s="108"/>
      <c r="C3" s="108"/>
      <c r="D3" s="108"/>
      <c r="E3" s="108"/>
    </row>
    <row r="4" spans="1:26" s="6" customFormat="1" x14ac:dyDescent="0.2">
      <c r="A4" s="65"/>
      <c r="B4" s="65"/>
      <c r="C4" s="65"/>
      <c r="D4" s="65"/>
      <c r="E4" s="65"/>
      <c r="G4" s="66"/>
      <c r="H4" s="66"/>
      <c r="I4" s="109"/>
      <c r="J4" s="110"/>
      <c r="K4" s="7"/>
      <c r="L4" s="8"/>
      <c r="M4" s="3"/>
      <c r="N4" s="3"/>
      <c r="O4" s="3"/>
      <c r="P4" s="3"/>
      <c r="U4" s="3"/>
    </row>
    <row r="5" spans="1:26" s="6" customFormat="1" ht="30" x14ac:dyDescent="0.2">
      <c r="A5" s="111" t="s">
        <v>0</v>
      </c>
      <c r="B5" s="112"/>
      <c r="C5" s="112"/>
      <c r="D5" s="112"/>
      <c r="E5" s="112"/>
      <c r="F5" s="548" t="str">
        <f>'BASE DE DONNÉ'!C3</f>
        <v>Dupond</v>
      </c>
      <c r="G5" s="549"/>
      <c r="H5" s="549"/>
      <c r="I5" s="549"/>
      <c r="J5" s="550"/>
      <c r="K5" s="7"/>
      <c r="L5" s="8"/>
      <c r="M5" s="3"/>
      <c r="N5" s="3"/>
      <c r="O5" s="3"/>
      <c r="P5" s="3"/>
      <c r="Q5" s="113" t="s">
        <v>84</v>
      </c>
      <c r="R5" s="114">
        <v>43586</v>
      </c>
      <c r="U5" s="3"/>
    </row>
    <row r="6" spans="1:26" s="11" customFormat="1" ht="15" x14ac:dyDescent="0.2">
      <c r="A6" s="115" t="s">
        <v>34</v>
      </c>
      <c r="B6" s="116"/>
      <c r="C6" s="116"/>
      <c r="D6" s="116"/>
      <c r="E6" s="116"/>
      <c r="F6" s="551" t="str">
        <f>'BASE DE DONNÉ'!C9</f>
        <v xml:space="preserve">EXTENSION CUISINE D'ÉTÉ </v>
      </c>
      <c r="G6" s="552"/>
      <c r="H6" s="552"/>
      <c r="I6" s="552"/>
      <c r="J6" s="553"/>
      <c r="K6" s="9"/>
      <c r="L6" s="10"/>
      <c r="M6" s="6"/>
      <c r="U6" s="3"/>
      <c r="X6" s="6"/>
    </row>
    <row r="7" spans="1:26" s="11" customFormat="1" ht="17.100000000000001" customHeight="1" x14ac:dyDescent="0.2">
      <c r="A7" s="117"/>
      <c r="B7" s="103"/>
      <c r="C7" s="103"/>
      <c r="D7" s="103"/>
      <c r="E7" s="103"/>
      <c r="F7" s="554" t="str">
        <f>'BASE DE DONNÉ'!C11</f>
        <v>3 Rue des Lilas 77830 La Rochelle</v>
      </c>
      <c r="G7" s="555"/>
      <c r="H7" s="555"/>
      <c r="I7" s="555"/>
      <c r="J7" s="556"/>
      <c r="K7" s="9"/>
      <c r="L7" s="10"/>
      <c r="U7" s="3"/>
      <c r="X7" s="6"/>
    </row>
    <row r="8" spans="1:26" s="11" customFormat="1" ht="19.5" x14ac:dyDescent="0.2">
      <c r="A8" s="85"/>
      <c r="B8" s="86"/>
      <c r="C8" s="86"/>
      <c r="D8" s="86"/>
      <c r="E8" s="86"/>
      <c r="F8" s="170"/>
      <c r="G8" s="171"/>
      <c r="H8" s="171"/>
      <c r="I8" s="171"/>
      <c r="J8" s="172"/>
      <c r="K8" s="9"/>
      <c r="L8" s="10"/>
      <c r="M8" s="118" t="s">
        <v>86</v>
      </c>
      <c r="N8" s="119"/>
      <c r="O8" s="120"/>
      <c r="Q8" s="118" t="s">
        <v>87</v>
      </c>
      <c r="R8" s="119"/>
      <c r="S8" s="120"/>
      <c r="U8" s="3"/>
      <c r="X8" s="6"/>
    </row>
    <row r="9" spans="1:26" s="6" customFormat="1" ht="12" customHeight="1" x14ac:dyDescent="0.2">
      <c r="A9" s="65"/>
      <c r="B9" s="65"/>
      <c r="C9" s="65"/>
      <c r="D9" s="65"/>
      <c r="E9" s="65"/>
      <c r="G9" s="66"/>
      <c r="H9" s="66"/>
      <c r="I9" s="109"/>
      <c r="J9" s="110"/>
      <c r="K9" s="7"/>
      <c r="L9" s="8"/>
      <c r="M9" s="121"/>
      <c r="N9" s="122"/>
      <c r="O9" s="123"/>
      <c r="Q9" s="124"/>
      <c r="R9" s="125"/>
      <c r="S9" s="126"/>
      <c r="T9" s="11"/>
      <c r="U9" s="3"/>
    </row>
    <row r="10" spans="1:26" s="6" customFormat="1" ht="18" customHeight="1" x14ac:dyDescent="0.2">
      <c r="A10" s="65"/>
      <c r="B10" s="65"/>
      <c r="C10" s="65"/>
      <c r="D10" s="65"/>
      <c r="E10" s="65"/>
      <c r="F10" s="173" t="s">
        <v>96</v>
      </c>
      <c r="G10" s="174">
        <f>'BASE DE DONNÉ'!C15</f>
        <v>66.12</v>
      </c>
      <c r="H10" s="175" t="s">
        <v>97</v>
      </c>
      <c r="I10" s="176">
        <f>J120/G10</f>
        <v>31.760435571687839</v>
      </c>
      <c r="J10" s="177" t="s">
        <v>98</v>
      </c>
      <c r="K10" s="7"/>
      <c r="L10" s="8"/>
      <c r="M10" s="121"/>
      <c r="N10" s="122"/>
      <c r="O10" s="123"/>
      <c r="Q10" s="124"/>
      <c r="R10" s="125"/>
      <c r="S10" s="126"/>
      <c r="T10" s="11"/>
      <c r="U10" s="3"/>
    </row>
    <row r="11" spans="1:26" s="6" customFormat="1" ht="12" customHeight="1" x14ac:dyDescent="0.2">
      <c r="A11" s="65"/>
      <c r="B11" s="65"/>
      <c r="C11" s="65"/>
      <c r="D11" s="65"/>
      <c r="E11" s="65"/>
      <c r="G11" s="66"/>
      <c r="H11" s="66"/>
      <c r="I11" s="109"/>
      <c r="J11" s="110"/>
      <c r="K11" s="7"/>
      <c r="L11" s="8"/>
      <c r="M11" s="121"/>
      <c r="N11" s="122"/>
      <c r="O11" s="123"/>
      <c r="Q11" s="124"/>
      <c r="R11" s="125"/>
      <c r="S11" s="126"/>
      <c r="T11" s="11"/>
      <c r="U11" s="3"/>
    </row>
    <row r="12" spans="1:26" s="6" customFormat="1" ht="22.5" x14ac:dyDescent="0.3">
      <c r="A12" s="131" t="s">
        <v>89</v>
      </c>
      <c r="B12" s="132"/>
      <c r="C12" s="132"/>
      <c r="D12" s="132"/>
      <c r="E12" s="132"/>
      <c r="F12" s="133"/>
      <c r="G12" s="134"/>
      <c r="H12" s="134"/>
      <c r="I12" s="135"/>
      <c r="J12" s="136"/>
      <c r="K12" s="7"/>
      <c r="L12" s="8"/>
      <c r="M12" s="137"/>
      <c r="N12" s="138"/>
      <c r="O12" s="139"/>
      <c r="Q12" s="140"/>
      <c r="R12" s="141"/>
      <c r="S12" s="142"/>
      <c r="T12" s="11"/>
      <c r="U12" s="3"/>
      <c r="V12" s="106"/>
      <c r="Y12" s="106"/>
      <c r="Z12" s="106"/>
    </row>
    <row r="13" spans="1:26" s="13" customFormat="1" x14ac:dyDescent="0.2">
      <c r="A13" s="12"/>
      <c r="B13" s="12"/>
      <c r="C13" s="12"/>
      <c r="D13" s="12"/>
      <c r="E13" s="12"/>
      <c r="G13" s="14"/>
      <c r="H13" s="14"/>
      <c r="I13" s="15"/>
      <c r="J13" s="143"/>
      <c r="T13" s="11"/>
      <c r="U13" s="3"/>
      <c r="W13" s="6"/>
      <c r="X13" s="6"/>
    </row>
    <row r="14" spans="1:26" s="26" customFormat="1" ht="15" x14ac:dyDescent="0.2">
      <c r="A14" s="17" t="s">
        <v>37</v>
      </c>
      <c r="B14" s="18"/>
      <c r="C14" s="19"/>
      <c r="D14" s="19"/>
      <c r="E14" s="20"/>
      <c r="F14" s="21" t="s">
        <v>38</v>
      </c>
      <c r="G14" s="22" t="s">
        <v>39</v>
      </c>
      <c r="H14" s="22" t="s">
        <v>40</v>
      </c>
      <c r="I14" s="23" t="s">
        <v>41</v>
      </c>
      <c r="J14" s="178" t="s">
        <v>42</v>
      </c>
      <c r="K14" s="24"/>
      <c r="L14" s="25"/>
      <c r="M14" s="22" t="s">
        <v>41</v>
      </c>
      <c r="N14" s="144" t="s">
        <v>42</v>
      </c>
      <c r="O14" s="22" t="s">
        <v>90</v>
      </c>
      <c r="Q14" s="22" t="s">
        <v>41</v>
      </c>
      <c r="R14" s="144" t="s">
        <v>42</v>
      </c>
      <c r="S14" s="22" t="s">
        <v>90</v>
      </c>
      <c r="T14" s="25"/>
      <c r="U14" s="3"/>
      <c r="W14" s="6"/>
      <c r="X14" s="6"/>
    </row>
    <row r="15" spans="1:26" s="30" customFormat="1" ht="17.25" x14ac:dyDescent="0.2">
      <c r="A15" s="68"/>
      <c r="B15" s="69"/>
      <c r="C15" s="69"/>
      <c r="D15" s="69"/>
      <c r="E15" s="69"/>
      <c r="F15" s="145"/>
      <c r="G15" s="179"/>
      <c r="H15" s="179"/>
      <c r="I15" s="180"/>
      <c r="J15" s="181"/>
      <c r="K15" s="28"/>
      <c r="L15" s="29"/>
      <c r="M15" s="146" t="s">
        <v>99</v>
      </c>
      <c r="N15" s="147">
        <v>2535</v>
      </c>
      <c r="O15" s="148"/>
      <c r="Q15" s="149"/>
      <c r="R15" s="31"/>
      <c r="S15" s="148"/>
      <c r="T15" s="150"/>
      <c r="U15" s="3"/>
      <c r="W15" s="6"/>
      <c r="X15" s="6"/>
    </row>
    <row r="16" spans="1:26" s="30" customFormat="1" ht="17.25" x14ac:dyDescent="0.2">
      <c r="A16" s="182">
        <v>1</v>
      </c>
      <c r="B16" s="183"/>
      <c r="C16" s="183"/>
      <c r="D16" s="183"/>
      <c r="E16" s="183"/>
      <c r="F16" s="184" t="s">
        <v>100</v>
      </c>
      <c r="G16" s="185"/>
      <c r="H16" s="185"/>
      <c r="I16" s="186"/>
      <c r="J16" s="187"/>
      <c r="K16" s="28"/>
      <c r="L16" s="29"/>
      <c r="M16" s="152"/>
      <c r="N16" s="147"/>
      <c r="O16" s="153"/>
      <c r="Q16" s="154"/>
      <c r="R16" s="31"/>
      <c r="S16" s="153"/>
      <c r="T16" s="150"/>
      <c r="U16" s="3"/>
      <c r="W16" s="6"/>
      <c r="X16" s="6"/>
    </row>
    <row r="17" spans="1:26" s="30" customFormat="1" ht="15.95" hidden="1" customHeight="1" outlineLevel="1" x14ac:dyDescent="0.2">
      <c r="A17" s="74">
        <v>1</v>
      </c>
      <c r="B17" s="75">
        <v>1</v>
      </c>
      <c r="C17" s="151"/>
      <c r="D17" s="151"/>
      <c r="E17" s="151"/>
      <c r="F17" s="188" t="s">
        <v>101</v>
      </c>
      <c r="G17" s="189"/>
      <c r="H17" s="189"/>
      <c r="I17" s="190"/>
      <c r="J17" s="191"/>
      <c r="K17" s="28"/>
      <c r="L17" s="29"/>
      <c r="M17" s="152"/>
      <c r="N17" s="147"/>
      <c r="O17" s="153"/>
      <c r="Q17" s="154"/>
      <c r="R17" s="31"/>
      <c r="S17" s="153"/>
      <c r="T17" s="150"/>
      <c r="U17" s="3"/>
      <c r="V17" s="192"/>
      <c r="W17" s="6"/>
      <c r="X17" s="6"/>
      <c r="Y17" s="192"/>
      <c r="Z17" s="192"/>
    </row>
    <row r="18" spans="1:26" s="30" customFormat="1" ht="17.25" hidden="1" outlineLevel="1" x14ac:dyDescent="0.2">
      <c r="A18" s="74">
        <v>1</v>
      </c>
      <c r="B18" s="75">
        <v>2</v>
      </c>
      <c r="C18" s="151"/>
      <c r="D18" s="151"/>
      <c r="E18" s="151"/>
      <c r="F18" s="188" t="s">
        <v>102</v>
      </c>
      <c r="G18" s="189"/>
      <c r="H18" s="189"/>
      <c r="I18" s="190"/>
      <c r="J18" s="191"/>
      <c r="K18" s="28"/>
      <c r="L18" s="29"/>
      <c r="M18" s="152"/>
      <c r="N18" s="147"/>
      <c r="O18" s="153"/>
      <c r="Q18" s="154"/>
      <c r="R18" s="31"/>
      <c r="S18" s="153"/>
      <c r="T18" s="150"/>
      <c r="U18" s="3"/>
      <c r="V18" s="192"/>
      <c r="W18" s="6"/>
      <c r="X18" s="6"/>
      <c r="Y18" s="192"/>
      <c r="Z18" s="192"/>
    </row>
    <row r="19" spans="1:26" s="30" customFormat="1" ht="15.95" hidden="1" customHeight="1" outlineLevel="1" x14ac:dyDescent="0.2">
      <c r="A19" s="74">
        <v>1</v>
      </c>
      <c r="B19" s="75">
        <v>3</v>
      </c>
      <c r="C19" s="151"/>
      <c r="D19" s="151"/>
      <c r="E19" s="151"/>
      <c r="F19" s="188" t="s">
        <v>103</v>
      </c>
      <c r="G19" s="189"/>
      <c r="H19" s="189"/>
      <c r="I19" s="190"/>
      <c r="J19" s="191"/>
      <c r="K19" s="28"/>
      <c r="L19" s="29"/>
      <c r="M19" s="152"/>
      <c r="N19" s="147"/>
      <c r="O19" s="153"/>
      <c r="Q19" s="154"/>
      <c r="R19" s="31"/>
      <c r="S19" s="153"/>
      <c r="T19" s="150"/>
      <c r="U19" s="3"/>
      <c r="V19" s="192"/>
      <c r="W19" s="6"/>
      <c r="X19" s="6"/>
      <c r="Y19" s="192"/>
      <c r="Z19" s="192"/>
    </row>
    <row r="20" spans="1:26" s="30" customFormat="1" ht="15.95" hidden="1" customHeight="1" outlineLevel="1" x14ac:dyDescent="0.2">
      <c r="A20" s="74">
        <v>1</v>
      </c>
      <c r="B20" s="75">
        <v>4</v>
      </c>
      <c r="C20" s="151"/>
      <c r="D20" s="151"/>
      <c r="E20" s="151"/>
      <c r="F20" s="188" t="s">
        <v>104</v>
      </c>
      <c r="G20" s="189"/>
      <c r="H20" s="189"/>
      <c r="I20" s="190"/>
      <c r="J20" s="191"/>
      <c r="K20" s="28"/>
      <c r="L20" s="29"/>
      <c r="M20" s="152"/>
      <c r="N20" s="147"/>
      <c r="O20" s="153"/>
      <c r="Q20" s="154"/>
      <c r="R20" s="31"/>
      <c r="S20" s="153"/>
      <c r="T20" s="150"/>
      <c r="U20" s="3"/>
      <c r="V20" s="192"/>
      <c r="W20" s="6"/>
      <c r="X20" s="6"/>
      <c r="Y20" s="192"/>
      <c r="Z20" s="192"/>
    </row>
    <row r="21" spans="1:26" s="30" customFormat="1" ht="15.95" hidden="1" customHeight="1" outlineLevel="1" x14ac:dyDescent="0.2">
      <c r="A21" s="74">
        <v>1</v>
      </c>
      <c r="B21" s="75">
        <v>5</v>
      </c>
      <c r="C21" s="151"/>
      <c r="D21" s="151"/>
      <c r="E21" s="151"/>
      <c r="F21" s="188" t="s">
        <v>105</v>
      </c>
      <c r="G21" s="189"/>
      <c r="H21" s="189"/>
      <c r="I21" s="190"/>
      <c r="J21" s="191"/>
      <c r="K21" s="28"/>
      <c r="L21" s="29"/>
      <c r="M21" s="152"/>
      <c r="N21" s="147"/>
      <c r="O21" s="153"/>
      <c r="Q21" s="154"/>
      <c r="R21" s="31"/>
      <c r="S21" s="153"/>
      <c r="T21" s="150"/>
      <c r="U21" s="3"/>
      <c r="V21" s="192"/>
      <c r="W21" s="6"/>
      <c r="X21" s="6"/>
      <c r="Y21" s="192"/>
      <c r="Z21" s="192"/>
    </row>
    <row r="22" spans="1:26" s="30" customFormat="1" ht="17.25" hidden="1" outlineLevel="1" x14ac:dyDescent="0.2">
      <c r="A22" s="74">
        <v>1</v>
      </c>
      <c r="B22" s="75">
        <v>6</v>
      </c>
      <c r="C22" s="151"/>
      <c r="D22" s="151"/>
      <c r="E22" s="151"/>
      <c r="F22" s="188" t="s">
        <v>106</v>
      </c>
      <c r="G22" s="189"/>
      <c r="H22" s="189"/>
      <c r="I22" s="190"/>
      <c r="J22" s="191"/>
      <c r="K22" s="28"/>
      <c r="L22" s="29"/>
      <c r="M22" s="152"/>
      <c r="N22" s="147"/>
      <c r="O22" s="153"/>
      <c r="Q22" s="154"/>
      <c r="R22" s="31"/>
      <c r="S22" s="153"/>
      <c r="T22" s="150"/>
      <c r="U22" s="3"/>
      <c r="V22" s="192"/>
      <c r="W22" s="6"/>
      <c r="X22" s="6"/>
      <c r="Y22" s="192"/>
      <c r="Z22" s="192"/>
    </row>
    <row r="23" spans="1:26" s="30" customFormat="1" ht="17.25" hidden="1" outlineLevel="1" x14ac:dyDescent="0.2">
      <c r="A23" s="80">
        <v>1</v>
      </c>
      <c r="B23" s="81">
        <v>7</v>
      </c>
      <c r="C23" s="183"/>
      <c r="D23" s="183"/>
      <c r="E23" s="183"/>
      <c r="F23" s="193" t="s">
        <v>107</v>
      </c>
      <c r="G23" s="185"/>
      <c r="H23" s="185"/>
      <c r="I23" s="186"/>
      <c r="J23" s="187"/>
      <c r="K23" s="28"/>
      <c r="L23" s="29"/>
      <c r="M23" s="152"/>
      <c r="N23" s="147"/>
      <c r="O23" s="153"/>
      <c r="Q23" s="154"/>
      <c r="R23" s="31"/>
      <c r="S23" s="153"/>
      <c r="T23" s="150"/>
      <c r="U23" s="3"/>
      <c r="V23" s="192"/>
      <c r="W23" s="6"/>
      <c r="X23" s="6"/>
      <c r="Y23" s="192"/>
      <c r="Z23" s="192"/>
    </row>
    <row r="24" spans="1:26" s="35" customFormat="1" ht="15.95" customHeight="1" collapsed="1" x14ac:dyDescent="0.3">
      <c r="A24" s="155"/>
      <c r="B24" s="156"/>
      <c r="C24" s="156"/>
      <c r="D24" s="156"/>
      <c r="E24" s="156"/>
      <c r="F24" s="157" t="s">
        <v>44</v>
      </c>
      <c r="G24" s="158"/>
      <c r="H24" s="158"/>
      <c r="I24" s="159"/>
      <c r="J24" s="194">
        <f>METRÉ!F6</f>
        <v>1100</v>
      </c>
      <c r="K24" s="33"/>
      <c r="L24" s="34"/>
      <c r="M24" s="160"/>
      <c r="N24" s="161"/>
      <c r="O24" s="162"/>
      <c r="Q24" s="32"/>
      <c r="R24" s="163">
        <f>SMALL(N15:N24,1)</f>
        <v>2535</v>
      </c>
      <c r="S24" s="162"/>
      <c r="T24" s="164">
        <f>(R24/J24)-1</f>
        <v>1.3045454545454547</v>
      </c>
      <c r="V24" s="192"/>
      <c r="W24" s="6"/>
      <c r="X24" s="192"/>
      <c r="Y24" s="192"/>
      <c r="Z24" s="192"/>
    </row>
    <row r="25" spans="1:26" s="30" customFormat="1" ht="17.25" x14ac:dyDescent="0.2">
      <c r="A25" s="68"/>
      <c r="B25" s="69"/>
      <c r="C25" s="69"/>
      <c r="D25" s="69"/>
      <c r="E25" s="69"/>
      <c r="F25" s="145"/>
      <c r="G25" s="195"/>
      <c r="H25" s="179"/>
      <c r="I25" s="196"/>
      <c r="J25" s="181"/>
      <c r="K25" s="28"/>
      <c r="L25" s="29"/>
      <c r="M25" s="146" t="s">
        <v>99</v>
      </c>
      <c r="N25" s="197">
        <v>9460</v>
      </c>
      <c r="O25" s="148"/>
      <c r="Q25" s="149"/>
      <c r="R25" s="198"/>
      <c r="S25" s="148"/>
      <c r="T25" s="150"/>
      <c r="U25" s="3"/>
      <c r="V25" s="192"/>
      <c r="W25" s="192"/>
      <c r="X25" s="192"/>
      <c r="Y25" s="192"/>
      <c r="Z25" s="192"/>
    </row>
    <row r="26" spans="1:26" s="30" customFormat="1" ht="30" x14ac:dyDescent="0.2">
      <c r="A26" s="182">
        <v>2</v>
      </c>
      <c r="B26" s="183"/>
      <c r="C26" s="183"/>
      <c r="D26" s="183"/>
      <c r="E26" s="183"/>
      <c r="F26" s="184" t="s">
        <v>108</v>
      </c>
      <c r="G26" s="199"/>
      <c r="H26" s="185"/>
      <c r="I26" s="200"/>
      <c r="J26" s="187"/>
      <c r="K26" s="28"/>
      <c r="L26" s="29"/>
      <c r="M26" s="152"/>
      <c r="N26" s="147"/>
      <c r="O26" s="153"/>
      <c r="Q26" s="154"/>
      <c r="R26" s="31"/>
      <c r="S26" s="153"/>
      <c r="T26" s="150"/>
      <c r="U26" s="3"/>
      <c r="V26" s="192"/>
      <c r="W26" s="192"/>
      <c r="X26" s="192"/>
      <c r="Y26" s="192"/>
      <c r="Z26" s="192"/>
    </row>
    <row r="27" spans="1:26" s="30" customFormat="1" ht="34.5" hidden="1" outlineLevel="1" x14ac:dyDescent="0.2">
      <c r="A27" s="74">
        <v>2</v>
      </c>
      <c r="B27" s="75">
        <v>1</v>
      </c>
      <c r="C27" s="151"/>
      <c r="D27" s="151"/>
      <c r="E27" s="151"/>
      <c r="F27" s="188" t="s">
        <v>109</v>
      </c>
      <c r="G27" s="201"/>
      <c r="H27" s="189"/>
      <c r="I27" s="202"/>
      <c r="J27" s="191"/>
      <c r="K27" s="28"/>
      <c r="L27" s="29"/>
      <c r="M27" s="152"/>
      <c r="N27" s="147"/>
      <c r="O27" s="153"/>
      <c r="Q27" s="154"/>
      <c r="R27" s="31"/>
      <c r="S27" s="153"/>
      <c r="T27" s="150"/>
      <c r="U27" s="3"/>
      <c r="V27" s="192"/>
      <c r="W27" s="192"/>
      <c r="X27" s="192"/>
      <c r="Y27" s="192"/>
      <c r="Z27" s="192"/>
    </row>
    <row r="28" spans="1:26" s="30" customFormat="1" ht="34.5" hidden="1" outlineLevel="1" x14ac:dyDescent="0.2">
      <c r="A28" s="74">
        <v>2</v>
      </c>
      <c r="B28" s="75">
        <v>2</v>
      </c>
      <c r="C28" s="151"/>
      <c r="D28" s="151"/>
      <c r="E28" s="151"/>
      <c r="F28" s="188" t="s">
        <v>110</v>
      </c>
      <c r="G28" s="201"/>
      <c r="H28" s="189"/>
      <c r="I28" s="202"/>
      <c r="J28" s="191"/>
      <c r="K28" s="28"/>
      <c r="L28" s="29"/>
      <c r="M28" s="152"/>
      <c r="N28" s="147"/>
      <c r="O28" s="153"/>
      <c r="Q28" s="154"/>
      <c r="R28" s="31"/>
      <c r="S28" s="153"/>
      <c r="T28" s="150"/>
      <c r="U28" s="3"/>
      <c r="V28" s="192"/>
      <c r="W28" s="192"/>
      <c r="X28" s="192"/>
      <c r="Y28" s="192"/>
      <c r="Z28" s="192"/>
    </row>
    <row r="29" spans="1:26" s="30" customFormat="1" ht="34.5" hidden="1" outlineLevel="1" x14ac:dyDescent="0.2">
      <c r="A29" s="74">
        <v>2</v>
      </c>
      <c r="B29" s="75">
        <v>3</v>
      </c>
      <c r="C29" s="151"/>
      <c r="D29" s="151"/>
      <c r="E29" s="151"/>
      <c r="F29" s="188" t="s">
        <v>111</v>
      </c>
      <c r="G29" s="201"/>
      <c r="H29" s="189"/>
      <c r="I29" s="202"/>
      <c r="J29" s="191"/>
      <c r="K29" s="28"/>
      <c r="L29" s="29"/>
      <c r="M29" s="152"/>
      <c r="N29" s="147"/>
      <c r="O29" s="153"/>
      <c r="Q29" s="154"/>
      <c r="R29" s="31"/>
      <c r="S29" s="153"/>
      <c r="T29" s="150"/>
      <c r="U29" s="3"/>
      <c r="V29" s="192"/>
      <c r="W29" s="192"/>
      <c r="X29" s="192"/>
      <c r="Y29" s="192"/>
      <c r="Z29" s="192"/>
    </row>
    <row r="30" spans="1:26" s="30" customFormat="1" ht="34.5" hidden="1" outlineLevel="1" x14ac:dyDescent="0.2">
      <c r="A30" s="74">
        <v>2</v>
      </c>
      <c r="B30" s="75">
        <v>4</v>
      </c>
      <c r="C30" s="151"/>
      <c r="D30" s="151"/>
      <c r="E30" s="151"/>
      <c r="F30" s="188" t="s">
        <v>112</v>
      </c>
      <c r="G30" s="201"/>
      <c r="H30" s="189"/>
      <c r="I30" s="202"/>
      <c r="J30" s="191"/>
      <c r="K30" s="28"/>
      <c r="L30" s="29"/>
      <c r="M30" s="152"/>
      <c r="N30" s="147"/>
      <c r="O30" s="153"/>
      <c r="Q30" s="154"/>
      <c r="R30" s="31"/>
      <c r="S30" s="153"/>
      <c r="T30" s="150"/>
      <c r="U30" s="3"/>
      <c r="V30" s="192"/>
      <c r="W30" s="192"/>
      <c r="X30" s="192"/>
      <c r="Y30" s="192"/>
      <c r="Z30" s="192"/>
    </row>
    <row r="31" spans="1:26" s="30" customFormat="1" ht="34.5" hidden="1" outlineLevel="1" x14ac:dyDescent="0.2">
      <c r="A31" s="74">
        <v>2</v>
      </c>
      <c r="B31" s="75">
        <v>5</v>
      </c>
      <c r="C31" s="151"/>
      <c r="D31" s="151"/>
      <c r="E31" s="151"/>
      <c r="F31" s="188" t="s">
        <v>113</v>
      </c>
      <c r="G31" s="201"/>
      <c r="H31" s="189"/>
      <c r="I31" s="202"/>
      <c r="J31" s="191"/>
      <c r="K31" s="28"/>
      <c r="L31" s="29"/>
      <c r="M31" s="152"/>
      <c r="N31" s="147"/>
      <c r="O31" s="153"/>
      <c r="Q31" s="154"/>
      <c r="R31" s="31"/>
      <c r="S31" s="153"/>
      <c r="T31" s="150"/>
      <c r="U31" s="3"/>
      <c r="V31" s="192"/>
      <c r="W31" s="192"/>
      <c r="X31" s="192"/>
      <c r="Y31" s="192"/>
      <c r="Z31" s="192"/>
    </row>
    <row r="32" spans="1:26" s="30" customFormat="1" ht="34.5" hidden="1" outlineLevel="1" x14ac:dyDescent="0.2">
      <c r="A32" s="74">
        <v>2</v>
      </c>
      <c r="B32" s="75">
        <v>6</v>
      </c>
      <c r="C32" s="151"/>
      <c r="D32" s="151"/>
      <c r="E32" s="151"/>
      <c r="F32" s="188" t="s">
        <v>114</v>
      </c>
      <c r="G32" s="201"/>
      <c r="H32" s="189"/>
      <c r="I32" s="202"/>
      <c r="J32" s="191"/>
      <c r="K32" s="28"/>
      <c r="L32" s="29"/>
      <c r="M32" s="152"/>
      <c r="N32" s="147"/>
      <c r="O32" s="153"/>
      <c r="Q32" s="154"/>
      <c r="R32" s="31"/>
      <c r="S32" s="153"/>
      <c r="T32" s="150"/>
      <c r="U32" s="3"/>
      <c r="V32" s="192"/>
      <c r="W32" s="192"/>
      <c r="X32" s="192"/>
      <c r="Y32" s="192"/>
      <c r="Z32" s="192"/>
    </row>
    <row r="33" spans="1:26" s="30" customFormat="1" ht="34.5" hidden="1" outlineLevel="1" x14ac:dyDescent="0.2">
      <c r="A33" s="74">
        <v>2</v>
      </c>
      <c r="B33" s="75">
        <v>7</v>
      </c>
      <c r="C33" s="151"/>
      <c r="D33" s="151"/>
      <c r="E33" s="151"/>
      <c r="F33" s="188" t="s">
        <v>115</v>
      </c>
      <c r="G33" s="201"/>
      <c r="H33" s="189"/>
      <c r="I33" s="202"/>
      <c r="J33" s="191"/>
      <c r="K33" s="28"/>
      <c r="L33" s="29"/>
      <c r="M33" s="152"/>
      <c r="N33" s="147"/>
      <c r="O33" s="153"/>
      <c r="Q33" s="154"/>
      <c r="R33" s="31"/>
      <c r="S33" s="153"/>
      <c r="T33" s="150"/>
      <c r="U33" s="3"/>
      <c r="V33" s="192"/>
      <c r="W33" s="192"/>
      <c r="X33" s="192"/>
      <c r="Y33" s="192"/>
      <c r="Z33" s="192"/>
    </row>
    <row r="34" spans="1:26" s="30" customFormat="1" ht="17.25" hidden="1" outlineLevel="1" x14ac:dyDescent="0.2">
      <c r="A34" s="80">
        <v>2</v>
      </c>
      <c r="B34" s="81">
        <v>8</v>
      </c>
      <c r="C34" s="183"/>
      <c r="D34" s="183"/>
      <c r="E34" s="183"/>
      <c r="F34" s="193" t="s">
        <v>116</v>
      </c>
      <c r="G34" s="199"/>
      <c r="H34" s="185"/>
      <c r="I34" s="200"/>
      <c r="J34" s="187"/>
      <c r="K34" s="28"/>
      <c r="L34" s="29"/>
      <c r="M34" s="152"/>
      <c r="N34" s="147"/>
      <c r="O34" s="153"/>
      <c r="Q34" s="154"/>
      <c r="R34" s="31"/>
      <c r="S34" s="153"/>
      <c r="T34" s="150"/>
      <c r="U34" s="3"/>
    </row>
    <row r="35" spans="1:26" s="35" customFormat="1" ht="18.95" customHeight="1" collapsed="1" x14ac:dyDescent="0.3">
      <c r="A35" s="155"/>
      <c r="B35" s="156"/>
      <c r="C35" s="156"/>
      <c r="D35" s="156"/>
      <c r="E35" s="156"/>
      <c r="F35" s="157" t="s">
        <v>45</v>
      </c>
      <c r="G35" s="158"/>
      <c r="H35" s="158"/>
      <c r="I35" s="159"/>
      <c r="J35" s="194">
        <f>METRÉ!F8+METRÉ!F9</f>
        <v>0</v>
      </c>
      <c r="K35" s="33"/>
      <c r="L35" s="34"/>
      <c r="M35" s="160"/>
      <c r="N35" s="161"/>
      <c r="O35" s="162"/>
      <c r="Q35" s="32"/>
      <c r="R35" s="163">
        <f>SMALL(N25:N35,1)</f>
        <v>9460</v>
      </c>
      <c r="S35" s="162"/>
      <c r="T35" s="164" t="e">
        <f>(R35/J35)-1</f>
        <v>#DIV/0!</v>
      </c>
      <c r="U35" s="3"/>
    </row>
    <row r="36" spans="1:26" s="30" customFormat="1" ht="17.25" x14ac:dyDescent="0.2">
      <c r="A36" s="68"/>
      <c r="B36" s="69"/>
      <c r="C36" s="69"/>
      <c r="D36" s="69"/>
      <c r="E36" s="69"/>
      <c r="F36" s="145"/>
      <c r="G36" s="179"/>
      <c r="H36" s="195"/>
      <c r="I36" s="180"/>
      <c r="J36" s="181"/>
      <c r="K36" s="28"/>
      <c r="L36" s="29"/>
      <c r="M36" s="146" t="s">
        <v>117</v>
      </c>
      <c r="N36" s="197">
        <v>7226</v>
      </c>
      <c r="O36" s="148"/>
      <c r="Q36" s="149"/>
      <c r="R36" s="27"/>
      <c r="S36" s="148"/>
      <c r="T36" s="150"/>
      <c r="U36" s="3"/>
    </row>
    <row r="37" spans="1:26" s="30" customFormat="1" ht="17.25" x14ac:dyDescent="0.2">
      <c r="A37" s="182">
        <v>3</v>
      </c>
      <c r="B37" s="183"/>
      <c r="C37" s="183"/>
      <c r="D37" s="183"/>
      <c r="E37" s="183"/>
      <c r="F37" s="184" t="s">
        <v>118</v>
      </c>
      <c r="G37" s="185"/>
      <c r="H37" s="199"/>
      <c r="I37" s="186"/>
      <c r="J37" s="187"/>
      <c r="K37" s="28"/>
      <c r="L37" s="29"/>
      <c r="M37" s="152"/>
      <c r="N37" s="147"/>
      <c r="O37" s="153"/>
      <c r="Q37" s="203" t="s">
        <v>119</v>
      </c>
      <c r="R37" s="31"/>
      <c r="S37" s="153"/>
      <c r="T37" s="150"/>
      <c r="U37" s="3"/>
    </row>
    <row r="38" spans="1:26" s="30" customFormat="1" ht="34.5" hidden="1" outlineLevel="1" x14ac:dyDescent="0.2">
      <c r="A38" s="74">
        <v>3</v>
      </c>
      <c r="B38" s="75">
        <v>1</v>
      </c>
      <c r="C38" s="75"/>
      <c r="D38" s="75"/>
      <c r="E38" s="75"/>
      <c r="F38" s="188" t="s">
        <v>120</v>
      </c>
      <c r="G38" s="189"/>
      <c r="H38" s="201"/>
      <c r="I38" s="190"/>
      <c r="J38" s="191"/>
      <c r="K38" s="28"/>
      <c r="L38" s="29"/>
      <c r="M38" s="152">
        <v>170.5</v>
      </c>
      <c r="N38" s="147">
        <f t="shared" ref="N38:N47" si="0">$H38*$M38</f>
        <v>0</v>
      </c>
      <c r="O38" s="153"/>
      <c r="Q38" s="204">
        <v>170.5</v>
      </c>
      <c r="R38" s="31">
        <f t="shared" ref="R38:R47" si="1">$H38*$M38</f>
        <v>0</v>
      </c>
      <c r="S38" s="153"/>
      <c r="T38" s="150"/>
      <c r="U38" s="3"/>
    </row>
    <row r="39" spans="1:26" s="30" customFormat="1" ht="17.25" hidden="1" outlineLevel="1" x14ac:dyDescent="0.2">
      <c r="A39" s="74">
        <v>3</v>
      </c>
      <c r="B39" s="75">
        <v>2</v>
      </c>
      <c r="C39" s="75"/>
      <c r="D39" s="75"/>
      <c r="E39" s="75"/>
      <c r="F39" s="188" t="s">
        <v>121</v>
      </c>
      <c r="G39" s="189"/>
      <c r="H39" s="201"/>
      <c r="I39" s="190"/>
      <c r="J39" s="191"/>
      <c r="K39" s="28"/>
      <c r="L39" s="29"/>
      <c r="M39" s="152"/>
      <c r="N39" s="147">
        <f t="shared" si="0"/>
        <v>0</v>
      </c>
      <c r="O39" s="153"/>
      <c r="Q39" s="154"/>
      <c r="R39" s="31">
        <f t="shared" si="1"/>
        <v>0</v>
      </c>
      <c r="S39" s="153"/>
      <c r="T39" s="150"/>
      <c r="U39" s="3"/>
    </row>
    <row r="40" spans="1:26" s="30" customFormat="1" ht="51.75" hidden="1" outlineLevel="1" x14ac:dyDescent="0.2">
      <c r="A40" s="74">
        <v>3</v>
      </c>
      <c r="B40" s="75">
        <v>2</v>
      </c>
      <c r="C40" s="75"/>
      <c r="D40" s="75"/>
      <c r="E40" s="75"/>
      <c r="F40" s="188" t="s">
        <v>122</v>
      </c>
      <c r="G40" s="189"/>
      <c r="H40" s="201"/>
      <c r="I40" s="190"/>
      <c r="J40" s="191"/>
      <c r="K40" s="28"/>
      <c r="L40" s="29"/>
      <c r="M40" s="152">
        <v>98.5</v>
      </c>
      <c r="N40" s="147">
        <f t="shared" si="0"/>
        <v>0</v>
      </c>
      <c r="O40" s="153"/>
      <c r="Q40" s="203">
        <v>98.5</v>
      </c>
      <c r="R40" s="31">
        <f t="shared" si="1"/>
        <v>0</v>
      </c>
      <c r="S40" s="153"/>
      <c r="T40" s="150"/>
      <c r="U40" s="3"/>
    </row>
    <row r="41" spans="1:26" s="30" customFormat="1" ht="34.5" hidden="1" outlineLevel="1" x14ac:dyDescent="0.2">
      <c r="A41" s="74">
        <v>3</v>
      </c>
      <c r="B41" s="75">
        <v>2</v>
      </c>
      <c r="C41" s="75"/>
      <c r="D41" s="75"/>
      <c r="E41" s="75"/>
      <c r="F41" s="188" t="s">
        <v>123</v>
      </c>
      <c r="G41" s="189"/>
      <c r="H41" s="201"/>
      <c r="I41" s="190"/>
      <c r="J41" s="191"/>
      <c r="K41" s="28"/>
      <c r="L41" s="29"/>
      <c r="M41" s="152">
        <v>48.7</v>
      </c>
      <c r="N41" s="147">
        <f t="shared" si="0"/>
        <v>0</v>
      </c>
      <c r="O41" s="153"/>
      <c r="Q41" s="154">
        <v>48.7</v>
      </c>
      <c r="R41" s="31">
        <f t="shared" si="1"/>
        <v>0</v>
      </c>
      <c r="S41" s="153"/>
      <c r="T41" s="150"/>
      <c r="U41" s="3"/>
    </row>
    <row r="42" spans="1:26" s="30" customFormat="1" ht="17.25" hidden="1" outlineLevel="1" x14ac:dyDescent="0.2">
      <c r="A42" s="74">
        <v>3</v>
      </c>
      <c r="B42" s="75">
        <v>2</v>
      </c>
      <c r="C42" s="75"/>
      <c r="D42" s="75"/>
      <c r="E42" s="75"/>
      <c r="F42" s="188" t="s">
        <v>124</v>
      </c>
      <c r="G42" s="189"/>
      <c r="H42" s="201"/>
      <c r="I42" s="190"/>
      <c r="J42" s="191"/>
      <c r="K42" s="28"/>
      <c r="L42" s="29"/>
      <c r="M42" s="152">
        <v>26.4</v>
      </c>
      <c r="N42" s="147">
        <f t="shared" si="0"/>
        <v>0</v>
      </c>
      <c r="O42" s="153"/>
      <c r="Q42" s="154">
        <v>26.4</v>
      </c>
      <c r="R42" s="31">
        <f t="shared" si="1"/>
        <v>0</v>
      </c>
      <c r="S42" s="153"/>
      <c r="T42" s="150"/>
      <c r="U42" s="3"/>
    </row>
    <row r="43" spans="1:26" s="30" customFormat="1" ht="34.5" hidden="1" outlineLevel="1" x14ac:dyDescent="0.2">
      <c r="A43" s="74">
        <v>3</v>
      </c>
      <c r="B43" s="75">
        <v>2</v>
      </c>
      <c r="C43" s="75"/>
      <c r="D43" s="75"/>
      <c r="E43" s="75"/>
      <c r="F43" s="188" t="s">
        <v>125</v>
      </c>
      <c r="G43" s="189"/>
      <c r="H43" s="201"/>
      <c r="I43" s="190"/>
      <c r="J43" s="191"/>
      <c r="K43" s="28"/>
      <c r="L43" s="29"/>
      <c r="M43" s="152">
        <v>70</v>
      </c>
      <c r="N43" s="147">
        <f t="shared" si="0"/>
        <v>0</v>
      </c>
      <c r="O43" s="153"/>
      <c r="Q43" s="154">
        <v>70</v>
      </c>
      <c r="R43" s="31">
        <f t="shared" si="1"/>
        <v>0</v>
      </c>
      <c r="S43" s="153"/>
      <c r="T43" s="150"/>
      <c r="U43" s="3"/>
    </row>
    <row r="44" spans="1:26" s="30" customFormat="1" ht="34.5" hidden="1" outlineLevel="1" x14ac:dyDescent="0.2">
      <c r="A44" s="74">
        <v>3</v>
      </c>
      <c r="B44" s="75">
        <v>2</v>
      </c>
      <c r="C44" s="75"/>
      <c r="D44" s="75"/>
      <c r="E44" s="75"/>
      <c r="F44" s="188" t="s">
        <v>126</v>
      </c>
      <c r="G44" s="189"/>
      <c r="H44" s="201"/>
      <c r="I44" s="190"/>
      <c r="J44" s="191"/>
      <c r="K44" s="28"/>
      <c r="L44" s="29"/>
      <c r="M44" s="152"/>
      <c r="N44" s="147">
        <f t="shared" si="0"/>
        <v>0</v>
      </c>
      <c r="O44" s="153"/>
      <c r="Q44" s="154"/>
      <c r="R44" s="31">
        <f t="shared" si="1"/>
        <v>0</v>
      </c>
      <c r="S44" s="153"/>
      <c r="T44" s="150"/>
      <c r="U44" s="3"/>
    </row>
    <row r="45" spans="1:26" s="30" customFormat="1" ht="34.5" hidden="1" outlineLevel="1" x14ac:dyDescent="0.2">
      <c r="A45" s="74">
        <v>3</v>
      </c>
      <c r="B45" s="75">
        <v>2</v>
      </c>
      <c r="C45" s="75"/>
      <c r="D45" s="75"/>
      <c r="E45" s="75"/>
      <c r="F45" s="188" t="s">
        <v>127</v>
      </c>
      <c r="G45" s="189"/>
      <c r="H45" s="201"/>
      <c r="I45" s="190"/>
      <c r="J45" s="191"/>
      <c r="K45" s="28"/>
      <c r="L45" s="29"/>
      <c r="M45" s="152"/>
      <c r="N45" s="147">
        <f t="shared" si="0"/>
        <v>0</v>
      </c>
      <c r="O45" s="153"/>
      <c r="Q45" s="154"/>
      <c r="R45" s="31">
        <f t="shared" si="1"/>
        <v>0</v>
      </c>
      <c r="S45" s="153"/>
      <c r="T45" s="150"/>
      <c r="U45" s="3"/>
    </row>
    <row r="46" spans="1:26" s="30" customFormat="1" ht="34.5" hidden="1" outlineLevel="1" x14ac:dyDescent="0.2">
      <c r="A46" s="74">
        <v>3</v>
      </c>
      <c r="B46" s="75">
        <v>2</v>
      </c>
      <c r="C46" s="75"/>
      <c r="D46" s="75"/>
      <c r="E46" s="75"/>
      <c r="F46" s="188" t="s">
        <v>128</v>
      </c>
      <c r="G46" s="189"/>
      <c r="H46" s="201"/>
      <c r="I46" s="190"/>
      <c r="J46" s="191"/>
      <c r="K46" s="28"/>
      <c r="L46" s="29"/>
      <c r="M46" s="152">
        <v>48.7</v>
      </c>
      <c r="N46" s="147">
        <f t="shared" si="0"/>
        <v>0</v>
      </c>
      <c r="O46" s="205"/>
      <c r="Q46" s="154">
        <v>48.7</v>
      </c>
      <c r="R46" s="31">
        <f t="shared" si="1"/>
        <v>0</v>
      </c>
      <c r="S46" s="205"/>
      <c r="T46" s="206"/>
      <c r="U46" s="3"/>
    </row>
    <row r="47" spans="1:26" s="30" customFormat="1" ht="17.25" hidden="1" outlineLevel="1" x14ac:dyDescent="0.2">
      <c r="A47" s="80">
        <v>3</v>
      </c>
      <c r="B47" s="81">
        <v>2</v>
      </c>
      <c r="C47" s="81"/>
      <c r="D47" s="81"/>
      <c r="E47" s="81"/>
      <c r="F47" s="193" t="s">
        <v>129</v>
      </c>
      <c r="G47" s="185"/>
      <c r="H47" s="199"/>
      <c r="I47" s="186"/>
      <c r="J47" s="187"/>
      <c r="K47" s="28"/>
      <c r="L47" s="29"/>
      <c r="M47" s="152">
        <v>174.6</v>
      </c>
      <c r="N47" s="147">
        <f t="shared" si="0"/>
        <v>0</v>
      </c>
      <c r="O47" s="148"/>
      <c r="Q47" s="154">
        <v>174.6</v>
      </c>
      <c r="R47" s="31">
        <f t="shared" si="1"/>
        <v>0</v>
      </c>
      <c r="S47" s="148"/>
      <c r="T47" s="150"/>
      <c r="U47" s="3"/>
    </row>
    <row r="48" spans="1:26" s="35" customFormat="1" ht="17.25" collapsed="1" x14ac:dyDescent="0.3">
      <c r="A48" s="155"/>
      <c r="B48" s="156"/>
      <c r="C48" s="156"/>
      <c r="D48" s="156"/>
      <c r="E48" s="156"/>
      <c r="F48" s="157" t="s">
        <v>46</v>
      </c>
      <c r="G48" s="158"/>
      <c r="H48" s="158"/>
      <c r="I48" s="159"/>
      <c r="J48" s="194">
        <f>METRÉ!F18</f>
        <v>0</v>
      </c>
      <c r="K48" s="33"/>
      <c r="L48" s="34"/>
      <c r="M48" s="160"/>
      <c r="N48" s="161"/>
      <c r="O48" s="207"/>
      <c r="Q48" s="32"/>
      <c r="R48" s="163">
        <f>SMALL(N36:N48,1)</f>
        <v>0</v>
      </c>
      <c r="S48" s="207"/>
      <c r="T48" s="164" t="e">
        <f>(R48/J48)-1</f>
        <v>#DIV/0!</v>
      </c>
      <c r="U48" s="3"/>
    </row>
    <row r="49" spans="1:26" s="30" customFormat="1" ht="17.25" x14ac:dyDescent="0.2">
      <c r="A49" s="68"/>
      <c r="B49" s="69"/>
      <c r="C49" s="69"/>
      <c r="D49" s="69"/>
      <c r="E49" s="69"/>
      <c r="F49" s="145"/>
      <c r="G49" s="179"/>
      <c r="H49" s="71"/>
      <c r="I49" s="180"/>
      <c r="J49" s="181"/>
      <c r="K49" s="28"/>
      <c r="L49" s="29"/>
      <c r="M49" s="146" t="s">
        <v>117</v>
      </c>
      <c r="N49" s="197">
        <v>0</v>
      </c>
      <c r="O49" s="148"/>
      <c r="Q49" s="149"/>
      <c r="R49" s="27"/>
      <c r="S49" s="148"/>
      <c r="T49" s="150"/>
      <c r="U49" s="3"/>
    </row>
    <row r="50" spans="1:26" s="30" customFormat="1" ht="17.25" x14ac:dyDescent="0.2">
      <c r="A50" s="182">
        <v>4</v>
      </c>
      <c r="B50" s="183"/>
      <c r="C50" s="183"/>
      <c r="D50" s="183"/>
      <c r="E50" s="183"/>
      <c r="F50" s="184" t="s">
        <v>130</v>
      </c>
      <c r="G50" s="185"/>
      <c r="H50" s="83"/>
      <c r="I50" s="186"/>
      <c r="J50" s="187"/>
      <c r="K50" s="28"/>
      <c r="L50" s="29"/>
      <c r="M50" s="152"/>
      <c r="N50" s="147"/>
      <c r="O50" s="153"/>
      <c r="Q50" s="203" t="s">
        <v>119</v>
      </c>
      <c r="R50" s="31"/>
      <c r="S50" s="153"/>
      <c r="T50" s="150"/>
      <c r="U50" s="3"/>
    </row>
    <row r="51" spans="1:26" s="30" customFormat="1" ht="17.25" hidden="1" outlineLevel="1" x14ac:dyDescent="0.2">
      <c r="A51" s="74">
        <v>4</v>
      </c>
      <c r="B51" s="75">
        <v>1</v>
      </c>
      <c r="C51" s="75"/>
      <c r="D51" s="75"/>
      <c r="E51" s="75"/>
      <c r="F51" s="188" t="s">
        <v>131</v>
      </c>
      <c r="G51" s="189"/>
      <c r="H51" s="208"/>
      <c r="I51" s="190"/>
      <c r="J51" s="191"/>
      <c r="K51" s="28"/>
      <c r="L51" s="29"/>
      <c r="M51" s="152"/>
      <c r="N51" s="147"/>
      <c r="O51" s="153"/>
      <c r="Q51" s="154"/>
      <c r="R51" s="31"/>
      <c r="S51" s="153"/>
      <c r="T51" s="150"/>
      <c r="U51" s="3"/>
    </row>
    <row r="52" spans="1:26" s="30" customFormat="1" ht="17.25" hidden="1" outlineLevel="1" x14ac:dyDescent="0.2">
      <c r="A52" s="74">
        <v>4</v>
      </c>
      <c r="B52" s="75">
        <v>2</v>
      </c>
      <c r="C52" s="75"/>
      <c r="D52" s="75"/>
      <c r="E52" s="75"/>
      <c r="F52" s="188" t="s">
        <v>132</v>
      </c>
      <c r="G52" s="189"/>
      <c r="H52" s="208"/>
      <c r="I52" s="190"/>
      <c r="J52" s="191"/>
      <c r="K52" s="28"/>
      <c r="L52" s="29"/>
      <c r="M52" s="152">
        <v>347.1</v>
      </c>
      <c r="N52" s="147">
        <f>$H52*$M52</f>
        <v>0</v>
      </c>
      <c r="O52" s="153"/>
      <c r="Q52" s="203">
        <v>347.1</v>
      </c>
      <c r="R52" s="31">
        <f>$H52*$M52</f>
        <v>0</v>
      </c>
      <c r="S52" s="153"/>
      <c r="T52" s="150"/>
      <c r="U52" s="3"/>
    </row>
    <row r="53" spans="1:26" s="30" customFormat="1" ht="17.25" hidden="1" outlineLevel="1" x14ac:dyDescent="0.2">
      <c r="A53" s="74">
        <v>4</v>
      </c>
      <c r="B53" s="75">
        <v>3</v>
      </c>
      <c r="C53" s="75"/>
      <c r="D53" s="75"/>
      <c r="E53" s="75"/>
      <c r="F53" s="188" t="s">
        <v>133</v>
      </c>
      <c r="G53" s="189"/>
      <c r="H53" s="77"/>
      <c r="I53" s="190"/>
      <c r="J53" s="191"/>
      <c r="K53" s="28"/>
      <c r="L53" s="29"/>
      <c r="M53" s="152"/>
      <c r="N53" s="147">
        <f>$H53*$M53</f>
        <v>0</v>
      </c>
      <c r="O53" s="153"/>
      <c r="Q53" s="154"/>
      <c r="R53" s="31">
        <f>$H53*$M53</f>
        <v>0</v>
      </c>
      <c r="S53" s="153"/>
      <c r="T53" s="150"/>
      <c r="U53" s="3"/>
    </row>
    <row r="54" spans="1:26" s="30" customFormat="1" ht="34.5" hidden="1" outlineLevel="1" x14ac:dyDescent="0.2">
      <c r="A54" s="74">
        <v>4</v>
      </c>
      <c r="B54" s="75">
        <v>4</v>
      </c>
      <c r="C54" s="75"/>
      <c r="D54" s="75"/>
      <c r="E54" s="75"/>
      <c r="F54" s="188" t="s">
        <v>134</v>
      </c>
      <c r="G54" s="189"/>
      <c r="H54" s="77"/>
      <c r="I54" s="190"/>
      <c r="J54" s="191"/>
      <c r="K54" s="28"/>
      <c r="L54" s="29"/>
      <c r="M54" s="152">
        <v>31.5</v>
      </c>
      <c r="N54" s="147">
        <f>$H54*$M54</f>
        <v>0</v>
      </c>
      <c r="O54" s="153"/>
      <c r="Q54" s="154">
        <v>31.5</v>
      </c>
      <c r="R54" s="31">
        <f>$H54*$M54</f>
        <v>0</v>
      </c>
      <c r="S54" s="153"/>
      <c r="T54" s="150"/>
      <c r="U54" s="3"/>
    </row>
    <row r="55" spans="1:26" s="30" customFormat="1" ht="17.25" hidden="1" outlineLevel="1" x14ac:dyDescent="0.2">
      <c r="A55" s="80">
        <v>4</v>
      </c>
      <c r="B55" s="81">
        <v>5</v>
      </c>
      <c r="C55" s="81"/>
      <c r="D55" s="81"/>
      <c r="E55" s="81"/>
      <c r="F55" s="193" t="s">
        <v>135</v>
      </c>
      <c r="G55" s="185"/>
      <c r="H55" s="83"/>
      <c r="I55" s="186"/>
      <c r="J55" s="187"/>
      <c r="K55" s="28"/>
      <c r="L55" s="29"/>
      <c r="M55" s="152"/>
      <c r="N55" s="147">
        <f>$H55*$M55</f>
        <v>0</v>
      </c>
      <c r="O55" s="153"/>
      <c r="Q55" s="154"/>
      <c r="R55" s="31">
        <f>$H55*$M55</f>
        <v>0</v>
      </c>
      <c r="S55" s="153"/>
      <c r="T55" s="150"/>
      <c r="U55" s="3"/>
    </row>
    <row r="56" spans="1:26" s="35" customFormat="1" ht="17.25" collapsed="1" x14ac:dyDescent="0.3">
      <c r="A56" s="155"/>
      <c r="B56" s="156"/>
      <c r="C56" s="156"/>
      <c r="D56" s="156"/>
      <c r="E56" s="156"/>
      <c r="F56" s="157" t="s">
        <v>47</v>
      </c>
      <c r="G56" s="158"/>
      <c r="H56" s="158"/>
      <c r="I56" s="159"/>
      <c r="J56" s="194">
        <f>METRÉ!F19</f>
        <v>1000</v>
      </c>
      <c r="K56" s="33"/>
      <c r="L56" s="34"/>
      <c r="M56" s="160"/>
      <c r="N56" s="161"/>
      <c r="O56" s="207"/>
      <c r="Q56" s="32"/>
      <c r="R56" s="163">
        <f>SMALL(N49:N56,1)</f>
        <v>0</v>
      </c>
      <c r="S56" s="207"/>
      <c r="T56" s="164">
        <f>(R56/J56)-1</f>
        <v>-1</v>
      </c>
      <c r="U56" s="3"/>
    </row>
    <row r="57" spans="1:26" s="30" customFormat="1" ht="17.25" x14ac:dyDescent="0.2">
      <c r="A57" s="68"/>
      <c r="B57" s="69"/>
      <c r="C57" s="69"/>
      <c r="D57" s="69"/>
      <c r="E57" s="69"/>
      <c r="F57" s="145"/>
      <c r="G57" s="179"/>
      <c r="H57" s="71"/>
      <c r="I57" s="180"/>
      <c r="J57" s="181"/>
      <c r="K57" s="28"/>
      <c r="L57" s="29"/>
      <c r="M57" s="146" t="s">
        <v>136</v>
      </c>
      <c r="N57" s="197">
        <v>0</v>
      </c>
      <c r="O57" s="148"/>
      <c r="Q57" s="149"/>
      <c r="R57" s="27">
        <f t="shared" ref="R57" si="2">$H57*Q57</f>
        <v>0</v>
      </c>
      <c r="S57" s="148"/>
      <c r="T57" s="150"/>
      <c r="U57" s="3"/>
    </row>
    <row r="58" spans="1:26" s="30" customFormat="1" ht="30" x14ac:dyDescent="0.2">
      <c r="A58" s="182">
        <v>5</v>
      </c>
      <c r="B58" s="183"/>
      <c r="C58" s="183"/>
      <c r="D58" s="183"/>
      <c r="E58" s="183"/>
      <c r="F58" s="184" t="s">
        <v>137</v>
      </c>
      <c r="G58" s="185"/>
      <c r="H58" s="83"/>
      <c r="I58" s="186"/>
      <c r="J58" s="187"/>
      <c r="K58" s="28"/>
      <c r="L58" s="29"/>
      <c r="M58" s="152"/>
      <c r="N58" s="147"/>
      <c r="O58" s="153"/>
      <c r="Q58" s="154"/>
      <c r="R58" s="31"/>
      <c r="S58" s="153"/>
      <c r="T58" s="150"/>
      <c r="U58" s="3"/>
    </row>
    <row r="59" spans="1:26" s="30" customFormat="1" ht="69" hidden="1" outlineLevel="1" x14ac:dyDescent="0.2">
      <c r="A59" s="209">
        <v>5</v>
      </c>
      <c r="B59" s="210">
        <v>1</v>
      </c>
      <c r="C59" s="75"/>
      <c r="D59" s="75"/>
      <c r="E59" s="75"/>
      <c r="F59" s="188" t="s">
        <v>138</v>
      </c>
      <c r="G59" s="189"/>
      <c r="H59" s="77"/>
      <c r="I59" s="190"/>
      <c r="J59" s="191"/>
      <c r="K59" s="28"/>
      <c r="L59" s="29"/>
      <c r="M59" s="152"/>
      <c r="N59" s="147"/>
      <c r="O59" s="153"/>
      <c r="Q59" s="154"/>
      <c r="R59" s="31"/>
      <c r="S59" s="153"/>
      <c r="T59" s="150"/>
      <c r="U59" s="3"/>
    </row>
    <row r="60" spans="1:26" s="30" customFormat="1" ht="17.25" hidden="1" outlineLevel="1" x14ac:dyDescent="0.2">
      <c r="A60" s="209">
        <v>5</v>
      </c>
      <c r="B60" s="210">
        <v>2</v>
      </c>
      <c r="C60" s="75"/>
      <c r="D60" s="75"/>
      <c r="E60" s="75"/>
      <c r="F60" s="188" t="s">
        <v>139</v>
      </c>
      <c r="G60" s="189"/>
      <c r="H60" s="77"/>
      <c r="I60" s="190"/>
      <c r="J60" s="191"/>
      <c r="K60" s="28"/>
      <c r="L60" s="29"/>
      <c r="M60" s="152"/>
      <c r="N60" s="147"/>
      <c r="O60" s="153"/>
      <c r="Q60" s="154"/>
      <c r="R60" s="31"/>
      <c r="S60" s="153"/>
      <c r="T60" s="150"/>
      <c r="U60" s="3"/>
    </row>
    <row r="61" spans="1:26" s="30" customFormat="1" ht="17.25" hidden="1" outlineLevel="1" x14ac:dyDescent="0.2">
      <c r="A61" s="209">
        <v>5</v>
      </c>
      <c r="B61" s="210">
        <v>3</v>
      </c>
      <c r="C61" s="75"/>
      <c r="D61" s="75"/>
      <c r="E61" s="75"/>
      <c r="F61" s="188" t="s">
        <v>140</v>
      </c>
      <c r="G61" s="189"/>
      <c r="H61" s="77"/>
      <c r="I61" s="190"/>
      <c r="J61" s="191"/>
      <c r="K61" s="28"/>
      <c r="L61" s="29"/>
      <c r="M61" s="152"/>
      <c r="N61" s="147"/>
      <c r="O61" s="153"/>
      <c r="Q61" s="154"/>
      <c r="R61" s="31"/>
      <c r="S61" s="153"/>
      <c r="T61" s="150"/>
      <c r="U61" s="3"/>
    </row>
    <row r="62" spans="1:26" s="30" customFormat="1" ht="34.5" hidden="1" outlineLevel="1" x14ac:dyDescent="0.2">
      <c r="A62" s="209">
        <v>5</v>
      </c>
      <c r="B62" s="210">
        <v>4</v>
      </c>
      <c r="C62" s="75"/>
      <c r="D62" s="75"/>
      <c r="E62" s="75"/>
      <c r="F62" s="188" t="s">
        <v>141</v>
      </c>
      <c r="G62" s="189"/>
      <c r="H62" s="77"/>
      <c r="I62" s="190"/>
      <c r="J62" s="191"/>
      <c r="K62" s="28"/>
      <c r="L62" s="29"/>
      <c r="M62" s="152"/>
      <c r="N62" s="147"/>
      <c r="O62" s="153"/>
      <c r="Q62" s="154"/>
      <c r="R62" s="31"/>
      <c r="S62" s="153"/>
      <c r="T62" s="150"/>
      <c r="U62" s="3"/>
    </row>
    <row r="63" spans="1:26" s="30" customFormat="1" ht="17.25" hidden="1" outlineLevel="1" x14ac:dyDescent="0.2">
      <c r="A63" s="211">
        <v>5</v>
      </c>
      <c r="B63" s="212">
        <v>5</v>
      </c>
      <c r="C63" s="81"/>
      <c r="D63" s="81"/>
      <c r="E63" s="81"/>
      <c r="F63" s="193" t="s">
        <v>142</v>
      </c>
      <c r="G63" s="185"/>
      <c r="H63" s="83"/>
      <c r="I63" s="186"/>
      <c r="J63" s="187"/>
      <c r="K63" s="28"/>
      <c r="L63" s="29"/>
      <c r="M63" s="152"/>
      <c r="N63" s="147"/>
      <c r="O63" s="153"/>
      <c r="Q63" s="154"/>
      <c r="R63" s="31"/>
      <c r="S63" s="153"/>
      <c r="T63" s="150"/>
      <c r="U63" s="3"/>
    </row>
    <row r="64" spans="1:26" s="35" customFormat="1" ht="17.25" collapsed="1" x14ac:dyDescent="0.3">
      <c r="A64" s="155"/>
      <c r="B64" s="156"/>
      <c r="C64" s="156"/>
      <c r="D64" s="156"/>
      <c r="E64" s="156"/>
      <c r="F64" s="157" t="s">
        <v>48</v>
      </c>
      <c r="G64" s="158"/>
      <c r="H64" s="158"/>
      <c r="I64" s="159"/>
      <c r="J64" s="194">
        <f>METRÉ!F20+METRÉ!F21</f>
        <v>0</v>
      </c>
      <c r="K64" s="33"/>
      <c r="L64" s="34"/>
      <c r="M64" s="160"/>
      <c r="N64" s="161"/>
      <c r="O64" s="207"/>
      <c r="Q64" s="32"/>
      <c r="R64" s="163">
        <f>SMALL(N57:N64,1)</f>
        <v>0</v>
      </c>
      <c r="S64" s="207"/>
      <c r="T64" s="164" t="e">
        <f>(R64/J64)-1</f>
        <v>#DIV/0!</v>
      </c>
      <c r="U64" s="3"/>
      <c r="V64" s="30"/>
      <c r="W64" s="30"/>
      <c r="X64" s="30"/>
      <c r="Y64" s="30"/>
      <c r="Z64" s="30"/>
    </row>
    <row r="65" spans="1:26" s="30" customFormat="1" ht="17.25" x14ac:dyDescent="0.2">
      <c r="A65" s="68"/>
      <c r="B65" s="69"/>
      <c r="C65" s="69"/>
      <c r="D65" s="69"/>
      <c r="E65" s="69"/>
      <c r="F65" s="145"/>
      <c r="G65" s="179"/>
      <c r="H65" s="213"/>
      <c r="I65" s="180"/>
      <c r="J65" s="181"/>
      <c r="K65" s="28"/>
      <c r="L65" s="29"/>
      <c r="M65" s="146" t="s">
        <v>143</v>
      </c>
      <c r="N65" s="197">
        <v>11410</v>
      </c>
      <c r="O65" s="148"/>
      <c r="Q65" s="149"/>
      <c r="R65" s="27"/>
      <c r="S65" s="148"/>
      <c r="T65" s="150"/>
      <c r="U65" s="3"/>
    </row>
    <row r="66" spans="1:26" s="30" customFormat="1" ht="17.25" x14ac:dyDescent="0.2">
      <c r="A66" s="182">
        <v>6</v>
      </c>
      <c r="B66" s="183"/>
      <c r="C66" s="183"/>
      <c r="D66" s="183"/>
      <c r="E66" s="183"/>
      <c r="F66" s="184" t="s">
        <v>144</v>
      </c>
      <c r="G66" s="214"/>
      <c r="H66" s="215"/>
      <c r="I66" s="186"/>
      <c r="J66" s="187"/>
      <c r="K66" s="28"/>
      <c r="L66" s="29"/>
      <c r="M66" s="152" t="s">
        <v>145</v>
      </c>
      <c r="N66" s="147">
        <v>11424</v>
      </c>
      <c r="O66" s="153"/>
      <c r="Q66" s="203" t="s">
        <v>145</v>
      </c>
      <c r="R66" s="31"/>
      <c r="S66" s="153"/>
      <c r="T66" s="150"/>
      <c r="U66" s="3"/>
    </row>
    <row r="67" spans="1:26" s="30" customFormat="1" ht="155.25" hidden="1" outlineLevel="1" x14ac:dyDescent="0.2">
      <c r="A67" s="211">
        <v>6</v>
      </c>
      <c r="B67" s="212">
        <v>1</v>
      </c>
      <c r="C67" s="81"/>
      <c r="D67" s="81"/>
      <c r="E67" s="81"/>
      <c r="F67" s="193" t="s">
        <v>146</v>
      </c>
      <c r="G67" s="185"/>
      <c r="H67" s="216"/>
      <c r="I67" s="186"/>
      <c r="J67" s="187"/>
      <c r="K67" s="28"/>
      <c r="L67" s="29"/>
      <c r="M67" s="152"/>
      <c r="N67" s="147"/>
      <c r="O67" s="153"/>
      <c r="Q67" s="154"/>
      <c r="R67" s="31"/>
      <c r="S67" s="153"/>
      <c r="T67" s="150"/>
      <c r="U67" s="3"/>
    </row>
    <row r="68" spans="1:26" s="35" customFormat="1" ht="17.25" collapsed="1" x14ac:dyDescent="0.3">
      <c r="A68" s="155"/>
      <c r="B68" s="156"/>
      <c r="C68" s="156"/>
      <c r="D68" s="156"/>
      <c r="E68" s="156"/>
      <c r="F68" s="157" t="s">
        <v>49</v>
      </c>
      <c r="G68" s="158"/>
      <c r="H68" s="158"/>
      <c r="I68" s="159"/>
      <c r="J68" s="194">
        <f>METRÉ!F17+METRÉ!F22</f>
        <v>0</v>
      </c>
      <c r="K68" s="33"/>
      <c r="L68" s="34"/>
      <c r="M68" s="160"/>
      <c r="N68" s="161"/>
      <c r="O68" s="207"/>
      <c r="Q68" s="32"/>
      <c r="R68" s="163">
        <f>SMALL(N65:N68,1)</f>
        <v>11410</v>
      </c>
      <c r="S68" s="207"/>
      <c r="T68" s="164" t="e">
        <f>(R68/J68)-1</f>
        <v>#DIV/0!</v>
      </c>
      <c r="U68" s="3"/>
      <c r="V68" s="30"/>
      <c r="W68" s="30"/>
      <c r="X68" s="30"/>
      <c r="Y68" s="30"/>
      <c r="Z68" s="30"/>
    </row>
    <row r="69" spans="1:26" s="30" customFormat="1" ht="17.25" x14ac:dyDescent="0.2">
      <c r="A69" s="68"/>
      <c r="B69" s="69"/>
      <c r="C69" s="69"/>
      <c r="D69" s="69"/>
      <c r="E69" s="69"/>
      <c r="F69" s="145"/>
      <c r="G69" s="195"/>
      <c r="H69" s="179"/>
      <c r="I69" s="196"/>
      <c r="J69" s="181"/>
      <c r="K69" s="28"/>
      <c r="L69" s="29"/>
      <c r="M69" s="146" t="s">
        <v>147</v>
      </c>
      <c r="N69" s="217">
        <v>0</v>
      </c>
      <c r="O69" s="218"/>
      <c r="Q69" s="219"/>
      <c r="R69" s="198"/>
      <c r="S69" s="218"/>
      <c r="T69" s="150"/>
      <c r="U69" s="3"/>
    </row>
    <row r="70" spans="1:26" s="30" customFormat="1" ht="17.25" x14ac:dyDescent="0.2">
      <c r="A70" s="182">
        <v>7</v>
      </c>
      <c r="B70" s="183"/>
      <c r="C70" s="183"/>
      <c r="D70" s="183"/>
      <c r="E70" s="183"/>
      <c r="F70" s="184" t="s">
        <v>148</v>
      </c>
      <c r="G70" s="220"/>
      <c r="H70" s="221"/>
      <c r="I70" s="200"/>
      <c r="J70" s="187"/>
      <c r="K70" s="28"/>
      <c r="L70" s="29"/>
      <c r="M70" s="152"/>
      <c r="N70" s="217"/>
      <c r="O70" s="153"/>
      <c r="Q70" s="154"/>
      <c r="R70" s="31"/>
      <c r="S70" s="153"/>
      <c r="T70" s="150"/>
      <c r="U70" s="3"/>
    </row>
    <row r="71" spans="1:26" s="30" customFormat="1" ht="17.25" hidden="1" outlineLevel="1" x14ac:dyDescent="0.2">
      <c r="A71" s="74">
        <v>7</v>
      </c>
      <c r="B71" s="75">
        <v>1</v>
      </c>
      <c r="C71" s="75"/>
      <c r="D71" s="75"/>
      <c r="E71" s="75"/>
      <c r="F71" s="188" t="s">
        <v>149</v>
      </c>
      <c r="G71" s="201"/>
      <c r="H71" s="189"/>
      <c r="I71" s="202"/>
      <c r="J71" s="191"/>
      <c r="K71" s="28"/>
      <c r="L71" s="29"/>
      <c r="M71" s="152"/>
      <c r="N71" s="147"/>
      <c r="O71" s="153"/>
      <c r="Q71" s="154"/>
      <c r="R71" s="31"/>
      <c r="S71" s="153"/>
      <c r="T71" s="150"/>
      <c r="U71" s="3"/>
    </row>
    <row r="72" spans="1:26" s="30" customFormat="1" ht="17.25" hidden="1" outlineLevel="1" x14ac:dyDescent="0.2">
      <c r="A72" s="74">
        <v>7</v>
      </c>
      <c r="B72" s="75">
        <v>2</v>
      </c>
      <c r="C72" s="75"/>
      <c r="D72" s="75"/>
      <c r="E72" s="75"/>
      <c r="F72" s="188" t="s">
        <v>150</v>
      </c>
      <c r="G72" s="201"/>
      <c r="H72" s="222"/>
      <c r="I72" s="202"/>
      <c r="J72" s="191"/>
      <c r="K72" s="28"/>
      <c r="L72" s="29"/>
      <c r="M72" s="152"/>
      <c r="N72" s="147"/>
      <c r="O72" s="153"/>
      <c r="Q72" s="154"/>
      <c r="R72" s="31"/>
      <c r="S72" s="153"/>
      <c r="T72" s="150"/>
      <c r="U72" s="3"/>
    </row>
    <row r="73" spans="1:26" s="30" customFormat="1" ht="17.25" hidden="1" outlineLevel="1" x14ac:dyDescent="0.2">
      <c r="A73" s="74">
        <v>7</v>
      </c>
      <c r="B73" s="75">
        <v>2</v>
      </c>
      <c r="C73" s="75"/>
      <c r="D73" s="75"/>
      <c r="E73" s="75"/>
      <c r="F73" s="188" t="s">
        <v>151</v>
      </c>
      <c r="G73" s="201"/>
      <c r="H73" s="189"/>
      <c r="I73" s="202"/>
      <c r="J73" s="191"/>
      <c r="K73" s="28"/>
      <c r="L73" s="29"/>
      <c r="M73" s="152"/>
      <c r="N73" s="147"/>
      <c r="O73" s="153"/>
      <c r="Q73" s="154"/>
      <c r="R73" s="31"/>
      <c r="S73" s="153"/>
      <c r="T73" s="150"/>
      <c r="U73" s="3"/>
    </row>
    <row r="74" spans="1:26" s="30" customFormat="1" ht="17.25" hidden="1" outlineLevel="1" x14ac:dyDescent="0.2">
      <c r="A74" s="74">
        <v>7</v>
      </c>
      <c r="B74" s="75">
        <v>2</v>
      </c>
      <c r="C74" s="75"/>
      <c r="D74" s="75"/>
      <c r="E74" s="75"/>
      <c r="F74" s="188" t="s">
        <v>152</v>
      </c>
      <c r="G74" s="201"/>
      <c r="H74" s="189"/>
      <c r="I74" s="202"/>
      <c r="J74" s="191"/>
      <c r="K74" s="28"/>
      <c r="L74" s="29"/>
      <c r="M74" s="152"/>
      <c r="N74" s="147"/>
      <c r="O74" s="153"/>
      <c r="Q74" s="154"/>
      <c r="R74" s="31"/>
      <c r="S74" s="153"/>
      <c r="T74" s="150"/>
      <c r="U74" s="3"/>
    </row>
    <row r="75" spans="1:26" s="30" customFormat="1" ht="17.25" hidden="1" outlineLevel="1" x14ac:dyDescent="0.2">
      <c r="A75" s="74">
        <v>7</v>
      </c>
      <c r="B75" s="75">
        <v>2</v>
      </c>
      <c r="C75" s="75"/>
      <c r="D75" s="75"/>
      <c r="E75" s="75"/>
      <c r="F75" s="188" t="s">
        <v>153</v>
      </c>
      <c r="G75" s="201"/>
      <c r="H75" s="189"/>
      <c r="I75" s="202"/>
      <c r="J75" s="191"/>
      <c r="K75" s="28"/>
      <c r="L75" s="29"/>
      <c r="M75" s="152"/>
      <c r="N75" s="147"/>
      <c r="O75" s="153"/>
      <c r="Q75" s="154"/>
      <c r="R75" s="31"/>
      <c r="S75" s="153"/>
      <c r="T75" s="150"/>
      <c r="U75" s="3"/>
    </row>
    <row r="76" spans="1:26" s="30" customFormat="1" ht="17.25" hidden="1" outlineLevel="1" x14ac:dyDescent="0.2">
      <c r="A76" s="74">
        <v>7</v>
      </c>
      <c r="B76" s="75">
        <v>3</v>
      </c>
      <c r="C76" s="75"/>
      <c r="D76" s="75"/>
      <c r="E76" s="75"/>
      <c r="F76" s="188" t="s">
        <v>154</v>
      </c>
      <c r="G76" s="201"/>
      <c r="H76" s="189"/>
      <c r="I76" s="202"/>
      <c r="J76" s="191"/>
      <c r="K76" s="28"/>
      <c r="L76" s="29"/>
      <c r="M76" s="152"/>
      <c r="N76" s="147"/>
      <c r="O76" s="153"/>
      <c r="Q76" s="154"/>
      <c r="R76" s="31"/>
      <c r="S76" s="153"/>
      <c r="T76" s="150"/>
      <c r="U76" s="3"/>
    </row>
    <row r="77" spans="1:26" s="30" customFormat="1" ht="17.25" hidden="1" outlineLevel="1" x14ac:dyDescent="0.2">
      <c r="A77" s="80">
        <v>7</v>
      </c>
      <c r="B77" s="81">
        <v>3</v>
      </c>
      <c r="C77" s="81"/>
      <c r="D77" s="81"/>
      <c r="E77" s="81"/>
      <c r="F77" s="193" t="s">
        <v>155</v>
      </c>
      <c r="G77" s="199"/>
      <c r="H77" s="223"/>
      <c r="I77" s="200"/>
      <c r="J77" s="187"/>
      <c r="K77" s="28"/>
      <c r="L77" s="29"/>
      <c r="M77" s="152"/>
      <c r="N77" s="147"/>
      <c r="O77" s="153"/>
      <c r="Q77" s="154"/>
      <c r="R77" s="31"/>
      <c r="S77" s="153"/>
      <c r="T77" s="150"/>
      <c r="U77" s="3"/>
    </row>
    <row r="78" spans="1:26" s="35" customFormat="1" ht="17.25" collapsed="1" x14ac:dyDescent="0.3">
      <c r="A78" s="155"/>
      <c r="B78" s="156"/>
      <c r="C78" s="156"/>
      <c r="D78" s="156"/>
      <c r="E78" s="156"/>
      <c r="F78" s="157" t="s">
        <v>50</v>
      </c>
      <c r="G78" s="158"/>
      <c r="H78" s="158"/>
      <c r="I78" s="159"/>
      <c r="J78" s="194">
        <f>METRÉ!F7</f>
        <v>0</v>
      </c>
      <c r="K78" s="33"/>
      <c r="L78" s="34"/>
      <c r="M78" s="224"/>
      <c r="N78" s="225"/>
      <c r="O78" s="226"/>
      <c r="Q78" s="227"/>
      <c r="R78" s="163">
        <f>SMALL(N69:N78,1)</f>
        <v>0</v>
      </c>
      <c r="S78" s="226"/>
      <c r="T78" s="164" t="e">
        <f>(R78/J78)-1</f>
        <v>#DIV/0!</v>
      </c>
      <c r="U78" s="3"/>
      <c r="V78" s="30"/>
      <c r="W78" s="30"/>
      <c r="X78" s="30"/>
      <c r="Y78" s="30"/>
      <c r="Z78" s="30"/>
    </row>
    <row r="79" spans="1:26" s="30" customFormat="1" ht="17.25" x14ac:dyDescent="0.2">
      <c r="A79" s="68"/>
      <c r="B79" s="69"/>
      <c r="C79" s="69"/>
      <c r="D79" s="69"/>
      <c r="E79" s="69"/>
      <c r="F79" s="165"/>
      <c r="G79" s="179"/>
      <c r="H79" s="195"/>
      <c r="I79" s="180"/>
      <c r="J79" s="181"/>
      <c r="K79" s="28"/>
      <c r="L79" s="29"/>
      <c r="M79" s="146" t="s">
        <v>99</v>
      </c>
      <c r="N79" s="197">
        <v>3610.2</v>
      </c>
      <c r="O79" s="148"/>
      <c r="Q79" s="149"/>
      <c r="R79" s="27"/>
      <c r="S79" s="148"/>
      <c r="T79" s="150"/>
      <c r="U79" s="3"/>
    </row>
    <row r="80" spans="1:26" s="30" customFormat="1" ht="17.25" x14ac:dyDescent="0.2">
      <c r="A80" s="182">
        <v>8</v>
      </c>
      <c r="B80" s="183"/>
      <c r="C80" s="183"/>
      <c r="D80" s="183"/>
      <c r="E80" s="183"/>
      <c r="F80" s="184" t="s">
        <v>156</v>
      </c>
      <c r="G80" s="214"/>
      <c r="H80" s="220"/>
      <c r="I80" s="186"/>
      <c r="J80" s="187"/>
      <c r="K80" s="28"/>
      <c r="L80" s="29"/>
      <c r="M80" s="152"/>
      <c r="N80" s="147"/>
      <c r="O80" s="153"/>
      <c r="Q80" s="154"/>
      <c r="R80" s="31"/>
      <c r="S80" s="153"/>
      <c r="T80" s="150"/>
      <c r="U80" s="3"/>
    </row>
    <row r="81" spans="1:26" s="30" customFormat="1" ht="34.5" hidden="1" outlineLevel="1" x14ac:dyDescent="0.2">
      <c r="A81" s="209">
        <v>8</v>
      </c>
      <c r="B81" s="210">
        <v>1</v>
      </c>
      <c r="C81" s="75"/>
      <c r="D81" s="75"/>
      <c r="E81" s="75"/>
      <c r="F81" s="188" t="s">
        <v>157</v>
      </c>
      <c r="G81" s="189" t="s">
        <v>97</v>
      </c>
      <c r="H81" s="201">
        <v>170</v>
      </c>
      <c r="I81" s="190"/>
      <c r="J81" s="191"/>
      <c r="K81" s="28"/>
      <c r="L81" s="29"/>
      <c r="M81" s="152"/>
      <c r="N81" s="147"/>
      <c r="O81" s="153"/>
      <c r="Q81" s="154"/>
      <c r="R81" s="31"/>
      <c r="S81" s="153"/>
      <c r="T81" s="150"/>
      <c r="U81" s="3"/>
    </row>
    <row r="82" spans="1:26" s="30" customFormat="1" ht="34.5" hidden="1" outlineLevel="1" x14ac:dyDescent="0.2">
      <c r="A82" s="209">
        <v>8</v>
      </c>
      <c r="B82" s="210">
        <v>2</v>
      </c>
      <c r="C82" s="75"/>
      <c r="D82" s="75"/>
      <c r="E82" s="75"/>
      <c r="F82" s="188" t="s">
        <v>158</v>
      </c>
      <c r="G82" s="189"/>
      <c r="H82" s="201"/>
      <c r="I82" s="190"/>
      <c r="J82" s="191"/>
      <c r="K82" s="28"/>
      <c r="L82" s="29"/>
      <c r="M82" s="152"/>
      <c r="N82" s="147"/>
      <c r="O82" s="153"/>
      <c r="Q82" s="154"/>
      <c r="R82" s="31"/>
      <c r="S82" s="153"/>
      <c r="T82" s="150"/>
      <c r="U82" s="3"/>
    </row>
    <row r="83" spans="1:26" s="30" customFormat="1" ht="34.5" hidden="1" outlineLevel="1" x14ac:dyDescent="0.2">
      <c r="A83" s="209">
        <v>8</v>
      </c>
      <c r="B83" s="210">
        <v>3</v>
      </c>
      <c r="C83" s="75"/>
      <c r="D83" s="75"/>
      <c r="E83" s="75"/>
      <c r="F83" s="188" t="s">
        <v>159</v>
      </c>
      <c r="G83" s="189"/>
      <c r="H83" s="201"/>
      <c r="I83" s="190"/>
      <c r="J83" s="191"/>
      <c r="K83" s="28"/>
      <c r="L83" s="29"/>
      <c r="M83" s="152"/>
      <c r="N83" s="147"/>
      <c r="O83" s="153"/>
      <c r="Q83" s="154"/>
      <c r="R83" s="31"/>
      <c r="S83" s="153"/>
      <c r="T83" s="150"/>
      <c r="U83" s="3"/>
    </row>
    <row r="84" spans="1:26" s="30" customFormat="1" ht="34.5" hidden="1" outlineLevel="1" x14ac:dyDescent="0.2">
      <c r="A84" s="211">
        <v>8</v>
      </c>
      <c r="B84" s="212">
        <v>4</v>
      </c>
      <c r="C84" s="81"/>
      <c r="D84" s="81"/>
      <c r="E84" s="81"/>
      <c r="F84" s="193" t="s">
        <v>160</v>
      </c>
      <c r="G84" s="185" t="s">
        <v>161</v>
      </c>
      <c r="H84" s="199">
        <v>4</v>
      </c>
      <c r="I84" s="186"/>
      <c r="J84" s="187"/>
      <c r="K84" s="28"/>
      <c r="L84" s="29"/>
      <c r="M84" s="152"/>
      <c r="N84" s="147"/>
      <c r="O84" s="153"/>
      <c r="Q84" s="154"/>
      <c r="R84" s="31"/>
      <c r="S84" s="153"/>
      <c r="T84" s="150"/>
      <c r="U84" s="3"/>
    </row>
    <row r="85" spans="1:26" s="35" customFormat="1" ht="15.95" customHeight="1" collapsed="1" x14ac:dyDescent="0.3">
      <c r="A85" s="155"/>
      <c r="B85" s="156"/>
      <c r="C85" s="156"/>
      <c r="D85" s="156"/>
      <c r="E85" s="156"/>
      <c r="F85" s="157" t="s">
        <v>51</v>
      </c>
      <c r="G85" s="158"/>
      <c r="H85" s="158"/>
      <c r="I85" s="159"/>
      <c r="J85" s="194">
        <f>METRÉ!F10+METRÉ!F11</f>
        <v>0</v>
      </c>
      <c r="K85" s="33"/>
      <c r="L85" s="34"/>
      <c r="M85" s="160"/>
      <c r="N85" s="161"/>
      <c r="O85" s="207"/>
      <c r="Q85" s="32"/>
      <c r="R85" s="163">
        <f>SMALL(N79:N85,1)</f>
        <v>3610.2</v>
      </c>
      <c r="S85" s="207"/>
      <c r="T85" s="164" t="e">
        <f>(R85/J85)-1</f>
        <v>#DIV/0!</v>
      </c>
      <c r="U85" s="3"/>
      <c r="V85" s="30"/>
      <c r="W85" s="30"/>
      <c r="X85" s="30"/>
      <c r="Y85" s="30"/>
      <c r="Z85" s="30"/>
    </row>
    <row r="86" spans="1:26" s="30" customFormat="1" ht="15.95" customHeight="1" x14ac:dyDescent="0.2">
      <c r="A86" s="68"/>
      <c r="B86" s="69"/>
      <c r="C86" s="69"/>
      <c r="D86" s="69"/>
      <c r="E86" s="69"/>
      <c r="F86" s="145"/>
      <c r="G86" s="179"/>
      <c r="H86" s="179"/>
      <c r="I86" s="196"/>
      <c r="J86" s="228"/>
      <c r="K86" s="28"/>
      <c r="L86" s="29"/>
      <c r="M86" s="146" t="s">
        <v>162</v>
      </c>
      <c r="N86" s="217">
        <v>0</v>
      </c>
      <c r="O86" s="218"/>
      <c r="Q86" s="219"/>
      <c r="R86" s="198"/>
      <c r="S86" s="218"/>
      <c r="T86" s="150"/>
      <c r="U86" s="3"/>
    </row>
    <row r="87" spans="1:26" s="30" customFormat="1" ht="17.25" x14ac:dyDescent="0.2">
      <c r="A87" s="182">
        <v>9</v>
      </c>
      <c r="B87" s="183"/>
      <c r="C87" s="183"/>
      <c r="D87" s="183"/>
      <c r="E87" s="183"/>
      <c r="F87" s="184" t="s">
        <v>163</v>
      </c>
      <c r="G87" s="185"/>
      <c r="H87" s="185"/>
      <c r="I87" s="200"/>
      <c r="J87" s="229"/>
      <c r="K87" s="28"/>
      <c r="L87" s="29"/>
      <c r="M87" s="152"/>
      <c r="N87" s="147"/>
      <c r="O87" s="153"/>
      <c r="Q87" s="154"/>
      <c r="R87" s="31"/>
      <c r="S87" s="153"/>
      <c r="T87" s="150"/>
      <c r="U87" s="3"/>
    </row>
    <row r="88" spans="1:26" s="30" customFormat="1" ht="51.75" hidden="1" outlineLevel="1" x14ac:dyDescent="0.2">
      <c r="A88" s="209">
        <v>9</v>
      </c>
      <c r="B88" s="210">
        <v>1</v>
      </c>
      <c r="C88" s="151"/>
      <c r="D88" s="151"/>
      <c r="E88" s="151"/>
      <c r="F88" s="188" t="s">
        <v>164</v>
      </c>
      <c r="G88" s="189"/>
      <c r="H88" s="189"/>
      <c r="I88" s="202"/>
      <c r="J88" s="230"/>
      <c r="K88" s="28"/>
      <c r="L88" s="29"/>
      <c r="M88" s="152"/>
      <c r="N88" s="147"/>
      <c r="O88" s="153"/>
      <c r="Q88" s="154"/>
      <c r="R88" s="31"/>
      <c r="S88" s="153"/>
      <c r="T88" s="150"/>
      <c r="U88" s="3"/>
    </row>
    <row r="89" spans="1:26" s="30" customFormat="1" ht="34.5" hidden="1" outlineLevel="1" x14ac:dyDescent="0.2">
      <c r="A89" s="211">
        <v>9</v>
      </c>
      <c r="B89" s="212">
        <v>2</v>
      </c>
      <c r="C89" s="183"/>
      <c r="D89" s="183"/>
      <c r="E89" s="183"/>
      <c r="F89" s="193" t="s">
        <v>165</v>
      </c>
      <c r="G89" s="185"/>
      <c r="H89" s="185"/>
      <c r="I89" s="200"/>
      <c r="J89" s="229"/>
      <c r="K89" s="28"/>
      <c r="L89" s="29"/>
      <c r="M89" s="152"/>
      <c r="N89" s="147"/>
      <c r="O89" s="153"/>
      <c r="Q89" s="154"/>
      <c r="R89" s="31"/>
      <c r="S89" s="153"/>
      <c r="T89" s="150"/>
      <c r="U89" s="3"/>
    </row>
    <row r="90" spans="1:26" s="35" customFormat="1" ht="17.25" collapsed="1" x14ac:dyDescent="0.3">
      <c r="A90" s="155"/>
      <c r="B90" s="156"/>
      <c r="C90" s="156"/>
      <c r="D90" s="156"/>
      <c r="E90" s="156"/>
      <c r="F90" s="157" t="s">
        <v>52</v>
      </c>
      <c r="G90" s="158"/>
      <c r="H90" s="158"/>
      <c r="I90" s="159"/>
      <c r="J90" s="194">
        <f>METRÉ!F14</f>
        <v>0</v>
      </c>
      <c r="K90" s="33"/>
      <c r="L90" s="34"/>
      <c r="M90" s="224"/>
      <c r="N90" s="161"/>
      <c r="O90" s="226"/>
      <c r="Q90" s="227"/>
      <c r="R90" s="163">
        <f>SMALL(N86:N90,1)</f>
        <v>0</v>
      </c>
      <c r="S90" s="226"/>
      <c r="T90" s="164" t="e">
        <f>(R90/J90)-1</f>
        <v>#DIV/0!</v>
      </c>
      <c r="U90" s="3"/>
      <c r="V90" s="30"/>
      <c r="W90" s="30"/>
      <c r="X90" s="30"/>
      <c r="Y90" s="30"/>
      <c r="Z90" s="30"/>
    </row>
    <row r="91" spans="1:26" s="30" customFormat="1" ht="17.25" x14ac:dyDescent="0.2">
      <c r="A91" s="68"/>
      <c r="B91" s="69"/>
      <c r="C91" s="69"/>
      <c r="D91" s="69"/>
      <c r="E91" s="69"/>
      <c r="F91" s="145"/>
      <c r="G91" s="179"/>
      <c r="H91" s="195"/>
      <c r="I91" s="180"/>
      <c r="J91" s="181"/>
      <c r="K91" s="28"/>
      <c r="L91" s="29"/>
      <c r="M91" s="146" t="s">
        <v>162</v>
      </c>
      <c r="N91" s="197">
        <v>0</v>
      </c>
      <c r="O91" s="148"/>
      <c r="Q91" s="149"/>
      <c r="R91" s="27"/>
      <c r="S91" s="148"/>
      <c r="T91" s="150"/>
      <c r="U91" s="3"/>
    </row>
    <row r="92" spans="1:26" s="30" customFormat="1" ht="30" x14ac:dyDescent="0.2">
      <c r="A92" s="182">
        <v>10</v>
      </c>
      <c r="B92" s="183"/>
      <c r="C92" s="183"/>
      <c r="D92" s="183"/>
      <c r="E92" s="183"/>
      <c r="F92" s="184" t="s">
        <v>166</v>
      </c>
      <c r="G92" s="185"/>
      <c r="H92" s="199"/>
      <c r="I92" s="186"/>
      <c r="J92" s="187"/>
      <c r="K92" s="28"/>
      <c r="L92" s="29"/>
      <c r="M92" s="152"/>
      <c r="N92" s="147"/>
      <c r="O92" s="153"/>
      <c r="Q92" s="154"/>
      <c r="R92" s="31"/>
      <c r="S92" s="153"/>
      <c r="T92" s="150"/>
      <c r="U92" s="3"/>
    </row>
    <row r="93" spans="1:26" s="30" customFormat="1" ht="34.5" hidden="1" outlineLevel="1" x14ac:dyDescent="0.2">
      <c r="A93" s="209">
        <v>10</v>
      </c>
      <c r="B93" s="210">
        <v>1</v>
      </c>
      <c r="C93" s="151"/>
      <c r="D93" s="151"/>
      <c r="E93" s="151"/>
      <c r="F93" s="188" t="s">
        <v>167</v>
      </c>
      <c r="G93" s="189"/>
      <c r="H93" s="201"/>
      <c r="I93" s="190"/>
      <c r="J93" s="191"/>
      <c r="K93" s="28"/>
      <c r="L93" s="29"/>
      <c r="M93" s="152"/>
      <c r="N93" s="147"/>
      <c r="O93" s="153"/>
      <c r="Q93" s="154"/>
      <c r="R93" s="31"/>
      <c r="S93" s="153"/>
      <c r="T93" s="150"/>
      <c r="U93" s="3"/>
    </row>
    <row r="94" spans="1:26" s="30" customFormat="1" ht="17.25" hidden="1" outlineLevel="1" x14ac:dyDescent="0.2">
      <c r="A94" s="209">
        <v>10</v>
      </c>
      <c r="B94" s="210">
        <v>2</v>
      </c>
      <c r="C94" s="151"/>
      <c r="D94" s="151"/>
      <c r="E94" s="151"/>
      <c r="F94" s="188" t="s">
        <v>168</v>
      </c>
      <c r="G94" s="189"/>
      <c r="H94" s="201"/>
      <c r="I94" s="190"/>
      <c r="J94" s="191"/>
      <c r="K94" s="28"/>
      <c r="L94" s="29"/>
      <c r="M94" s="152"/>
      <c r="N94" s="147"/>
      <c r="O94" s="153"/>
      <c r="Q94" s="154"/>
      <c r="R94" s="31"/>
      <c r="S94" s="153"/>
      <c r="T94" s="150"/>
      <c r="U94" s="3"/>
    </row>
    <row r="95" spans="1:26" s="30" customFormat="1" ht="17.25" hidden="1" outlineLevel="1" x14ac:dyDescent="0.2">
      <c r="A95" s="209">
        <v>10</v>
      </c>
      <c r="B95" s="210">
        <v>3</v>
      </c>
      <c r="C95" s="151"/>
      <c r="D95" s="151"/>
      <c r="E95" s="151"/>
      <c r="F95" s="188" t="s">
        <v>169</v>
      </c>
      <c r="G95" s="189"/>
      <c r="H95" s="201"/>
      <c r="I95" s="190"/>
      <c r="J95" s="191"/>
      <c r="K95" s="28"/>
      <c r="L95" s="29"/>
      <c r="M95" s="152"/>
      <c r="N95" s="147"/>
      <c r="O95" s="153"/>
      <c r="Q95" s="154"/>
      <c r="R95" s="31"/>
      <c r="S95" s="153"/>
      <c r="T95" s="150"/>
      <c r="U95" s="3"/>
    </row>
    <row r="96" spans="1:26" s="30" customFormat="1" ht="69" hidden="1" outlineLevel="1" x14ac:dyDescent="0.2">
      <c r="A96" s="211">
        <v>10</v>
      </c>
      <c r="B96" s="212">
        <v>4</v>
      </c>
      <c r="C96" s="183"/>
      <c r="D96" s="183"/>
      <c r="E96" s="183"/>
      <c r="F96" s="193" t="s">
        <v>170</v>
      </c>
      <c r="G96" s="185"/>
      <c r="H96" s="199"/>
      <c r="I96" s="186"/>
      <c r="J96" s="187"/>
      <c r="K96" s="28"/>
      <c r="L96" s="29"/>
      <c r="M96" s="152"/>
      <c r="N96" s="147"/>
      <c r="O96" s="153"/>
      <c r="Q96" s="154"/>
      <c r="R96" s="31"/>
      <c r="S96" s="153"/>
      <c r="T96" s="150"/>
      <c r="U96" s="3"/>
    </row>
    <row r="97" spans="1:26" s="35" customFormat="1" ht="17.25" collapsed="1" x14ac:dyDescent="0.3">
      <c r="A97" s="155"/>
      <c r="B97" s="156"/>
      <c r="C97" s="156"/>
      <c r="D97" s="156"/>
      <c r="E97" s="156"/>
      <c r="F97" s="157" t="s">
        <v>53</v>
      </c>
      <c r="G97" s="158"/>
      <c r="H97" s="158"/>
      <c r="I97" s="159"/>
      <c r="J97" s="194">
        <f>METRÉ!F12+METRÉ!F13+METRÉ!F15+METRÉ!F16</f>
        <v>0</v>
      </c>
      <c r="K97" s="33"/>
      <c r="L97" s="34"/>
      <c r="M97" s="160"/>
      <c r="N97" s="161"/>
      <c r="O97" s="207"/>
      <c r="Q97" s="32"/>
      <c r="R97" s="163">
        <f>SMALL(N91:N97,1)</f>
        <v>0</v>
      </c>
      <c r="S97" s="207"/>
      <c r="T97" s="164" t="e">
        <f>(R97/J97)-1</f>
        <v>#DIV/0!</v>
      </c>
      <c r="U97" s="3"/>
      <c r="V97" s="30"/>
      <c r="W97" s="30"/>
      <c r="X97" s="30"/>
      <c r="Y97" s="30"/>
      <c r="Z97" s="30"/>
    </row>
    <row r="98" spans="1:26" s="30" customFormat="1" ht="17.25" x14ac:dyDescent="0.2">
      <c r="A98" s="68"/>
      <c r="B98" s="69"/>
      <c r="C98" s="69"/>
      <c r="D98" s="69"/>
      <c r="E98" s="69"/>
      <c r="F98" s="145"/>
      <c r="G98" s="179"/>
      <c r="H98" s="179"/>
      <c r="I98" s="180"/>
      <c r="J98" s="181"/>
      <c r="K98" s="28"/>
      <c r="L98" s="29"/>
      <c r="M98" s="146" t="s">
        <v>162</v>
      </c>
      <c r="N98" s="217">
        <v>0</v>
      </c>
      <c r="O98" s="218"/>
      <c r="Q98" s="219"/>
      <c r="R98" s="198"/>
      <c r="S98" s="218"/>
      <c r="T98" s="150"/>
      <c r="U98" s="3"/>
    </row>
    <row r="99" spans="1:26" s="30" customFormat="1" ht="28.5" x14ac:dyDescent="0.2">
      <c r="A99" s="182">
        <v>11</v>
      </c>
      <c r="B99" s="183"/>
      <c r="C99" s="183"/>
      <c r="D99" s="183"/>
      <c r="E99" s="183"/>
      <c r="F99" s="231" t="s">
        <v>171</v>
      </c>
      <c r="G99" s="185"/>
      <c r="H99" s="185"/>
      <c r="I99" s="186"/>
      <c r="J99" s="187"/>
      <c r="K99" s="28"/>
      <c r="L99" s="29"/>
      <c r="M99" s="152"/>
      <c r="N99" s="147"/>
      <c r="O99" s="153"/>
      <c r="Q99" s="154"/>
      <c r="R99" s="31"/>
      <c r="S99" s="153"/>
      <c r="T99" s="150"/>
      <c r="U99" s="3"/>
    </row>
    <row r="100" spans="1:26" s="35" customFormat="1" ht="17.25" x14ac:dyDescent="0.3">
      <c r="A100" s="155"/>
      <c r="B100" s="156"/>
      <c r="C100" s="156"/>
      <c r="D100" s="156"/>
      <c r="E100" s="156"/>
      <c r="F100" s="157" t="s">
        <v>54</v>
      </c>
      <c r="G100" s="158"/>
      <c r="H100" s="158"/>
      <c r="I100" s="159"/>
      <c r="J100" s="194">
        <v>0</v>
      </c>
      <c r="K100" s="33"/>
      <c r="L100" s="34"/>
      <c r="M100" s="224"/>
      <c r="N100" s="225"/>
      <c r="O100" s="226"/>
      <c r="Q100" s="227"/>
      <c r="R100" s="163">
        <f>SMALL(N98:N100,1)</f>
        <v>0</v>
      </c>
      <c r="S100" s="226"/>
      <c r="T100" s="164" t="e">
        <f>(R100/J100)-1</f>
        <v>#DIV/0!</v>
      </c>
      <c r="U100" s="3"/>
      <c r="V100" s="30"/>
      <c r="W100" s="30"/>
      <c r="X100" s="30"/>
      <c r="Y100" s="30"/>
      <c r="Z100" s="30"/>
    </row>
    <row r="101" spans="1:26" s="30" customFormat="1" ht="17.25" x14ac:dyDescent="0.2">
      <c r="A101" s="68"/>
      <c r="B101" s="69"/>
      <c r="C101" s="69"/>
      <c r="D101" s="69"/>
      <c r="E101" s="69"/>
      <c r="F101" s="145"/>
      <c r="G101" s="195"/>
      <c r="H101" s="179"/>
      <c r="I101" s="196"/>
      <c r="J101" s="181"/>
      <c r="K101" s="28"/>
      <c r="L101" s="29"/>
      <c r="M101" s="146"/>
      <c r="N101" s="197">
        <v>0</v>
      </c>
      <c r="O101" s="148"/>
      <c r="Q101" s="149"/>
      <c r="R101" s="27"/>
      <c r="S101" s="148"/>
      <c r="T101" s="150"/>
      <c r="U101" s="3"/>
    </row>
    <row r="102" spans="1:26" s="30" customFormat="1" ht="17.25" x14ac:dyDescent="0.2">
      <c r="A102" s="182">
        <v>12</v>
      </c>
      <c r="B102" s="183"/>
      <c r="C102" s="183"/>
      <c r="D102" s="183"/>
      <c r="E102" s="183"/>
      <c r="F102" s="184" t="s">
        <v>172</v>
      </c>
      <c r="G102" s="199"/>
      <c r="H102" s="185"/>
      <c r="I102" s="200"/>
      <c r="J102" s="187"/>
      <c r="K102" s="28"/>
      <c r="L102" s="29"/>
      <c r="M102" s="152"/>
      <c r="N102" s="147"/>
      <c r="O102" s="153"/>
      <c r="Q102" s="154"/>
      <c r="R102" s="31"/>
      <c r="S102" s="153"/>
      <c r="T102" s="150"/>
      <c r="U102" s="3"/>
    </row>
    <row r="103" spans="1:26" s="35" customFormat="1" ht="17.25" x14ac:dyDescent="0.3">
      <c r="A103" s="155"/>
      <c r="B103" s="156"/>
      <c r="C103" s="156"/>
      <c r="D103" s="156"/>
      <c r="E103" s="156"/>
      <c r="F103" s="157" t="s">
        <v>55</v>
      </c>
      <c r="G103" s="158"/>
      <c r="H103" s="158"/>
      <c r="I103" s="159"/>
      <c r="J103" s="194">
        <v>0</v>
      </c>
      <c r="K103" s="33"/>
      <c r="L103" s="34"/>
      <c r="M103" s="160"/>
      <c r="N103" s="161"/>
      <c r="O103" s="162"/>
      <c r="Q103" s="32"/>
      <c r="R103" s="163">
        <f>SMALL(N101:N103,1)</f>
        <v>0</v>
      </c>
      <c r="S103" s="162"/>
      <c r="T103" s="164" t="e">
        <f>(R103/J103)-1</f>
        <v>#DIV/0!</v>
      </c>
      <c r="U103" s="3"/>
    </row>
    <row r="104" spans="1:26" s="13" customFormat="1" ht="18" thickBot="1" x14ac:dyDescent="0.25">
      <c r="A104" s="36"/>
      <c r="B104" s="36"/>
      <c r="C104" s="36"/>
      <c r="D104" s="36"/>
      <c r="E104" s="36"/>
      <c r="F104" s="37"/>
      <c r="G104" s="38"/>
      <c r="H104" s="38"/>
      <c r="I104" s="39"/>
      <c r="J104" s="166"/>
      <c r="K104" s="39"/>
      <c r="L104" s="40"/>
      <c r="M104" s="40"/>
      <c r="N104" s="39"/>
      <c r="O104" s="39"/>
      <c r="P104" s="16"/>
      <c r="Q104" s="40"/>
      <c r="R104" s="39"/>
      <c r="S104" s="39"/>
      <c r="T104" s="39"/>
      <c r="U104" s="3"/>
      <c r="V104" s="16"/>
      <c r="W104" s="16"/>
      <c r="X104" s="16"/>
      <c r="Y104" s="16"/>
    </row>
    <row r="105" spans="1:26" s="6" customFormat="1" ht="18" thickBot="1" x14ac:dyDescent="0.25">
      <c r="A105" s="167" t="s">
        <v>57</v>
      </c>
      <c r="B105" s="41"/>
      <c r="C105" s="41"/>
      <c r="D105" s="41"/>
      <c r="E105" s="41"/>
      <c r="F105" s="42"/>
      <c r="G105" s="43"/>
      <c r="H105" s="43"/>
      <c r="I105" s="44"/>
      <c r="J105" s="45"/>
      <c r="K105" s="28"/>
      <c r="L105" s="29"/>
      <c r="M105" s="47"/>
      <c r="N105" s="47"/>
      <c r="O105" s="47"/>
      <c r="Q105" s="47"/>
      <c r="R105" s="47"/>
      <c r="S105" s="47"/>
      <c r="T105" s="47"/>
      <c r="U105" s="3"/>
    </row>
    <row r="106" spans="1:26" s="6" customFormat="1" ht="17.25" x14ac:dyDescent="0.2">
      <c r="A106" s="46"/>
      <c r="B106" s="46"/>
      <c r="C106" s="46"/>
      <c r="D106" s="46"/>
      <c r="E106" s="46"/>
      <c r="F106" s="47"/>
      <c r="G106" s="48"/>
      <c r="H106" s="48"/>
      <c r="I106" s="49"/>
      <c r="J106" s="168"/>
      <c r="K106" s="28"/>
      <c r="L106" s="29"/>
      <c r="M106" s="29"/>
      <c r="N106" s="29"/>
      <c r="O106" s="29"/>
      <c r="Q106" s="29"/>
      <c r="R106" s="29"/>
      <c r="S106" s="29"/>
      <c r="T106" s="29"/>
      <c r="U106" s="3"/>
    </row>
    <row r="107" spans="1:26" s="50" customFormat="1" ht="17.25" x14ac:dyDescent="0.2">
      <c r="A107" s="68"/>
      <c r="B107" s="69"/>
      <c r="C107" s="69"/>
      <c r="D107" s="69"/>
      <c r="E107" s="69"/>
      <c r="F107" s="70" t="str">
        <f>F16</f>
        <v>CURRAGE DEMOLITION</v>
      </c>
      <c r="G107" s="71"/>
      <c r="H107" s="71"/>
      <c r="I107" s="72" t="s">
        <v>58</v>
      </c>
      <c r="J107" s="73">
        <f>J24</f>
        <v>1100</v>
      </c>
      <c r="K107" s="39"/>
      <c r="L107" s="29"/>
      <c r="M107" s="72" t="s">
        <v>58</v>
      </c>
      <c r="N107" s="73">
        <f>N24</f>
        <v>0</v>
      </c>
      <c r="O107" s="232"/>
      <c r="P107" s="233"/>
      <c r="Q107" s="72" t="s">
        <v>58</v>
      </c>
      <c r="R107" s="73">
        <f>R24</f>
        <v>2535</v>
      </c>
      <c r="S107" s="232"/>
      <c r="T107" s="234"/>
      <c r="U107" s="3"/>
    </row>
    <row r="108" spans="1:26" s="50" customFormat="1" ht="17.25" x14ac:dyDescent="0.2">
      <c r="A108" s="74"/>
      <c r="B108" s="75"/>
      <c r="C108" s="75"/>
      <c r="D108" s="75"/>
      <c r="E108" s="75"/>
      <c r="F108" s="76" t="str">
        <f>F26</f>
        <v>PLATRERIE/ ISOLATION PHONIQUE/ FX PLAF.</v>
      </c>
      <c r="G108" s="77"/>
      <c r="H108" s="77"/>
      <c r="I108" s="78" t="s">
        <v>59</v>
      </c>
      <c r="J108" s="79">
        <f>J35</f>
        <v>0</v>
      </c>
      <c r="K108" s="39"/>
      <c r="L108" s="29"/>
      <c r="M108" s="78" t="s">
        <v>59</v>
      </c>
      <c r="N108" s="79">
        <f>N35</f>
        <v>0</v>
      </c>
      <c r="O108" s="232"/>
      <c r="P108" s="233"/>
      <c r="Q108" s="78" t="s">
        <v>59</v>
      </c>
      <c r="R108" s="79">
        <f>R35</f>
        <v>9460</v>
      </c>
      <c r="S108" s="232"/>
      <c r="T108" s="234"/>
      <c r="U108" s="3"/>
    </row>
    <row r="109" spans="1:26" s="50" customFormat="1" ht="17.25" x14ac:dyDescent="0.2">
      <c r="A109" s="74"/>
      <c r="B109" s="75"/>
      <c r="C109" s="75"/>
      <c r="D109" s="75"/>
      <c r="E109" s="75"/>
      <c r="F109" s="76" t="str">
        <f>F37</f>
        <v>ELECTRICITÉ</v>
      </c>
      <c r="G109" s="77"/>
      <c r="H109" s="77"/>
      <c r="I109" s="78" t="s">
        <v>60</v>
      </c>
      <c r="J109" s="79">
        <f>J48</f>
        <v>0</v>
      </c>
      <c r="K109" s="39"/>
      <c r="L109" s="29"/>
      <c r="M109" s="78" t="s">
        <v>60</v>
      </c>
      <c r="N109" s="79">
        <f>N48</f>
        <v>0</v>
      </c>
      <c r="O109" s="235"/>
      <c r="P109" s="233"/>
      <c r="Q109" s="78" t="s">
        <v>60</v>
      </c>
      <c r="R109" s="79">
        <f>R48</f>
        <v>0</v>
      </c>
      <c r="S109" s="235"/>
      <c r="T109" s="234"/>
      <c r="U109" s="3"/>
    </row>
    <row r="110" spans="1:26" s="50" customFormat="1" ht="17.25" x14ac:dyDescent="0.2">
      <c r="A110" s="74"/>
      <c r="B110" s="75"/>
      <c r="C110" s="75"/>
      <c r="D110" s="75"/>
      <c r="E110" s="75"/>
      <c r="F110" s="76" t="str">
        <f>F50</f>
        <v>INFORMATIQUE/ ECLAIRAGE</v>
      </c>
      <c r="G110" s="77"/>
      <c r="H110" s="77"/>
      <c r="I110" s="78" t="s">
        <v>61</v>
      </c>
      <c r="J110" s="79">
        <f>J56</f>
        <v>1000</v>
      </c>
      <c r="K110" s="39"/>
      <c r="L110" s="29"/>
      <c r="M110" s="78" t="s">
        <v>61</v>
      </c>
      <c r="N110" s="79">
        <f>N56</f>
        <v>0</v>
      </c>
      <c r="O110" s="232"/>
      <c r="P110" s="233"/>
      <c r="Q110" s="78" t="s">
        <v>61</v>
      </c>
      <c r="R110" s="79">
        <f>R56</f>
        <v>0</v>
      </c>
      <c r="S110" s="232"/>
      <c r="T110" s="234"/>
      <c r="U110" s="3"/>
    </row>
    <row r="111" spans="1:26" s="50" customFormat="1" ht="17.25" x14ac:dyDescent="0.2">
      <c r="A111" s="74"/>
      <c r="B111" s="75"/>
      <c r="C111" s="75"/>
      <c r="D111" s="75"/>
      <c r="E111" s="75"/>
      <c r="F111" s="76" t="str">
        <f>F58</f>
        <v>SANITAIRE/ CARRELAGE/LAVE MAIN CONSULT</v>
      </c>
      <c r="G111" s="77"/>
      <c r="H111" s="77"/>
      <c r="I111" s="78" t="s">
        <v>62</v>
      </c>
      <c r="J111" s="79">
        <f>J64</f>
        <v>0</v>
      </c>
      <c r="K111" s="39"/>
      <c r="L111" s="29"/>
      <c r="M111" s="78" t="s">
        <v>62</v>
      </c>
      <c r="N111" s="79">
        <f>N64</f>
        <v>0</v>
      </c>
      <c r="O111" s="232"/>
      <c r="P111" s="233"/>
      <c r="Q111" s="78" t="s">
        <v>62</v>
      </c>
      <c r="R111" s="79">
        <f>R64</f>
        <v>0</v>
      </c>
      <c r="S111" s="232"/>
      <c r="T111" s="234"/>
      <c r="U111" s="3"/>
    </row>
    <row r="112" spans="1:26" s="50" customFormat="1" ht="17.25" x14ac:dyDescent="0.2">
      <c r="A112" s="74"/>
      <c r="B112" s="75"/>
      <c r="C112" s="75"/>
      <c r="D112" s="75"/>
      <c r="E112" s="75"/>
      <c r="F112" s="76" t="str">
        <f>F66</f>
        <v>CLIMATISATION</v>
      </c>
      <c r="G112" s="77"/>
      <c r="H112" s="77"/>
      <c r="I112" s="78" t="s">
        <v>63</v>
      </c>
      <c r="J112" s="79">
        <f>J68</f>
        <v>0</v>
      </c>
      <c r="K112" s="39"/>
      <c r="L112" s="29"/>
      <c r="M112" s="78" t="s">
        <v>63</v>
      </c>
      <c r="N112" s="79">
        <f>N68</f>
        <v>0</v>
      </c>
      <c r="O112" s="232"/>
      <c r="P112" s="233"/>
      <c r="Q112" s="78" t="s">
        <v>63</v>
      </c>
      <c r="R112" s="79">
        <f>R68</f>
        <v>11410</v>
      </c>
      <c r="S112" s="232"/>
      <c r="T112" s="234"/>
      <c r="U112" s="3"/>
    </row>
    <row r="113" spans="1:21" s="50" customFormat="1" ht="17.25" x14ac:dyDescent="0.2">
      <c r="A113" s="74"/>
      <c r="B113" s="75"/>
      <c r="C113" s="75"/>
      <c r="D113" s="75"/>
      <c r="E113" s="75"/>
      <c r="F113" s="76" t="str">
        <f>F70</f>
        <v>REVETEMENTS DE SOLS</v>
      </c>
      <c r="G113" s="77"/>
      <c r="H113" s="77"/>
      <c r="I113" s="78" t="s">
        <v>64</v>
      </c>
      <c r="J113" s="79">
        <f>J78</f>
        <v>0</v>
      </c>
      <c r="K113" s="39"/>
      <c r="L113" s="29"/>
      <c r="M113" s="78" t="s">
        <v>64</v>
      </c>
      <c r="N113" s="79">
        <f>N78</f>
        <v>0</v>
      </c>
      <c r="O113" s="232"/>
      <c r="P113" s="233"/>
      <c r="Q113" s="78" t="s">
        <v>64</v>
      </c>
      <c r="R113" s="79">
        <f>R78</f>
        <v>0</v>
      </c>
      <c r="S113" s="232"/>
      <c r="T113" s="234"/>
      <c r="U113" s="3"/>
    </row>
    <row r="114" spans="1:21" s="50" customFormat="1" ht="17.25" x14ac:dyDescent="0.2">
      <c r="A114" s="74"/>
      <c r="B114" s="75"/>
      <c r="C114" s="75"/>
      <c r="D114" s="75"/>
      <c r="E114" s="75"/>
      <c r="F114" s="76" t="str">
        <f>F80</f>
        <v>PEINTURE</v>
      </c>
      <c r="G114" s="77"/>
      <c r="H114" s="77"/>
      <c r="I114" s="78" t="s">
        <v>65</v>
      </c>
      <c r="J114" s="79">
        <f>J85</f>
        <v>0</v>
      </c>
      <c r="K114" s="39"/>
      <c r="L114" s="29"/>
      <c r="M114" s="78" t="s">
        <v>65</v>
      </c>
      <c r="N114" s="79">
        <f>N85</f>
        <v>0</v>
      </c>
      <c r="O114" s="232"/>
      <c r="P114" s="233"/>
      <c r="Q114" s="78" t="s">
        <v>65</v>
      </c>
      <c r="R114" s="79">
        <f>R85</f>
        <v>3610.2</v>
      </c>
      <c r="S114" s="232"/>
      <c r="T114" s="234"/>
      <c r="U114" s="3"/>
    </row>
    <row r="115" spans="1:21" s="50" customFormat="1" ht="17.25" x14ac:dyDescent="0.2">
      <c r="A115" s="74"/>
      <c r="B115" s="75"/>
      <c r="C115" s="75"/>
      <c r="D115" s="75"/>
      <c r="E115" s="75"/>
      <c r="F115" s="76" t="str">
        <f>F87</f>
        <v>PORTES ET PAROIES VITRÉES</v>
      </c>
      <c r="G115" s="77"/>
      <c r="H115" s="77"/>
      <c r="I115" s="78" t="s">
        <v>66</v>
      </c>
      <c r="J115" s="79">
        <f>J90</f>
        <v>0</v>
      </c>
      <c r="K115" s="39"/>
      <c r="L115" s="29"/>
      <c r="M115" s="78" t="s">
        <v>66</v>
      </c>
      <c r="N115" s="79">
        <f>N90</f>
        <v>0</v>
      </c>
      <c r="O115" s="236"/>
      <c r="P115" s="233"/>
      <c r="Q115" s="78" t="s">
        <v>66</v>
      </c>
      <c r="R115" s="79">
        <f>R90</f>
        <v>0</v>
      </c>
      <c r="S115" s="236"/>
      <c r="T115" s="234"/>
      <c r="U115" s="3"/>
    </row>
    <row r="116" spans="1:21" s="50" customFormat="1" ht="17.25" x14ac:dyDescent="0.2">
      <c r="A116" s="74"/>
      <c r="B116" s="75"/>
      <c r="C116" s="75"/>
      <c r="D116" s="75"/>
      <c r="E116" s="75"/>
      <c r="F116" s="76" t="str">
        <f>F92</f>
        <v>MENUISERIE INTERIEURE/ comptoir/claustra/portes</v>
      </c>
      <c r="G116" s="77"/>
      <c r="H116" s="77"/>
      <c r="I116" s="78" t="s">
        <v>67</v>
      </c>
      <c r="J116" s="79">
        <f>J97</f>
        <v>0</v>
      </c>
      <c r="K116" s="39"/>
      <c r="L116" s="29"/>
      <c r="M116" s="78" t="s">
        <v>67</v>
      </c>
      <c r="N116" s="79">
        <f>N97</f>
        <v>0</v>
      </c>
      <c r="O116" s="236"/>
      <c r="P116" s="233"/>
      <c r="Q116" s="78" t="s">
        <v>67</v>
      </c>
      <c r="R116" s="79">
        <f>R97</f>
        <v>0</v>
      </c>
      <c r="S116" s="236"/>
      <c r="T116" s="234"/>
      <c r="U116" s="3"/>
    </row>
    <row r="117" spans="1:21" s="50" customFormat="1" ht="17.25" x14ac:dyDescent="0.2">
      <c r="A117" s="74"/>
      <c r="B117" s="75"/>
      <c r="C117" s="75"/>
      <c r="D117" s="75"/>
      <c r="E117" s="75"/>
      <c r="F117" s="76" t="str">
        <f>F99</f>
        <v>AGENCEMENT SALLE DE CONSULT. HORS BUREAUX</v>
      </c>
      <c r="G117" s="77"/>
      <c r="H117" s="77"/>
      <c r="I117" s="78" t="s">
        <v>68</v>
      </c>
      <c r="J117" s="79">
        <f>J100</f>
        <v>0</v>
      </c>
      <c r="K117" s="39"/>
      <c r="L117" s="29"/>
      <c r="M117" s="78" t="s">
        <v>68</v>
      </c>
      <c r="N117" s="79">
        <f>N100</f>
        <v>0</v>
      </c>
      <c r="O117" s="236"/>
      <c r="P117" s="233"/>
      <c r="Q117" s="78" t="s">
        <v>68</v>
      </c>
      <c r="R117" s="79">
        <f>R100</f>
        <v>0</v>
      </c>
      <c r="S117" s="236"/>
      <c r="T117" s="234"/>
      <c r="U117" s="3"/>
    </row>
    <row r="118" spans="1:21" s="50" customFormat="1" ht="17.25" x14ac:dyDescent="0.2">
      <c r="A118" s="74"/>
      <c r="B118" s="75"/>
      <c r="C118" s="75"/>
      <c r="D118" s="75"/>
      <c r="E118" s="75"/>
      <c r="F118" s="76" t="str">
        <f>F102</f>
        <v>MOBILIER + STORES</v>
      </c>
      <c r="G118" s="77"/>
      <c r="H118" s="77"/>
      <c r="I118" s="78" t="s">
        <v>69</v>
      </c>
      <c r="J118" s="79">
        <f>J103</f>
        <v>0</v>
      </c>
      <c r="K118" s="39"/>
      <c r="L118" s="29"/>
      <c r="M118" s="78" t="s">
        <v>69</v>
      </c>
      <c r="N118" s="79">
        <f>N103</f>
        <v>0</v>
      </c>
      <c r="O118" s="236"/>
      <c r="P118" s="233"/>
      <c r="Q118" s="78" t="s">
        <v>69</v>
      </c>
      <c r="R118" s="79">
        <f>R103</f>
        <v>0</v>
      </c>
      <c r="S118" s="236"/>
      <c r="T118" s="234"/>
      <c r="U118" s="3"/>
    </row>
    <row r="119" spans="1:21" s="50" customFormat="1" ht="18" thickBot="1" x14ac:dyDescent="0.25">
      <c r="A119" s="80"/>
      <c r="B119" s="81"/>
      <c r="C119" s="81"/>
      <c r="D119" s="81"/>
      <c r="E119" s="81"/>
      <c r="F119" s="82"/>
      <c r="G119" s="83"/>
      <c r="H119" s="83"/>
      <c r="I119" s="78"/>
      <c r="J119" s="79"/>
      <c r="K119" s="39"/>
      <c r="L119" s="29"/>
      <c r="M119" s="78"/>
      <c r="N119" s="79"/>
      <c r="O119" s="236"/>
      <c r="P119" s="233"/>
      <c r="Q119" s="78"/>
      <c r="R119" s="79"/>
      <c r="S119" s="236"/>
      <c r="T119" s="234"/>
      <c r="U119" s="3"/>
    </row>
    <row r="120" spans="1:21" s="6" customFormat="1" ht="17.25" x14ac:dyDescent="0.2">
      <c r="A120" s="84"/>
      <c r="B120" s="51"/>
      <c r="C120" s="51"/>
      <c r="D120" s="51"/>
      <c r="E120" s="51"/>
      <c r="F120" s="52" t="s">
        <v>73</v>
      </c>
      <c r="G120" s="52"/>
      <c r="H120" s="52"/>
      <c r="I120" s="53" t="s">
        <v>42</v>
      </c>
      <c r="J120" s="54">
        <f>SUM(J107:J119)</f>
        <v>2100</v>
      </c>
      <c r="K120" s="28"/>
      <c r="L120" s="29"/>
      <c r="M120" s="53" t="s">
        <v>42</v>
      </c>
      <c r="N120" s="54">
        <f>SUM(N107:N119)</f>
        <v>0</v>
      </c>
      <c r="O120" s="237"/>
      <c r="P120" s="8"/>
      <c r="Q120" s="53" t="s">
        <v>42</v>
      </c>
      <c r="R120" s="54">
        <f>SUM(R107:R119)</f>
        <v>27015.200000000001</v>
      </c>
      <c r="S120" s="237"/>
      <c r="T120" s="238"/>
      <c r="U120" s="3"/>
    </row>
    <row r="121" spans="1:21" s="6" customFormat="1" ht="17.25" x14ac:dyDescent="0.2">
      <c r="A121" s="84"/>
      <c r="B121" s="51"/>
      <c r="C121" s="51"/>
      <c r="D121" s="51"/>
      <c r="E121" s="51"/>
      <c r="F121" s="29"/>
      <c r="G121" s="55"/>
      <c r="H121" s="55"/>
      <c r="I121" s="56" t="s">
        <v>74</v>
      </c>
      <c r="J121" s="57">
        <f>J120*0.2</f>
        <v>420</v>
      </c>
      <c r="K121" s="28"/>
      <c r="L121" s="29"/>
      <c r="M121" s="56" t="s">
        <v>74</v>
      </c>
      <c r="N121" s="57">
        <f>N120*0.2</f>
        <v>0</v>
      </c>
      <c r="O121" s="239"/>
      <c r="P121" s="7"/>
      <c r="Q121" s="56" t="s">
        <v>74</v>
      </c>
      <c r="R121" s="57">
        <f>R120*0.2</f>
        <v>5403.0400000000009</v>
      </c>
      <c r="S121" s="239"/>
      <c r="T121" s="150"/>
      <c r="U121" s="3"/>
    </row>
    <row r="122" spans="1:21" s="6" customFormat="1" ht="17.25" x14ac:dyDescent="0.2">
      <c r="A122" s="84"/>
      <c r="B122" s="51"/>
      <c r="C122" s="51"/>
      <c r="D122" s="51"/>
      <c r="E122" s="51"/>
      <c r="F122" s="29"/>
      <c r="G122" s="55"/>
      <c r="H122" s="55"/>
      <c r="I122" s="58"/>
      <c r="J122" s="59"/>
      <c r="K122" s="28"/>
      <c r="L122" s="29"/>
      <c r="M122" s="58"/>
      <c r="N122" s="59"/>
      <c r="O122" s="239"/>
      <c r="P122" s="8"/>
      <c r="Q122" s="58"/>
      <c r="R122" s="59"/>
      <c r="S122" s="239"/>
      <c r="T122" s="150"/>
      <c r="U122" s="3"/>
    </row>
    <row r="123" spans="1:21" s="11" customFormat="1" ht="15.75" thickBot="1" x14ac:dyDescent="0.25">
      <c r="A123" s="85"/>
      <c r="B123" s="86"/>
      <c r="C123" s="86"/>
      <c r="D123" s="86"/>
      <c r="E123" s="86"/>
      <c r="F123" s="87"/>
      <c r="G123" s="88"/>
      <c r="H123" s="88"/>
      <c r="I123" s="60" t="s">
        <v>75</v>
      </c>
      <c r="J123" s="61">
        <f>SUM(J120:J121)</f>
        <v>2520</v>
      </c>
      <c r="K123" s="89"/>
      <c r="L123" s="90"/>
      <c r="M123" s="60" t="s">
        <v>75</v>
      </c>
      <c r="N123" s="61">
        <f>SUM(N120:N121)</f>
        <v>0</v>
      </c>
      <c r="O123" s="237"/>
      <c r="P123" s="10"/>
      <c r="Q123" s="60" t="s">
        <v>75</v>
      </c>
      <c r="R123" s="61">
        <f>SUM(R120:R121)</f>
        <v>32418.240000000002</v>
      </c>
      <c r="S123" s="237"/>
      <c r="T123" s="238"/>
      <c r="U123" s="3"/>
    </row>
    <row r="124" spans="1:21" s="6" customFormat="1" ht="13.5" thickBot="1" x14ac:dyDescent="0.25">
      <c r="A124" s="65"/>
      <c r="B124" s="65"/>
      <c r="C124" s="65"/>
      <c r="D124" s="65"/>
      <c r="E124" s="65"/>
      <c r="G124" s="66"/>
      <c r="H124" s="66"/>
      <c r="I124" s="109"/>
      <c r="J124" s="110"/>
      <c r="K124" s="7"/>
      <c r="L124" s="8"/>
      <c r="M124" s="8"/>
      <c r="N124" s="8"/>
      <c r="O124" s="8"/>
      <c r="Q124" s="8"/>
      <c r="R124" s="8"/>
      <c r="S124" s="8"/>
      <c r="T124" s="8"/>
      <c r="U124" s="3"/>
    </row>
    <row r="125" spans="1:21" s="6" customFormat="1" ht="18" thickBot="1" x14ac:dyDescent="0.25">
      <c r="A125" s="167" t="s">
        <v>76</v>
      </c>
      <c r="B125" s="41"/>
      <c r="C125" s="41"/>
      <c r="D125" s="41"/>
      <c r="E125" s="41"/>
      <c r="F125" s="42"/>
      <c r="G125" s="43"/>
      <c r="H125" s="43"/>
      <c r="I125" s="44"/>
      <c r="J125" s="45"/>
      <c r="K125" s="28"/>
      <c r="L125" s="29"/>
      <c r="M125" s="47"/>
      <c r="N125" s="47"/>
      <c r="O125" s="47"/>
      <c r="Q125" s="47"/>
      <c r="R125" s="47"/>
      <c r="S125" s="47"/>
      <c r="T125" s="47"/>
      <c r="U125" s="3"/>
    </row>
    <row r="126" spans="1:21" s="6" customFormat="1" x14ac:dyDescent="0.2">
      <c r="A126" s="65"/>
      <c r="B126" s="65"/>
      <c r="C126" s="65"/>
      <c r="D126" s="65"/>
      <c r="E126" s="65"/>
      <c r="G126" s="66"/>
      <c r="H126" s="67"/>
      <c r="K126" s="7"/>
      <c r="L126" s="8"/>
      <c r="U126" s="3"/>
    </row>
    <row r="127" spans="1:21" s="50" customFormat="1" ht="17.25" x14ac:dyDescent="0.2">
      <c r="A127" s="68"/>
      <c r="B127" s="69"/>
      <c r="C127" s="69"/>
      <c r="D127" s="69"/>
      <c r="E127" s="69"/>
      <c r="F127" s="70" t="s">
        <v>77</v>
      </c>
      <c r="G127" s="71"/>
      <c r="H127" s="71"/>
      <c r="I127" s="72" t="s">
        <v>67</v>
      </c>
      <c r="J127" s="73">
        <v>0</v>
      </c>
      <c r="K127" s="39"/>
      <c r="L127" s="29"/>
      <c r="M127" s="72" t="s">
        <v>67</v>
      </c>
      <c r="N127" s="73">
        <v>0</v>
      </c>
      <c r="O127" s="236"/>
      <c r="P127" s="233"/>
      <c r="Q127" s="72" t="s">
        <v>67</v>
      </c>
      <c r="R127" s="73">
        <v>0</v>
      </c>
      <c r="S127" s="236"/>
      <c r="T127" s="234"/>
      <c r="U127" s="3"/>
    </row>
    <row r="128" spans="1:21" s="50" customFormat="1" ht="17.25" x14ac:dyDescent="0.2">
      <c r="A128" s="74"/>
      <c r="B128" s="75"/>
      <c r="C128" s="75"/>
      <c r="D128" s="75"/>
      <c r="E128" s="75"/>
      <c r="F128" s="76" t="s">
        <v>78</v>
      </c>
      <c r="G128" s="77"/>
      <c r="H128" s="77"/>
      <c r="I128" s="78" t="s">
        <v>68</v>
      </c>
      <c r="J128" s="79">
        <v>2500</v>
      </c>
      <c r="K128" s="39"/>
      <c r="L128" s="29"/>
      <c r="M128" s="78" t="s">
        <v>68</v>
      </c>
      <c r="N128" s="79">
        <v>2500</v>
      </c>
      <c r="O128" s="236"/>
      <c r="P128" s="233"/>
      <c r="Q128" s="78" t="s">
        <v>68</v>
      </c>
      <c r="R128" s="79">
        <v>2500</v>
      </c>
      <c r="S128" s="236"/>
      <c r="T128" s="234"/>
      <c r="U128" s="3"/>
    </row>
    <row r="129" spans="1:21" s="50" customFormat="1" ht="17.25" x14ac:dyDescent="0.2">
      <c r="A129" s="74"/>
      <c r="B129" s="75"/>
      <c r="C129" s="75"/>
      <c r="D129" s="75"/>
      <c r="E129" s="75"/>
      <c r="F129" s="76" t="s">
        <v>79</v>
      </c>
      <c r="G129" s="77"/>
      <c r="H129" s="77"/>
      <c r="I129" s="78" t="s">
        <v>69</v>
      </c>
      <c r="J129" s="79">
        <v>0</v>
      </c>
      <c r="K129" s="39"/>
      <c r="L129" s="29"/>
      <c r="M129" s="78" t="s">
        <v>69</v>
      </c>
      <c r="N129" s="79">
        <v>0</v>
      </c>
      <c r="O129" s="236"/>
      <c r="P129" s="233"/>
      <c r="Q129" s="78" t="s">
        <v>69</v>
      </c>
      <c r="R129" s="79">
        <v>0</v>
      </c>
      <c r="S129" s="236"/>
      <c r="T129" s="234"/>
      <c r="U129" s="3"/>
    </row>
    <row r="130" spans="1:21" s="50" customFormat="1" ht="18" thickBot="1" x14ac:dyDescent="0.25">
      <c r="A130" s="80"/>
      <c r="B130" s="81"/>
      <c r="C130" s="81"/>
      <c r="D130" s="81"/>
      <c r="E130" s="81"/>
      <c r="F130" s="82" t="s">
        <v>80</v>
      </c>
      <c r="G130" s="83"/>
      <c r="H130" s="83"/>
      <c r="I130" s="78"/>
      <c r="J130" s="79">
        <f>J120*0.14</f>
        <v>294</v>
      </c>
      <c r="K130" s="39"/>
      <c r="L130" s="29"/>
      <c r="M130" s="78"/>
      <c r="N130" s="79">
        <f>N120*0.14</f>
        <v>0</v>
      </c>
      <c r="O130" s="236"/>
      <c r="P130" s="233"/>
      <c r="Q130" s="78"/>
      <c r="R130" s="79">
        <f>R120*0.14</f>
        <v>3782.1280000000006</v>
      </c>
      <c r="S130" s="236"/>
      <c r="T130" s="234"/>
      <c r="U130" s="3"/>
    </row>
    <row r="131" spans="1:21" s="6" customFormat="1" ht="17.25" x14ac:dyDescent="0.2">
      <c r="A131" s="84"/>
      <c r="B131" s="51"/>
      <c r="C131" s="51"/>
      <c r="D131" s="51"/>
      <c r="E131" s="51"/>
      <c r="F131" s="52" t="s">
        <v>81</v>
      </c>
      <c r="G131" s="52"/>
      <c r="H131" s="52"/>
      <c r="I131" s="53" t="s">
        <v>42</v>
      </c>
      <c r="J131" s="54">
        <f>J127+J128+J129+J130</f>
        <v>2794</v>
      </c>
      <c r="K131" s="28"/>
      <c r="L131" s="29"/>
      <c r="M131" s="53" t="s">
        <v>42</v>
      </c>
      <c r="N131" s="54">
        <f>N127+N128+N129+N130</f>
        <v>2500</v>
      </c>
      <c r="O131" s="237"/>
      <c r="P131" s="8"/>
      <c r="Q131" s="53" t="s">
        <v>42</v>
      </c>
      <c r="R131" s="54">
        <f>R127+R128+R129+R130</f>
        <v>6282.1280000000006</v>
      </c>
      <c r="S131" s="237"/>
      <c r="T131" s="238"/>
      <c r="U131" s="3"/>
    </row>
    <row r="132" spans="1:21" s="6" customFormat="1" ht="17.25" x14ac:dyDescent="0.2">
      <c r="A132" s="84"/>
      <c r="B132" s="51"/>
      <c r="C132" s="51"/>
      <c r="D132" s="51"/>
      <c r="E132" s="51"/>
      <c r="F132" s="29"/>
      <c r="G132" s="55"/>
      <c r="H132" s="55"/>
      <c r="I132" s="56" t="s">
        <v>74</v>
      </c>
      <c r="J132" s="57">
        <f>J131*0.2</f>
        <v>558.80000000000007</v>
      </c>
      <c r="K132" s="28"/>
      <c r="L132" s="29"/>
      <c r="M132" s="56" t="s">
        <v>74</v>
      </c>
      <c r="N132" s="57">
        <f>N131*0.2</f>
        <v>500</v>
      </c>
      <c r="O132" s="239"/>
      <c r="P132" s="7"/>
      <c r="Q132" s="56" t="s">
        <v>74</v>
      </c>
      <c r="R132" s="57">
        <f>R131*0.2</f>
        <v>1256.4256000000003</v>
      </c>
      <c r="S132" s="239"/>
      <c r="T132" s="150"/>
      <c r="U132" s="3"/>
    </row>
    <row r="133" spans="1:21" s="6" customFormat="1" ht="17.25" x14ac:dyDescent="0.2">
      <c r="A133" s="84"/>
      <c r="B133" s="51"/>
      <c r="C133" s="51"/>
      <c r="D133" s="51"/>
      <c r="E133" s="51"/>
      <c r="F133" s="29"/>
      <c r="G133" s="55"/>
      <c r="H133" s="55"/>
      <c r="I133" s="58"/>
      <c r="J133" s="59"/>
      <c r="K133" s="28"/>
      <c r="L133" s="29"/>
      <c r="M133" s="58"/>
      <c r="N133" s="59"/>
      <c r="O133" s="239"/>
      <c r="P133" s="8"/>
      <c r="Q133" s="58"/>
      <c r="R133" s="59"/>
      <c r="S133" s="239"/>
      <c r="T133" s="150"/>
      <c r="U133" s="3"/>
    </row>
    <row r="134" spans="1:21" s="11" customFormat="1" ht="15.75" thickBot="1" x14ac:dyDescent="0.25">
      <c r="A134" s="85"/>
      <c r="B134" s="86"/>
      <c r="C134" s="86"/>
      <c r="D134" s="86"/>
      <c r="E134" s="86"/>
      <c r="F134" s="87"/>
      <c r="G134" s="88"/>
      <c r="H134" s="88"/>
      <c r="I134" s="60" t="s">
        <v>75</v>
      </c>
      <c r="J134" s="61">
        <f>SUM(J131:J132)</f>
        <v>3352.8</v>
      </c>
      <c r="K134" s="89"/>
      <c r="L134" s="90"/>
      <c r="M134" s="60" t="s">
        <v>75</v>
      </c>
      <c r="N134" s="61">
        <f>SUM(N131:N132)</f>
        <v>3000</v>
      </c>
      <c r="O134" s="237"/>
      <c r="P134" s="10"/>
      <c r="Q134" s="60" t="s">
        <v>75</v>
      </c>
      <c r="R134" s="61">
        <f>SUM(R131:R132)</f>
        <v>7538.5536000000011</v>
      </c>
      <c r="S134" s="237"/>
      <c r="T134" s="238"/>
      <c r="U134" s="3"/>
    </row>
    <row r="135" spans="1:21" ht="13.5" thickBot="1" x14ac:dyDescent="0.25">
      <c r="P135" s="64"/>
    </row>
    <row r="136" spans="1:21" s="6" customFormat="1" ht="18" thickBot="1" x14ac:dyDescent="0.25">
      <c r="A136" s="167" t="s">
        <v>173</v>
      </c>
      <c r="B136" s="41"/>
      <c r="C136" s="41"/>
      <c r="D136" s="41"/>
      <c r="E136" s="41"/>
      <c r="F136" s="42"/>
      <c r="G136" s="43"/>
      <c r="H136" s="43"/>
      <c r="I136" s="44"/>
      <c r="J136" s="45"/>
      <c r="K136" s="28"/>
      <c r="L136" s="29"/>
      <c r="M136" s="47"/>
      <c r="N136" s="47"/>
      <c r="O136" s="47"/>
      <c r="P136" s="8"/>
      <c r="Q136" s="47"/>
      <c r="R136" s="47"/>
      <c r="S136" s="47"/>
      <c r="T136" s="47"/>
      <c r="U136" s="3"/>
    </row>
    <row r="137" spans="1:21" ht="13.5" thickBot="1" x14ac:dyDescent="0.25">
      <c r="A137" s="92"/>
      <c r="B137" s="92"/>
      <c r="C137" s="92"/>
      <c r="D137" s="92"/>
      <c r="E137" s="92"/>
      <c r="F137" s="64"/>
      <c r="P137" s="64"/>
    </row>
    <row r="138" spans="1:21" s="6" customFormat="1" ht="17.25" x14ac:dyDescent="0.2">
      <c r="A138" s="93"/>
      <c r="B138" s="94"/>
      <c r="C138" s="94"/>
      <c r="D138" s="94"/>
      <c r="E138" s="94"/>
      <c r="F138" s="95" t="s">
        <v>83</v>
      </c>
      <c r="G138" s="96"/>
      <c r="H138" s="96"/>
      <c r="I138" s="97" t="s">
        <v>42</v>
      </c>
      <c r="J138" s="98">
        <f>J131+J120</f>
        <v>4894</v>
      </c>
      <c r="K138" s="28"/>
      <c r="L138" s="29"/>
      <c r="M138" s="97" t="s">
        <v>42</v>
      </c>
      <c r="N138" s="98">
        <f>N131+N120</f>
        <v>2500</v>
      </c>
      <c r="O138" s="237"/>
      <c r="P138" s="8"/>
      <c r="Q138" s="97" t="s">
        <v>42</v>
      </c>
      <c r="R138" s="98">
        <f>R131+R120</f>
        <v>33297.328000000001</v>
      </c>
      <c r="S138" s="237"/>
      <c r="T138" s="238"/>
      <c r="U138" s="3"/>
    </row>
    <row r="139" spans="1:21" s="6" customFormat="1" ht="17.25" x14ac:dyDescent="0.2">
      <c r="A139" s="51"/>
      <c r="B139" s="51"/>
      <c r="C139" s="51"/>
      <c r="D139" s="51"/>
      <c r="E139" s="51"/>
      <c r="F139" s="29"/>
      <c r="G139" s="55"/>
      <c r="H139" s="55"/>
      <c r="I139" s="99" t="s">
        <v>74</v>
      </c>
      <c r="J139" s="100">
        <f>J138*0.2</f>
        <v>978.80000000000007</v>
      </c>
      <c r="K139" s="28"/>
      <c r="L139" s="29"/>
      <c r="M139" s="99" t="s">
        <v>74</v>
      </c>
      <c r="N139" s="100">
        <f>N138*0.2</f>
        <v>500</v>
      </c>
      <c r="O139" s="239"/>
      <c r="P139" s="7"/>
      <c r="Q139" s="99" t="s">
        <v>74</v>
      </c>
      <c r="R139" s="100">
        <f>R138*0.2</f>
        <v>6659.4656000000004</v>
      </c>
      <c r="S139" s="239"/>
      <c r="T139" s="150"/>
      <c r="U139" s="3"/>
    </row>
    <row r="140" spans="1:21" s="6" customFormat="1" ht="17.25" x14ac:dyDescent="0.2">
      <c r="A140" s="51"/>
      <c r="B140" s="51"/>
      <c r="C140" s="51"/>
      <c r="D140" s="51"/>
      <c r="E140" s="51"/>
      <c r="F140" s="29"/>
      <c r="G140" s="55"/>
      <c r="H140" s="55"/>
      <c r="I140" s="101"/>
      <c r="J140" s="102"/>
      <c r="K140" s="28"/>
      <c r="L140" s="29"/>
      <c r="M140" s="101"/>
      <c r="N140" s="102"/>
      <c r="O140" s="239"/>
      <c r="P140" s="8"/>
      <c r="Q140" s="101"/>
      <c r="R140" s="102"/>
      <c r="S140" s="239"/>
      <c r="T140" s="150"/>
      <c r="U140" s="3"/>
    </row>
    <row r="141" spans="1:21" s="11" customFormat="1" ht="15.75" thickBot="1" x14ac:dyDescent="0.25">
      <c r="A141" s="103"/>
      <c r="B141" s="103"/>
      <c r="C141" s="103"/>
      <c r="D141" s="103"/>
      <c r="E141" s="103"/>
      <c r="F141" s="90"/>
      <c r="G141" s="25"/>
      <c r="H141" s="25"/>
      <c r="I141" s="104" t="s">
        <v>75</v>
      </c>
      <c r="J141" s="105">
        <f>SUM(J138:J139)</f>
        <v>5872.8</v>
      </c>
      <c r="K141" s="89"/>
      <c r="L141" s="90"/>
      <c r="M141" s="104" t="s">
        <v>75</v>
      </c>
      <c r="N141" s="105">
        <f>SUM(N138:N139)</f>
        <v>3000</v>
      </c>
      <c r="O141" s="237"/>
      <c r="P141" s="10"/>
      <c r="Q141" s="104" t="s">
        <v>75</v>
      </c>
      <c r="R141" s="105">
        <f>SUM(R138:R139)</f>
        <v>39956.793600000005</v>
      </c>
      <c r="S141" s="237"/>
      <c r="T141" s="238"/>
      <c r="U141" s="3"/>
    </row>
    <row r="142" spans="1:21" x14ac:dyDescent="0.2">
      <c r="A142" s="92"/>
      <c r="B142" s="92"/>
      <c r="C142" s="92"/>
      <c r="D142" s="92"/>
      <c r="E142" s="92"/>
      <c r="F142" s="64"/>
    </row>
    <row r="143" spans="1:21" x14ac:dyDescent="0.2">
      <c r="A143" s="92"/>
      <c r="B143" s="92"/>
      <c r="C143" s="92"/>
      <c r="D143" s="92"/>
      <c r="E143" s="92"/>
      <c r="F143" s="64"/>
    </row>
    <row r="144" spans="1:21" x14ac:dyDescent="0.2">
      <c r="A144" s="92"/>
      <c r="B144" s="92"/>
      <c r="C144" s="92"/>
      <c r="D144" s="92"/>
      <c r="E144" s="92"/>
      <c r="F144" s="64"/>
    </row>
  </sheetData>
  <mergeCells count="3">
    <mergeCell ref="F5:J5"/>
    <mergeCell ref="F6:J6"/>
    <mergeCell ref="F7:J7"/>
  </mergeCells>
  <pageMargins left="0.23622047244094491" right="0.23622047244094491" top="0.39370078740157483" bottom="0.39370078740157483" header="0" footer="0"/>
  <pageSetup paperSize="9" scale="68" fitToHeight="0" orientation="landscape" horizontalDpi="4294967292" verticalDpi="4294967292" r:id="rId1"/>
  <rowBreaks count="1" manualBreakCount="1">
    <brk id="103" max="16383" man="1"/>
  </rowBreak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B769F-8D47-4B64-B8C9-072FC7A5564D}">
  <sheetPr codeName="Feuil8"/>
  <dimension ref="A1:A31"/>
  <sheetViews>
    <sheetView showGridLines="0" workbookViewId="0"/>
  </sheetViews>
  <sheetFormatPr baseColWidth="10" defaultRowHeight="15" x14ac:dyDescent="0.25"/>
  <cols>
    <col min="1" max="1" width="255.7109375" bestFit="1" customWidth="1"/>
  </cols>
  <sheetData>
    <row r="1" spans="1:1" ht="42" x14ac:dyDescent="0.35">
      <c r="A1" s="241" t="s">
        <v>211</v>
      </c>
    </row>
    <row r="2" spans="1:1" x14ac:dyDescent="0.25">
      <c r="A2" t="s">
        <v>181</v>
      </c>
    </row>
    <row r="3" spans="1:1" x14ac:dyDescent="0.25">
      <c r="A3"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C12DE-FD68-4C64-99FD-231AE542EF9D}">
  <sheetPr codeName="Feuil7"/>
  <dimension ref="A1:E9"/>
  <sheetViews>
    <sheetView workbookViewId="0">
      <selection activeCell="A8" sqref="A8"/>
    </sheetView>
  </sheetViews>
  <sheetFormatPr baseColWidth="10" defaultRowHeight="15" x14ac:dyDescent="0.25"/>
  <cols>
    <col min="1" max="1" width="22" bestFit="1" customWidth="1"/>
    <col min="2" max="2" width="6.140625" bestFit="1" customWidth="1"/>
    <col min="3" max="3" width="9.42578125" bestFit="1" customWidth="1"/>
  </cols>
  <sheetData>
    <row r="1" spans="1:5" x14ac:dyDescent="0.25">
      <c r="A1" s="240" t="s">
        <v>174</v>
      </c>
      <c r="B1" s="240" t="s">
        <v>175</v>
      </c>
      <c r="C1" s="240" t="s">
        <v>176</v>
      </c>
      <c r="D1" s="240" t="s">
        <v>177</v>
      </c>
      <c r="E1" s="328" t="s">
        <v>245</v>
      </c>
    </row>
    <row r="2" spans="1:5" x14ac:dyDescent="0.25">
      <c r="A2" t="s">
        <v>178</v>
      </c>
      <c r="B2" t="b">
        <v>1</v>
      </c>
    </row>
    <row r="3" spans="1:5" x14ac:dyDescent="0.25">
      <c r="A3" t="s">
        <v>179</v>
      </c>
      <c r="B3" t="b">
        <v>1</v>
      </c>
    </row>
    <row r="4" spans="1:5" x14ac:dyDescent="0.25">
      <c r="A4" t="s">
        <v>180</v>
      </c>
      <c r="B4" t="b">
        <v>1</v>
      </c>
    </row>
    <row r="5" spans="1:5" x14ac:dyDescent="0.25">
      <c r="A5" t="s">
        <v>210</v>
      </c>
      <c r="B5" t="b">
        <v>1</v>
      </c>
    </row>
    <row r="6" spans="1:5" x14ac:dyDescent="0.25">
      <c r="A6" t="s">
        <v>234</v>
      </c>
      <c r="B6" t="b">
        <v>1</v>
      </c>
    </row>
    <row r="7" spans="1:5" x14ac:dyDescent="0.25">
      <c r="A7" t="s">
        <v>235</v>
      </c>
      <c r="B7" t="b">
        <v>1</v>
      </c>
    </row>
    <row r="8" spans="1:5" x14ac:dyDescent="0.25">
      <c r="A8" t="s">
        <v>236</v>
      </c>
      <c r="B8" t="b">
        <v>1</v>
      </c>
    </row>
    <row r="9" spans="1:5" x14ac:dyDescent="0.25">
      <c r="A9" t="s">
        <v>237</v>
      </c>
      <c r="B9" t="b">
        <v>1</v>
      </c>
    </row>
  </sheetData>
  <pageMargins left="0.7" right="0.7" top="0.75" bottom="0.75" header="0.3" footer="0.3"/>
  <pageSetup paperSize="9" orientation="portrait" horizontalDpi="4294967293" verticalDpi="4294967293" r:id="rId1"/>
</worksheet>
</file>

<file path=customUI/customUi14.xml><?xml version="1.0" encoding="utf-8"?>
<!-- Created with IDBE RibbonCreator 2019 (Version: 1.1002) -->
<!--                 http://www.RibbonCreator2019.de               -->
<customUI xmlns="http://schemas.microsoft.com/office/2009/07/customui" onLoad="OnRibbonLoad" loadImage="LoadImages">
  <ribbon startFromScratch="false">
    <tabs>
      <tab id="tabPersonnel" label="Personnel" getVisible="GetVisible">
        <group id="grpImpressions" autoScale="false" centerVertically="false" label="Impressions" getVisible="GetVisible" tag="RibbonName:=;inMenu:=;CustomTagValue1:=;CustomTagValue2:=;CustomTagValue3:=;CustomPicture:=;CustomPicturePath:=" imageMso="DefinePrintStyles">
          <menu id="mnuPages" size="large" itemSize="normal" label="Impressions globale" screentip="Sélections des feuilles" supertip="Sélectionnez les feuilles qui seront imprimées." imageMso="HeaderFooterSheetNameInsert" tag="RibbonName:=;inMenu:=;CustomTagValue1:=;CustomTagValue2:=;CustomTagValue3:=;CustomPicture:=;CustomPicturePath:=" getVisible="GetVisible" getEnabled="GetEnabled">
            <checkBox id="cbxPageDeGarde" label="Page de garde" screentip="Impressions globales" supertip=" Imprimer la page de garde dans l'impression globale" onAction="OnActionCheckbox" getPressed="GetPressedCheckbox" tag="Key:=Print.PageDeGarde;DefaultValue:=1;inMenu:=mnu6;CustomTagValue1:=;CustomTagValue2:=;CustomTagValue3:=" getVisible="GetVisible" getEnabled="GetEnabled"/>
            <checkBox id="cbxPageAct" label="Page act" screentip="Impressions globales" supertip="  Imprimer la page Act dans l'impression globale" onAction="OnActionCheckbox" getPressed="GetPressedCheckbox" tag="Key:=Print.PageAct;DefaultValue:=1;inMenu:=mnuPages;CustomTagValue1:=;CustomTagValue2:=;CustomTagValue3:=" getVisible="GetVisible" getEnabled="GetEnabled"/>
            <checkBox id="cbxPageEstimatifs" label="Page Estimatifs" screentip="Impressions globales" supertip="  Imprimer la page estimatifs dans l'impression globale" onAction="OnActionCheckbox" getPressed="GetPressedCheckbox" tag="Key:=Print.PageEstimatifs;DefaultValue:=1;inMenu:=mnuPages;CustomTagValue1:=;CustomTagValue2:=;CustomTagValue3:=" getVisible="GetVisible" getEnabled="GetEnabled"/>
          </menu>
          <!--End menu (mnuPages) NOT delete this remark-->
          <separator id="sep_8" getVisible="GetVisible"/>
          <splitButton id="sbtInitFeuilles" getVisible="GetVisible" getEnabled="GetEnabled" size="large">
            <button id="btn_sbtInitFeuilles" imageMso="ResetToSiteDefinition" label="Initialisation feuilles" screentip="Remise à zéro des feuilles" supertip="Tous les tableaux de la feuille sélectionée seront effacés" tag="RibbonName:=;inMenu:=;CustomTagValue1:=;CustomTagValue2:=;CustomTagValue3:=;CustomPicture:=;CustomPicturePath:=" onAction="OnActionButton"/>
            <menu id="mnu_sbtInitFeuilles" itemSize="normal" tag="RibbonName:=;inMenu:=;CustomTagValue1:=;CustomTagValue2:=;CustomTagValue3:=;CustomPicture:=;CustomPicturePath:=">
              <button id="btnInitEstimatifs" label="Feuille Estimatifs" description="Initialise la feuille" screentip="Initialise la feuille éstimatifs" supertip="Initialise tous les tableaux de la feuille à zéro" imageMso="TablesResetToDefault" tag="Key:=InitEstimatifs;RibbonName:=;inMenu:=sbt6;CustomTagValue1:=;CustomTagValue2:=;CustomTagValue3:=;CustomPicture:=;CustomPicturePath:=" onAction="OnActionButton" getVisible="GetVisible" getEnabled="GetEnabled"/>
              <button id="btnInitAct" label="Feuille act" description="Initialise la feuille" screentip="Initialise la feuille act" supertip=" Initialise tous les tableaux de la feuille à zéro" imageMso="TablesResetToDefault" tag="Key:=InitAct;RibbonName:=;inMenu:=sbt6;CustomTagValue1:=;CustomTagValue2:=;CustomTagValue3:=;CustomPicture:=;CustomPicturePath:=" onAction="OnActionButton" getVisible="GetVisible" getEnabled="GetEnabled"/>
              <button id="btnInitRecap" label="Feuille Récap" description="Initialise la feuille" screentip="Initialise la feuille récapitulatifs" supertip="Initialise tous les tableaux de la feuille à zéro" imageMso="TablesResetToDefault" tag="Key:=InitRecap;RibbonName:=;inMenu:=sbt6;CustomTagValue1:=;CustomTagValue2:=;CustomTagValue3:=;CustomPicture:=;CustomPicturePath:=" onAction="OnActionButton" getVisible="GetVisible" getEnabled="GetEnabled"/>
            </menu>
            <!--End menu (mnu_sbtInitFeuilles) NOT delete this remark-->
          </splitButton>
          <!--End splitButton (sbtInitFeuilles) NOT delete this remark-->
          <splitButton id="sbtCalcSheets" getVisible="GetVisible" getEnabled="GetEnabled" size="large">
            <button id="btn_sbtCalcSheets" imageMso="CalculateSheet" label="Remplir les feuilles" tag="RibbonName:=;inMenu:=;CustomTagValue1:=;CustomTagValue2:=;CustomTagValue3:=;CustomPicture:=;CustomPicturePath:=" onAction="OnActionButton"/>
            <menu id="mnu_sbtCalcSheets" itemSize="normal" tag="RibbonName:=;inMenu:=;CustomTagValue1:=;CustomTagValue2:=;CustomTagValue3:=;CustomPicture:=;CustomPicturePath:=">
              <button id="btnCalcEstimatifs" label="Feuille Estimatifs" description="Calcule la feuille" screentip="Calcule la feuille" supertip="Rempli les tableaux de totaux par rapport aux tableaux de lots" imageMso="CalculateNow" tag="Key:=CalcEstimatifs;RibbonName:=;inMenu:=sbtCalcSheets;CustomTagValue1:=;CustomTagValue2:=;CustomTagValue3:=;CustomPicture:=;CustomPicturePath:=" onAction="OnActionButton" getVisible="GetVisible" getEnabled="GetEnabled"/>
              <button id="btnCalcAct" label="Feuille Act" screentip="Calcule la feuille" supertip=" Rempli les tableaux de totaux par rapport aux tableaux de lots" imageMso="CalculateNow" tag="Key:=CalcAct;RibbonName:=;inMenu:=sbtCalcSheets;CustomTagValue1:=;CustomTagValue2:=;CustomTagValue3:=;CustomPicture:=;CustomPicturePath:=" onAction="OnActionButton" getVisible="GetVisible" getEnabled="GetEnabled"/>
              <button id="btnCalcRecap" label="Feuille Récapitulatif" screentip="Calcule la feuille" supertip="Rempli les tableaux de totaux par rapport aux tableaux de lots" imageMso="CalculateNow" tag="Key:=CalcRecap;RibbonName:=;inMenu:=sbtCalcSheets;CustomTagValue1:=;CustomTagValue2:=;CustomTagValue3:=;CustomPicture:=;CustomPicturePath:=" onAction="OnActionButton" getVisible="GetVisible" getEnabled="GetEnabled"/>
            </menu>
            <!--End menu (mnu_sbtCalcSheets) NOT delete this remark-->
          </splitButton>
          <!--End splitButton (sbtCalcSheets) NOT delete this remark-->
          <separator id="sep_9" getVisible="GetVisible"/>
          <button id="btnPreview" size="large" label="Aperçu" screentip="Affiche l'apperçu" supertip=" " imageMso="PrintPreviewCurrentView" tag="Key:=Preview;RibbonName:=;inMenu:=;CustomTagValue1:=;CustomTagValue2:=;CustomTagValue3:=;CustomPicture:=;CustomPicturePath:=" onAction="OnActionButton" getVisible="GetVisible" getEnabled="GetEnabled"/>
          <button id="btnPrint" size="large" label="Imprimer" screentip="Imprime la sélection" supertip="Double cliquez sur la première ligne de chaque lot pour le sélectionner" imageMso="PrintShapeSheet" tag="Key:=Print;RibbonName:=;inMenu:=;CustomTagValue1:=;CustomTagValue2:=;CustomTagValue3:=;CustomPicture:=;CustomPicturePath:=" onAction="OnActionButton" getVisible="GetVisible" getEnabled="GetEnabled"/>
          <dialogBoxLauncher>
            <button id="grpImpressions_dlB" onAction="OnActionButton"/>
          </dialogBoxLauncher>
        </group>
      </tab>
    </tabs>
  </ribbon>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11</vt:i4>
      </vt:variant>
    </vt:vector>
  </HeadingPairs>
  <TitlesOfParts>
    <vt:vector size="19" baseType="lpstr">
      <vt:lpstr>BASE DE DONNÉ</vt:lpstr>
      <vt:lpstr>PAGE DE GARDE</vt:lpstr>
      <vt:lpstr>METRÉ</vt:lpstr>
      <vt:lpstr>ACT</vt:lpstr>
      <vt:lpstr>ESTIMATIF</vt:lpstr>
      <vt:lpstr>ESTI. RECAP. DES OFFRES</vt:lpstr>
      <vt:lpstr>Ribbon Creator</vt:lpstr>
      <vt:lpstr>Paramètres</vt:lpstr>
      <vt:lpstr>Entète</vt:lpstr>
      <vt:lpstr>'PAGE DE GARDE'!OLE_LINK3</vt:lpstr>
      <vt:lpstr>Param_Key</vt:lpstr>
      <vt:lpstr>r_ActAdresse</vt:lpstr>
      <vt:lpstr>r_ActMaitre</vt:lpstr>
      <vt:lpstr>r_ActMaitreOeuvre</vt:lpstr>
      <vt:lpstr>r_ActOperation</vt:lpstr>
      <vt:lpstr>Récapitulation_Honoraires</vt:lpstr>
      <vt:lpstr>Récapitulation_Total</vt:lpstr>
      <vt:lpstr>Récapitulation_Travaux</vt:lpstr>
      <vt:lpstr>'PAGE DE GARDE'!Sommaire</vt:lpstr>
    </vt:vector>
  </TitlesOfParts>
  <Company>IDBE Avenius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RibbonCreator 2010</dc:creator>
  <cp:lastModifiedBy>Jean-Paul Grumel</cp:lastModifiedBy>
  <cp:lastPrinted>2020-06-02T19:03:34Z</cp:lastPrinted>
  <dcterms:created xsi:type="dcterms:W3CDTF">2008-01-11T12:30:54Z</dcterms:created>
  <dcterms:modified xsi:type="dcterms:W3CDTF">2020-06-02T19:07:00Z</dcterms:modified>
</cp:coreProperties>
</file>