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5"/>
  </bookViews>
  <sheets>
    <sheet name="7,2" sheetId="1" r:id="rId1"/>
    <sheet name="7.5" sheetId="5" r:id="rId2"/>
    <sheet name="7,3" sheetId="2" r:id="rId3"/>
    <sheet name="Feuil3" sheetId="7" r:id="rId4"/>
    <sheet name="7,4" sheetId="3" r:id="rId5"/>
    <sheet name="7,6" sheetId="4" r:id="rId6"/>
    <sheet name="Feuil2" sheetId="6" r:id="rId7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6" i="4" l="1"/>
  <c r="C17" i="4" l="1"/>
  <c r="C18" i="4"/>
  <c r="C19" i="4"/>
  <c r="C20" i="4"/>
  <c r="C21" i="4"/>
  <c r="J129" i="4" l="1"/>
  <c r="J128" i="4"/>
  <c r="J112" i="4"/>
  <c r="K112" i="4" s="1"/>
  <c r="G11" i="5"/>
  <c r="H9" i="5"/>
  <c r="H8" i="5"/>
  <c r="H6" i="5"/>
  <c r="H5" i="5"/>
  <c r="H4" i="5"/>
  <c r="H3" i="5"/>
  <c r="H2" i="5"/>
  <c r="H7" i="5" s="1"/>
  <c r="C13" i="5"/>
  <c r="C11" i="5"/>
  <c r="C12" i="5" s="1"/>
  <c r="C10" i="5"/>
  <c r="B11" i="5"/>
  <c r="C9" i="5"/>
  <c r="C8" i="5"/>
  <c r="C6" i="5"/>
  <c r="C5" i="5"/>
  <c r="C4" i="5"/>
  <c r="C7" i="5" s="1"/>
  <c r="C3" i="5"/>
  <c r="C2" i="5"/>
  <c r="F17" i="3"/>
  <c r="F18" i="3"/>
  <c r="F19" i="3"/>
  <c r="F20" i="3"/>
  <c r="F21" i="3"/>
  <c r="F22" i="3"/>
  <c r="F16" i="3"/>
  <c r="E17" i="3"/>
  <c r="E18" i="3"/>
  <c r="E19" i="3"/>
  <c r="E20" i="3"/>
  <c r="E21" i="3"/>
  <c r="E22" i="3"/>
  <c r="E16" i="3"/>
  <c r="E14" i="2"/>
  <c r="E15" i="2" s="1"/>
  <c r="F14" i="2"/>
  <c r="F15" i="2" s="1"/>
  <c r="C15" i="2"/>
  <c r="D15" i="2"/>
  <c r="B15" i="2"/>
  <c r="C14" i="2"/>
  <c r="D14" i="2"/>
  <c r="B14" i="2"/>
  <c r="C3" i="6"/>
  <c r="C4" i="6"/>
  <c r="C5" i="6"/>
  <c r="C6" i="6"/>
  <c r="C7" i="6"/>
  <c r="C8" i="6"/>
  <c r="C9" i="6"/>
  <c r="C10" i="6"/>
  <c r="C11" i="6"/>
  <c r="C2" i="6"/>
  <c r="I16" i="1"/>
  <c r="I15" i="1"/>
  <c r="I12" i="1"/>
  <c r="J113" i="4" l="1"/>
  <c r="J130" i="4"/>
  <c r="H10" i="5"/>
  <c r="H11" i="5" s="1"/>
  <c r="H12" i="5" s="1"/>
  <c r="H4" i="4"/>
  <c r="C2" i="4"/>
  <c r="C3" i="4"/>
  <c r="D3" i="4" s="1"/>
  <c r="C4" i="4"/>
  <c r="C5" i="4" s="1"/>
  <c r="D18" i="4"/>
  <c r="D19" i="4"/>
  <c r="D20" i="4"/>
  <c r="D2" i="4"/>
  <c r="D21" i="4"/>
  <c r="E3" i="3"/>
  <c r="F3" i="3"/>
  <c r="E4" i="3"/>
  <c r="F4" i="3"/>
  <c r="E5" i="3"/>
  <c r="F5" i="3"/>
  <c r="E6" i="3"/>
  <c r="F6" i="3"/>
  <c r="E7" i="3"/>
  <c r="F7" i="3"/>
  <c r="E8" i="3"/>
  <c r="F8" i="3"/>
  <c r="E2" i="3"/>
  <c r="F2" i="3"/>
  <c r="B4" i="2"/>
  <c r="B5" i="2"/>
  <c r="E4" i="2"/>
  <c r="E5" i="2" s="1"/>
  <c r="C4" i="2"/>
  <c r="C5" i="2"/>
  <c r="D4" i="2"/>
  <c r="D5" i="2"/>
  <c r="F4" i="2"/>
  <c r="F5" i="2" s="1"/>
  <c r="C3" i="1"/>
  <c r="C4" i="1"/>
  <c r="C5" i="1"/>
  <c r="C6" i="1"/>
  <c r="C7" i="1"/>
  <c r="C8" i="1"/>
  <c r="C9" i="1"/>
  <c r="C10" i="1"/>
  <c r="C11" i="1"/>
  <c r="C2" i="1"/>
  <c r="C31" i="1"/>
  <c r="C32" i="1"/>
  <c r="C33" i="1"/>
  <c r="C34" i="1"/>
  <c r="C35" i="1"/>
  <c r="C36" i="1"/>
  <c r="C37" i="1"/>
  <c r="C38" i="1"/>
  <c r="C39" i="1"/>
  <c r="D17" i="4"/>
  <c r="K113" i="4" l="1"/>
  <c r="J114" i="4"/>
  <c r="J131" i="4"/>
  <c r="C6" i="4"/>
  <c r="D5" i="4"/>
  <c r="D4" i="4"/>
  <c r="J115" i="4" l="1"/>
  <c r="K114" i="4"/>
  <c r="D6" i="4"/>
  <c r="C7" i="4"/>
  <c r="J116" i="4" l="1"/>
  <c r="K115" i="4"/>
  <c r="D7" i="4"/>
  <c r="C8" i="4"/>
  <c r="J117" i="4" l="1"/>
  <c r="K116" i="4"/>
  <c r="C9" i="4"/>
  <c r="D8" i="4"/>
  <c r="J118" i="4" l="1"/>
  <c r="K117" i="4"/>
  <c r="C10" i="4"/>
  <c r="D9" i="4"/>
  <c r="J119" i="4" l="1"/>
  <c r="K118" i="4"/>
  <c r="D10" i="4"/>
  <c r="C11" i="4"/>
  <c r="J120" i="4" l="1"/>
  <c r="K119" i="4"/>
  <c r="D11" i="4"/>
  <c r="C12" i="4"/>
  <c r="J121" i="4" l="1"/>
  <c r="K120" i="4"/>
  <c r="D12" i="4"/>
  <c r="C13" i="4"/>
  <c r="J122" i="4" l="1"/>
  <c r="K121" i="4"/>
  <c r="D13" i="4"/>
  <c r="C14" i="4"/>
  <c r="J123" i="4" l="1"/>
  <c r="K122" i="4"/>
  <c r="D14" i="4"/>
  <c r="C15" i="4"/>
  <c r="J124" i="4" l="1"/>
  <c r="K123" i="4"/>
  <c r="C16" i="4"/>
  <c r="D16" i="4" s="1"/>
  <c r="D15" i="4"/>
  <c r="J125" i="4" l="1"/>
  <c r="K124" i="4"/>
  <c r="J126" i="4" l="1"/>
  <c r="K125" i="4"/>
  <c r="J127" i="4" l="1"/>
  <c r="K127" i="4" s="1"/>
  <c r="K126" i="4"/>
  <c r="I17" i="1"/>
  <c r="I9" i="1"/>
  <c r="I10" i="1"/>
  <c r="I11" i="1"/>
  <c r="I13" i="1"/>
  <c r="I14" i="1"/>
  <c r="I8" i="1"/>
</calcChain>
</file>

<file path=xl/sharedStrings.xml><?xml version="1.0" encoding="utf-8"?>
<sst xmlns="http://schemas.openxmlformats.org/spreadsheetml/2006/main" count="141" uniqueCount="74">
  <si>
    <t>A</t>
  </si>
  <si>
    <t>B</t>
  </si>
  <si>
    <t>taux tva</t>
  </si>
  <si>
    <t>art n°1</t>
  </si>
  <si>
    <t>art n°2</t>
  </si>
  <si>
    <t>art n°3</t>
  </si>
  <si>
    <t>si (…) -&gt; je fais ca , si non je fais ca</t>
  </si>
  <si>
    <t>art n°4</t>
  </si>
  <si>
    <t>art n°5</t>
  </si>
  <si>
    <t>art n°6</t>
  </si>
  <si>
    <t>art n°7</t>
  </si>
  <si>
    <t>art n°8</t>
  </si>
  <si>
    <t>art n°9</t>
  </si>
  <si>
    <t>art n°10</t>
  </si>
  <si>
    <t>ex avec 2 codes</t>
  </si>
  <si>
    <t>Article</t>
  </si>
  <si>
    <t>Code tva</t>
  </si>
  <si>
    <t>Taux</t>
  </si>
  <si>
    <t>Joueurs</t>
  </si>
  <si>
    <t>Arnaud</t>
  </si>
  <si>
    <t>Paul</t>
  </si>
  <si>
    <t>Pierre</t>
  </si>
  <si>
    <t>Score1</t>
  </si>
  <si>
    <t>Score2</t>
  </si>
  <si>
    <t>Total</t>
  </si>
  <si>
    <t>Résultat</t>
  </si>
  <si>
    <t>Etudiant</t>
  </si>
  <si>
    <t>matière 1</t>
  </si>
  <si>
    <t>matière 2</t>
  </si>
  <si>
    <t>matière 3</t>
  </si>
  <si>
    <t>Moyenne</t>
  </si>
  <si>
    <t>Luc</t>
  </si>
  <si>
    <t>André</t>
  </si>
  <si>
    <t>Laurent</t>
  </si>
  <si>
    <t>Murielle</t>
  </si>
  <si>
    <t>Anne</t>
  </si>
  <si>
    <t>Colonne1</t>
  </si>
  <si>
    <t>Places vendues</t>
  </si>
  <si>
    <t>Cumul des places</t>
  </si>
  <si>
    <t>chiffre d'affaires</t>
  </si>
  <si>
    <t>Ca minimum</t>
  </si>
  <si>
    <t>joueurs</t>
  </si>
  <si>
    <t>arnaud</t>
  </si>
  <si>
    <t>paul</t>
  </si>
  <si>
    <t>pierre</t>
  </si>
  <si>
    <t>Resultat</t>
  </si>
  <si>
    <t>feuille voyage</t>
  </si>
  <si>
    <t>nombre 20-35</t>
  </si>
  <si>
    <t>enfant</t>
  </si>
  <si>
    <t>18-25</t>
  </si>
  <si>
    <t>20-35</t>
  </si>
  <si>
    <t>si + 30 ,10% remise montant global</t>
  </si>
  <si>
    <t>frais gestion 12% du cout Htaxe sejour</t>
  </si>
  <si>
    <t>nbre 18-25</t>
  </si>
  <si>
    <t>assurance</t>
  </si>
  <si>
    <t>COUTS/km</t>
  </si>
  <si>
    <t>taxe séjour +18 ans</t>
  </si>
  <si>
    <t>nbre +35</t>
  </si>
  <si>
    <t>nbre km</t>
  </si>
  <si>
    <t>taxe séjour+ 18ans</t>
  </si>
  <si>
    <t>nbre enfants</t>
  </si>
  <si>
    <t>nombre de jours</t>
  </si>
  <si>
    <t>Couts</t>
  </si>
  <si>
    <t>Assurance</t>
  </si>
  <si>
    <t>sous total</t>
  </si>
  <si>
    <t>Cout facturé par l'agence</t>
  </si>
  <si>
    <t>Remise de 10%</t>
  </si>
  <si>
    <t>Cout total du Voyage</t>
  </si>
  <si>
    <t>cumul des places</t>
  </si>
  <si>
    <t>Chiffre d'affaire</t>
  </si>
  <si>
    <t>Objectif:</t>
  </si>
  <si>
    <t>1000 places</t>
  </si>
  <si>
    <t>Total des places vendues:</t>
  </si>
  <si>
    <t>Progression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</si>
</sst>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80C]_-;\-* #,##0.00\ [$€-80C]_-;_-* &quot;-&quot;??\ [$€-80C]_-;_-@_-"/>
    <numFmt numFmtId="165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Bahnschrift Light SemiCondensed"/>
      <family val="2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44" fontId="1" fillId="0" borderId="0" applyFont="0" applyFill="0" applyBorder="0" applyAlignment="0" applyProtection="0"/>
  </cellStyleXfs>
  <cellXfs count="100">
    <xf numFmtId="0" fontId="0" fillId="0" borderId="0" xfId="0"/>
    <xf numFmtId="0" fontId="3" fillId="0" borderId="2" xfId="0" applyFont="1" applyBorder="1"/>
    <xf numFmtId="0" fontId="3" fillId="0" borderId="3" xfId="0" applyFont="1" applyBorder="1"/>
    <xf numFmtId="0" fontId="3" fillId="0" borderId="1" xfId="0" applyFont="1" applyBorder="1"/>
    <xf numFmtId="0" fontId="0" fillId="3" borderId="2" xfId="0" applyFill="1" applyBorder="1"/>
    <xf numFmtId="0" fontId="0" fillId="3" borderId="4" xfId="0" applyFill="1" applyBorder="1"/>
    <xf numFmtId="0" fontId="0" fillId="3" borderId="3" xfId="0" applyFill="1" applyBorder="1"/>
    <xf numFmtId="9" fontId="0" fillId="0" borderId="0" xfId="0" applyNumberFormat="1"/>
    <xf numFmtId="9" fontId="0" fillId="0" borderId="2" xfId="0" applyNumberFormat="1" applyBorder="1"/>
    <xf numFmtId="9" fontId="0" fillId="0" borderId="4" xfId="0" applyNumberFormat="1" applyBorder="1"/>
    <xf numFmtId="9" fontId="0" fillId="0" borderId="3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4" fillId="0" borderId="0" xfId="0" applyFont="1"/>
    <xf numFmtId="0" fontId="4" fillId="0" borderId="2" xfId="0" applyFont="1" applyBorder="1"/>
    <xf numFmtId="0" fontId="4" fillId="0" borderId="4" xfId="0" applyFont="1" applyBorder="1"/>
    <xf numFmtId="0" fontId="4" fillId="0" borderId="3" xfId="0" applyFont="1" applyBorder="1"/>
    <xf numFmtId="9" fontId="0" fillId="0" borderId="6" xfId="1" applyFont="1" applyBorder="1"/>
    <xf numFmtId="9" fontId="0" fillId="0" borderId="0" xfId="1" applyFont="1"/>
    <xf numFmtId="0" fontId="3" fillId="4" borderId="2" xfId="0" applyFont="1" applyFill="1" applyBorder="1"/>
    <xf numFmtId="0" fontId="3" fillId="4" borderId="4" xfId="0" applyFont="1" applyFill="1" applyBorder="1"/>
    <xf numFmtId="0" fontId="0" fillId="4" borderId="0" xfId="0" applyFill="1"/>
    <xf numFmtId="0" fontId="0" fillId="0" borderId="2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3" fillId="4" borderId="6" xfId="0" applyFont="1" applyFill="1" applyBorder="1"/>
    <xf numFmtId="0" fontId="0" fillId="0" borderId="15" xfId="0" applyBorder="1"/>
    <xf numFmtId="0" fontId="0" fillId="0" borderId="16" xfId="0" applyBorder="1"/>
    <xf numFmtId="2" fontId="0" fillId="0" borderId="0" xfId="0" applyNumberFormat="1"/>
    <xf numFmtId="14" fontId="0" fillId="0" borderId="0" xfId="0" applyNumberFormat="1"/>
    <xf numFmtId="164" fontId="0" fillId="0" borderId="0" xfId="0" applyNumberFormat="1"/>
    <xf numFmtId="14" fontId="5" fillId="0" borderId="0" xfId="0" applyNumberFormat="1" applyFont="1"/>
    <xf numFmtId="0" fontId="2" fillId="2" borderId="0" xfId="2"/>
    <xf numFmtId="0" fontId="0" fillId="0" borderId="0" xfId="0" applyAlignment="1"/>
    <xf numFmtId="14" fontId="5" fillId="5" borderId="17" xfId="0" applyNumberFormat="1" applyFont="1" applyFill="1" applyBorder="1"/>
    <xf numFmtId="0" fontId="0" fillId="5" borderId="18" xfId="0" applyFont="1" applyFill="1" applyBorder="1"/>
    <xf numFmtId="14" fontId="5" fillId="6" borderId="17" xfId="0" applyNumberFormat="1" applyFont="1" applyFill="1" applyBorder="1"/>
    <xf numFmtId="0" fontId="0" fillId="6" borderId="18" xfId="0" applyFont="1" applyFill="1" applyBorder="1"/>
    <xf numFmtId="14" fontId="5" fillId="6" borderId="19" xfId="0" applyNumberFormat="1" applyFont="1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" xfId="0" applyBorder="1"/>
    <xf numFmtId="0" fontId="0" fillId="0" borderId="4" xfId="0" applyBorder="1"/>
    <xf numFmtId="0" fontId="0" fillId="0" borderId="3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0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4" fillId="0" borderId="1" xfId="0" applyFont="1" applyBorder="1"/>
    <xf numFmtId="0" fontId="4" fillId="0" borderId="21" xfId="0" applyFont="1" applyBorder="1"/>
    <xf numFmtId="0" fontId="4" fillId="0" borderId="22" xfId="0" applyFont="1" applyBorder="1"/>
    <xf numFmtId="2" fontId="0" fillId="0" borderId="1" xfId="0" applyNumberFormat="1" applyBorder="1"/>
    <xf numFmtId="2" fontId="0" fillId="0" borderId="20" xfId="0" applyNumberFormat="1" applyBorder="1"/>
    <xf numFmtId="165" fontId="0" fillId="0" borderId="0" xfId="0" applyNumberFormat="1"/>
    <xf numFmtId="0" fontId="3" fillId="0" borderId="23" xfId="0" applyFont="1" applyBorder="1"/>
    <xf numFmtId="44" fontId="0" fillId="0" borderId="0" xfId="3" applyFont="1"/>
    <xf numFmtId="44" fontId="7" fillId="0" borderId="3" xfId="3" applyFont="1" applyBorder="1"/>
    <xf numFmtId="0" fontId="3" fillId="0" borderId="30" xfId="0" applyFont="1" applyBorder="1"/>
    <xf numFmtId="0" fontId="3" fillId="0" borderId="30" xfId="0" applyFont="1" applyFill="1" applyBorder="1"/>
    <xf numFmtId="0" fontId="3" fillId="0" borderId="32" xfId="0" applyFont="1" applyBorder="1"/>
    <xf numFmtId="0" fontId="0" fillId="0" borderId="33" xfId="0" applyBorder="1"/>
    <xf numFmtId="0" fontId="3" fillId="0" borderId="0" xfId="0" applyFont="1" applyFill="1" applyBorder="1"/>
    <xf numFmtId="0" fontId="8" fillId="0" borderId="31" xfId="0" applyFont="1" applyBorder="1"/>
    <xf numFmtId="44" fontId="0" fillId="0" borderId="16" xfId="3" applyFont="1" applyBorder="1"/>
    <xf numFmtId="0" fontId="3" fillId="0" borderId="27" xfId="0" applyFont="1" applyFill="1" applyBorder="1"/>
    <xf numFmtId="0" fontId="3" fillId="0" borderId="2" xfId="0" applyFont="1" applyFill="1" applyBorder="1"/>
    <xf numFmtId="0" fontId="9" fillId="0" borderId="2" xfId="0" applyFont="1" applyFill="1" applyBorder="1"/>
    <xf numFmtId="0" fontId="10" fillId="0" borderId="4" xfId="0" applyFont="1" applyBorder="1"/>
    <xf numFmtId="0" fontId="11" fillId="0" borderId="6" xfId="0" applyFont="1" applyBorder="1"/>
    <xf numFmtId="0" fontId="11" fillId="0" borderId="7" xfId="0" applyFont="1" applyBorder="1"/>
    <xf numFmtId="0" fontId="11" fillId="0" borderId="9" xfId="0" applyFont="1" applyBorder="1"/>
    <xf numFmtId="44" fontId="11" fillId="0" borderId="7" xfId="3" applyFont="1" applyBorder="1"/>
    <xf numFmtId="44" fontId="11" fillId="0" borderId="9" xfId="3" applyFont="1" applyBorder="1"/>
    <xf numFmtId="44" fontId="11" fillId="0" borderId="24" xfId="3" applyFont="1" applyBorder="1"/>
    <xf numFmtId="44" fontId="11" fillId="0" borderId="29" xfId="3" applyFont="1" applyBorder="1"/>
    <xf numFmtId="44" fontId="0" fillId="0" borderId="3" xfId="0" applyNumberFormat="1" applyFont="1" applyBorder="1"/>
    <xf numFmtId="44" fontId="4" fillId="0" borderId="3" xfId="3" applyFont="1" applyBorder="1"/>
    <xf numFmtId="14" fontId="6" fillId="0" borderId="0" xfId="0" applyNumberFormat="1" applyFont="1" applyAlignment="1"/>
    <xf numFmtId="0" fontId="0" fillId="6" borderId="34" xfId="0" applyFont="1" applyFill="1" applyBorder="1"/>
    <xf numFmtId="0" fontId="0" fillId="5" borderId="34" xfId="0" applyFont="1" applyFill="1" applyBorder="1"/>
    <xf numFmtId="0" fontId="12" fillId="0" borderId="0" xfId="0" applyFont="1" applyFill="1" applyBorder="1" applyAlignment="1">
      <alignment horizontal="center"/>
    </xf>
    <xf numFmtId="44" fontId="13" fillId="0" borderId="16" xfId="0" applyNumberFormat="1" applyFont="1" applyBorder="1" applyAlignment="1">
      <alignment horizontal="center"/>
    </xf>
    <xf numFmtId="44" fontId="13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8" xfId="0" applyBorder="1" applyAlignment="1">
      <alignment horizontal="center"/>
    </xf>
    <xf numFmtId="10" fontId="0" fillId="0" borderId="0" xfId="1" applyNumberFormat="1" applyFont="1"/>
  </cellXfs>
  <cellStyles count="4">
    <cellStyle name="Monétaire" xfId="3" builtinId="4"/>
    <cellStyle name="Normal" xfId="0" builtinId="0"/>
    <cellStyle name="Pourcentage" xfId="1" builtinId="5"/>
    <cellStyle name="Satisfaisant" xfId="2" builtinId="26"/>
  </cellStyles>
  <dxfs count="9">
    <dxf>
      <numFmt numFmtId="164" formatCode="_-* #,##0.00\ [$€-80C]_-;\-* #,##0.00\ [$€-80C]_-;_-* &quot;-&quot;??\ [$€-80C]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color rgb="FFFF0000"/>
      </font>
      <fill>
        <patternFill>
          <fgColor theme="0"/>
          <bgColor theme="0"/>
        </patternFill>
      </fill>
    </dxf>
    <dxf>
      <fill>
        <patternFill>
          <f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21" totalsRowShown="0" headerRowDxfId="2">
  <autoFilter ref="A1:D21"/>
  <tableColumns count="4">
    <tableColumn id="1" name="Colonne1" dataDxfId="1"/>
    <tableColumn id="2" name="Places vendues"/>
    <tableColumn id="3" name="Cumul des places">
      <calculatedColumnFormula>IF(ISBLANK(B2),"",(B2+C1))</calculatedColumnFormula>
    </tableColumn>
    <tableColumn id="4" name="chiffre d'affaires" dataDxfId="0">
      <calculatedColumnFormula>IF(ISBLANK(B2),"",IF(C2&lt;=G$1,C2*G$3,H$4+(C2-G$1)*G$2))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opLeftCell="A4" workbookViewId="0">
      <selection activeCell="G7" sqref="G7:J20"/>
    </sheetView>
  </sheetViews>
  <sheetFormatPr baseColWidth="10" defaultColWidth="11.42578125" defaultRowHeight="15" x14ac:dyDescent="0.25"/>
  <cols>
    <col min="1" max="1" width="16.28515625" customWidth="1"/>
    <col min="8" max="8" width="168" customWidth="1"/>
  </cols>
  <sheetData>
    <row r="1" spans="1:9" ht="15.75" thickBot="1" x14ac:dyDescent="0.3">
      <c r="A1" s="1" t="s">
        <v>0</v>
      </c>
      <c r="B1" s="2" t="s">
        <v>1</v>
      </c>
      <c r="C1" s="3" t="s">
        <v>2</v>
      </c>
    </row>
    <row r="2" spans="1:9" ht="15.75" thickBot="1" x14ac:dyDescent="0.3">
      <c r="A2" t="s">
        <v>3</v>
      </c>
      <c r="B2" s="11">
        <v>1</v>
      </c>
      <c r="C2" s="18">
        <f>IF(B2=A$13,A$14,IF(B3=B$13,B$14,C$14))</f>
        <v>0.06</v>
      </c>
    </row>
    <row r="3" spans="1:9" ht="15.75" thickBot="1" x14ac:dyDescent="0.3">
      <c r="A3" t="s">
        <v>4</v>
      </c>
      <c r="B3" s="12">
        <v>2</v>
      </c>
      <c r="C3" s="18">
        <f>IF(B3=A$13,A$14,IF(B4=B$13,B$14,C$14))</f>
        <v>0.21</v>
      </c>
    </row>
    <row r="4" spans="1:9" ht="15.75" thickBot="1" x14ac:dyDescent="0.3">
      <c r="A4" t="s">
        <v>5</v>
      </c>
      <c r="B4" s="12">
        <v>3</v>
      </c>
      <c r="C4" s="18">
        <f t="shared" ref="C4:C5" si="0">IF(B4=A$13,A$14,IF(B5=B$13,B$14,C$14))</f>
        <v>0.12</v>
      </c>
      <c r="H4" s="39" t="s">
        <v>6</v>
      </c>
    </row>
    <row r="5" spans="1:9" ht="15.75" thickBot="1" x14ac:dyDescent="0.3">
      <c r="A5" t="s">
        <v>7</v>
      </c>
      <c r="B5" s="12">
        <v>2</v>
      </c>
      <c r="C5" s="18">
        <f t="shared" si="0"/>
        <v>0.12</v>
      </c>
      <c r="H5" s="39"/>
    </row>
    <row r="6" spans="1:9" ht="15.75" thickBot="1" x14ac:dyDescent="0.3">
      <c r="A6" t="s">
        <v>8</v>
      </c>
      <c r="B6" s="12">
        <v>2</v>
      </c>
      <c r="C6" s="18">
        <f t="shared" ref="C6:C11" si="1">IF(B6=A$13,A$14,IF(B7=B$13,B$14,C$14))</f>
        <v>0.21</v>
      </c>
      <c r="H6" s="39"/>
    </row>
    <row r="7" spans="1:9" ht="15.75" thickBot="1" x14ac:dyDescent="0.3">
      <c r="A7" t="s">
        <v>9</v>
      </c>
      <c r="B7" s="12">
        <v>1</v>
      </c>
      <c r="C7" s="18">
        <f t="shared" si="1"/>
        <v>0.06</v>
      </c>
      <c r="G7" s="1" t="s">
        <v>0</v>
      </c>
      <c r="H7" s="2" t="s">
        <v>1</v>
      </c>
      <c r="I7" s="3" t="s">
        <v>2</v>
      </c>
    </row>
    <row r="8" spans="1:9" ht="15.75" thickBot="1" x14ac:dyDescent="0.3">
      <c r="A8" t="s">
        <v>10</v>
      </c>
      <c r="B8" s="12">
        <v>3</v>
      </c>
      <c r="C8" s="18">
        <f t="shared" si="1"/>
        <v>0.21</v>
      </c>
      <c r="G8" t="s">
        <v>3</v>
      </c>
      <c r="H8" s="11">
        <v>1</v>
      </c>
      <c r="I8" s="18">
        <f ca="1">IF(H8=G$13,G$14,IF(H9=H$13,H$14,I$14))</f>
        <v>0.06</v>
      </c>
    </row>
    <row r="9" spans="1:9" ht="15.75" thickBot="1" x14ac:dyDescent="0.3">
      <c r="A9" t="s">
        <v>11</v>
      </c>
      <c r="B9" s="12">
        <v>3</v>
      </c>
      <c r="C9" s="18">
        <f t="shared" si="1"/>
        <v>0.21</v>
      </c>
      <c r="G9" t="s">
        <v>4</v>
      </c>
      <c r="H9" s="12">
        <v>2</v>
      </c>
      <c r="I9" s="18">
        <f ca="1">IF(H9=G$13,G$14,IF(H10=H$13,H$14,I$14))</f>
        <v>0.21</v>
      </c>
    </row>
    <row r="10" spans="1:9" ht="15.75" thickBot="1" x14ac:dyDescent="0.3">
      <c r="A10" t="s">
        <v>12</v>
      </c>
      <c r="B10" s="12">
        <v>1</v>
      </c>
      <c r="C10" s="18">
        <f t="shared" si="1"/>
        <v>0.06</v>
      </c>
      <c r="G10" t="s">
        <v>5</v>
      </c>
      <c r="H10" s="12">
        <v>3</v>
      </c>
      <c r="I10" s="18">
        <f t="shared" ref="I10:I17" ca="1" si="2">IF(H10=G$13,G$14,IF(H11=H$13,H$14,I$14))</f>
        <v>0.12</v>
      </c>
    </row>
    <row r="11" spans="1:9" ht="15.75" thickBot="1" x14ac:dyDescent="0.3">
      <c r="A11" t="s">
        <v>13</v>
      </c>
      <c r="B11" s="12">
        <v>1</v>
      </c>
      <c r="C11" s="18">
        <f t="shared" si="1"/>
        <v>0.06</v>
      </c>
      <c r="G11" t="s">
        <v>7</v>
      </c>
      <c r="H11" s="12">
        <v>2</v>
      </c>
      <c r="I11" s="18">
        <f t="shared" ca="1" si="2"/>
        <v>0.12</v>
      </c>
    </row>
    <row r="12" spans="1:9" ht="15.75" thickBot="1" x14ac:dyDescent="0.3">
      <c r="B12" s="13"/>
      <c r="C12" s="18"/>
      <c r="G12" t="s">
        <v>8</v>
      </c>
      <c r="H12" s="12">
        <v>2</v>
      </c>
      <c r="I12" s="18">
        <f t="shared" si="2"/>
        <v>3</v>
      </c>
    </row>
    <row r="13" spans="1:9" ht="15.75" thickBot="1" x14ac:dyDescent="0.3">
      <c r="A13" s="4">
        <v>1</v>
      </c>
      <c r="B13" s="5">
        <v>2</v>
      </c>
      <c r="C13" s="6">
        <v>3</v>
      </c>
      <c r="G13" t="s">
        <v>9</v>
      </c>
      <c r="H13" s="12">
        <v>1</v>
      </c>
      <c r="I13" s="18">
        <f t="shared" ca="1" si="2"/>
        <v>0.06</v>
      </c>
    </row>
    <row r="14" spans="1:9" ht="15.75" thickBot="1" x14ac:dyDescent="0.3">
      <c r="A14" s="8">
        <v>0.06</v>
      </c>
      <c r="B14" s="9">
        <v>0.12</v>
      </c>
      <c r="C14" s="10">
        <v>0.21</v>
      </c>
      <c r="G14" t="s">
        <v>10</v>
      </c>
      <c r="H14" s="12">
        <v>3</v>
      </c>
      <c r="I14" s="18">
        <f t="shared" ca="1" si="2"/>
        <v>0.21</v>
      </c>
    </row>
    <row r="15" spans="1:9" ht="15.75" thickBot="1" x14ac:dyDescent="0.3">
      <c r="G15" t="s">
        <v>11</v>
      </c>
      <c r="H15" s="12">
        <v>3</v>
      </c>
      <c r="I15" s="18">
        <f t="shared" si="2"/>
        <v>3</v>
      </c>
    </row>
    <row r="16" spans="1:9" ht="15.75" thickBot="1" x14ac:dyDescent="0.3">
      <c r="G16" t="s">
        <v>12</v>
      </c>
      <c r="H16" s="12">
        <v>1</v>
      </c>
      <c r="I16" s="18">
        <f t="shared" si="2"/>
        <v>3</v>
      </c>
    </row>
    <row r="17" spans="1:9" ht="15.75" thickBot="1" x14ac:dyDescent="0.3">
      <c r="G17" t="s">
        <v>13</v>
      </c>
      <c r="H17" s="12">
        <v>1</v>
      </c>
      <c r="I17" s="18">
        <f t="shared" ca="1" si="2"/>
        <v>0.06</v>
      </c>
    </row>
    <row r="18" spans="1:9" ht="15.75" thickBot="1" x14ac:dyDescent="0.3">
      <c r="H18" s="13"/>
      <c r="I18" s="18"/>
    </row>
    <row r="19" spans="1:9" ht="15.75" thickBot="1" x14ac:dyDescent="0.3">
      <c r="G19" s="4">
        <v>1</v>
      </c>
      <c r="H19" s="5">
        <v>2</v>
      </c>
      <c r="I19" s="6">
        <v>3</v>
      </c>
    </row>
    <row r="20" spans="1:9" ht="15.75" thickBot="1" x14ac:dyDescent="0.3">
      <c r="G20" s="8">
        <v>0.06</v>
      </c>
      <c r="H20" s="9">
        <v>0.12</v>
      </c>
      <c r="I20" s="10">
        <v>0.21</v>
      </c>
    </row>
    <row r="21" spans="1:9" x14ac:dyDescent="0.25">
      <c r="H21" s="39"/>
    </row>
    <row r="22" spans="1:9" x14ac:dyDescent="0.25">
      <c r="H22" s="39"/>
    </row>
    <row r="23" spans="1:9" x14ac:dyDescent="0.25">
      <c r="H23" s="39"/>
    </row>
    <row r="27" spans="1:9" x14ac:dyDescent="0.25">
      <c r="A27" t="s">
        <v>14</v>
      </c>
    </row>
    <row r="29" spans="1:9" ht="15.75" thickBot="1" x14ac:dyDescent="0.3"/>
    <row r="30" spans="1:9" ht="15.75" thickBot="1" x14ac:dyDescent="0.3">
      <c r="A30" s="15" t="s">
        <v>15</v>
      </c>
      <c r="B30" s="16" t="s">
        <v>16</v>
      </c>
      <c r="C30" s="17" t="s">
        <v>17</v>
      </c>
    </row>
    <row r="31" spans="1:9" x14ac:dyDescent="0.25">
      <c r="A31" t="s">
        <v>3</v>
      </c>
      <c r="B31">
        <v>1</v>
      </c>
      <c r="C31" s="19">
        <f>IF(B31=A$13,A$14,B$14)</f>
        <v>0.06</v>
      </c>
    </row>
    <row r="32" spans="1:9" x14ac:dyDescent="0.25">
      <c r="A32" t="s">
        <v>4</v>
      </c>
      <c r="B32">
        <v>2</v>
      </c>
      <c r="C32" s="19">
        <f t="shared" ref="C32:C39" si="3">IF(B32=A$13,A$14,B$14)</f>
        <v>0.12</v>
      </c>
    </row>
    <row r="33" spans="1:3" x14ac:dyDescent="0.25">
      <c r="A33" t="s">
        <v>5</v>
      </c>
      <c r="B33">
        <v>2</v>
      </c>
      <c r="C33" s="19">
        <f t="shared" si="3"/>
        <v>0.12</v>
      </c>
    </row>
    <row r="34" spans="1:3" x14ac:dyDescent="0.25">
      <c r="A34" t="s">
        <v>7</v>
      </c>
      <c r="B34">
        <v>1</v>
      </c>
      <c r="C34" s="19">
        <f t="shared" si="3"/>
        <v>0.06</v>
      </c>
    </row>
    <row r="35" spans="1:3" x14ac:dyDescent="0.25">
      <c r="A35" t="s">
        <v>8</v>
      </c>
      <c r="B35">
        <v>1</v>
      </c>
      <c r="C35" s="19">
        <f t="shared" si="3"/>
        <v>0.06</v>
      </c>
    </row>
    <row r="36" spans="1:3" x14ac:dyDescent="0.25">
      <c r="A36" t="s">
        <v>9</v>
      </c>
      <c r="B36">
        <v>1</v>
      </c>
      <c r="C36" s="19">
        <f t="shared" si="3"/>
        <v>0.06</v>
      </c>
    </row>
    <row r="37" spans="1:3" x14ac:dyDescent="0.25">
      <c r="A37" t="s">
        <v>10</v>
      </c>
      <c r="B37">
        <v>2</v>
      </c>
      <c r="C37" s="19">
        <f t="shared" si="3"/>
        <v>0.12</v>
      </c>
    </row>
    <row r="38" spans="1:3" x14ac:dyDescent="0.25">
      <c r="A38" t="s">
        <v>11</v>
      </c>
      <c r="B38">
        <v>2</v>
      </c>
      <c r="C38" s="19">
        <f t="shared" si="3"/>
        <v>0.12</v>
      </c>
    </row>
    <row r="39" spans="1:3" x14ac:dyDescent="0.25">
      <c r="A39" t="s">
        <v>12</v>
      </c>
      <c r="B39">
        <v>1</v>
      </c>
      <c r="C39" s="19">
        <f t="shared" si="3"/>
        <v>0.06</v>
      </c>
    </row>
    <row r="44" spans="1:3" x14ac:dyDescent="0.25">
      <c r="A44">
        <v>1</v>
      </c>
      <c r="B44">
        <v>2</v>
      </c>
    </row>
    <row r="45" spans="1:3" x14ac:dyDescent="0.25">
      <c r="A45" s="7">
        <v>0.06</v>
      </c>
      <c r="B45" s="7">
        <v>0.12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zoomScale="85" zoomScaleNormal="85" workbookViewId="0">
      <selection activeCell="I15" sqref="I15"/>
    </sheetView>
  </sheetViews>
  <sheetFormatPr baseColWidth="10" defaultRowHeight="15" x14ac:dyDescent="0.25"/>
  <cols>
    <col min="1" max="1" width="29.5703125" customWidth="1"/>
    <col min="2" max="2" width="19.140625" customWidth="1"/>
    <col min="3" max="3" width="25.42578125" customWidth="1"/>
    <col min="4" max="4" width="18.5703125" customWidth="1"/>
    <col min="5" max="5" width="14.28515625" bestFit="1" customWidth="1"/>
    <col min="6" max="6" width="17.85546875" customWidth="1"/>
    <col min="7" max="7" width="23.140625" customWidth="1"/>
    <col min="8" max="8" width="31.28515625" customWidth="1"/>
    <col min="9" max="9" width="26.28515625" customWidth="1"/>
  </cols>
  <sheetData>
    <row r="1" spans="1:8" ht="15.75" thickBot="1" x14ac:dyDescent="0.3">
      <c r="C1" s="73" t="s">
        <v>62</v>
      </c>
      <c r="H1" s="73" t="s">
        <v>62</v>
      </c>
    </row>
    <row r="2" spans="1:8" x14ac:dyDescent="0.25">
      <c r="A2" s="70" t="s">
        <v>60</v>
      </c>
      <c r="B2" s="71">
        <v>2</v>
      </c>
      <c r="C2" s="79">
        <f>B2*$B$20</f>
        <v>28.8</v>
      </c>
      <c r="F2" s="70" t="s">
        <v>60</v>
      </c>
      <c r="G2" s="71"/>
      <c r="H2" s="79">
        <f>G2*$B$20</f>
        <v>0</v>
      </c>
    </row>
    <row r="3" spans="1:8" x14ac:dyDescent="0.25">
      <c r="A3" s="68" t="s">
        <v>53</v>
      </c>
      <c r="B3" s="25">
        <v>8</v>
      </c>
      <c r="C3" s="80">
        <f>B3*$C$20</f>
        <v>128</v>
      </c>
      <c r="F3" s="68" t="s">
        <v>53</v>
      </c>
      <c r="G3" s="25"/>
      <c r="H3" s="80">
        <f>G3*$C$20</f>
        <v>0</v>
      </c>
    </row>
    <row r="4" spans="1:8" x14ac:dyDescent="0.25">
      <c r="A4" s="68" t="s">
        <v>47</v>
      </c>
      <c r="B4" s="25">
        <v>7</v>
      </c>
      <c r="C4" s="80">
        <f>B4*$D$20</f>
        <v>126</v>
      </c>
      <c r="F4" s="68" t="s">
        <v>47</v>
      </c>
      <c r="G4" s="25"/>
      <c r="H4" s="80">
        <f>G4*$D$20</f>
        <v>0</v>
      </c>
    </row>
    <row r="5" spans="1:8" x14ac:dyDescent="0.25">
      <c r="A5" s="68" t="s">
        <v>57</v>
      </c>
      <c r="B5" s="25">
        <v>3</v>
      </c>
      <c r="C5" s="81">
        <f>B5*$E$20</f>
        <v>57</v>
      </c>
      <c r="F5" s="68" t="s">
        <v>57</v>
      </c>
      <c r="G5" s="25"/>
      <c r="H5" s="81">
        <f>G5*$E$20</f>
        <v>0</v>
      </c>
    </row>
    <row r="6" spans="1:8" ht="15" customHeight="1" x14ac:dyDescent="0.25">
      <c r="A6" s="68" t="s">
        <v>58</v>
      </c>
      <c r="B6" s="25">
        <v>590</v>
      </c>
      <c r="C6" s="82">
        <f>B6*$F$20</f>
        <v>147.5</v>
      </c>
      <c r="F6" s="68" t="s">
        <v>58</v>
      </c>
      <c r="G6" s="25"/>
      <c r="H6" s="82">
        <f>G6*$F$20</f>
        <v>0</v>
      </c>
    </row>
    <row r="7" spans="1:8" ht="15.75" thickBot="1" x14ac:dyDescent="0.3">
      <c r="A7" s="69" t="s">
        <v>61</v>
      </c>
      <c r="B7" s="25">
        <v>10</v>
      </c>
      <c r="C7" s="83">
        <f>(C2+C5+C4+C3)*B7</f>
        <v>3398</v>
      </c>
      <c r="F7" s="69" t="s">
        <v>61</v>
      </c>
      <c r="G7" s="25"/>
      <c r="H7" s="83">
        <f>(H2+H5+H4+H3)*G7</f>
        <v>0</v>
      </c>
    </row>
    <row r="8" spans="1:8" x14ac:dyDescent="0.25">
      <c r="A8" s="65" t="s">
        <v>59</v>
      </c>
      <c r="B8" s="74"/>
      <c r="C8" s="84">
        <f>(B3+B4+B5)*G20</f>
        <v>27</v>
      </c>
      <c r="D8" s="54"/>
      <c r="F8" s="65" t="s">
        <v>59</v>
      </c>
      <c r="G8" s="74"/>
      <c r="H8" s="84">
        <f>(G3+G4+G5)*L20</f>
        <v>0</v>
      </c>
    </row>
    <row r="9" spans="1:8" ht="15.75" thickBot="1" x14ac:dyDescent="0.3">
      <c r="A9" s="75" t="s">
        <v>63</v>
      </c>
      <c r="B9" s="57"/>
      <c r="C9" s="85">
        <f>A20*(B2+B3+B4+B5)</f>
        <v>360</v>
      </c>
      <c r="D9" s="54"/>
      <c r="F9" s="75" t="s">
        <v>63</v>
      </c>
      <c r="G9" s="57"/>
      <c r="H9" s="85">
        <f>F20*(G2+G3+G4+G5)</f>
        <v>0</v>
      </c>
    </row>
    <row r="10" spans="1:8" ht="19.5" thickBot="1" x14ac:dyDescent="0.35">
      <c r="A10" s="77" t="s">
        <v>64</v>
      </c>
      <c r="B10" s="78"/>
      <c r="C10" s="86">
        <f>C9+C8+C7+C6</f>
        <v>3932.5</v>
      </c>
      <c r="F10" s="77" t="s">
        <v>64</v>
      </c>
      <c r="G10" s="78"/>
      <c r="H10" s="86">
        <f>H9+H8+H7+H6</f>
        <v>0</v>
      </c>
    </row>
    <row r="11" spans="1:8" ht="15.75" thickBot="1" x14ac:dyDescent="0.3">
      <c r="A11" s="1" t="s">
        <v>66</v>
      </c>
      <c r="B11" s="49" t="str">
        <f>IF(B2+B3+B4+B5&gt;30,"oui","non")</f>
        <v>non</v>
      </c>
      <c r="C11" s="87">
        <f>IF(SUM(B2:B5)&gt;30,C10-(C10*0.1),C10)</f>
        <v>3932.5</v>
      </c>
      <c r="F11" s="1" t="s">
        <v>66</v>
      </c>
      <c r="G11" s="49" t="str">
        <f>IF(G2+G3+G4+G5&gt;30,"oui","non")</f>
        <v>non</v>
      </c>
      <c r="H11" s="87">
        <f>IF(SUM(G2:G5)&gt;30,H10-(H10*0.1),H10)</f>
        <v>0</v>
      </c>
    </row>
    <row r="12" spans="1:8" ht="15.75" thickBot="1" x14ac:dyDescent="0.3">
      <c r="A12" s="76" t="s">
        <v>65</v>
      </c>
      <c r="B12" s="49"/>
      <c r="C12" s="67">
        <f>C11*0.12</f>
        <v>471.9</v>
      </c>
      <c r="F12" s="76" t="s">
        <v>65</v>
      </c>
      <c r="G12" s="49"/>
      <c r="H12" s="67">
        <f>H11*0.12</f>
        <v>0</v>
      </c>
    </row>
    <row r="13" spans="1:8" x14ac:dyDescent="0.25">
      <c r="A13" s="91" t="s">
        <v>67</v>
      </c>
      <c r="C13" s="92">
        <f>C11+C12</f>
        <v>4404.3999999999996</v>
      </c>
    </row>
    <row r="14" spans="1:8" x14ac:dyDescent="0.25">
      <c r="A14" s="91"/>
      <c r="C14" s="93"/>
    </row>
    <row r="15" spans="1:8" x14ac:dyDescent="0.25">
      <c r="A15" s="72"/>
    </row>
    <row r="16" spans="1:8" x14ac:dyDescent="0.25">
      <c r="A16" s="72"/>
    </row>
    <row r="17" spans="1:10" x14ac:dyDescent="0.25">
      <c r="A17" s="72"/>
    </row>
    <row r="18" spans="1:10" ht="15.75" thickBot="1" x14ac:dyDescent="0.3"/>
    <row r="19" spans="1:10" ht="15.75" thickBot="1" x14ac:dyDescent="0.3">
      <c r="A19" s="23" t="s">
        <v>54</v>
      </c>
      <c r="B19" s="49" t="s">
        <v>48</v>
      </c>
      <c r="C19" s="49" t="s">
        <v>49</v>
      </c>
      <c r="D19" s="49" t="s">
        <v>50</v>
      </c>
      <c r="E19" s="49">
        <v>35</v>
      </c>
      <c r="F19" s="49" t="s">
        <v>55</v>
      </c>
      <c r="G19" s="49" t="s">
        <v>56</v>
      </c>
      <c r="H19" s="49" t="s">
        <v>51</v>
      </c>
      <c r="I19" s="49" t="s">
        <v>52</v>
      </c>
      <c r="J19" s="50"/>
    </row>
    <row r="20" spans="1:10" x14ac:dyDescent="0.25">
      <c r="A20" s="64">
        <v>18</v>
      </c>
      <c r="B20">
        <v>14.4</v>
      </c>
      <c r="C20">
        <v>16</v>
      </c>
      <c r="D20">
        <v>18</v>
      </c>
      <c r="E20">
        <v>19</v>
      </c>
      <c r="F20">
        <v>0.25</v>
      </c>
      <c r="G20">
        <v>1.5</v>
      </c>
    </row>
  </sheetData>
  <mergeCells count="2">
    <mergeCell ref="A13:A14"/>
    <mergeCell ref="C13:C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7" workbookViewId="0">
      <selection activeCell="B28" sqref="B28"/>
    </sheetView>
  </sheetViews>
  <sheetFormatPr baseColWidth="10" defaultColWidth="11.42578125" defaultRowHeight="15" x14ac:dyDescent="0.25"/>
  <cols>
    <col min="5" max="5" width="25.7109375" customWidth="1"/>
    <col min="6" max="6" width="26.85546875" customWidth="1"/>
  </cols>
  <sheetData>
    <row r="1" spans="1:6" ht="15.75" thickBot="1" x14ac:dyDescent="0.3">
      <c r="A1" s="20" t="s">
        <v>18</v>
      </c>
      <c r="B1" s="21" t="s">
        <v>19</v>
      </c>
      <c r="C1" s="21" t="s">
        <v>20</v>
      </c>
      <c r="D1" s="31" t="s">
        <v>21</v>
      </c>
      <c r="E1" s="22"/>
      <c r="F1" s="22"/>
    </row>
    <row r="2" spans="1:6" x14ac:dyDescent="0.25">
      <c r="A2" s="11" t="s">
        <v>22</v>
      </c>
      <c r="B2" s="11">
        <v>89</v>
      </c>
      <c r="C2" s="26">
        <v>45</v>
      </c>
      <c r="D2" s="32">
        <v>78</v>
      </c>
      <c r="E2" s="28"/>
    </row>
    <row r="3" spans="1:6" x14ac:dyDescent="0.25">
      <c r="A3" s="12" t="s">
        <v>23</v>
      </c>
      <c r="B3" s="12">
        <v>41</v>
      </c>
      <c r="C3" s="27">
        <v>23</v>
      </c>
      <c r="D3" s="25">
        <v>57</v>
      </c>
      <c r="E3" s="12"/>
    </row>
    <row r="4" spans="1:6" ht="15.75" thickBot="1" x14ac:dyDescent="0.3">
      <c r="A4" s="13" t="s">
        <v>24</v>
      </c>
      <c r="B4" s="12">
        <f>IF(ISBLANK(B1),"",SUM(B2,B3))</f>
        <v>130</v>
      </c>
      <c r="C4" s="12">
        <f t="shared" ref="C4:F4" si="0">IF(ISBLANK(C1),"",SUM(C2,C3))</f>
        <v>68</v>
      </c>
      <c r="D4" s="12">
        <f t="shared" si="0"/>
        <v>135</v>
      </c>
      <c r="E4" s="12" t="str">
        <f t="shared" si="0"/>
        <v/>
      </c>
      <c r="F4" s="12" t="str">
        <f t="shared" si="0"/>
        <v/>
      </c>
    </row>
    <row r="5" spans="1:6" ht="15.75" thickBot="1" x14ac:dyDescent="0.3">
      <c r="A5" s="23" t="s">
        <v>25</v>
      </c>
      <c r="B5" s="24" t="str">
        <f>IF(B4&gt;=100,"gagné","perdu")</f>
        <v>gagné</v>
      </c>
      <c r="C5" s="24" t="str">
        <f t="shared" ref="C5:D5" si="1">IF(C4&gt;=100,"gagné","perdu")</f>
        <v>perdu</v>
      </c>
      <c r="D5" s="24" t="str">
        <f t="shared" si="1"/>
        <v>gagné</v>
      </c>
      <c r="E5" s="24" t="str">
        <f t="shared" ref="E5" si="2">IF(E4&gt;=100,"gagné","perdu")</f>
        <v>gagné</v>
      </c>
      <c r="F5" s="24" t="str">
        <f t="shared" ref="F5" si="3">IF(F4&gt;=100,"gagné","perdu")</f>
        <v>gagné</v>
      </c>
    </row>
    <row r="6" spans="1:6" x14ac:dyDescent="0.25">
      <c r="B6" s="33"/>
      <c r="D6" s="29"/>
      <c r="E6" s="30"/>
    </row>
    <row r="10" spans="1:6" ht="15.75" thickBot="1" x14ac:dyDescent="0.3"/>
    <row r="11" spans="1:6" ht="15.75" thickBot="1" x14ac:dyDescent="0.3">
      <c r="A11" s="59" t="s">
        <v>41</v>
      </c>
      <c r="B11" s="48" t="s">
        <v>42</v>
      </c>
      <c r="C11" s="49" t="s">
        <v>43</v>
      </c>
      <c r="D11" s="50" t="s">
        <v>44</v>
      </c>
      <c r="E11" s="49"/>
      <c r="F11" s="48"/>
    </row>
    <row r="12" spans="1:6" x14ac:dyDescent="0.25">
      <c r="A12" s="60" t="s">
        <v>22</v>
      </c>
      <c r="B12" s="46">
        <v>89</v>
      </c>
      <c r="C12" s="52">
        <v>45</v>
      </c>
      <c r="D12" s="54">
        <v>78</v>
      </c>
      <c r="E12" s="45">
        <v>0</v>
      </c>
      <c r="F12" s="45"/>
    </row>
    <row r="13" spans="1:6" ht="15.75" thickBot="1" x14ac:dyDescent="0.3">
      <c r="A13" s="60" t="s">
        <v>23</v>
      </c>
      <c r="B13" s="46">
        <v>41</v>
      </c>
      <c r="C13" s="55">
        <v>23</v>
      </c>
      <c r="D13" s="54">
        <v>57</v>
      </c>
      <c r="E13" s="46">
        <v>0</v>
      </c>
      <c r="F13" s="46"/>
    </row>
    <row r="14" spans="1:6" ht="15.75" thickBot="1" x14ac:dyDescent="0.3">
      <c r="A14" s="60" t="s">
        <v>24</v>
      </c>
      <c r="B14" s="46">
        <f>B12+B13</f>
        <v>130</v>
      </c>
      <c r="C14" s="58">
        <f t="shared" ref="C14:D14" si="4">C12+C13</f>
        <v>68</v>
      </c>
      <c r="D14" s="54">
        <f t="shared" si="4"/>
        <v>135</v>
      </c>
      <c r="E14" s="48" t="str">
        <f>IF(ISBLANK(E11),"",E12+E13)</f>
        <v/>
      </c>
      <c r="F14" s="50">
        <f t="shared" ref="F14" si="5">F12+F13</f>
        <v>0</v>
      </c>
    </row>
    <row r="15" spans="1:6" ht="15.75" thickBot="1" x14ac:dyDescent="0.3">
      <c r="A15" s="61" t="s">
        <v>45</v>
      </c>
      <c r="B15" s="48" t="str">
        <f>IF(B14&gt;=100,"gagné","perdu")</f>
        <v>gagné</v>
      </c>
      <c r="C15" s="49" t="str">
        <f t="shared" ref="C15:D15" si="6">IF(C14&gt;=100,"gagné","perdu")</f>
        <v>perdu</v>
      </c>
      <c r="D15" s="23" t="str">
        <f t="shared" si="6"/>
        <v>gagné</v>
      </c>
      <c r="E15" s="23" t="str">
        <f>IF(ISBLANK(E11),"",IF(E14&gt;=100,"gagné","perdu"))</f>
        <v/>
      </c>
      <c r="F15" s="48" t="str">
        <f t="shared" ref="F15" si="7">IF(F14&gt;=100,"gagné","perdu")</f>
        <v>perdu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"/>
  <sheetViews>
    <sheetView workbookViewId="0">
      <selection activeCell="K3" sqref="K3"/>
    </sheetView>
  </sheetViews>
  <sheetFormatPr baseColWidth="10" defaultRowHeight="15" x14ac:dyDescent="0.25"/>
  <sheetData>
    <row r="2" spans="11:11" x14ac:dyDescent="0.25">
      <c r="K2" t="s">
        <v>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22" workbookViewId="0">
      <selection activeCell="I16" sqref="I16"/>
    </sheetView>
  </sheetViews>
  <sheetFormatPr baseColWidth="10" defaultColWidth="11.42578125" defaultRowHeight="15" x14ac:dyDescent="0.25"/>
  <sheetData>
    <row r="1" spans="1:6" x14ac:dyDescent="0.25">
      <c r="A1" t="s">
        <v>26</v>
      </c>
      <c r="B1" t="s">
        <v>27</v>
      </c>
      <c r="C1" t="s">
        <v>28</v>
      </c>
      <c r="D1" t="s">
        <v>29</v>
      </c>
      <c r="E1" t="s">
        <v>30</v>
      </c>
      <c r="F1" t="s">
        <v>25</v>
      </c>
    </row>
    <row r="2" spans="1:6" x14ac:dyDescent="0.25">
      <c r="A2" t="s">
        <v>31</v>
      </c>
      <c r="B2">
        <v>8</v>
      </c>
      <c r="C2">
        <v>15</v>
      </c>
      <c r="D2">
        <v>9</v>
      </c>
      <c r="E2" s="34">
        <f>(B2+C2+D2)/3</f>
        <v>10.666666666666666</v>
      </c>
      <c r="F2" t="str">
        <f t="shared" ref="F2:F8" si="0">IF(E2&gt;=10,"admis","non admis")</f>
        <v>admis</v>
      </c>
    </row>
    <row r="3" spans="1:6" x14ac:dyDescent="0.25">
      <c r="A3" t="s">
        <v>21</v>
      </c>
      <c r="B3">
        <v>4</v>
      </c>
      <c r="C3">
        <v>15</v>
      </c>
      <c r="D3">
        <v>16</v>
      </c>
      <c r="E3" s="34">
        <f t="shared" ref="E3:E8" si="1">(B3+C3+D3)/3</f>
        <v>11.666666666666666</v>
      </c>
      <c r="F3" t="str">
        <f t="shared" si="0"/>
        <v>admis</v>
      </c>
    </row>
    <row r="4" spans="1:6" x14ac:dyDescent="0.25">
      <c r="A4" t="s">
        <v>20</v>
      </c>
      <c r="B4">
        <v>11</v>
      </c>
      <c r="C4">
        <v>6</v>
      </c>
      <c r="D4">
        <v>8</v>
      </c>
      <c r="E4" s="34">
        <f t="shared" si="1"/>
        <v>8.3333333333333339</v>
      </c>
      <c r="F4" t="str">
        <f t="shared" si="0"/>
        <v>non admis</v>
      </c>
    </row>
    <row r="5" spans="1:6" x14ac:dyDescent="0.25">
      <c r="A5" t="s">
        <v>32</v>
      </c>
      <c r="B5">
        <v>17</v>
      </c>
      <c r="C5">
        <v>16</v>
      </c>
      <c r="D5">
        <v>3</v>
      </c>
      <c r="E5" s="34">
        <f t="shared" si="1"/>
        <v>12</v>
      </c>
      <c r="F5" t="str">
        <f t="shared" si="0"/>
        <v>admis</v>
      </c>
    </row>
    <row r="6" spans="1:6" x14ac:dyDescent="0.25">
      <c r="A6" t="s">
        <v>33</v>
      </c>
      <c r="B6">
        <v>7</v>
      </c>
      <c r="C6">
        <v>7</v>
      </c>
      <c r="D6">
        <v>10</v>
      </c>
      <c r="E6" s="34">
        <f t="shared" si="1"/>
        <v>8</v>
      </c>
      <c r="F6" t="str">
        <f t="shared" si="0"/>
        <v>non admis</v>
      </c>
    </row>
    <row r="7" spans="1:6" x14ac:dyDescent="0.25">
      <c r="A7" t="s">
        <v>34</v>
      </c>
      <c r="B7">
        <v>6</v>
      </c>
      <c r="C7">
        <v>5</v>
      </c>
      <c r="D7">
        <v>13</v>
      </c>
      <c r="E7" s="34">
        <f t="shared" si="1"/>
        <v>8</v>
      </c>
      <c r="F7" t="str">
        <f t="shared" si="0"/>
        <v>non admis</v>
      </c>
    </row>
    <row r="8" spans="1:6" x14ac:dyDescent="0.25">
      <c r="A8" t="s">
        <v>35</v>
      </c>
      <c r="B8">
        <v>14</v>
      </c>
      <c r="C8">
        <v>13</v>
      </c>
      <c r="D8">
        <v>7</v>
      </c>
      <c r="E8" s="34">
        <f t="shared" si="1"/>
        <v>11.333333333333334</v>
      </c>
      <c r="F8" t="str">
        <f t="shared" si="0"/>
        <v>admis</v>
      </c>
    </row>
    <row r="14" spans="1:6" ht="15.75" thickBot="1" x14ac:dyDescent="0.3"/>
    <row r="15" spans="1:6" ht="15.75" thickBot="1" x14ac:dyDescent="0.3">
      <c r="A15" s="23" t="s">
        <v>26</v>
      </c>
      <c r="B15" s="49" t="s">
        <v>27</v>
      </c>
      <c r="C15" s="49" t="s">
        <v>28</v>
      </c>
      <c r="D15" s="49" t="s">
        <v>29</v>
      </c>
      <c r="E15" s="49" t="s">
        <v>30</v>
      </c>
      <c r="F15" s="50" t="s">
        <v>25</v>
      </c>
    </row>
    <row r="16" spans="1:6" ht="15.75" thickBot="1" x14ac:dyDescent="0.3">
      <c r="A16" s="45" t="s">
        <v>31</v>
      </c>
      <c r="B16" s="51">
        <v>8</v>
      </c>
      <c r="C16" s="33">
        <v>15</v>
      </c>
      <c r="D16" s="52">
        <v>9</v>
      </c>
      <c r="E16" s="63">
        <f>AVERAGE(B16:D16)</f>
        <v>10.666666666666666</v>
      </c>
      <c r="F16" s="52" t="str">
        <f>IF(E16&gt;=10,"admis","non admis")</f>
        <v>admis</v>
      </c>
    </row>
    <row r="17" spans="1:6" ht="15.75" thickBot="1" x14ac:dyDescent="0.3">
      <c r="A17" s="46" t="s">
        <v>21</v>
      </c>
      <c r="B17" s="53">
        <v>4</v>
      </c>
      <c r="C17" s="54">
        <v>15</v>
      </c>
      <c r="D17" s="55">
        <v>16</v>
      </c>
      <c r="E17" s="63">
        <f t="shared" ref="E17:E22" si="2">AVERAGE(B17:D17)</f>
        <v>11.666666666666666</v>
      </c>
      <c r="F17" s="52" t="str">
        <f t="shared" ref="F17:F22" si="3">IF(E17&gt;=10,"admis","non admis")</f>
        <v>admis</v>
      </c>
    </row>
    <row r="18" spans="1:6" ht="15.75" thickBot="1" x14ac:dyDescent="0.3">
      <c r="A18" s="46" t="s">
        <v>20</v>
      </c>
      <c r="B18" s="53">
        <v>11</v>
      </c>
      <c r="C18" s="54">
        <v>6</v>
      </c>
      <c r="D18" s="55">
        <v>8</v>
      </c>
      <c r="E18" s="63">
        <f t="shared" si="2"/>
        <v>8.3333333333333339</v>
      </c>
      <c r="F18" s="52" t="str">
        <f t="shared" si="3"/>
        <v>non admis</v>
      </c>
    </row>
    <row r="19" spans="1:6" ht="15.75" thickBot="1" x14ac:dyDescent="0.3">
      <c r="A19" s="46" t="s">
        <v>32</v>
      </c>
      <c r="B19" s="53">
        <v>17</v>
      </c>
      <c r="C19" s="54">
        <v>16</v>
      </c>
      <c r="D19" s="55">
        <v>3</v>
      </c>
      <c r="E19" s="63">
        <f t="shared" si="2"/>
        <v>12</v>
      </c>
      <c r="F19" s="52" t="str">
        <f t="shared" si="3"/>
        <v>admis</v>
      </c>
    </row>
    <row r="20" spans="1:6" ht="15.75" thickBot="1" x14ac:dyDescent="0.3">
      <c r="A20" s="46" t="s">
        <v>33</v>
      </c>
      <c r="B20" s="53">
        <v>7</v>
      </c>
      <c r="C20" s="54">
        <v>7</v>
      </c>
      <c r="D20" s="55">
        <v>10</v>
      </c>
      <c r="E20" s="63">
        <f t="shared" si="2"/>
        <v>8</v>
      </c>
      <c r="F20" s="52" t="str">
        <f t="shared" si="3"/>
        <v>non admis</v>
      </c>
    </row>
    <row r="21" spans="1:6" ht="15.75" thickBot="1" x14ac:dyDescent="0.3">
      <c r="A21" s="46" t="s">
        <v>34</v>
      </c>
      <c r="B21" s="53">
        <v>6</v>
      </c>
      <c r="C21" s="54">
        <v>5</v>
      </c>
      <c r="D21" s="55">
        <v>13</v>
      </c>
      <c r="E21" s="63">
        <f t="shared" si="2"/>
        <v>8</v>
      </c>
      <c r="F21" s="52" t="str">
        <f t="shared" si="3"/>
        <v>non admis</v>
      </c>
    </row>
    <row r="22" spans="1:6" ht="15.75" thickBot="1" x14ac:dyDescent="0.3">
      <c r="A22" s="47" t="s">
        <v>35</v>
      </c>
      <c r="B22" s="56">
        <v>14</v>
      </c>
      <c r="C22" s="57">
        <v>13</v>
      </c>
      <c r="D22" s="58">
        <v>7</v>
      </c>
      <c r="E22" s="62">
        <f t="shared" si="2"/>
        <v>11.333333333333334</v>
      </c>
      <c r="F22" s="52" t="str">
        <f t="shared" si="3"/>
        <v>admis</v>
      </c>
    </row>
  </sheetData>
  <conditionalFormatting sqref="F2:F8">
    <cfRule type="cellIs" dxfId="8" priority="5" operator="equal">
      <formula>"non admis"</formula>
    </cfRule>
    <cfRule type="expression" dxfId="7" priority="7">
      <formula>"non admis"</formula>
    </cfRule>
  </conditionalFormatting>
  <conditionalFormatting sqref="B2:D8">
    <cfRule type="cellIs" dxfId="6" priority="4" operator="lessThan">
      <formula>10</formula>
    </cfRule>
  </conditionalFormatting>
  <conditionalFormatting sqref="F16:F22">
    <cfRule type="cellIs" dxfId="5" priority="3" operator="equal">
      <formula>"non admis"</formula>
    </cfRule>
  </conditionalFormatting>
  <conditionalFormatting sqref="B16:D22">
    <cfRule type="cellIs" dxfId="4" priority="2" operator="lessThan">
      <formula>10</formula>
    </cfRule>
  </conditionalFormatting>
  <conditionalFormatting sqref="B16:E22">
    <cfRule type="cellIs" dxfId="3" priority="1" operator="lessThan">
      <formula>10</formula>
    </cfRule>
  </conditionalFormatting>
  <pageMargins left="0.7" right="0.7" top="0.75" bottom="0.75" header="0.3" footer="0.3"/>
  <pageSetup paperSize="9" orientation="portrait" verticalDpi="2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1"/>
  <sheetViews>
    <sheetView tabSelected="1" workbookViewId="0">
      <selection activeCell="B26" sqref="B26"/>
    </sheetView>
  </sheetViews>
  <sheetFormatPr baseColWidth="10" defaultColWidth="11.42578125" defaultRowHeight="15" x14ac:dyDescent="0.25"/>
  <cols>
    <col min="1" max="1" width="36" customWidth="1"/>
    <col min="2" max="2" width="16.7109375" customWidth="1"/>
    <col min="3" max="3" width="18.42578125" customWidth="1"/>
    <col min="4" max="4" width="17.85546875" customWidth="1"/>
    <col min="6" max="6" width="2.140625" customWidth="1"/>
    <col min="7" max="7" width="20.7109375" customWidth="1"/>
    <col min="8" max="8" width="15.85546875" customWidth="1"/>
    <col min="9" max="9" width="21.85546875" customWidth="1"/>
    <col min="10" max="10" width="38.5703125" customWidth="1"/>
  </cols>
  <sheetData>
    <row r="1" spans="1:8" ht="35.25" customHeight="1" x14ac:dyDescent="0.25">
      <c r="A1" s="35" t="s">
        <v>36</v>
      </c>
      <c r="B1" s="14" t="s">
        <v>37</v>
      </c>
      <c r="C1" s="14" t="s">
        <v>38</v>
      </c>
      <c r="D1" s="14" t="s">
        <v>39</v>
      </c>
      <c r="G1" s="38">
        <v>600</v>
      </c>
      <c r="H1" s="38"/>
    </row>
    <row r="2" spans="1:8" x14ac:dyDescent="0.25">
      <c r="A2" s="37">
        <v>43435</v>
      </c>
      <c r="B2">
        <v>25</v>
      </c>
      <c r="C2">
        <f>IF(ISBLANK(B2),"",B2)</f>
        <v>25</v>
      </c>
      <c r="D2" s="36">
        <f t="shared" ref="D2:D21" si="0">IF(ISBLANK(B2),"",IF(C2&lt;=G$1,C2*G$3,H$4+(C2-G$1)*G$2))</f>
        <v>217.49999999999997</v>
      </c>
      <c r="G2" s="38">
        <v>14.8</v>
      </c>
      <c r="H2" s="38"/>
    </row>
    <row r="3" spans="1:8" x14ac:dyDescent="0.25">
      <c r="A3" s="37">
        <v>43436</v>
      </c>
      <c r="B3">
        <v>26</v>
      </c>
      <c r="C3">
        <f>IF(ISBLANK(B3),"",(B3+C2))</f>
        <v>51</v>
      </c>
      <c r="D3" s="36">
        <f t="shared" si="0"/>
        <v>443.7</v>
      </c>
      <c r="G3" s="38">
        <v>8.6999999999999993</v>
      </c>
      <c r="H3" s="38"/>
    </row>
    <row r="4" spans="1:8" x14ac:dyDescent="0.25">
      <c r="A4" s="37">
        <v>43437</v>
      </c>
      <c r="B4">
        <v>32</v>
      </c>
      <c r="C4">
        <f t="shared" ref="C4:C21" si="1">IF(ISBLANK(B4),"",(B4+C3))</f>
        <v>83</v>
      </c>
      <c r="D4" s="36">
        <f t="shared" si="0"/>
        <v>722.09999999999991</v>
      </c>
      <c r="G4" s="38" t="s">
        <v>40</v>
      </c>
      <c r="H4" s="38">
        <f>(600*G3)</f>
        <v>5220</v>
      </c>
    </row>
    <row r="5" spans="1:8" x14ac:dyDescent="0.25">
      <c r="A5" s="37">
        <v>43438</v>
      </c>
      <c r="B5">
        <v>50</v>
      </c>
      <c r="C5">
        <f t="shared" si="1"/>
        <v>133</v>
      </c>
      <c r="D5" s="36">
        <f t="shared" si="0"/>
        <v>1157.0999999999999</v>
      </c>
    </row>
    <row r="6" spans="1:8" x14ac:dyDescent="0.25">
      <c r="A6" s="37">
        <v>43439</v>
      </c>
      <c r="B6">
        <v>75</v>
      </c>
      <c r="C6">
        <f t="shared" si="1"/>
        <v>208</v>
      </c>
      <c r="D6" s="36">
        <f t="shared" si="0"/>
        <v>1809.6</v>
      </c>
    </row>
    <row r="7" spans="1:8" x14ac:dyDescent="0.25">
      <c r="A7" s="37">
        <v>43440</v>
      </c>
      <c r="B7">
        <v>68</v>
      </c>
      <c r="C7">
        <f t="shared" si="1"/>
        <v>276</v>
      </c>
      <c r="D7" s="36">
        <f t="shared" si="0"/>
        <v>2401.1999999999998</v>
      </c>
    </row>
    <row r="8" spans="1:8" x14ac:dyDescent="0.25">
      <c r="A8" s="37">
        <v>43441</v>
      </c>
      <c r="B8">
        <v>75</v>
      </c>
      <c r="C8">
        <f t="shared" si="1"/>
        <v>351</v>
      </c>
      <c r="D8" s="36">
        <f t="shared" si="0"/>
        <v>3053.7</v>
      </c>
    </row>
    <row r="9" spans="1:8" x14ac:dyDescent="0.25">
      <c r="A9" s="37">
        <v>43442</v>
      </c>
      <c r="B9">
        <v>82</v>
      </c>
      <c r="C9">
        <f t="shared" si="1"/>
        <v>433</v>
      </c>
      <c r="D9" s="36">
        <f t="shared" si="0"/>
        <v>3767.1</v>
      </c>
    </row>
    <row r="10" spans="1:8" x14ac:dyDescent="0.25">
      <c r="A10" s="37">
        <v>43443</v>
      </c>
      <c r="B10">
        <v>49</v>
      </c>
      <c r="C10">
        <f t="shared" si="1"/>
        <v>482</v>
      </c>
      <c r="D10" s="36">
        <f t="shared" si="0"/>
        <v>4193.3999999999996</v>
      </c>
    </row>
    <row r="11" spans="1:8" x14ac:dyDescent="0.25">
      <c r="A11" s="37">
        <v>43444</v>
      </c>
      <c r="B11">
        <v>76</v>
      </c>
      <c r="C11">
        <f t="shared" si="1"/>
        <v>558</v>
      </c>
      <c r="D11" s="36">
        <f t="shared" si="0"/>
        <v>4854.5999999999995</v>
      </c>
    </row>
    <row r="12" spans="1:8" x14ac:dyDescent="0.25">
      <c r="A12" s="37">
        <v>43445</v>
      </c>
      <c r="B12">
        <v>46</v>
      </c>
      <c r="C12">
        <f t="shared" si="1"/>
        <v>604</v>
      </c>
      <c r="D12" s="36">
        <f t="shared" si="0"/>
        <v>5279.2</v>
      </c>
    </row>
    <row r="13" spans="1:8" x14ac:dyDescent="0.25">
      <c r="A13" s="37">
        <v>43446</v>
      </c>
      <c r="B13">
        <v>10</v>
      </c>
      <c r="C13">
        <f t="shared" si="1"/>
        <v>614</v>
      </c>
      <c r="D13" s="36">
        <f t="shared" si="0"/>
        <v>5427.2</v>
      </c>
    </row>
    <row r="14" spans="1:8" x14ac:dyDescent="0.25">
      <c r="A14" s="37">
        <v>43447</v>
      </c>
      <c r="B14">
        <v>53</v>
      </c>
      <c r="C14">
        <f t="shared" si="1"/>
        <v>667</v>
      </c>
      <c r="D14" s="36">
        <f t="shared" si="0"/>
        <v>6211.6</v>
      </c>
    </row>
    <row r="15" spans="1:8" x14ac:dyDescent="0.25">
      <c r="A15" s="37">
        <v>43448</v>
      </c>
      <c r="B15">
        <v>65</v>
      </c>
      <c r="C15">
        <f t="shared" si="1"/>
        <v>732</v>
      </c>
      <c r="D15" s="36">
        <f t="shared" si="0"/>
        <v>7173.6</v>
      </c>
    </row>
    <row r="16" spans="1:8" x14ac:dyDescent="0.25">
      <c r="A16" s="37">
        <v>43449</v>
      </c>
      <c r="B16">
        <v>28</v>
      </c>
      <c r="C16">
        <f t="shared" si="1"/>
        <v>760</v>
      </c>
      <c r="D16" s="36">
        <f t="shared" si="0"/>
        <v>7588</v>
      </c>
    </row>
    <row r="17" spans="1:4" x14ac:dyDescent="0.25">
      <c r="A17" s="37">
        <v>43450</v>
      </c>
      <c r="B17">
        <v>5</v>
      </c>
      <c r="C17">
        <f t="shared" si="1"/>
        <v>765</v>
      </c>
      <c r="D17" s="36">
        <f t="shared" si="0"/>
        <v>7662</v>
      </c>
    </row>
    <row r="18" spans="1:4" x14ac:dyDescent="0.25">
      <c r="A18" s="37">
        <v>43451</v>
      </c>
      <c r="C18" t="str">
        <f t="shared" si="1"/>
        <v/>
      </c>
      <c r="D18" s="36" t="str">
        <f t="shared" si="0"/>
        <v/>
      </c>
    </row>
    <row r="19" spans="1:4" x14ac:dyDescent="0.25">
      <c r="A19" s="37">
        <v>43452</v>
      </c>
      <c r="C19" t="str">
        <f t="shared" si="1"/>
        <v/>
      </c>
      <c r="D19" s="36" t="str">
        <f t="shared" si="0"/>
        <v/>
      </c>
    </row>
    <row r="20" spans="1:4" x14ac:dyDescent="0.25">
      <c r="A20" s="37">
        <v>43453</v>
      </c>
      <c r="C20" t="str">
        <f t="shared" si="1"/>
        <v/>
      </c>
      <c r="D20" s="36" t="str">
        <f t="shared" si="0"/>
        <v/>
      </c>
    </row>
    <row r="21" spans="1:4" x14ac:dyDescent="0.25">
      <c r="A21" s="37">
        <v>43454</v>
      </c>
      <c r="C21" t="str">
        <f t="shared" si="1"/>
        <v/>
      </c>
      <c r="D21" s="36" t="str">
        <f t="shared" si="0"/>
        <v/>
      </c>
    </row>
    <row r="22" spans="1:4" s="94" customFormat="1" ht="2.25" customHeight="1" x14ac:dyDescent="0.25"/>
    <row r="23" spans="1:4" ht="17.45" customHeight="1" x14ac:dyDescent="0.25">
      <c r="A23" s="35"/>
    </row>
    <row r="24" spans="1:4" ht="19.5" customHeight="1" x14ac:dyDescent="0.25">
      <c r="A24" s="88" t="s">
        <v>72</v>
      </c>
      <c r="B24" s="88"/>
      <c r="C24" s="88"/>
      <c r="D24" s="88"/>
    </row>
    <row r="25" spans="1:4" ht="21.95" customHeight="1" x14ac:dyDescent="0.25">
      <c r="A25" s="88" t="s">
        <v>70</v>
      </c>
      <c r="B25" s="88" t="s">
        <v>71</v>
      </c>
      <c r="C25" s="88"/>
      <c r="D25" s="88"/>
    </row>
    <row r="26" spans="1:4" x14ac:dyDescent="0.25">
      <c r="A26" s="35" t="s">
        <v>73</v>
      </c>
      <c r="B26" s="99">
        <f>SUM(Tableau1[Places vendues])/1000</f>
        <v>0.76500000000000001</v>
      </c>
    </row>
    <row r="27" spans="1:4" x14ac:dyDescent="0.25">
      <c r="A27" s="35"/>
    </row>
    <row r="28" spans="1:4" x14ac:dyDescent="0.25">
      <c r="A28" s="35"/>
    </row>
    <row r="29" spans="1:4" x14ac:dyDescent="0.25">
      <c r="A29" s="35"/>
    </row>
    <row r="30" spans="1:4" x14ac:dyDescent="0.25">
      <c r="A30" s="35"/>
    </row>
    <row r="109" spans="8:11" ht="15.75" thickBot="1" x14ac:dyDescent="0.3"/>
    <row r="110" spans="8:11" x14ac:dyDescent="0.25">
      <c r="I110" s="95" t="s">
        <v>37</v>
      </c>
      <c r="J110" s="97" t="s">
        <v>68</v>
      </c>
      <c r="K110" s="95" t="s">
        <v>69</v>
      </c>
    </row>
    <row r="111" spans="8:11" ht="15.75" thickBot="1" x14ac:dyDescent="0.3">
      <c r="I111" s="96"/>
      <c r="J111" s="98"/>
      <c r="K111" s="96"/>
    </row>
    <row r="112" spans="8:11" x14ac:dyDescent="0.25">
      <c r="H112" s="40">
        <v>43435</v>
      </c>
      <c r="I112" s="41">
        <v>25</v>
      </c>
      <c r="J112">
        <f>I112+0</f>
        <v>25</v>
      </c>
      <c r="K112" s="66">
        <f>IF(J112&lt;600,J112*8.7,(J112-600)*14.8+(600*8.7))</f>
        <v>217.49999999999997</v>
      </c>
    </row>
    <row r="113" spans="8:11" x14ac:dyDescent="0.25">
      <c r="H113" s="42">
        <v>43436</v>
      </c>
      <c r="I113" s="43">
        <v>26</v>
      </c>
      <c r="J113">
        <f>J112+I113</f>
        <v>51</v>
      </c>
      <c r="K113" s="66">
        <f t="shared" ref="K113:K126" si="2">IF(J113&lt;600,J113*8.7,(J113-600)*14.8+(600*8.7))</f>
        <v>443.7</v>
      </c>
    </row>
    <row r="114" spans="8:11" x14ac:dyDescent="0.25">
      <c r="H114" s="40">
        <v>43437</v>
      </c>
      <c r="I114" s="41">
        <v>32</v>
      </c>
      <c r="J114">
        <f t="shared" ref="J114:J126" si="3">J113+I114</f>
        <v>83</v>
      </c>
      <c r="K114" s="66">
        <f t="shared" si="2"/>
        <v>722.09999999999991</v>
      </c>
    </row>
    <row r="115" spans="8:11" x14ac:dyDescent="0.25">
      <c r="H115" s="42">
        <v>43438</v>
      </c>
      <c r="I115" s="43">
        <v>50</v>
      </c>
      <c r="J115">
        <f t="shared" si="3"/>
        <v>133</v>
      </c>
      <c r="K115" s="66">
        <f t="shared" si="2"/>
        <v>1157.0999999999999</v>
      </c>
    </row>
    <row r="116" spans="8:11" x14ac:dyDescent="0.25">
      <c r="H116" s="40">
        <v>43439</v>
      </c>
      <c r="I116" s="41">
        <v>75</v>
      </c>
      <c r="J116">
        <f t="shared" si="3"/>
        <v>208</v>
      </c>
      <c r="K116" s="66">
        <f t="shared" si="2"/>
        <v>1809.6</v>
      </c>
    </row>
    <row r="117" spans="8:11" x14ac:dyDescent="0.25">
      <c r="H117" s="42">
        <v>43440</v>
      </c>
      <c r="I117" s="43">
        <v>68</v>
      </c>
      <c r="J117">
        <f t="shared" si="3"/>
        <v>276</v>
      </c>
      <c r="K117" s="66">
        <f t="shared" si="2"/>
        <v>2401.1999999999998</v>
      </c>
    </row>
    <row r="118" spans="8:11" x14ac:dyDescent="0.25">
      <c r="H118" s="40">
        <v>43441</v>
      </c>
      <c r="I118" s="41">
        <v>75</v>
      </c>
      <c r="J118">
        <f t="shared" si="3"/>
        <v>351</v>
      </c>
      <c r="K118" s="66">
        <f t="shared" si="2"/>
        <v>3053.7</v>
      </c>
    </row>
    <row r="119" spans="8:11" x14ac:dyDescent="0.25">
      <c r="H119" s="42">
        <v>43442</v>
      </c>
      <c r="I119" s="43">
        <v>82</v>
      </c>
      <c r="J119">
        <f t="shared" si="3"/>
        <v>433</v>
      </c>
      <c r="K119" s="66">
        <f t="shared" si="2"/>
        <v>3767.1</v>
      </c>
    </row>
    <row r="120" spans="8:11" x14ac:dyDescent="0.25">
      <c r="H120" s="40">
        <v>43443</v>
      </c>
      <c r="I120" s="41">
        <v>49</v>
      </c>
      <c r="J120">
        <f t="shared" si="3"/>
        <v>482</v>
      </c>
      <c r="K120" s="66">
        <f t="shared" si="2"/>
        <v>4193.3999999999996</v>
      </c>
    </row>
    <row r="121" spans="8:11" x14ac:dyDescent="0.25">
      <c r="H121" s="42">
        <v>43444</v>
      </c>
      <c r="I121" s="43">
        <v>76</v>
      </c>
      <c r="J121">
        <f t="shared" si="3"/>
        <v>558</v>
      </c>
      <c r="K121" s="66">
        <f t="shared" si="2"/>
        <v>4854.5999999999995</v>
      </c>
    </row>
    <row r="122" spans="8:11" x14ac:dyDescent="0.25">
      <c r="H122" s="40">
        <v>43445</v>
      </c>
      <c r="I122" s="41">
        <v>46</v>
      </c>
      <c r="J122">
        <f t="shared" si="3"/>
        <v>604</v>
      </c>
      <c r="K122" s="66">
        <f t="shared" si="2"/>
        <v>5279.2</v>
      </c>
    </row>
    <row r="123" spans="8:11" x14ac:dyDescent="0.25">
      <c r="H123" s="42">
        <v>43446</v>
      </c>
      <c r="I123" s="43">
        <v>10</v>
      </c>
      <c r="J123">
        <f t="shared" si="3"/>
        <v>614</v>
      </c>
      <c r="K123" s="66">
        <f t="shared" si="2"/>
        <v>5427.2</v>
      </c>
    </row>
    <row r="124" spans="8:11" x14ac:dyDescent="0.25">
      <c r="H124" s="40">
        <v>43447</v>
      </c>
      <c r="I124" s="41"/>
      <c r="J124">
        <f t="shared" si="3"/>
        <v>614</v>
      </c>
      <c r="K124" s="66">
        <f t="shared" si="2"/>
        <v>5427.2</v>
      </c>
    </row>
    <row r="125" spans="8:11" x14ac:dyDescent="0.25">
      <c r="H125" s="42">
        <v>43448</v>
      </c>
      <c r="I125" s="43">
        <v>65</v>
      </c>
      <c r="J125">
        <f t="shared" si="3"/>
        <v>679</v>
      </c>
      <c r="K125" s="66">
        <f t="shared" si="2"/>
        <v>6389.2</v>
      </c>
    </row>
    <row r="126" spans="8:11" x14ac:dyDescent="0.25">
      <c r="H126" s="40">
        <v>43449</v>
      </c>
      <c r="I126" s="41">
        <v>28</v>
      </c>
      <c r="J126">
        <f t="shared" si="3"/>
        <v>707</v>
      </c>
      <c r="K126" s="66">
        <f t="shared" si="2"/>
        <v>6803.6</v>
      </c>
    </row>
    <row r="127" spans="8:11" x14ac:dyDescent="0.25">
      <c r="H127" s="42">
        <v>43450</v>
      </c>
      <c r="I127" s="89">
        <v>23</v>
      </c>
      <c r="J127">
        <f>IF(ISBLANK(I127),"",J126+I127)</f>
        <v>730</v>
      </c>
      <c r="K127" s="66">
        <f>IF(ISBLANK(J127),"",IF(J127&lt;600,J127*8.7,(J127-600)*14.8+(600*8.7)))</f>
        <v>7144</v>
      </c>
    </row>
    <row r="128" spans="8:11" x14ac:dyDescent="0.25">
      <c r="H128" s="40">
        <v>43451</v>
      </c>
      <c r="I128" s="90"/>
      <c r="J128" t="str">
        <f t="shared" ref="J128:J131" si="4">IF(ISBLANK(I128),"",J127+I128)</f>
        <v/>
      </c>
      <c r="K128" s="66"/>
    </row>
    <row r="129" spans="8:11" x14ac:dyDescent="0.25">
      <c r="H129" s="42">
        <v>43452</v>
      </c>
      <c r="I129" s="90"/>
      <c r="J129" t="str">
        <f t="shared" si="4"/>
        <v/>
      </c>
      <c r="K129" s="66"/>
    </row>
    <row r="130" spans="8:11" x14ac:dyDescent="0.25">
      <c r="H130" s="40">
        <v>43453</v>
      </c>
      <c r="I130" s="90"/>
      <c r="J130" t="str">
        <f t="shared" si="4"/>
        <v/>
      </c>
      <c r="K130" s="66"/>
    </row>
    <row r="131" spans="8:11" x14ac:dyDescent="0.25">
      <c r="H131" s="44">
        <v>43454</v>
      </c>
      <c r="I131" s="90"/>
      <c r="J131" t="str">
        <f t="shared" si="4"/>
        <v/>
      </c>
      <c r="K131" s="66"/>
    </row>
  </sheetData>
  <mergeCells count="4">
    <mergeCell ref="A22:XFD22"/>
    <mergeCell ref="I110:I111"/>
    <mergeCell ref="J110:J111"/>
    <mergeCell ref="K110:K111"/>
  </mergeCells>
  <conditionalFormatting sqref="B26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{085532DF-2995-45AE-938F-712613C41E42}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85532DF-2995-45AE-938F-712613C41E42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B26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C2" sqref="C2:C11"/>
    </sheetView>
  </sheetViews>
  <sheetFormatPr baseColWidth="10" defaultRowHeight="15" x14ac:dyDescent="0.25"/>
  <sheetData>
    <row r="1" spans="1:3" ht="15.75" thickBot="1" x14ac:dyDescent="0.3">
      <c r="A1" s="1" t="s">
        <v>0</v>
      </c>
      <c r="B1" s="2" t="s">
        <v>1</v>
      </c>
      <c r="C1" s="3" t="s">
        <v>2</v>
      </c>
    </row>
    <row r="2" spans="1:3" ht="15.75" thickBot="1" x14ac:dyDescent="0.3">
      <c r="A2" t="s">
        <v>3</v>
      </c>
      <c r="B2" s="11">
        <v>1</v>
      </c>
      <c r="C2" s="18">
        <f>IF(B2=A$13,A$14,IF(B2=B$13,B$14,C$14))</f>
        <v>0.06</v>
      </c>
    </row>
    <row r="3" spans="1:3" ht="15.75" thickBot="1" x14ac:dyDescent="0.3">
      <c r="A3" t="s">
        <v>4</v>
      </c>
      <c r="B3" s="12">
        <v>2</v>
      </c>
      <c r="C3" s="18">
        <f t="shared" ref="C3:C11" si="0">IF(B3=A$13,A$14,IF(B3=B$13,B$14,C$14))</f>
        <v>0.12</v>
      </c>
    </row>
    <row r="4" spans="1:3" ht="15.75" thickBot="1" x14ac:dyDescent="0.3">
      <c r="A4" t="s">
        <v>5</v>
      </c>
      <c r="B4" s="12">
        <v>3</v>
      </c>
      <c r="C4" s="18">
        <f t="shared" si="0"/>
        <v>0.21</v>
      </c>
    </row>
    <row r="5" spans="1:3" ht="15.75" thickBot="1" x14ac:dyDescent="0.3">
      <c r="A5" t="s">
        <v>7</v>
      </c>
      <c r="B5" s="12">
        <v>2</v>
      </c>
      <c r="C5" s="18">
        <f t="shared" si="0"/>
        <v>0.12</v>
      </c>
    </row>
    <row r="6" spans="1:3" ht="15.75" thickBot="1" x14ac:dyDescent="0.3">
      <c r="A6" t="s">
        <v>8</v>
      </c>
      <c r="B6" s="12">
        <v>2</v>
      </c>
      <c r="C6" s="18">
        <f t="shared" si="0"/>
        <v>0.12</v>
      </c>
    </row>
    <row r="7" spans="1:3" ht="15.75" thickBot="1" x14ac:dyDescent="0.3">
      <c r="A7" t="s">
        <v>9</v>
      </c>
      <c r="B7" s="12">
        <v>1</v>
      </c>
      <c r="C7" s="18">
        <f t="shared" si="0"/>
        <v>0.06</v>
      </c>
    </row>
    <row r="8" spans="1:3" ht="15.75" thickBot="1" x14ac:dyDescent="0.3">
      <c r="A8" t="s">
        <v>10</v>
      </c>
      <c r="B8" s="12">
        <v>3</v>
      </c>
      <c r="C8" s="18">
        <f t="shared" si="0"/>
        <v>0.21</v>
      </c>
    </row>
    <row r="9" spans="1:3" ht="15.75" thickBot="1" x14ac:dyDescent="0.3">
      <c r="A9" t="s">
        <v>11</v>
      </c>
      <c r="B9" s="12">
        <v>3</v>
      </c>
      <c r="C9" s="18">
        <f t="shared" si="0"/>
        <v>0.21</v>
      </c>
    </row>
    <row r="10" spans="1:3" ht="15.75" thickBot="1" x14ac:dyDescent="0.3">
      <c r="A10" t="s">
        <v>12</v>
      </c>
      <c r="B10" s="12">
        <v>1</v>
      </c>
      <c r="C10" s="18">
        <f t="shared" si="0"/>
        <v>0.06</v>
      </c>
    </row>
    <row r="11" spans="1:3" ht="15.75" thickBot="1" x14ac:dyDescent="0.3">
      <c r="A11" t="s">
        <v>13</v>
      </c>
      <c r="B11" s="12">
        <v>1</v>
      </c>
      <c r="C11" s="18">
        <f t="shared" si="0"/>
        <v>0.06</v>
      </c>
    </row>
    <row r="12" spans="1:3" ht="15.75" thickBot="1" x14ac:dyDescent="0.3">
      <c r="B12" s="13"/>
      <c r="C12" s="18"/>
    </row>
    <row r="13" spans="1:3" ht="15.75" thickBot="1" x14ac:dyDescent="0.3">
      <c r="A13" s="4">
        <v>1</v>
      </c>
      <c r="B13" s="5">
        <v>2</v>
      </c>
      <c r="C13" s="6">
        <v>3</v>
      </c>
    </row>
    <row r="14" spans="1:3" ht="15.75" thickBot="1" x14ac:dyDescent="0.3">
      <c r="A14" s="8">
        <v>0.06</v>
      </c>
      <c r="B14" s="9">
        <v>0.12</v>
      </c>
      <c r="C14" s="10">
        <v>0.21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7,2</vt:lpstr>
      <vt:lpstr>7.5</vt:lpstr>
      <vt:lpstr>7,3</vt:lpstr>
      <vt:lpstr>Feuil3</vt:lpstr>
      <vt:lpstr>7,4</vt:lpstr>
      <vt:lpstr>7,6</vt:lpstr>
      <vt:lpstr>Feuil2</vt:lpstr>
    </vt:vector>
  </TitlesOfParts>
  <Manager/>
  <Company>Base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VAN LAREBEKE Guillaume</dc:creator>
  <cp:keywords/>
  <dc:description/>
  <cp:lastModifiedBy>ASUS</cp:lastModifiedBy>
  <cp:revision/>
  <dcterms:created xsi:type="dcterms:W3CDTF">2018-10-15T06:29:07Z</dcterms:created>
  <dcterms:modified xsi:type="dcterms:W3CDTF">2018-12-31T10:19:15Z</dcterms:modified>
  <cp:category/>
  <cp:contentStatus/>
</cp:coreProperties>
</file>